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shitizudainiya/Downloads/"/>
    </mc:Choice>
  </mc:AlternateContent>
  <xr:revisionPtr revIDLastSave="0" documentId="13_ncr:1_{E4B7D0CB-750E-BA4E-8CA6-E3DB2B1F3A5A}" xr6:coauthVersionLast="47" xr6:coauthVersionMax="47" xr10:uidLastSave="{00000000-0000-0000-0000-000000000000}"/>
  <bookViews>
    <workbookView xWindow="0" yWindow="0" windowWidth="28800" windowHeight="18000" tabRatio="676" activeTab="1" xr2:uid="{00000000-000D-0000-FFFF-FFFF00000000}"/>
  </bookViews>
  <sheets>
    <sheet name="Bond Portfolio Performance" sheetId="2" r:id="rId1"/>
    <sheet name="Rationale" sheetId="11" r:id="rId2"/>
    <sheet name="Progress of Portfolio Value" sheetId="3" r:id="rId3"/>
    <sheet name="Forward" sheetId="7" r:id="rId4"/>
    <sheet name="Theta, Time sensitivity" sheetId="5" r:id="rId5"/>
    <sheet name="Delta &amp; Gamma Risk" sheetId="8" r:id="rId6"/>
    <sheet name="Annuity and Par Yield" sheetId="6" r:id="rId7"/>
    <sheet name="STRIP Data (Trading Universe)" sheetId="1" r:id="rId8"/>
    <sheet name="Strategy Comparizon" sheetId="13" r:id="rId9"/>
    <sheet name="Discount Function &amp; Yield Curve" sheetId="4" r:id="rId10"/>
  </sheets>
  <definedNames>
    <definedName name="_xlchart.v1.10" hidden="1">Forward!$K$76</definedName>
    <definedName name="_xlchart.v1.11" hidden="1">Forward!$K$77:$K$86</definedName>
    <definedName name="_xlchart.v1.12" hidden="1">'Delta &amp; Gamma Risk'!$C$3:$C$31</definedName>
    <definedName name="_xlchart.v1.13" hidden="1">'Delta &amp; Gamma Risk'!$E$2</definedName>
    <definedName name="_xlchart.v1.14" hidden="1">'Delta &amp; Gamma Risk'!$E$3:$E$31</definedName>
    <definedName name="_xlchart.v1.15" hidden="1">'Delta &amp; Gamma Risk'!$F$2</definedName>
    <definedName name="_xlchart.v1.16" hidden="1">'Delta &amp; Gamma Risk'!$F$3:$F$31</definedName>
    <definedName name="_xlchart.v1.17" hidden="1">'Delta &amp; Gamma Risk'!$C$3:$C$31</definedName>
    <definedName name="_xlchart.v1.18" hidden="1">'Delta &amp; Gamma Risk'!$E$2</definedName>
    <definedName name="_xlchart.v1.19" hidden="1">'Delta &amp; Gamma Risk'!$E$3:$E$31</definedName>
    <definedName name="_xlchart.v1.20" hidden="1">'Delta &amp; Gamma Risk'!$F$2</definedName>
    <definedName name="_xlchart.v1.21" hidden="1">'Delta &amp; Gamma Risk'!$F$3:$F$31</definedName>
    <definedName name="_xlchart.v1.22" hidden="1">'Delta &amp; Gamma Risk'!$C$3:$C$31</definedName>
    <definedName name="_xlchart.v1.23" hidden="1">'Delta &amp; Gamma Risk'!$E$2</definedName>
    <definedName name="_xlchart.v1.24" hidden="1">'Delta &amp; Gamma Risk'!$E$3:$E$31</definedName>
    <definedName name="_xlchart.v1.25" hidden="1">'Delta &amp; Gamma Risk'!$F$2</definedName>
    <definedName name="_xlchart.v1.26" hidden="1">'Delta &amp; Gamma Risk'!$F$3:$F$31</definedName>
    <definedName name="_xlchart.v1.27" hidden="1">'Delta &amp; Gamma Risk'!$C$3:$C$31</definedName>
    <definedName name="_xlchart.v1.28" hidden="1">'Delta &amp; Gamma Risk'!$E$2</definedName>
    <definedName name="_xlchart.v1.29" hidden="1">'Delta &amp; Gamma Risk'!$E$3:$E$31</definedName>
    <definedName name="_xlchart.v1.30" hidden="1">'Delta &amp; Gamma Risk'!$F$2</definedName>
    <definedName name="_xlchart.v1.31" hidden="1">'Delta &amp; Gamma Risk'!$F$3:$F$31</definedName>
    <definedName name="_xlchart.v1.32" hidden="1">'Delta &amp; Gamma Risk'!$B$3:$B$31</definedName>
    <definedName name="_xlchart.v1.33" hidden="1">'Delta &amp; Gamma Risk'!$E$2</definedName>
    <definedName name="_xlchart.v1.34" hidden="1">'Delta &amp; Gamma Risk'!$E$3:$E$31</definedName>
    <definedName name="_xlchart.v1.35" hidden="1">'Delta &amp; Gamma Risk'!$F$2</definedName>
    <definedName name="_xlchart.v1.36" hidden="1">'Delta &amp; Gamma Risk'!$F$3:$F$31</definedName>
    <definedName name="_xlchart.v1.37" hidden="1">'Delta &amp; Gamma Risk'!$C$3:$C$31</definedName>
    <definedName name="_xlchart.v1.38" hidden="1">'Delta &amp; Gamma Risk'!$E$2</definedName>
    <definedName name="_xlchart.v1.39" hidden="1">'Delta &amp; Gamma Risk'!$E$3:$E$31</definedName>
    <definedName name="_xlchart.v1.40" hidden="1">'Delta &amp; Gamma Risk'!$F$2</definedName>
    <definedName name="_xlchart.v1.41" hidden="1">'Delta &amp; Gamma Risk'!$F$3:$F$31</definedName>
    <definedName name="_xlchart.v1.6" hidden="1">Forward!$I$76</definedName>
    <definedName name="_xlchart.v1.7" hidden="1">Forward!$I$77:$I$86</definedName>
    <definedName name="_xlchart.v1.8" hidden="1">Forward!$J$76</definedName>
    <definedName name="_xlchart.v1.9" hidden="1">Forward!$J$77:$J$86</definedName>
    <definedName name="_xlchart.v2.0" hidden="1">Forward!$I$76</definedName>
    <definedName name="_xlchart.v2.1" hidden="1">Forward!$I$77:$I$86</definedName>
    <definedName name="_xlchart.v2.2" hidden="1">Forward!$J$76</definedName>
    <definedName name="_xlchart.v2.3" hidden="1">Forward!$J$77:$J$86</definedName>
    <definedName name="_xlchart.v2.4" hidden="1">Forward!$K$76</definedName>
    <definedName name="_xlchart.v2.5" hidden="1">Forward!$K$77:$K$86</definedName>
    <definedName name="solver_adj" localSheetId="1" hidden="1">Rationale!$M$35:$M$38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Rationale!$M$35</definedName>
    <definedName name="solver_lhs2" localSheetId="1" hidden="1">Rationale!$M$36</definedName>
    <definedName name="solver_lhs3" localSheetId="1" hidden="1">Rationale!$M$37</definedName>
    <definedName name="solver_lhs4" localSheetId="1" hidden="1">Rationale!$M$38</definedName>
    <definedName name="solver_lhs5" localSheetId="1" hidden="1">Rationale!$M$39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5</definedName>
    <definedName name="solver_opt" localSheetId="1" hidden="1">Rationale!$N$39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hs4" localSheetId="1" hidden="1">0</definedName>
    <definedName name="solver_rhs5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uIqfP3Bl4qkZDZOYUNTGtzuVbEg=="/>
    </ext>
  </extLst>
</workbook>
</file>

<file path=xl/calcChain.xml><?xml version="1.0" encoding="utf-8"?>
<calcChain xmlns="http://schemas.openxmlformats.org/spreadsheetml/2006/main">
  <c r="D31" i="5" l="1"/>
  <c r="D4" i="5"/>
  <c r="D3" i="5"/>
  <c r="D30" i="5"/>
  <c r="E30" i="5"/>
  <c r="E31" i="5"/>
  <c r="D9" i="13"/>
  <c r="D8" i="13"/>
  <c r="D7" i="13"/>
  <c r="D6" i="13"/>
  <c r="D5" i="13"/>
  <c r="D4" i="13"/>
  <c r="D33" i="1"/>
  <c r="E33" i="1"/>
  <c r="G33" i="1"/>
  <c r="J33" i="1"/>
  <c r="M33" i="1"/>
  <c r="P33" i="1"/>
  <c r="S33" i="1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H3" i="3"/>
  <c r="G3" i="3"/>
  <c r="F3" i="3"/>
  <c r="E3" i="3"/>
  <c r="D3" i="3"/>
  <c r="C5" i="3"/>
  <c r="C6" i="3"/>
  <c r="C7" i="3"/>
  <c r="C4" i="3"/>
  <c r="C3" i="3"/>
  <c r="B4" i="3"/>
  <c r="B5" i="3"/>
  <c r="B6" i="3"/>
  <c r="B7" i="3"/>
  <c r="B3" i="3"/>
  <c r="H8" i="2"/>
  <c r="H5" i="2"/>
  <c r="H6" i="2"/>
  <c r="H7" i="2"/>
  <c r="H4" i="2"/>
  <c r="D4" i="2"/>
  <c r="E4" i="2" s="1"/>
  <c r="E5" i="2"/>
  <c r="I43" i="11"/>
  <c r="I26" i="11"/>
  <c r="I50" i="11"/>
  <c r="G23" i="11"/>
  <c r="H23" i="11" s="1"/>
  <c r="I23" i="11" s="1"/>
  <c r="G24" i="11"/>
  <c r="H24" i="11" s="1"/>
  <c r="I24" i="11" s="1"/>
  <c r="G25" i="11"/>
  <c r="H25" i="11" s="1"/>
  <c r="I25" i="11" s="1"/>
  <c r="G26" i="11"/>
  <c r="H26" i="11" s="1"/>
  <c r="G27" i="11"/>
  <c r="H27" i="11" s="1"/>
  <c r="I27" i="11" s="1"/>
  <c r="G28" i="11"/>
  <c r="H28" i="11" s="1"/>
  <c r="I28" i="11" s="1"/>
  <c r="G29" i="11"/>
  <c r="H29" i="11" s="1"/>
  <c r="I29" i="11" s="1"/>
  <c r="G30" i="11"/>
  <c r="H30" i="11" s="1"/>
  <c r="I30" i="11" s="1"/>
  <c r="G31" i="11"/>
  <c r="H31" i="11" s="1"/>
  <c r="I31" i="11" s="1"/>
  <c r="G32" i="11"/>
  <c r="H32" i="11" s="1"/>
  <c r="I32" i="11" s="1"/>
  <c r="G33" i="11"/>
  <c r="H33" i="11" s="1"/>
  <c r="I33" i="11" s="1"/>
  <c r="G34" i="11"/>
  <c r="H34" i="11" s="1"/>
  <c r="I34" i="11" s="1"/>
  <c r="G35" i="11"/>
  <c r="H35" i="11" s="1"/>
  <c r="I35" i="11" s="1"/>
  <c r="G36" i="11"/>
  <c r="H36" i="11" s="1"/>
  <c r="I36" i="11" s="1"/>
  <c r="G37" i="11"/>
  <c r="H37" i="11" s="1"/>
  <c r="I37" i="11" s="1"/>
  <c r="G38" i="11"/>
  <c r="H38" i="11" s="1"/>
  <c r="I38" i="11" s="1"/>
  <c r="G39" i="11"/>
  <c r="H39" i="11" s="1"/>
  <c r="I39" i="11" s="1"/>
  <c r="G40" i="11"/>
  <c r="H40" i="11" s="1"/>
  <c r="I40" i="11" s="1"/>
  <c r="G41" i="11"/>
  <c r="H41" i="11" s="1"/>
  <c r="I41" i="11" s="1"/>
  <c r="G42" i="11"/>
  <c r="H42" i="11" s="1"/>
  <c r="I42" i="11" s="1"/>
  <c r="G43" i="11"/>
  <c r="H43" i="11" s="1"/>
  <c r="G44" i="11"/>
  <c r="H44" i="11" s="1"/>
  <c r="I44" i="11" s="1"/>
  <c r="G45" i="11"/>
  <c r="H45" i="11" s="1"/>
  <c r="I45" i="11" s="1"/>
  <c r="G46" i="11"/>
  <c r="H46" i="11" s="1"/>
  <c r="I46" i="11" s="1"/>
  <c r="G47" i="11"/>
  <c r="H47" i="11" s="1"/>
  <c r="I47" i="11" s="1"/>
  <c r="G48" i="11"/>
  <c r="H48" i="11" s="1"/>
  <c r="I48" i="11" s="1"/>
  <c r="G49" i="11"/>
  <c r="H49" i="11" s="1"/>
  <c r="I49" i="11" s="1"/>
  <c r="G22" i="11"/>
  <c r="H22" i="11" s="1"/>
  <c r="I22" i="11" s="1"/>
  <c r="E7" i="7"/>
  <c r="E3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4" i="8"/>
  <c r="F3" i="8"/>
  <c r="E15" i="8"/>
  <c r="E3" i="8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D16" i="5" s="1"/>
  <c r="E16" i="5" s="1"/>
  <c r="C18" i="5"/>
  <c r="D19" i="5" s="1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D7" i="5"/>
  <c r="E7" i="5" s="1"/>
  <c r="C3" i="5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" i="8"/>
  <c r="E3" i="5"/>
  <c r="E4" i="5"/>
  <c r="J18" i="7"/>
  <c r="J6" i="7"/>
  <c r="J7" i="7"/>
  <c r="J8" i="7"/>
  <c r="J9" i="7"/>
  <c r="J10" i="7"/>
  <c r="J11" i="7"/>
  <c r="J12" i="7"/>
  <c r="J13" i="7"/>
  <c r="J14" i="7"/>
  <c r="J15" i="7"/>
  <c r="J16" i="7"/>
  <c r="J17" i="7"/>
  <c r="J5" i="7"/>
  <c r="I20" i="7"/>
  <c r="I21" i="7"/>
  <c r="I22" i="7"/>
  <c r="I23" i="7"/>
  <c r="I19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5" i="7"/>
  <c r="H5" i="7"/>
  <c r="H28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E5" i="7"/>
  <c r="E23" i="7"/>
  <c r="F5" i="7"/>
  <c r="E6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4" i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" i="6"/>
  <c r="D5" i="2"/>
  <c r="D6" i="2"/>
  <c r="D7" i="2"/>
  <c r="D8" i="2"/>
  <c r="C5" i="2"/>
  <c r="C6" i="2"/>
  <c r="C7" i="2"/>
  <c r="C8" i="2"/>
  <c r="C4" i="2"/>
  <c r="D13" i="2"/>
  <c r="D12" i="2"/>
  <c r="E14" i="8"/>
  <c r="E20" i="8"/>
  <c r="E22" i="8"/>
  <c r="B4" i="8"/>
  <c r="D4" i="8"/>
  <c r="E4" i="8" s="1"/>
  <c r="B5" i="8"/>
  <c r="D5" i="8"/>
  <c r="E5" i="8" s="1"/>
  <c r="B6" i="8"/>
  <c r="D6" i="8"/>
  <c r="E6" i="8" s="1"/>
  <c r="B7" i="8"/>
  <c r="D7" i="8"/>
  <c r="E7" i="8" s="1"/>
  <c r="B8" i="8"/>
  <c r="D8" i="8"/>
  <c r="B9" i="8"/>
  <c r="D9" i="8"/>
  <c r="E9" i="8" s="1"/>
  <c r="B10" i="8"/>
  <c r="D10" i="8"/>
  <c r="E10" i="8" s="1"/>
  <c r="B11" i="8"/>
  <c r="E11" i="8" s="1"/>
  <c r="D11" i="8"/>
  <c r="B12" i="8"/>
  <c r="D12" i="8"/>
  <c r="E12" i="8" s="1"/>
  <c r="B13" i="8"/>
  <c r="D13" i="8"/>
  <c r="E13" i="8" s="1"/>
  <c r="B14" i="8"/>
  <c r="D14" i="8"/>
  <c r="B15" i="8"/>
  <c r="D15" i="8"/>
  <c r="B16" i="8"/>
  <c r="D16" i="8"/>
  <c r="B17" i="8"/>
  <c r="D17" i="8"/>
  <c r="E17" i="8" s="1"/>
  <c r="B18" i="8"/>
  <c r="D18" i="8"/>
  <c r="E18" i="8" s="1"/>
  <c r="B19" i="8"/>
  <c r="E19" i="8" s="1"/>
  <c r="D19" i="8"/>
  <c r="B20" i="8"/>
  <c r="D20" i="8"/>
  <c r="B21" i="8"/>
  <c r="D21" i="8"/>
  <c r="E21" i="8" s="1"/>
  <c r="B22" i="8"/>
  <c r="D22" i="8"/>
  <c r="B23" i="8"/>
  <c r="D23" i="8"/>
  <c r="E23" i="8" s="1"/>
  <c r="B24" i="8"/>
  <c r="D24" i="8"/>
  <c r="B25" i="8"/>
  <c r="D25" i="8"/>
  <c r="E25" i="8" s="1"/>
  <c r="B26" i="8"/>
  <c r="D26" i="8"/>
  <c r="E26" i="8" s="1"/>
  <c r="B27" i="8"/>
  <c r="E27" i="8" s="1"/>
  <c r="D27" i="8"/>
  <c r="B28" i="8"/>
  <c r="D28" i="8"/>
  <c r="E28" i="8" s="1"/>
  <c r="B29" i="8"/>
  <c r="D29" i="8"/>
  <c r="E29" i="8" s="1"/>
  <c r="B30" i="8"/>
  <c r="D30" i="8"/>
  <c r="E30" i="8" s="1"/>
  <c r="B31" i="8"/>
  <c r="D31" i="8"/>
  <c r="D3" i="8"/>
  <c r="B3" i="8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5" i="4"/>
  <c r="AC14" i="4"/>
  <c r="AC22" i="4"/>
  <c r="AB6" i="4"/>
  <c r="AC6" i="4" s="1"/>
  <c r="AB7" i="4"/>
  <c r="AC7" i="4" s="1"/>
  <c r="AB8" i="4"/>
  <c r="AC8" i="4" s="1"/>
  <c r="AB9" i="4"/>
  <c r="AC9" i="4" s="1"/>
  <c r="AB10" i="4"/>
  <c r="AC10" i="4" s="1"/>
  <c r="AB11" i="4"/>
  <c r="AC11" i="4" s="1"/>
  <c r="AB12" i="4"/>
  <c r="AC12" i="4" s="1"/>
  <c r="AB13" i="4"/>
  <c r="AC13" i="4" s="1"/>
  <c r="AB14" i="4"/>
  <c r="AB15" i="4"/>
  <c r="AC15" i="4" s="1"/>
  <c r="AB16" i="4"/>
  <c r="AC16" i="4" s="1"/>
  <c r="AB17" i="4"/>
  <c r="AC17" i="4" s="1"/>
  <c r="AB18" i="4"/>
  <c r="AC18" i="4" s="1"/>
  <c r="AB19" i="4"/>
  <c r="AC19" i="4" s="1"/>
  <c r="AB20" i="4"/>
  <c r="AC20" i="4" s="1"/>
  <c r="AB21" i="4"/>
  <c r="AC21" i="4" s="1"/>
  <c r="AB22" i="4"/>
  <c r="AB23" i="4"/>
  <c r="AC23" i="4" s="1"/>
  <c r="AB24" i="4"/>
  <c r="AC24" i="4" s="1"/>
  <c r="AB25" i="4"/>
  <c r="AC25" i="4" s="1"/>
  <c r="AB26" i="4"/>
  <c r="AC26" i="4" s="1"/>
  <c r="AB27" i="4"/>
  <c r="AC27" i="4" s="1"/>
  <c r="AB28" i="4"/>
  <c r="AC28" i="4" s="1"/>
  <c r="AB29" i="4"/>
  <c r="AC29" i="4" s="1"/>
  <c r="AB30" i="4"/>
  <c r="AC30" i="4" s="1"/>
  <c r="AB31" i="4"/>
  <c r="AC31" i="4" s="1"/>
  <c r="AB32" i="4"/>
  <c r="AC32" i="4" s="1"/>
  <c r="AB33" i="4"/>
  <c r="AC33" i="4" s="1"/>
  <c r="AB5" i="4"/>
  <c r="AC5" i="4" s="1"/>
  <c r="C5" i="7" a="1"/>
  <c r="C5" i="7" s="1"/>
  <c r="D5" i="7" s="1"/>
  <c r="B4" i="7" a="1"/>
  <c r="B4" i="7" s="1"/>
  <c r="C4" i="7"/>
  <c r="E19" i="5" l="1"/>
  <c r="D12" i="7"/>
  <c r="E7" i="2"/>
  <c r="E8" i="2"/>
  <c r="E24" i="8"/>
  <c r="E16" i="8"/>
  <c r="E8" i="8"/>
  <c r="D26" i="7"/>
  <c r="D18" i="7"/>
  <c r="D10" i="7"/>
  <c r="D17" i="7"/>
  <c r="F15" i="7" s="1"/>
  <c r="D33" i="7"/>
  <c r="E32" i="7" s="1"/>
  <c r="D25" i="7"/>
  <c r="D9" i="7"/>
  <c r="D32" i="7"/>
  <c r="E31" i="7" s="1"/>
  <c r="D24" i="7"/>
  <c r="D16" i="7"/>
  <c r="F14" i="7" s="1"/>
  <c r="D8" i="7"/>
  <c r="D15" i="7"/>
  <c r="D30" i="7"/>
  <c r="D22" i="7"/>
  <c r="E21" i="7" s="1"/>
  <c r="D14" i="7"/>
  <c r="E13" i="7" s="1"/>
  <c r="D6" i="7"/>
  <c r="D31" i="7"/>
  <c r="E30" i="7" s="1"/>
  <c r="D23" i="7"/>
  <c r="E22" i="7" s="1"/>
  <c r="D7" i="7"/>
  <c r="D29" i="7"/>
  <c r="F27" i="7" s="1"/>
  <c r="D21" i="7"/>
  <c r="E20" i="7" s="1"/>
  <c r="D13" i="7"/>
  <c r="E12" i="7" s="1"/>
  <c r="D27" i="7"/>
  <c r="F25" i="7" s="1"/>
  <c r="D19" i="7"/>
  <c r="E18" i="7" s="1"/>
  <c r="D11" i="7"/>
  <c r="E10" i="7" s="1"/>
  <c r="D28" i="7"/>
  <c r="E27" i="7" s="1"/>
  <c r="D20" i="7"/>
  <c r="D14" i="2"/>
  <c r="F30" i="7"/>
  <c r="F16" i="7"/>
  <c r="E24" i="7"/>
  <c r="E8" i="7"/>
  <c r="E11" i="7"/>
  <c r="E26" i="7"/>
  <c r="F19" i="7"/>
  <c r="E25" i="7"/>
  <c r="E17" i="7"/>
  <c r="F10" i="7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5" i="4"/>
  <c r="S5" i="4"/>
  <c r="N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5" i="4"/>
  <c r="E6" i="2"/>
  <c r="I6" i="2" s="1"/>
  <c r="I4" i="2" l="1"/>
  <c r="E16" i="7"/>
  <c r="D3" i="6"/>
  <c r="F3" i="6" s="1"/>
  <c r="E19" i="7"/>
  <c r="F11" i="7"/>
  <c r="E29" i="7"/>
  <c r="F18" i="7"/>
  <c r="F23" i="7"/>
  <c r="F26" i="7"/>
  <c r="F22" i="7"/>
  <c r="E9" i="7"/>
  <c r="E28" i="7"/>
  <c r="E14" i="7"/>
  <c r="F20" i="7"/>
  <c r="F17" i="7"/>
  <c r="F7" i="7"/>
  <c r="D11" i="5"/>
  <c r="F28" i="7"/>
  <c r="F13" i="7"/>
  <c r="E15" i="7"/>
  <c r="F21" i="7"/>
  <c r="F9" i="7"/>
  <c r="F29" i="7"/>
  <c r="D27" i="5"/>
  <c r="F6" i="7"/>
  <c r="D9" i="5"/>
  <c r="F12" i="7"/>
  <c r="F24" i="7"/>
  <c r="F8" i="7"/>
  <c r="F31" i="7"/>
  <c r="F5" i="2"/>
  <c r="F7" i="2"/>
  <c r="I5" i="2"/>
  <c r="I7" i="2"/>
  <c r="F8" i="2"/>
  <c r="F6" i="2"/>
  <c r="I8" i="2"/>
  <c r="D12" i="5"/>
  <c r="D8" i="5"/>
  <c r="F4" i="2"/>
  <c r="D23" i="5"/>
  <c r="D15" i="5"/>
  <c r="D22" i="5"/>
  <c r="D6" i="5"/>
  <c r="K4" i="2" l="1"/>
  <c r="E27" i="5"/>
  <c r="E6" i="5"/>
  <c r="E11" i="5"/>
  <c r="E22" i="5"/>
  <c r="E12" i="5"/>
  <c r="E15" i="5"/>
  <c r="E23" i="5"/>
  <c r="E8" i="5"/>
  <c r="E9" i="5"/>
  <c r="D29" i="6"/>
  <c r="D7" i="6"/>
  <c r="G3" i="6"/>
  <c r="D28" i="6"/>
  <c r="F28" i="6" s="1"/>
  <c r="D17" i="6"/>
  <c r="D14" i="6"/>
  <c r="D6" i="6"/>
  <c r="D9" i="6"/>
  <c r="D19" i="6"/>
  <c r="D18" i="6"/>
  <c r="D24" i="6"/>
  <c r="F24" i="6" s="1"/>
  <c r="D23" i="6"/>
  <c r="D21" i="6"/>
  <c r="D4" i="6"/>
  <c r="F4" i="6" s="1"/>
  <c r="D5" i="6"/>
  <c r="D27" i="6"/>
  <c r="D26" i="6"/>
  <c r="D30" i="6"/>
  <c r="D10" i="6"/>
  <c r="D16" i="6"/>
  <c r="F16" i="6" s="1"/>
  <c r="D15" i="6"/>
  <c r="D13" i="6"/>
  <c r="D11" i="6"/>
  <c r="D20" i="6"/>
  <c r="F20" i="6" s="1"/>
  <c r="D12" i="6"/>
  <c r="F12" i="6" s="1"/>
  <c r="D31" i="6"/>
  <c r="D22" i="6"/>
  <c r="D25" i="6"/>
  <c r="D8" i="6"/>
  <c r="F8" i="6" s="1"/>
  <c r="D17" i="5"/>
  <c r="D25" i="5"/>
  <c r="D5" i="5"/>
  <c r="D13" i="5"/>
  <c r="D14" i="5"/>
  <c r="D15" i="2"/>
  <c r="D11" i="2"/>
  <c r="K8" i="2"/>
  <c r="L8" i="2" s="1"/>
  <c r="H8" i="3"/>
  <c r="L4" i="2"/>
  <c r="K7" i="2"/>
  <c r="L7" i="2" s="1"/>
  <c r="K5" i="2"/>
  <c r="L5" i="2" s="1"/>
  <c r="K6" i="2"/>
  <c r="L6" i="2" s="1"/>
  <c r="E8" i="3"/>
  <c r="C8" i="3"/>
  <c r="D20" i="5"/>
  <c r="D21" i="5"/>
  <c r="D29" i="5"/>
  <c r="F8" i="3"/>
  <c r="D8" i="3"/>
  <c r="G8" i="3"/>
  <c r="D28" i="5"/>
  <c r="D10" i="5"/>
  <c r="D18" i="5"/>
  <c r="D26" i="5"/>
  <c r="D24" i="5"/>
  <c r="D16" i="2" l="1"/>
  <c r="E24" i="5"/>
  <c r="E13" i="5"/>
  <c r="E18" i="5"/>
  <c r="E14" i="5"/>
  <c r="E25" i="5"/>
  <c r="E29" i="5"/>
  <c r="E10" i="5"/>
  <c r="E17" i="5"/>
  <c r="E26" i="5"/>
  <c r="E21" i="5"/>
  <c r="E5" i="5"/>
  <c r="E20" i="5"/>
  <c r="E28" i="5"/>
  <c r="G24" i="6"/>
  <c r="G16" i="6"/>
  <c r="F26" i="6"/>
  <c r="G26" i="6"/>
  <c r="F19" i="6"/>
  <c r="G19" i="6"/>
  <c r="G8" i="6"/>
  <c r="G20" i="6"/>
  <c r="F9" i="6"/>
  <c r="G9" i="6"/>
  <c r="F11" i="6"/>
  <c r="G11" i="6"/>
  <c r="F15" i="6"/>
  <c r="G15" i="6"/>
  <c r="F21" i="6"/>
  <c r="G21" i="6"/>
  <c r="F7" i="6"/>
  <c r="G7" i="6"/>
  <c r="F25" i="6"/>
  <c r="G25" i="6"/>
  <c r="F23" i="6"/>
  <c r="G23" i="6"/>
  <c r="F22" i="6"/>
  <c r="G22" i="6"/>
  <c r="F10" i="6"/>
  <c r="G10" i="6"/>
  <c r="F29" i="6"/>
  <c r="G29" i="6"/>
  <c r="F27" i="6"/>
  <c r="G27" i="6"/>
  <c r="F5" i="6"/>
  <c r="G5" i="6"/>
  <c r="F6" i="6"/>
  <c r="G6" i="6"/>
  <c r="F13" i="6"/>
  <c r="G13" i="6"/>
  <c r="F14" i="6"/>
  <c r="G14" i="6"/>
  <c r="G4" i="6"/>
  <c r="F17" i="6"/>
  <c r="G17" i="6"/>
  <c r="G12" i="6"/>
  <c r="F31" i="6"/>
  <c r="G31" i="6"/>
  <c r="F30" i="6"/>
  <c r="G30" i="6"/>
  <c r="F18" i="6"/>
  <c r="G18" i="6"/>
  <c r="G28" i="6"/>
  <c r="D17" i="2"/>
  <c r="D18" i="2" s="1"/>
  <c r="J4" i="2"/>
  <c r="J6" i="2"/>
  <c r="J7" i="2"/>
  <c r="J8" i="2"/>
  <c r="J5" i="2"/>
  <c r="G5" i="2"/>
  <c r="G6" i="2"/>
  <c r="G8" i="2"/>
  <c r="G4" i="2"/>
  <c r="G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<sst xmlns="http://schemas.openxmlformats.org/spreadsheetml/2006/main" count="148" uniqueCount="94">
  <si>
    <t>Maturity Year</t>
  </si>
  <si>
    <t>Maturity Date</t>
  </si>
  <si>
    <t>Bid</t>
  </si>
  <si>
    <t>Asked</t>
  </si>
  <si>
    <t>Asked Yield</t>
  </si>
  <si>
    <t>STRIP Maturity</t>
  </si>
  <si>
    <t>Units Purchased</t>
  </si>
  <si>
    <t>Value at Ask Price</t>
  </si>
  <si>
    <t>Ask Yield</t>
  </si>
  <si>
    <t>Value at Bid Price</t>
  </si>
  <si>
    <t> Portfolio Value</t>
  </si>
  <si>
    <t>Ask price(Face $100)</t>
  </si>
  <si>
    <t>Discount(Face $1)</t>
  </si>
  <si>
    <t>Ask yield</t>
  </si>
  <si>
    <t>Jan 26th</t>
  </si>
  <si>
    <t>Feb 2nd</t>
  </si>
  <si>
    <t>Feb 9th</t>
  </si>
  <si>
    <t>Feb 16th</t>
  </si>
  <si>
    <t>Feb 23th</t>
  </si>
  <si>
    <t>Mar 1st</t>
  </si>
  <si>
    <t>dt</t>
  </si>
  <si>
    <t>1yr Forward</t>
  </si>
  <si>
    <t>2yr Forward</t>
  </si>
  <si>
    <t>3yr Forward</t>
  </si>
  <si>
    <t>Annualized</t>
  </si>
  <si>
    <t>Theta</t>
  </si>
  <si>
    <t>% of portfolio</t>
  </si>
  <si>
    <t>Bid Price ( USD )</t>
  </si>
  <si>
    <t>Ask Price ( USD )</t>
  </si>
  <si>
    <t>% gain ( HPR )</t>
  </si>
  <si>
    <t>Ann.  HPR</t>
  </si>
  <si>
    <t>Invested Capital</t>
  </si>
  <si>
    <t>Start Date</t>
  </si>
  <si>
    <t>End Date</t>
  </si>
  <si>
    <t>HPR</t>
  </si>
  <si>
    <t>Ending Capital</t>
  </si>
  <si>
    <t>Total HPR</t>
  </si>
  <si>
    <t>Ann. HPR / BEY</t>
  </si>
  <si>
    <t>Inv. Horizon</t>
  </si>
  <si>
    <t>Avail. Capital</t>
  </si>
  <si>
    <t> Inv. Maturities</t>
  </si>
  <si>
    <t>Annuity Yield</t>
  </si>
  <si>
    <t>Par Yield</t>
  </si>
  <si>
    <t>Annuity Pr / At</t>
  </si>
  <si>
    <t>Maturity</t>
  </si>
  <si>
    <t>Dt</t>
  </si>
  <si>
    <t>Actual HPR</t>
  </si>
  <si>
    <t>10yr Forward</t>
  </si>
  <si>
    <t>15 yr Forward</t>
  </si>
  <si>
    <t>5yr Forward</t>
  </si>
  <si>
    <t>Theta / Price</t>
  </si>
  <si>
    <t>Dollar Delta</t>
  </si>
  <si>
    <t>Dollar Gamma</t>
  </si>
  <si>
    <t>PV</t>
  </si>
  <si>
    <t>Omega</t>
  </si>
  <si>
    <t>`</t>
  </si>
  <si>
    <t>Price</t>
  </si>
  <si>
    <t>1yr expected change in yield</t>
  </si>
  <si>
    <t>Rolling effect</t>
  </si>
  <si>
    <t>Total score</t>
  </si>
  <si>
    <t>Rates for maturities under 7 years are expected to decline over the next year.</t>
  </si>
  <si>
    <t>Rates under 3 years may decline for up to two years.</t>
  </si>
  <si>
    <t>Since we have a very short investment horizon of 35 days, the optimal strategy would focus on maximizing carry — specifically, selecting bonds with a high theta/price ratio.</t>
  </si>
  <si>
    <t>This approach assumes the yield curve remains constant. However, we are exposed to delta and gamma risk in the event of yield shifts — a material concern given current market volatility, driven by an inverted curve, inflation uncertainty, and shifting Fed expectations.</t>
  </si>
  <si>
    <t>Forward curve analysis provides additional context:</t>
  </si>
  <si>
    <t>Rates for 10–20 year maturities are expected to rise modestly.</t>
  </si>
  <si>
    <t>Interestingly, maturities beyond 20 years show falling forward rates, suggesting potential long-end steepening.</t>
  </si>
  <si>
    <t>While these insights suggest bonds under 13 years could benefit from a favorable rolling effect, such effects play out over longer horizons than our 35-day window. For short-term positioning, those trends are unlikely to be realized in time.</t>
  </si>
  <si>
    <t>Therefore, within a long-only constraint, our focus remains:</t>
  </si>
  <si>
    <t>Maximizing theta/price to enhance short-term carry.</t>
  </si>
  <si>
    <t>Minimizing duration and convexity risk to reduce sensitivity to curve shifts.</t>
  </si>
  <si>
    <t>A theoretically appealing approach would be to long high-theta bonds and short low-theta ones, delta-neutralizing the position. However, we are constrained to a long-only mandate, so we must optimize within that limitation.</t>
  </si>
  <si>
    <t>&gt;</t>
  </si>
  <si>
    <t>Profit</t>
  </si>
  <si>
    <t>Top 3 by Theta</t>
  </si>
  <si>
    <t>Top 3 by rolling</t>
  </si>
  <si>
    <t>Strategy</t>
  </si>
  <si>
    <t>Buy Universe</t>
  </si>
  <si>
    <t>Buy Short term</t>
  </si>
  <si>
    <t>Buy Long Term</t>
  </si>
  <si>
    <t>Buy Highest Theta/Price</t>
  </si>
  <si>
    <t>Highest Possible return</t>
  </si>
  <si>
    <t>Strategy Description</t>
  </si>
  <si>
    <t>Buy every bond dollar weighted</t>
  </si>
  <si>
    <t>Buy Short Term</t>
  </si>
  <si>
    <t>Buy 5 bonds with shortest durations</t>
  </si>
  <si>
    <t>Buy 5 bonds with Longest durations</t>
  </si>
  <si>
    <t>Buy 5 bonds with highest theta/prices</t>
  </si>
  <si>
    <t>Based on hindsight and basically luck based</t>
  </si>
  <si>
    <t>Our Strategy</t>
  </si>
  <si>
    <t>Explained on Rationale Sheet</t>
  </si>
  <si>
    <r>
      <t xml:space="preserve">Hence, we select bonds with maturities </t>
    </r>
    <r>
      <rPr>
        <b/>
        <sz val="12"/>
        <color rgb="FF0E0E0E"/>
        <rFont val="Calibri"/>
        <family val="2"/>
        <scheme val="minor"/>
      </rPr>
      <t>14, 15, and 16 years</t>
    </r>
    <r>
      <rPr>
        <sz val="12"/>
        <color rgb="FF0E0E0E"/>
        <rFont val="Calibri"/>
        <family val="2"/>
        <scheme val="minor"/>
      </rPr>
      <t xml:space="preserve">, which exhibit the </t>
    </r>
    <r>
      <rPr>
        <b/>
        <sz val="12"/>
        <color rgb="FF0E0E0E"/>
        <rFont val="Calibri"/>
        <family val="2"/>
        <scheme val="minor"/>
      </rPr>
      <t>highest theta-to-price ratios</t>
    </r>
    <r>
      <rPr>
        <sz val="12"/>
        <color rgb="FF0E0E0E"/>
        <rFont val="Calibri"/>
        <family val="2"/>
        <scheme val="minor"/>
      </rPr>
      <t>, aligning with our short-term carry objective.</t>
    </r>
  </si>
  <si>
    <r>
      <t xml:space="preserve">Additionally, we include a </t>
    </r>
    <r>
      <rPr>
        <b/>
        <sz val="12"/>
        <color rgb="FF0E0E0E"/>
        <rFont val="Calibri"/>
        <family val="2"/>
        <scheme val="minor"/>
      </rPr>
      <t>1-year bond</t>
    </r>
    <r>
      <rPr>
        <sz val="12"/>
        <color rgb="FF0E0E0E"/>
        <rFont val="Calibri"/>
        <family val="2"/>
        <scheme val="minor"/>
      </rPr>
      <t xml:space="preserve"> based on its strong relative score across short-term options (maturities 1, 2, 3).</t>
    </r>
  </si>
  <si>
    <r>
      <t xml:space="preserve">Finally, we add a </t>
    </r>
    <r>
      <rPr>
        <b/>
        <sz val="12"/>
        <color rgb="FF0E0E0E"/>
        <rFont val="Calibri"/>
        <family val="2"/>
        <scheme val="minor"/>
      </rPr>
      <t>23-year bond</t>
    </r>
    <r>
      <rPr>
        <sz val="12"/>
        <color rgb="FF0E0E0E"/>
        <rFont val="Calibri"/>
        <family val="2"/>
        <scheme val="minor"/>
      </rPr>
      <t>, it offers a strong score between the longer maturity bonds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</si>
</sst>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%"/>
    <numFmt numFmtId="166" formatCode="0.0000%"/>
    <numFmt numFmtId="169" formatCode="[$-F800]dddd\,\ mmmm\ dd\,\ yyyy"/>
    <numFmt numFmtId="170" formatCode="_(* #,##0.0_);_(* \(#,##0.0\);_(* &quot;-&quot;??_);_(@_)"/>
    <numFmt numFmtId="171" formatCode="_(* #,##0_);_(* \(#,##0\);_(* &quot;-&quot;??_);_(@_)"/>
    <numFmt numFmtId="173" formatCode="0.0%"/>
  </numFmts>
  <fonts count="22">
    <font>
      <sz val="11"/>
      <color theme="1"/>
      <name val="Arial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8"/>
      <name val="Arial"/>
      <family val="2"/>
    </font>
    <font>
      <sz val="11"/>
      <color rgb="FF0E0E0E"/>
      <name val="Calibri"/>
      <family val="2"/>
      <scheme val="minor"/>
    </font>
    <font>
      <sz val="12"/>
      <color rgb="FF0E0E0E"/>
      <name val="Calibri"/>
      <family val="2"/>
      <scheme val="minor"/>
    </font>
    <font>
      <b/>
      <sz val="12"/>
      <color rgb="FF0E0E0E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Times New Roman"/>
      <family val="1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9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8" fillId="0" borderId="6" xfId="0" applyFont="1" applyFill="1" applyBorder="1" applyAlignment="1">
      <alignment vertical="top"/>
    </xf>
    <xf numFmtId="0" fontId="8" fillId="0" borderId="8" xfId="0" applyFont="1" applyFill="1" applyBorder="1" applyAlignment="1">
      <alignment vertical="top"/>
    </xf>
    <xf numFmtId="17" fontId="8" fillId="0" borderId="7" xfId="0" applyNumberFormat="1" applyFont="1" applyFill="1" applyBorder="1" applyAlignment="1">
      <alignment vertical="top"/>
    </xf>
    <xf numFmtId="17" fontId="8" fillId="0" borderId="10" xfId="0" applyNumberFormat="1" applyFont="1" applyFill="1" applyBorder="1" applyAlignment="1">
      <alignment vertical="top"/>
    </xf>
    <xf numFmtId="170" fontId="8" fillId="0" borderId="0" xfId="2" applyNumberFormat="1" applyFont="1" applyFill="1" applyBorder="1" applyAlignment="1">
      <alignment vertical="top"/>
    </xf>
    <xf numFmtId="170" fontId="8" fillId="0" borderId="11" xfId="2" applyNumberFormat="1" applyFont="1" applyFill="1" applyBorder="1" applyAlignment="1">
      <alignment vertical="top"/>
    </xf>
    <xf numFmtId="170" fontId="8" fillId="0" borderId="9" xfId="2" applyNumberFormat="1" applyFont="1" applyFill="1" applyBorder="1" applyAlignment="1">
      <alignment vertical="top"/>
    </xf>
    <xf numFmtId="170" fontId="8" fillId="0" borderId="12" xfId="2" applyNumberFormat="1" applyFont="1" applyFill="1" applyBorder="1" applyAlignment="1">
      <alignment vertical="top"/>
    </xf>
    <xf numFmtId="43" fontId="8" fillId="0" borderId="1" xfId="2" applyNumberFormat="1" applyFont="1" applyFill="1" applyBorder="1" applyAlignment="1">
      <alignment vertical="top"/>
    </xf>
    <xf numFmtId="43" fontId="8" fillId="0" borderId="13" xfId="2" applyNumberFormat="1" applyFont="1" applyFill="1" applyBorder="1" applyAlignment="1">
      <alignment vertical="top"/>
    </xf>
    <xf numFmtId="43" fontId="8" fillId="0" borderId="7" xfId="2" applyNumberFormat="1" applyFont="1" applyFill="1" applyBorder="1" applyAlignment="1">
      <alignment vertical="top"/>
    </xf>
    <xf numFmtId="43" fontId="8" fillId="0" borderId="10" xfId="2" applyNumberFormat="1" applyFont="1" applyFill="1" applyBorder="1" applyAlignment="1">
      <alignment vertical="top"/>
    </xf>
    <xf numFmtId="43" fontId="1" fillId="0" borderId="0" xfId="0" applyNumberFormat="1" applyFon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10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/>
    <xf numFmtId="10" fontId="8" fillId="0" borderId="0" xfId="1" applyNumberFormat="1" applyFont="1" applyBorder="1" applyAlignment="1"/>
    <xf numFmtId="0" fontId="7" fillId="0" borderId="0" xfId="0" applyFont="1" applyBorder="1"/>
    <xf numFmtId="10" fontId="7" fillId="0" borderId="0" xfId="0" applyNumberFormat="1" applyFont="1" applyBorder="1"/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43" fontId="8" fillId="0" borderId="0" xfId="2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8" fillId="0" borderId="7" xfId="1" applyNumberFormat="1" applyFont="1" applyBorder="1" applyAlignment="1"/>
    <xf numFmtId="10" fontId="8" fillId="0" borderId="9" xfId="0" applyNumberFormat="1" applyFont="1" applyBorder="1" applyAlignment="1"/>
    <xf numFmtId="0" fontId="8" fillId="0" borderId="9" xfId="0" applyFont="1" applyBorder="1" applyAlignment="1">
      <alignment horizontal="center" vertical="center"/>
    </xf>
    <xf numFmtId="10" fontId="8" fillId="0" borderId="9" xfId="1" applyNumberFormat="1" applyFont="1" applyBorder="1" applyAlignment="1"/>
    <xf numFmtId="10" fontId="8" fillId="0" borderId="10" xfId="1" applyNumberFormat="1" applyFont="1" applyBorder="1" applyAlignment="1"/>
    <xf numFmtId="10" fontId="8" fillId="0" borderId="7" xfId="0" applyNumberFormat="1" applyFont="1" applyBorder="1" applyAlignment="1">
      <alignment horizontal="center" vertical="center"/>
    </xf>
    <xf numFmtId="10" fontId="8" fillId="0" borderId="1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43" fontId="8" fillId="0" borderId="0" xfId="2" applyFont="1" applyBorder="1" applyAlignment="1"/>
    <xf numFmtId="43" fontId="8" fillId="0" borderId="9" xfId="2" applyFont="1" applyBorder="1" applyAlignment="1"/>
    <xf numFmtId="43" fontId="8" fillId="0" borderId="9" xfId="2" applyFont="1" applyBorder="1" applyAlignment="1">
      <alignment horizontal="center" vertical="center"/>
    </xf>
    <xf numFmtId="43" fontId="8" fillId="0" borderId="6" xfId="2" applyFont="1" applyBorder="1" applyAlignment="1">
      <alignment horizontal="center" vertical="center"/>
    </xf>
    <xf numFmtId="43" fontId="8" fillId="0" borderId="8" xfId="2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left" vertical="center" indent="1"/>
    </xf>
    <xf numFmtId="4" fontId="6" fillId="0" borderId="7" xfId="0" applyNumberFormat="1" applyFont="1" applyBorder="1" applyAlignment="1">
      <alignment horizontal="left" vertical="center" indent="1"/>
    </xf>
    <xf numFmtId="14" fontId="10" fillId="0" borderId="7" xfId="0" applyNumberFormat="1" applyFont="1" applyBorder="1" applyAlignment="1">
      <alignment horizontal="left" indent="1"/>
    </xf>
    <xf numFmtId="1" fontId="6" fillId="0" borderId="7" xfId="2" applyNumberFormat="1" applyFont="1" applyBorder="1" applyAlignment="1">
      <alignment horizontal="left" vertical="center" indent="1"/>
    </xf>
    <xf numFmtId="10" fontId="11" fillId="0" borderId="7" xfId="1" applyNumberFormat="1" applyFont="1" applyBorder="1" applyAlignment="1">
      <alignment horizontal="left" vertical="center" indent="1"/>
    </xf>
    <xf numFmtId="10" fontId="11" fillId="0" borderId="10" xfId="1" applyNumberFormat="1" applyFont="1" applyBorder="1" applyAlignment="1">
      <alignment horizontal="left" vertical="center" indent="1"/>
    </xf>
    <xf numFmtId="0" fontId="8" fillId="0" borderId="0" xfId="0" applyFont="1"/>
    <xf numFmtId="16" fontId="8" fillId="0" borderId="0" xfId="0" applyNumberFormat="1" applyFont="1" applyBorder="1" applyAlignment="1">
      <alignment horizontal="center"/>
    </xf>
    <xf numFmtId="43" fontId="8" fillId="0" borderId="0" xfId="2" applyFont="1" applyBorder="1"/>
    <xf numFmtId="0" fontId="8" fillId="0" borderId="3" xfId="0" applyFont="1" applyBorder="1"/>
    <xf numFmtId="43" fontId="8" fillId="0" borderId="9" xfId="2" applyFont="1" applyBorder="1"/>
    <xf numFmtId="43" fontId="8" fillId="0" borderId="11" xfId="2" applyFont="1" applyBorder="1"/>
    <xf numFmtId="43" fontId="8" fillId="0" borderId="25" xfId="2" applyFont="1" applyBorder="1"/>
    <xf numFmtId="43" fontId="8" fillId="0" borderId="27" xfId="2" applyFont="1" applyBorder="1"/>
    <xf numFmtId="0" fontId="8" fillId="0" borderId="29" xfId="0" applyFont="1" applyBorder="1" applyAlignment="1">
      <alignment horizontal="center" vertical="center"/>
    </xf>
    <xf numFmtId="43" fontId="8" fillId="0" borderId="30" xfId="2" applyFont="1" applyBorder="1"/>
    <xf numFmtId="43" fontId="8" fillId="0" borderId="31" xfId="2" applyFont="1" applyBorder="1"/>
    <xf numFmtId="43" fontId="8" fillId="0" borderId="32" xfId="2" applyFont="1" applyBorder="1"/>
    <xf numFmtId="2" fontId="0" fillId="0" borderId="0" xfId="0" applyNumberFormat="1"/>
    <xf numFmtId="9" fontId="0" fillId="0" borderId="0" xfId="1" applyFont="1"/>
    <xf numFmtId="173" fontId="0" fillId="0" borderId="0" xfId="1" applyNumberFormat="1" applyFont="1"/>
    <xf numFmtId="10" fontId="0" fillId="0" borderId="0" xfId="1" applyNumberFormat="1" applyFont="1"/>
    <xf numFmtId="2" fontId="1" fillId="0" borderId="0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2" fontId="1" fillId="0" borderId="9" xfId="0" applyNumberFormat="1" applyFont="1" applyBorder="1"/>
    <xf numFmtId="0" fontId="1" fillId="0" borderId="10" xfId="0" applyFont="1" applyBorder="1"/>
    <xf numFmtId="0" fontId="6" fillId="0" borderId="23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0" fontId="8" fillId="0" borderId="6" xfId="1" applyNumberFormat="1" applyFont="1" applyBorder="1"/>
    <xf numFmtId="10" fontId="8" fillId="0" borderId="0" xfId="1" applyNumberFormat="1" applyFont="1" applyBorder="1"/>
    <xf numFmtId="10" fontId="8" fillId="0" borderId="7" xfId="1" applyNumberFormat="1" applyFont="1" applyBorder="1"/>
    <xf numFmtId="0" fontId="6" fillId="0" borderId="24" xfId="0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10" fontId="8" fillId="0" borderId="8" xfId="1" applyNumberFormat="1" applyFont="1" applyBorder="1"/>
    <xf numFmtId="10" fontId="8" fillId="0" borderId="9" xfId="1" applyNumberFormat="1" applyFont="1" applyBorder="1"/>
    <xf numFmtId="10" fontId="8" fillId="0" borderId="10" xfId="1" applyNumberFormat="1" applyFont="1" applyBorder="1"/>
    <xf numFmtId="10" fontId="8" fillId="0" borderId="7" xfId="1" applyNumberFormat="1" applyFont="1" applyFill="1" applyBorder="1" applyAlignment="1">
      <alignment vertical="top"/>
    </xf>
    <xf numFmtId="10" fontId="8" fillId="0" borderId="10" xfId="1" applyNumberFormat="1" applyFont="1" applyFill="1" applyBorder="1" applyAlignment="1">
      <alignment vertical="top"/>
    </xf>
    <xf numFmtId="0" fontId="12" fillId="3" borderId="0" xfId="0" applyFont="1" applyFill="1"/>
    <xf numFmtId="10" fontId="0" fillId="0" borderId="0" xfId="0" applyNumberFormat="1"/>
    <xf numFmtId="10" fontId="8" fillId="0" borderId="0" xfId="1" applyNumberFormat="1" applyFont="1"/>
    <xf numFmtId="10" fontId="8" fillId="0" borderId="0" xfId="0" applyNumberFormat="1" applyFont="1" applyBorder="1"/>
    <xf numFmtId="0" fontId="9" fillId="0" borderId="6" xfId="0" applyFont="1" applyBorder="1"/>
    <xf numFmtId="10" fontId="8" fillId="0" borderId="7" xfId="0" applyNumberFormat="1" applyFont="1" applyBorder="1"/>
    <xf numFmtId="0" fontId="9" fillId="0" borderId="8" xfId="0" applyFont="1" applyBorder="1"/>
    <xf numFmtId="10" fontId="8" fillId="0" borderId="9" xfId="0" applyNumberFormat="1" applyFont="1" applyBorder="1"/>
    <xf numFmtId="10" fontId="8" fillId="0" borderId="10" xfId="0" applyNumberFormat="1" applyFont="1" applyBorder="1"/>
    <xf numFmtId="9" fontId="8" fillId="0" borderId="0" xfId="1" applyFont="1"/>
    <xf numFmtId="166" fontId="8" fillId="0" borderId="0" xfId="1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0" fontId="8" fillId="0" borderId="7" xfId="1" applyNumberFormat="1" applyFont="1" applyBorder="1" applyAlignment="1">
      <alignment horizontal="center" vertical="center"/>
    </xf>
    <xf numFmtId="10" fontId="8" fillId="0" borderId="10" xfId="1" applyNumberFormat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10" fontId="8" fillId="2" borderId="7" xfId="1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0" fontId="8" fillId="0" borderId="7" xfId="1" applyNumberFormat="1" applyFont="1" applyFill="1" applyBorder="1" applyAlignment="1">
      <alignment horizontal="center" vertical="center"/>
    </xf>
    <xf numFmtId="0" fontId="8" fillId="0" borderId="6" xfId="0" applyFont="1" applyBorder="1"/>
    <xf numFmtId="173" fontId="8" fillId="0" borderId="7" xfId="1" applyNumberFormat="1" applyFont="1" applyBorder="1"/>
    <xf numFmtId="173" fontId="8" fillId="0" borderId="10" xfId="1" applyNumberFormat="1" applyFont="1" applyBorder="1"/>
    <xf numFmtId="0" fontId="8" fillId="0" borderId="23" xfId="0" applyFont="1" applyBorder="1"/>
    <xf numFmtId="0" fontId="8" fillId="0" borderId="24" xfId="0" applyFont="1" applyBorder="1"/>
    <xf numFmtId="9" fontId="1" fillId="0" borderId="0" xfId="1" applyFont="1"/>
    <xf numFmtId="43" fontId="8" fillId="0" borderId="0" xfId="2" applyFont="1" applyFill="1" applyBorder="1"/>
    <xf numFmtId="0" fontId="8" fillId="0" borderId="0" xfId="1" applyNumberFormat="1" applyFont="1"/>
    <xf numFmtId="165" fontId="8" fillId="0" borderId="0" xfId="0" applyNumberFormat="1" applyFont="1"/>
    <xf numFmtId="43" fontId="8" fillId="0" borderId="0" xfId="2" applyFont="1"/>
    <xf numFmtId="10" fontId="8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44" fontId="8" fillId="0" borderId="0" xfId="3" applyFont="1"/>
    <xf numFmtId="44" fontId="8" fillId="0" borderId="0" xfId="0" applyNumberFormat="1" applyFont="1"/>
    <xf numFmtId="10" fontId="8" fillId="0" borderId="0" xfId="1" applyNumberFormat="1" applyFont="1" applyFill="1" applyBorder="1"/>
    <xf numFmtId="0" fontId="9" fillId="0" borderId="0" xfId="0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right"/>
    </xf>
    <xf numFmtId="171" fontId="1" fillId="0" borderId="0" xfId="2" applyNumberFormat="1" applyFont="1"/>
    <xf numFmtId="0" fontId="15" fillId="0" borderId="0" xfId="0" applyFont="1"/>
    <xf numFmtId="0" fontId="8" fillId="0" borderId="0" xfId="0" applyFont="1" applyFill="1" applyBorder="1" applyAlignment="1">
      <alignment horizontal="center" vertical="center"/>
    </xf>
    <xf numFmtId="173" fontId="0" fillId="0" borderId="0" xfId="0" applyNumberFormat="1"/>
    <xf numFmtId="43" fontId="0" fillId="0" borderId="0" xfId="0" applyNumberFormat="1"/>
    <xf numFmtId="9" fontId="9" fillId="0" borderId="0" xfId="1" applyFont="1"/>
    <xf numFmtId="0" fontId="18" fillId="4" borderId="1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169" fontId="17" fillId="5" borderId="21" xfId="0" applyNumberFormat="1" applyFont="1" applyFill="1" applyBorder="1" applyAlignment="1">
      <alignment horizontal="center" vertical="center"/>
    </xf>
    <xf numFmtId="169" fontId="17" fillId="5" borderId="22" xfId="0" applyNumberFormat="1" applyFont="1" applyFill="1" applyBorder="1" applyAlignment="1">
      <alignment horizontal="center" vertical="center"/>
    </xf>
    <xf numFmtId="169" fontId="17" fillId="5" borderId="20" xfId="0" applyNumberFormat="1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right" vertical="center"/>
    </xf>
    <xf numFmtId="0" fontId="19" fillId="5" borderId="6" xfId="0" applyFont="1" applyFill="1" applyBorder="1" applyAlignment="1">
      <alignment horizontal="right"/>
    </xf>
    <xf numFmtId="0" fontId="19" fillId="5" borderId="6" xfId="0" applyFont="1" applyFill="1" applyBorder="1" applyAlignment="1">
      <alignment horizontal="right" vertical="center"/>
    </xf>
    <xf numFmtId="0" fontId="19" fillId="5" borderId="8" xfId="0" applyFont="1" applyFill="1" applyBorder="1" applyAlignment="1">
      <alignment horizontal="right" vertical="center"/>
    </xf>
    <xf numFmtId="0" fontId="18" fillId="5" borderId="20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/>
    </xf>
    <xf numFmtId="0" fontId="18" fillId="5" borderId="22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/>
    </xf>
    <xf numFmtId="0" fontId="18" fillId="5" borderId="15" xfId="0" applyFont="1" applyFill="1" applyBorder="1" applyAlignment="1">
      <alignment vertical="top"/>
    </xf>
    <xf numFmtId="0" fontId="18" fillId="5" borderId="16" xfId="0" applyFont="1" applyFill="1" applyBorder="1" applyAlignment="1">
      <alignment vertical="top"/>
    </xf>
    <xf numFmtId="0" fontId="18" fillId="5" borderId="17" xfId="0" applyFont="1" applyFill="1" applyBorder="1" applyAlignment="1">
      <alignment horizontal="center" vertical="top"/>
    </xf>
    <xf numFmtId="0" fontId="18" fillId="5" borderId="17" xfId="0" applyFont="1" applyFill="1" applyBorder="1" applyAlignment="1">
      <alignment vertical="top"/>
    </xf>
    <xf numFmtId="0" fontId="18" fillId="5" borderId="18" xfId="0" applyFont="1" applyFill="1" applyBorder="1" applyAlignment="1">
      <alignment vertical="top"/>
    </xf>
    <xf numFmtId="0" fontId="18" fillId="5" borderId="19" xfId="0" applyFont="1" applyFill="1" applyBorder="1" applyAlignment="1">
      <alignment horizontal="center" vertical="top"/>
    </xf>
    <xf numFmtId="0" fontId="18" fillId="5" borderId="16" xfId="0" applyFont="1" applyFill="1" applyBorder="1" applyAlignment="1">
      <alignment horizontal="center" vertical="top"/>
    </xf>
    <xf numFmtId="0" fontId="18" fillId="4" borderId="10" xfId="0" applyFont="1" applyFill="1" applyBorder="1" applyAlignment="1">
      <alignment vertical="top"/>
    </xf>
    <xf numFmtId="0" fontId="18" fillId="4" borderId="9" xfId="0" applyFont="1" applyFill="1" applyBorder="1" applyAlignment="1">
      <alignment vertical="top"/>
    </xf>
    <xf numFmtId="0" fontId="18" fillId="4" borderId="13" xfId="0" applyFont="1" applyFill="1" applyBorder="1" applyAlignment="1">
      <alignment vertical="top"/>
    </xf>
    <xf numFmtId="0" fontId="18" fillId="4" borderId="12" xfId="0" applyFont="1" applyFill="1" applyBorder="1" applyAlignment="1">
      <alignment vertical="top"/>
    </xf>
    <xf numFmtId="0" fontId="18" fillId="4" borderId="8" xfId="0" applyFont="1" applyFill="1" applyBorder="1" applyAlignment="1">
      <alignment vertical="top"/>
    </xf>
    <xf numFmtId="0" fontId="17" fillId="4" borderId="15" xfId="0" applyFont="1" applyFill="1" applyBorder="1"/>
    <xf numFmtId="16" fontId="18" fillId="4" borderId="19" xfId="0" applyNumberFormat="1" applyFont="1" applyFill="1" applyBorder="1" applyAlignment="1">
      <alignment horizontal="center"/>
    </xf>
    <xf numFmtId="16" fontId="18" fillId="4" borderId="33" xfId="0" applyNumberFormat="1" applyFont="1" applyFill="1" applyBorder="1" applyAlignment="1">
      <alignment horizontal="center"/>
    </xf>
    <xf numFmtId="16" fontId="18" fillId="4" borderId="34" xfId="0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43" fontId="9" fillId="0" borderId="12" xfId="2" applyFont="1" applyBorder="1"/>
    <xf numFmtId="43" fontId="9" fillId="0" borderId="28" xfId="2" applyFont="1" applyBorder="1"/>
    <xf numFmtId="43" fontId="9" fillId="0" borderId="26" xfId="2" applyFont="1" applyBorder="1"/>
    <xf numFmtId="16" fontId="20" fillId="4" borderId="3" xfId="0" applyNumberFormat="1" applyFont="1" applyFill="1" applyBorder="1" applyAlignment="1">
      <alignment horizontal="center" vertical="center"/>
    </xf>
    <xf numFmtId="0" fontId="21" fillId="4" borderId="4" xfId="0" applyFont="1" applyFill="1" applyBorder="1"/>
    <xf numFmtId="0" fontId="21" fillId="4" borderId="5" xfId="0" applyFont="1" applyFill="1" applyBorder="1"/>
    <xf numFmtId="0" fontId="21" fillId="4" borderId="6" xfId="0" applyFont="1" applyFill="1" applyBorder="1"/>
    <xf numFmtId="0" fontId="21" fillId="4" borderId="0" xfId="0" applyFont="1" applyFill="1" applyBorder="1"/>
    <xf numFmtId="0" fontId="21" fillId="4" borderId="7" xfId="0" applyFont="1" applyFill="1" applyBorder="1"/>
    <xf numFmtId="0" fontId="20" fillId="4" borderId="6" xfId="0" applyFont="1" applyFill="1" applyBorder="1"/>
    <xf numFmtId="0" fontId="20" fillId="4" borderId="0" xfId="0" applyFont="1" applyFill="1" applyBorder="1"/>
    <xf numFmtId="0" fontId="20" fillId="4" borderId="7" xfId="0" applyFont="1" applyFill="1" applyBorder="1"/>
    <xf numFmtId="0" fontId="18" fillId="4" borderId="2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/>
    </xf>
    <xf numFmtId="0" fontId="18" fillId="4" borderId="3" xfId="0" applyFont="1" applyFill="1" applyBorder="1"/>
    <xf numFmtId="0" fontId="18" fillId="4" borderId="4" xfId="0" applyFont="1" applyFill="1" applyBorder="1"/>
    <xf numFmtId="0" fontId="18" fillId="4" borderId="5" xfId="0" applyFont="1" applyFill="1" applyBorder="1"/>
    <xf numFmtId="0" fontId="18" fillId="4" borderId="2" xfId="0" applyFont="1" applyFill="1" applyBorder="1" applyAlignment="1">
      <alignment horizontal="center"/>
    </xf>
    <xf numFmtId="0" fontId="18" fillId="4" borderId="21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8" fillId="0" borderId="5" xfId="0" applyFont="1" applyBorder="1"/>
    <xf numFmtId="10" fontId="9" fillId="0" borderId="10" xfId="0" applyNumberFormat="1" applyFont="1" applyBorder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movements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'Progress of Portfolio Value'!$B$3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'Progress of Portfolio Value'!$C$2:$H$2</c:f>
              <c:numCache>
                <c:formatCode>d\-mmm</c:formatCode>
                <c:ptCount val="6"/>
                <c:pt idx="0">
                  <c:v>44952</c:v>
                </c:pt>
                <c:pt idx="1">
                  <c:v>45324</c:v>
                </c:pt>
                <c:pt idx="2">
                  <c:v>45331</c:v>
                </c:pt>
                <c:pt idx="3">
                  <c:v>45338</c:v>
                </c:pt>
                <c:pt idx="4">
                  <c:v>45345</c:v>
                </c:pt>
                <c:pt idx="5">
                  <c:v>45352</c:v>
                </c:pt>
              </c:numCache>
            </c:numRef>
          </c:cat>
          <c:val>
            <c:numRef>
              <c:f>'Progress of Portfolio Value'!$C$3:$H$3</c:f>
              <c:numCache>
                <c:formatCode>_(* #,##0.00_);_(* \(#,##0.00\);_(* "-"??_);_(@_)</c:formatCode>
                <c:ptCount val="6"/>
                <c:pt idx="0">
                  <c:v>19919.999</c:v>
                </c:pt>
                <c:pt idx="1">
                  <c:v>19910.175999999999</c:v>
                </c:pt>
                <c:pt idx="2">
                  <c:v>19918.327000000001</c:v>
                </c:pt>
                <c:pt idx="3">
                  <c:v>19903.07</c:v>
                </c:pt>
                <c:pt idx="4">
                  <c:v>19911.43</c:v>
                </c:pt>
                <c:pt idx="5">
                  <c:v>19953.020999999997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4-7D48-93C3-C4299998114F}"/>
            </c:ext>
          </c:extLst>
        </c:ser>
        <c:ser>
          <c:idx val="1"/>
          <c:order val="1"/>
          <c:tx>
            <c:strRef>
              <c:f>'Progress of Portfolio Value'!$B$4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'Progress of Portfolio Value'!$C$2:$H$2</c:f>
              <c:numCache>
                <c:formatCode>d\-mmm</c:formatCode>
                <c:ptCount val="6"/>
                <c:pt idx="0">
                  <c:v>44952</c:v>
                </c:pt>
                <c:pt idx="1">
                  <c:v>45324</c:v>
                </c:pt>
                <c:pt idx="2">
                  <c:v>45331</c:v>
                </c:pt>
                <c:pt idx="3">
                  <c:v>45338</c:v>
                </c:pt>
                <c:pt idx="4">
                  <c:v>45345</c:v>
                </c:pt>
                <c:pt idx="5">
                  <c:v>45352</c:v>
                </c:pt>
              </c:numCache>
            </c:numRef>
          </c:cat>
          <c:val>
            <c:numRef>
              <c:f>'Progress of Portfolio Value'!$C$4:$H$4</c:f>
              <c:numCache>
                <c:formatCode>_(* #,##0.00_);_(* \(#,##0.00\);_(* "-"??_);_(@_)</c:formatCode>
                <c:ptCount val="6"/>
                <c:pt idx="0">
                  <c:v>19970.448</c:v>
                </c:pt>
                <c:pt idx="1">
                  <c:v>20291.484</c:v>
                </c:pt>
                <c:pt idx="2">
                  <c:v>19830.948</c:v>
                </c:pt>
                <c:pt idx="3">
                  <c:v>19716</c:v>
                </c:pt>
                <c:pt idx="4">
                  <c:v>19819.044000000002</c:v>
                </c:pt>
                <c:pt idx="5">
                  <c:v>19987.187999999998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4-7D48-93C3-C4299998114F}"/>
            </c:ext>
          </c:extLst>
        </c:ser>
        <c:ser>
          <c:idx val="2"/>
          <c:order val="2"/>
          <c:tx>
            <c:strRef>
              <c:f>'Progress of Portfolio Value'!$B$5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'Progress of Portfolio Value'!$C$2:$H$2</c:f>
              <c:numCache>
                <c:formatCode>d\-mmm</c:formatCode>
                <c:ptCount val="6"/>
                <c:pt idx="0">
                  <c:v>44952</c:v>
                </c:pt>
                <c:pt idx="1">
                  <c:v>45324</c:v>
                </c:pt>
                <c:pt idx="2">
                  <c:v>45331</c:v>
                </c:pt>
                <c:pt idx="3">
                  <c:v>45338</c:v>
                </c:pt>
                <c:pt idx="4">
                  <c:v>45345</c:v>
                </c:pt>
                <c:pt idx="5">
                  <c:v>45352</c:v>
                </c:pt>
              </c:numCache>
            </c:numRef>
          </c:cat>
          <c:val>
            <c:numRef>
              <c:f>'Progress of Portfolio Value'!$C$5:$H$5</c:f>
              <c:numCache>
                <c:formatCode>_(* #,##0.00_);_(* \(#,##0.00\);_(* "-"??_);_(@_)</c:formatCode>
                <c:ptCount val="6"/>
                <c:pt idx="0">
                  <c:v>19980.120000000003</c:v>
                </c:pt>
                <c:pt idx="1">
                  <c:v>20344.038</c:v>
                </c:pt>
                <c:pt idx="2">
                  <c:v>19888.550999999999</c:v>
                </c:pt>
                <c:pt idx="3">
                  <c:v>19700.697</c:v>
                </c:pt>
                <c:pt idx="4">
                  <c:v>19829.993999999999</c:v>
                </c:pt>
                <c:pt idx="5">
                  <c:v>20007.629999999997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24-7D48-93C3-C4299998114F}"/>
            </c:ext>
          </c:extLst>
        </c:ser>
        <c:ser>
          <c:idx val="3"/>
          <c:order val="3"/>
          <c:tx>
            <c:strRef>
              <c:f>'Progress of Portfolio Value'!$B$6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'Progress of Portfolio Value'!$C$2:$H$2</c:f>
              <c:numCache>
                <c:formatCode>d\-mmm</c:formatCode>
                <c:ptCount val="6"/>
                <c:pt idx="0">
                  <c:v>44952</c:v>
                </c:pt>
                <c:pt idx="1">
                  <c:v>45324</c:v>
                </c:pt>
                <c:pt idx="2">
                  <c:v>45331</c:v>
                </c:pt>
                <c:pt idx="3">
                  <c:v>45338</c:v>
                </c:pt>
                <c:pt idx="4">
                  <c:v>45345</c:v>
                </c:pt>
                <c:pt idx="5">
                  <c:v>45352</c:v>
                </c:pt>
              </c:numCache>
            </c:numRef>
          </c:cat>
          <c:val>
            <c:numRef>
              <c:f>'Progress of Portfolio Value'!$C$6:$H$6</c:f>
              <c:numCache>
                <c:formatCode>_(* #,##0.00_);_(* \(#,##0.00\);_(* "-"??_);_(@_)</c:formatCode>
                <c:ptCount val="6"/>
                <c:pt idx="0">
                  <c:v>19967.584000000003</c:v>
                </c:pt>
                <c:pt idx="1">
                  <c:v>20373.600000000002</c:v>
                </c:pt>
                <c:pt idx="2">
                  <c:v>19891.456000000002</c:v>
                </c:pt>
                <c:pt idx="3">
                  <c:v>19710.912</c:v>
                </c:pt>
                <c:pt idx="4">
                  <c:v>19830.304</c:v>
                </c:pt>
                <c:pt idx="5">
                  <c:v>20007.935999999998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24-7D48-93C3-C4299998114F}"/>
            </c:ext>
          </c:extLst>
        </c:ser>
        <c:ser>
          <c:idx val="4"/>
          <c:order val="4"/>
          <c:tx>
            <c:strRef>
              <c:f>'Progress of Portfolio Value'!$B$7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'Progress of Portfolio Value'!$C$2:$H$2</c:f>
              <c:numCache>
                <c:formatCode>d\-mmm</c:formatCode>
                <c:ptCount val="6"/>
                <c:pt idx="0">
                  <c:v>44952</c:v>
                </c:pt>
                <c:pt idx="1">
                  <c:v>45324</c:v>
                </c:pt>
                <c:pt idx="2">
                  <c:v>45331</c:v>
                </c:pt>
                <c:pt idx="3">
                  <c:v>45338</c:v>
                </c:pt>
                <c:pt idx="4">
                  <c:v>45345</c:v>
                </c:pt>
                <c:pt idx="5">
                  <c:v>45352</c:v>
                </c:pt>
              </c:numCache>
            </c:numRef>
          </c:cat>
          <c:val>
            <c:numRef>
              <c:f>'Progress of Portfolio Value'!$C$7:$H$7</c:f>
              <c:numCache>
                <c:formatCode>_(* #,##0.00_);_(* \(#,##0.00\);_(* "-"??_);_(@_)</c:formatCode>
                <c:ptCount val="6"/>
                <c:pt idx="0">
                  <c:v>19992.863999999998</c:v>
                </c:pt>
                <c:pt idx="1">
                  <c:v>20535.288</c:v>
                </c:pt>
                <c:pt idx="2">
                  <c:v>19904.982</c:v>
                </c:pt>
                <c:pt idx="3">
                  <c:v>19714.668000000001</c:v>
                </c:pt>
                <c:pt idx="4">
                  <c:v>19953.87</c:v>
                </c:pt>
                <c:pt idx="5">
                  <c:v>20124.977999999999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24-7D48-93C3-C42999981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150080"/>
        <c:axId val="1132152352"/>
      </c:lineChart>
      <c:catAx>
        <c:axId val="11321500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52352"/>
        <c:crosses val="autoZero"/>
        <c:auto val="0"/>
        <c:lblAlgn val="ctr"/>
        <c:lblOffset val="100"/>
        <c:noMultiLvlLbl val="0"/>
      </c:catAx>
      <c:valAx>
        <c:axId val="1132152352"/>
        <c:scaling>
          <c:orientation val="minMax"/>
          <c:min val="196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Forward!$D$4</c:f>
              <c:strCache>
                <c:ptCount val="1"/>
                <c:pt idx="0">
                  <c:v>Annualized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Forward!$D$5:$D$33</c:f>
              <c:numCache>
                <c:formatCode>0.00%</c:formatCode>
                <c:ptCount val="29"/>
                <c:pt idx="0">
                  <c:v>4.5389149173657335E-2</c:v>
                </c:pt>
                <c:pt idx="1">
                  <c:v>4.2931128732139674E-2</c:v>
                </c:pt>
                <c:pt idx="2">
                  <c:v>4.0573643683738836E-2</c:v>
                </c:pt>
                <c:pt idx="3">
                  <c:v>3.9898368108672803E-2</c:v>
                </c:pt>
                <c:pt idx="4">
                  <c:v>3.9788820980235569E-2</c:v>
                </c:pt>
                <c:pt idx="5">
                  <c:v>4.0349883093191333E-2</c:v>
                </c:pt>
                <c:pt idx="6">
                  <c:v>4.0478575558713294E-2</c:v>
                </c:pt>
                <c:pt idx="7">
                  <c:v>4.080503437643275E-2</c:v>
                </c:pt>
                <c:pt idx="8">
                  <c:v>4.1310835018267197E-2</c:v>
                </c:pt>
                <c:pt idx="9">
                  <c:v>4.1745408042726813E-2</c:v>
                </c:pt>
                <c:pt idx="10">
                  <c:v>4.2234436554204439E-2</c:v>
                </c:pt>
                <c:pt idx="11">
                  <c:v>4.2694480323980953E-2</c:v>
                </c:pt>
                <c:pt idx="12">
                  <c:v>4.3126537021138216E-2</c:v>
                </c:pt>
                <c:pt idx="13">
                  <c:v>4.3806336937209311E-2</c:v>
                </c:pt>
                <c:pt idx="14">
                  <c:v>4.4466545070267711E-2</c:v>
                </c:pt>
                <c:pt idx="15">
                  <c:v>4.5230502752234836E-2</c:v>
                </c:pt>
                <c:pt idx="16">
                  <c:v>4.5756997337728457E-2</c:v>
                </c:pt>
                <c:pt idx="17">
                  <c:v>4.6057863404454821E-2</c:v>
                </c:pt>
                <c:pt idx="18">
                  <c:v>4.6033988451905213E-2</c:v>
                </c:pt>
                <c:pt idx="19">
                  <c:v>4.6010112929328634E-2</c:v>
                </c:pt>
                <c:pt idx="20">
                  <c:v>4.6010112929328634E-2</c:v>
                </c:pt>
                <c:pt idx="21">
                  <c:v>4.5952809349271838E-2</c:v>
                </c:pt>
                <c:pt idx="22">
                  <c:v>4.5838192337116238E-2</c:v>
                </c:pt>
                <c:pt idx="23">
                  <c:v>4.5747444551419374E-2</c:v>
                </c:pt>
                <c:pt idx="24">
                  <c:v>4.5475151772899937E-2</c:v>
                </c:pt>
                <c:pt idx="25">
                  <c:v>4.4853855633625768E-2</c:v>
                </c:pt>
                <c:pt idx="26">
                  <c:v>4.4381412270222409E-2</c:v>
                </c:pt>
                <c:pt idx="27">
                  <c:v>4.3418620367521157E-2</c:v>
                </c:pt>
                <c:pt idx="28">
                  <c:v>4.2216222133079823E-2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5-E54A-8698-2BCEDE8144D5}"/>
            </c:ext>
          </c:extLst>
        </c:ser>
        <c:ser>
          <c:idx val="2"/>
          <c:order val="1"/>
          <c:tx>
            <c:strRef>
              <c:f>Forward!$E$4</c:f>
              <c:strCache>
                <c:ptCount val="1"/>
                <c:pt idx="0">
                  <c:v>1yr Forward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Forward!$E$5:$E$33</c:f>
              <c:numCache>
                <c:formatCode>0.00%</c:formatCode>
                <c:ptCount val="29"/>
                <c:pt idx="0">
                  <c:v>4.0473108290622013E-2</c:v>
                </c:pt>
                <c:pt idx="1">
                  <c:v>3.816589093877959E-2</c:v>
                </c:pt>
                <c:pt idx="2">
                  <c:v>3.8068107753677964E-2</c:v>
                </c:pt>
                <c:pt idx="3">
                  <c:v>3.8388738931880127E-2</c:v>
                </c:pt>
                <c:pt idx="4">
                  <c:v>3.9342029877098131E-2</c:v>
                </c:pt>
                <c:pt idx="5">
                  <c:v>3.9660146622889282E-2</c:v>
                </c:pt>
                <c:pt idx="6">
                  <c:v>4.0150160833972097E-2</c:v>
                </c:pt>
                <c:pt idx="7">
                  <c:v>4.0801045748843433E-2</c:v>
                </c:pt>
                <c:pt idx="8">
                  <c:v>4.1340547917067864E-2</c:v>
                </c:pt>
                <c:pt idx="9">
                  <c:v>4.191896529225915E-2</c:v>
                </c:pt>
                <c:pt idx="10">
                  <c:v>4.2449510428555826E-2</c:v>
                </c:pt>
                <c:pt idx="11">
                  <c:v>4.293798600842829E-2</c:v>
                </c:pt>
                <c:pt idx="12">
                  <c:v>4.3684582149790235E-2</c:v>
                </c:pt>
                <c:pt idx="13">
                  <c:v>4.4400644777168451E-2</c:v>
                </c:pt>
                <c:pt idx="14">
                  <c:v>4.521992632414E-2</c:v>
                </c:pt>
                <c:pt idx="15">
                  <c:v>4.57799878479829E-2</c:v>
                </c:pt>
                <c:pt idx="16">
                  <c:v>4.6097199535678202E-2</c:v>
                </c:pt>
                <c:pt idx="17">
                  <c:v>4.6069812856252314E-2</c:v>
                </c:pt>
                <c:pt idx="18">
                  <c:v>4.6042795232258703E-2</c:v>
                </c:pt>
                <c:pt idx="19">
                  <c:v>4.6041161117112199E-2</c:v>
                </c:pt>
                <c:pt idx="20">
                  <c:v>4.5979650310015385E-2</c:v>
                </c:pt>
                <c:pt idx="21">
                  <c:v>4.5858603390000738E-2</c:v>
                </c:pt>
                <c:pt idx="22">
                  <c:v>4.576302261132207E-2</c:v>
                </c:pt>
                <c:pt idx="23">
                  <c:v>4.5478735214535049E-2</c:v>
                </c:pt>
                <c:pt idx="24">
                  <c:v>4.4832443892024509E-2</c:v>
                </c:pt>
                <c:pt idx="25">
                  <c:v>4.4342653158551834E-2</c:v>
                </c:pt>
                <c:pt idx="26">
                  <c:v>4.3345637819145744E-2</c:v>
                </c:pt>
                <c:pt idx="27">
                  <c:v>4.2102903310202056E-2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A5-E54A-8698-2BCEDE8144D5}"/>
            </c:ext>
          </c:extLst>
        </c:ser>
        <c:ser>
          <c:idx val="3"/>
          <c:order val="2"/>
          <c:tx>
            <c:strRef>
              <c:f>Forward!$F$4</c:f>
              <c:strCache>
                <c:ptCount val="1"/>
                <c:pt idx="0">
                  <c:v>2yr Forward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Forward!$F$5:$F$33</c:f>
              <c:numCache>
                <c:formatCode>0.00%</c:formatCode>
                <c:ptCount val="29"/>
                <c:pt idx="0">
                  <c:v>3.5858673586937159E-2</c:v>
                </c:pt>
                <c:pt idx="1">
                  <c:v>3.6865607485205933E-2</c:v>
                </c:pt>
                <c:pt idx="2">
                  <c:v>3.769394914563283E-2</c:v>
                </c:pt>
                <c:pt idx="3">
                  <c:v>3.9059260273717158E-2</c:v>
                </c:pt>
                <c:pt idx="4">
                  <c:v>3.9497554289342741E-2</c:v>
                </c:pt>
                <c:pt idx="5">
                  <c:v>4.0096336257863775E-2</c:v>
                </c:pt>
                <c:pt idx="6">
                  <c:v>4.0847893957160777E-2</c:v>
                </c:pt>
                <c:pt idx="7">
                  <c:v>4.1448977870373598E-2</c:v>
                </c:pt>
                <c:pt idx="8">
                  <c:v>4.2079616070218838E-2</c:v>
                </c:pt>
                <c:pt idx="9">
                  <c:v>4.264715064234921E-2</c:v>
                </c:pt>
                <c:pt idx="10">
                  <c:v>4.3162065800956134E-2</c:v>
                </c:pt>
                <c:pt idx="11">
                  <c:v>4.3952204971387583E-2</c:v>
                </c:pt>
                <c:pt idx="12">
                  <c:v>4.4702762968441258E-2</c:v>
                </c:pt>
                <c:pt idx="13">
                  <c:v>4.5558984755105572E-2</c:v>
                </c:pt>
                <c:pt idx="14">
                  <c:v>4.6133779818473629E-2</c:v>
                </c:pt>
                <c:pt idx="15">
                  <c:v>4.6448705238494217E-2</c:v>
                </c:pt>
                <c:pt idx="16">
                  <c:v>4.6399030771877625E-2</c:v>
                </c:pt>
                <c:pt idx="17">
                  <c:v>4.6352222284571851E-2</c:v>
                </c:pt>
                <c:pt idx="18">
                  <c:v>4.6334216529032739E-2</c:v>
                </c:pt>
                <c:pt idx="19">
                  <c:v>4.6254977410985054E-2</c:v>
                </c:pt>
                <c:pt idx="20">
                  <c:v>4.6115055537590197E-2</c:v>
                </c:pt>
                <c:pt idx="21">
                  <c:v>4.6003473262262978E-2</c:v>
                </c:pt>
                <c:pt idx="22">
                  <c:v>4.5696371167748662E-2</c:v>
                </c:pt>
                <c:pt idx="23">
                  <c:v>4.5014082875416278E-2</c:v>
                </c:pt>
                <c:pt idx="24">
                  <c:v>4.4497434953269029E-2</c:v>
                </c:pt>
                <c:pt idx="25">
                  <c:v>4.3456119724088964E-2</c:v>
                </c:pt>
                <c:pt idx="26">
                  <c:v>4.216326608870502E-2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A5-E54A-8698-2BCEDE8144D5}"/>
            </c:ext>
          </c:extLst>
        </c:ser>
        <c:ser>
          <c:idx val="4"/>
          <c:order val="3"/>
          <c:tx>
            <c:strRef>
              <c:f>Forward!$G$4</c:f>
              <c:strCache>
                <c:ptCount val="1"/>
                <c:pt idx="0">
                  <c:v>3yr Forward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Forward!$G$5:$G$33</c:f>
              <c:numCache>
                <c:formatCode>0.00%</c:formatCode>
                <c:ptCount val="29"/>
                <c:pt idx="0">
                  <c:v>3.7872541383474706E-2</c:v>
                </c:pt>
                <c:pt idx="1">
                  <c:v>3.8611586924980665E-2</c:v>
                </c:pt>
                <c:pt idx="2">
                  <c:v>4.012612250264383E-2</c:v>
                </c:pt>
                <c:pt idx="3">
                  <c:v>4.0407274464944132E-2</c:v>
                </c:pt>
                <c:pt idx="4">
                  <c:v>4.0943868792049101E-2</c:v>
                </c:pt>
                <c:pt idx="5">
                  <c:v>4.1679430685531378E-2</c:v>
                </c:pt>
                <c:pt idx="6">
                  <c:v>4.2247592768007373E-2</c:v>
                </c:pt>
                <c:pt idx="7">
                  <c:v>4.2857233880629043E-2</c:v>
                </c:pt>
                <c:pt idx="8">
                  <c:v>4.3401425870728323E-2</c:v>
                </c:pt>
                <c:pt idx="9">
                  <c:v>4.3892405022358028E-2</c:v>
                </c:pt>
                <c:pt idx="10">
                  <c:v>4.468798055179217E-2</c:v>
                </c:pt>
                <c:pt idx="11">
                  <c:v>4.5439770416899929E-2</c:v>
                </c:pt>
                <c:pt idx="12">
                  <c:v>4.6305162537272376E-2</c:v>
                </c:pt>
                <c:pt idx="13">
                  <c:v>4.6867715977869089E-2</c:v>
                </c:pt>
                <c:pt idx="14">
                  <c:v>4.7154707348598023E-2</c:v>
                </c:pt>
                <c:pt idx="15">
                  <c:v>4.7057803095936407E-2</c:v>
                </c:pt>
                <c:pt idx="16">
                  <c:v>4.6969489855020953E-2</c:v>
                </c:pt>
                <c:pt idx="17">
                  <c:v>4.6916191136926938E-2</c:v>
                </c:pt>
                <c:pt idx="18">
                  <c:v>4.6802151296461258E-2</c:v>
                </c:pt>
                <c:pt idx="19">
                  <c:v>4.662787463512285E-2</c:v>
                </c:pt>
                <c:pt idx="20">
                  <c:v>4.6486558961088019E-2</c:v>
                </c:pt>
                <c:pt idx="21">
                  <c:v>4.6143539239603723E-2</c:v>
                </c:pt>
                <c:pt idx="22">
                  <c:v>4.5412144148828409E-2</c:v>
                </c:pt>
                <c:pt idx="23">
                  <c:v>4.4857383343532863E-2</c:v>
                </c:pt>
                <c:pt idx="24">
                  <c:v>4.3760017569575031E-2</c:v>
                </c:pt>
                <c:pt idx="25">
                  <c:v>4.2405750415696088E-2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A5-E54A-8698-2BCEDE8144D5}"/>
            </c:ext>
          </c:extLst>
        </c:ser>
        <c:ser>
          <c:idx val="5"/>
          <c:order val="4"/>
          <c:tx>
            <c:strRef>
              <c:f>Forward!$H$4</c:f>
              <c:strCache>
                <c:ptCount val="1"/>
                <c:pt idx="0">
                  <c:v>5yr Forward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Forward!$H$5:$H$33</c:f>
              <c:numCache>
                <c:formatCode>0.00%</c:formatCode>
                <c:ptCount val="29"/>
                <c:pt idx="0">
                  <c:v>4.3155193657970159E-2</c:v>
                </c:pt>
                <c:pt idx="1">
                  <c:v>4.2202962004907599E-2</c:v>
                </c:pt>
                <c:pt idx="2">
                  <c:v>4.2498723370094721E-2</c:v>
                </c:pt>
                <c:pt idx="3">
                  <c:v>4.3213352565806738E-2</c:v>
                </c:pt>
                <c:pt idx="4">
                  <c:v>4.3701995105218057E-2</c:v>
                </c:pt>
                <c:pt idx="5">
                  <c:v>4.4272449532511839E-2</c:v>
                </c:pt>
                <c:pt idx="6">
                  <c:v>4.4769951283799077E-2</c:v>
                </c:pt>
                <c:pt idx="7">
                  <c:v>4.5212609546702365E-2</c:v>
                </c:pt>
                <c:pt idx="8">
                  <c:v>4.6038290246639163E-2</c:v>
                </c:pt>
                <c:pt idx="9">
                  <c:v>4.6805407115283783E-2</c:v>
                </c:pt>
                <c:pt idx="10">
                  <c:v>4.7703994466779955E-2</c:v>
                </c:pt>
                <c:pt idx="11">
                  <c:v>4.824373748668382E-2</c:v>
                </c:pt>
                <c:pt idx="12">
                  <c:v>4.8469033567616074E-2</c:v>
                </c:pt>
                <c:pt idx="13">
                  <c:v>4.8264405406072942E-2</c:v>
                </c:pt>
                <c:pt idx="14">
                  <c:v>4.8083876912359651E-2</c:v>
                </c:pt>
                <c:pt idx="15">
                  <c:v>4.7954266663420217E-2</c:v>
                </c:pt>
                <c:pt idx="16">
                  <c:v>4.7765747104870741E-2</c:v>
                </c:pt>
                <c:pt idx="17">
                  <c:v>4.7518573269583093E-2</c:v>
                </c:pt>
                <c:pt idx="18">
                  <c:v>4.7315503385941426E-2</c:v>
                </c:pt>
                <c:pt idx="19">
                  <c:v>4.6896734471066029E-2</c:v>
                </c:pt>
                <c:pt idx="20">
                  <c:v>4.6059816265385342E-2</c:v>
                </c:pt>
                <c:pt idx="21">
                  <c:v>4.5425183017946687E-2</c:v>
                </c:pt>
                <c:pt idx="22">
                  <c:v>4.4207707190844117E-2</c:v>
                </c:pt>
                <c:pt idx="23">
                  <c:v>4.2721930706589049E-2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A5-E54A-8698-2BCEDE8144D5}"/>
            </c:ext>
          </c:extLst>
        </c:ser>
        <c:ser>
          <c:idx val="0"/>
          <c:order val="5"/>
          <c:tx>
            <c:strRef>
              <c:f>Forward!$I$4</c:f>
              <c:strCache>
                <c:ptCount val="1"/>
                <c:pt idx="0">
                  <c:v>10yr 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Forward!$I$5:$I$33</c:f>
              <c:numCache>
                <c:formatCode>0.00%</c:formatCode>
                <c:ptCount val="29"/>
                <c:pt idx="0">
                  <c:v>4.712472166898074E-2</c:v>
                </c:pt>
                <c:pt idx="1">
                  <c:v>4.7439841730251647E-2</c:v>
                </c:pt>
                <c:pt idx="2">
                  <c:v>4.7730300282509554E-2</c:v>
                </c:pt>
                <c:pt idx="3">
                  <c:v>4.8958659173415561E-2</c:v>
                </c:pt>
                <c:pt idx="4">
                  <c:v>4.9908819125349516E-2</c:v>
                </c:pt>
                <c:pt idx="5">
                  <c:v>5.1038993934748207E-2</c:v>
                </c:pt>
                <c:pt idx="6">
                  <c:v>5.1487839187730804E-2</c:v>
                </c:pt>
                <c:pt idx="7">
                  <c:v>5.1448432606614837E-2</c:v>
                </c:pt>
                <c:pt idx="8">
                  <c:v>5.079907779543677E-2</c:v>
                </c:pt>
                <c:pt idx="9">
                  <c:v>5.0274817815930462E-2</c:v>
                </c:pt>
                <c:pt idx="10">
                  <c:v>4.9887117371693934E-2</c:v>
                </c:pt>
                <c:pt idx="11">
                  <c:v>4.9458977104726021E-2</c:v>
                </c:pt>
                <c:pt idx="12">
                  <c:v>4.8986487948185026E-2</c:v>
                </c:pt>
                <c:pt idx="13">
                  <c:v>4.8606042057628342E-2</c:v>
                </c:pt>
                <c:pt idx="14">
                  <c:v>4.7961647593015355E-2</c:v>
                </c:pt>
                <c:pt idx="15">
                  <c:v>4.6796635377937615E-2</c:v>
                </c:pt>
                <c:pt idx="16">
                  <c:v>4.5932002992278641E-2</c:v>
                </c:pt>
                <c:pt idx="17">
                  <c:v>4.434818277018468E-2</c:v>
                </c:pt>
                <c:pt idx="18">
                  <c:v>4.2464019022739302E-2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3-4C40-A2B7-38FAD41D2CBE}"/>
            </c:ext>
          </c:extLst>
        </c:ser>
        <c:ser>
          <c:idx val="6"/>
          <c:order val="6"/>
          <c:tx>
            <c:strRef>
              <c:f>Forward!$J$4</c:f>
              <c:strCache>
                <c:ptCount val="1"/>
                <c:pt idx="0">
                  <c:v>15 yr Forward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Forward!$J$5:$J$33</c:f>
              <c:numCache>
                <c:formatCode>0.00%</c:formatCode>
                <c:ptCount val="29"/>
                <c:pt idx="0">
                  <c:v>5.6689867981741693E-2</c:v>
                </c:pt>
                <c:pt idx="1">
                  <c:v>5.5435389343684027E-2</c:v>
                </c:pt>
                <c:pt idx="2">
                  <c:v>5.4014455075390377E-2</c:v>
                </c:pt>
                <c:pt idx="3">
                  <c:v>5.1911901133045835E-2</c:v>
                </c:pt>
                <c:pt idx="4">
                  <c:v>5.06408165065114E-2</c:v>
                </c:pt>
                <c:pt idx="5">
                  <c:v>4.9869032576980943E-2</c:v>
                </c:pt>
                <c:pt idx="6">
                  <c:v>4.9137661375709248E-2</c:v>
                </c:pt>
                <c:pt idx="7">
                  <c:v>4.8410030962457232E-2</c:v>
                </c:pt>
                <c:pt idx="8">
                  <c:v>4.788227702000547E-2</c:v>
                </c:pt>
                <c:pt idx="9">
                  <c:v>4.6988061826848282E-2</c:v>
                </c:pt>
                <c:pt idx="10">
                  <c:v>4.5382006401841306E-2</c:v>
                </c:pt>
                <c:pt idx="11">
                  <c:v>4.4274996270165783E-2</c:v>
                </c:pt>
                <c:pt idx="12">
                  <c:v>4.2209476479736677E-2</c:v>
                </c:pt>
                <c:pt idx="13">
                  <c:v>3.980516184323566E-2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83-4C40-A2B7-38FAD41D2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792272"/>
        <c:axId val="1318384512"/>
      </c:scatterChart>
      <c:valAx>
        <c:axId val="131879227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84512"/>
        <c:crosses val="autoZero"/>
        <c:crossBetween val="midCat"/>
      </c:valAx>
      <c:valAx>
        <c:axId val="1318384512"/>
        <c:scaling>
          <c:orientation val="minMax"/>
          <c:min val="3.4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79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Forward!$D$4</c:f>
              <c:strCache>
                <c:ptCount val="1"/>
                <c:pt idx="0">
                  <c:v>Annualized</c:v>
                </c:pt>
              </c:strCache>
            </c:strRef>
          </c:tx>
          <c:spPr>
            <a:ln w="25400" cap="rnd">
              <a:solidFill>
                <a:schemeClr val="tx1">
                  <a:alpha val="50159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Forward!$D$5:$D$33</c:f>
              <c:numCache>
                <c:formatCode>0.00%</c:formatCode>
                <c:ptCount val="29"/>
                <c:pt idx="0">
                  <c:v>4.5389149173657335E-2</c:v>
                </c:pt>
                <c:pt idx="1">
                  <c:v>4.2931128732139674E-2</c:v>
                </c:pt>
                <c:pt idx="2">
                  <c:v>4.0573643683738836E-2</c:v>
                </c:pt>
                <c:pt idx="3">
                  <c:v>3.9898368108672803E-2</c:v>
                </c:pt>
                <c:pt idx="4">
                  <c:v>3.9788820980235569E-2</c:v>
                </c:pt>
                <c:pt idx="5">
                  <c:v>4.0349883093191333E-2</c:v>
                </c:pt>
                <c:pt idx="6">
                  <c:v>4.0478575558713294E-2</c:v>
                </c:pt>
                <c:pt idx="7">
                  <c:v>4.080503437643275E-2</c:v>
                </c:pt>
                <c:pt idx="8">
                  <c:v>4.1310835018267197E-2</c:v>
                </c:pt>
                <c:pt idx="9">
                  <c:v>4.1745408042726813E-2</c:v>
                </c:pt>
                <c:pt idx="10">
                  <c:v>4.2234436554204439E-2</c:v>
                </c:pt>
                <c:pt idx="11">
                  <c:v>4.2694480323980953E-2</c:v>
                </c:pt>
                <c:pt idx="12">
                  <c:v>4.3126537021138216E-2</c:v>
                </c:pt>
                <c:pt idx="13">
                  <c:v>4.3806336937209311E-2</c:v>
                </c:pt>
                <c:pt idx="14">
                  <c:v>4.4466545070267711E-2</c:v>
                </c:pt>
                <c:pt idx="15">
                  <c:v>4.5230502752234836E-2</c:v>
                </c:pt>
                <c:pt idx="16">
                  <c:v>4.5756997337728457E-2</c:v>
                </c:pt>
                <c:pt idx="17">
                  <c:v>4.6057863404454821E-2</c:v>
                </c:pt>
                <c:pt idx="18">
                  <c:v>4.6033988451905213E-2</c:v>
                </c:pt>
                <c:pt idx="19">
                  <c:v>4.6010112929328634E-2</c:v>
                </c:pt>
                <c:pt idx="20">
                  <c:v>4.6010112929328634E-2</c:v>
                </c:pt>
                <c:pt idx="21">
                  <c:v>4.5952809349271838E-2</c:v>
                </c:pt>
                <c:pt idx="22">
                  <c:v>4.5838192337116238E-2</c:v>
                </c:pt>
                <c:pt idx="23">
                  <c:v>4.5747444551419374E-2</c:v>
                </c:pt>
                <c:pt idx="24">
                  <c:v>4.5475151772899937E-2</c:v>
                </c:pt>
                <c:pt idx="25">
                  <c:v>4.4853855633625768E-2</c:v>
                </c:pt>
                <c:pt idx="26">
                  <c:v>4.4381412270222409E-2</c:v>
                </c:pt>
                <c:pt idx="27">
                  <c:v>4.3418620367521157E-2</c:v>
                </c:pt>
                <c:pt idx="28">
                  <c:v>4.2216222133079823E-2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F-5C4A-8640-D2E45A41DE25}"/>
            </c:ext>
          </c:extLst>
        </c:ser>
        <c:ser>
          <c:idx val="2"/>
          <c:order val="1"/>
          <c:tx>
            <c:strRef>
              <c:f>Forward!$E$4</c:f>
              <c:strCache>
                <c:ptCount val="1"/>
                <c:pt idx="0">
                  <c:v>1yr Forward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Forward!$E$5:$E$33</c:f>
              <c:numCache>
                <c:formatCode>0.00%</c:formatCode>
                <c:ptCount val="29"/>
                <c:pt idx="0">
                  <c:v>4.0473108290622013E-2</c:v>
                </c:pt>
                <c:pt idx="1">
                  <c:v>3.816589093877959E-2</c:v>
                </c:pt>
                <c:pt idx="2">
                  <c:v>3.8068107753677964E-2</c:v>
                </c:pt>
                <c:pt idx="3">
                  <c:v>3.8388738931880127E-2</c:v>
                </c:pt>
                <c:pt idx="4">
                  <c:v>3.9342029877098131E-2</c:v>
                </c:pt>
                <c:pt idx="5">
                  <c:v>3.9660146622889282E-2</c:v>
                </c:pt>
                <c:pt idx="6">
                  <c:v>4.0150160833972097E-2</c:v>
                </c:pt>
                <c:pt idx="7">
                  <c:v>4.0801045748843433E-2</c:v>
                </c:pt>
                <c:pt idx="8">
                  <c:v>4.1340547917067864E-2</c:v>
                </c:pt>
                <c:pt idx="9">
                  <c:v>4.191896529225915E-2</c:v>
                </c:pt>
                <c:pt idx="10">
                  <c:v>4.2449510428555826E-2</c:v>
                </c:pt>
                <c:pt idx="11">
                  <c:v>4.293798600842829E-2</c:v>
                </c:pt>
                <c:pt idx="12">
                  <c:v>4.3684582149790235E-2</c:v>
                </c:pt>
                <c:pt idx="13">
                  <c:v>4.4400644777168451E-2</c:v>
                </c:pt>
                <c:pt idx="14">
                  <c:v>4.521992632414E-2</c:v>
                </c:pt>
                <c:pt idx="15">
                  <c:v>4.57799878479829E-2</c:v>
                </c:pt>
                <c:pt idx="16">
                  <c:v>4.6097199535678202E-2</c:v>
                </c:pt>
                <c:pt idx="17">
                  <c:v>4.6069812856252314E-2</c:v>
                </c:pt>
                <c:pt idx="18">
                  <c:v>4.6042795232258703E-2</c:v>
                </c:pt>
                <c:pt idx="19">
                  <c:v>4.6041161117112199E-2</c:v>
                </c:pt>
                <c:pt idx="20">
                  <c:v>4.5979650310015385E-2</c:v>
                </c:pt>
                <c:pt idx="21">
                  <c:v>4.5858603390000738E-2</c:v>
                </c:pt>
                <c:pt idx="22">
                  <c:v>4.576302261132207E-2</c:v>
                </c:pt>
                <c:pt idx="23">
                  <c:v>4.5478735214535049E-2</c:v>
                </c:pt>
                <c:pt idx="24">
                  <c:v>4.4832443892024509E-2</c:v>
                </c:pt>
                <c:pt idx="25">
                  <c:v>4.4342653158551834E-2</c:v>
                </c:pt>
                <c:pt idx="26">
                  <c:v>4.3345637819145744E-2</c:v>
                </c:pt>
                <c:pt idx="27">
                  <c:v>4.2102903310202056E-2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F-5C4A-8640-D2E45A41DE25}"/>
            </c:ext>
          </c:extLst>
        </c:ser>
        <c:ser>
          <c:idx val="3"/>
          <c:order val="2"/>
          <c:tx>
            <c:strRef>
              <c:f>Forward!$F$4</c:f>
              <c:strCache>
                <c:ptCount val="1"/>
                <c:pt idx="0">
                  <c:v>2yr Forward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Forward!$B$5:$B$33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Forward!$F$5:$F$33</c:f>
              <c:numCache>
                <c:formatCode>0.00%</c:formatCode>
                <c:ptCount val="29"/>
                <c:pt idx="0">
                  <c:v>3.5858673586937159E-2</c:v>
                </c:pt>
                <c:pt idx="1">
                  <c:v>3.6865607485205933E-2</c:v>
                </c:pt>
                <c:pt idx="2">
                  <c:v>3.769394914563283E-2</c:v>
                </c:pt>
                <c:pt idx="3">
                  <c:v>3.9059260273717158E-2</c:v>
                </c:pt>
                <c:pt idx="4">
                  <c:v>3.9497554289342741E-2</c:v>
                </c:pt>
                <c:pt idx="5">
                  <c:v>4.0096336257863775E-2</c:v>
                </c:pt>
                <c:pt idx="6">
                  <c:v>4.0847893957160777E-2</c:v>
                </c:pt>
                <c:pt idx="7">
                  <c:v>4.1448977870373598E-2</c:v>
                </c:pt>
                <c:pt idx="8">
                  <c:v>4.2079616070218838E-2</c:v>
                </c:pt>
                <c:pt idx="9">
                  <c:v>4.264715064234921E-2</c:v>
                </c:pt>
                <c:pt idx="10">
                  <c:v>4.3162065800956134E-2</c:v>
                </c:pt>
                <c:pt idx="11">
                  <c:v>4.3952204971387583E-2</c:v>
                </c:pt>
                <c:pt idx="12">
                  <c:v>4.4702762968441258E-2</c:v>
                </c:pt>
                <c:pt idx="13">
                  <c:v>4.5558984755105572E-2</c:v>
                </c:pt>
                <c:pt idx="14">
                  <c:v>4.6133779818473629E-2</c:v>
                </c:pt>
                <c:pt idx="15">
                  <c:v>4.6448705238494217E-2</c:v>
                </c:pt>
                <c:pt idx="16">
                  <c:v>4.6399030771877625E-2</c:v>
                </c:pt>
                <c:pt idx="17">
                  <c:v>4.6352222284571851E-2</c:v>
                </c:pt>
                <c:pt idx="18">
                  <c:v>4.6334216529032739E-2</c:v>
                </c:pt>
                <c:pt idx="19">
                  <c:v>4.6254977410985054E-2</c:v>
                </c:pt>
                <c:pt idx="20">
                  <c:v>4.6115055537590197E-2</c:v>
                </c:pt>
                <c:pt idx="21">
                  <c:v>4.6003473262262978E-2</c:v>
                </c:pt>
                <c:pt idx="22">
                  <c:v>4.5696371167748662E-2</c:v>
                </c:pt>
                <c:pt idx="23">
                  <c:v>4.5014082875416278E-2</c:v>
                </c:pt>
                <c:pt idx="24">
                  <c:v>4.4497434953269029E-2</c:v>
                </c:pt>
                <c:pt idx="25">
                  <c:v>4.3456119724088964E-2</c:v>
                </c:pt>
                <c:pt idx="26">
                  <c:v>4.216326608870502E-2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8F-5C4A-8640-D2E45A41D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792272"/>
        <c:axId val="1318384512"/>
      </c:scatterChart>
      <c:valAx>
        <c:axId val="131879227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84512"/>
        <c:crosses val="autoZero"/>
        <c:crossBetween val="midCat"/>
      </c:valAx>
      <c:valAx>
        <c:axId val="1318384512"/>
        <c:scaling>
          <c:orientation val="minMax"/>
          <c:min val="3.4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79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'Theta, Time sensitivity'!$D$2</c:f>
              <c:strCache>
                <c:ptCount val="1"/>
                <c:pt idx="0">
                  <c:v>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'Theta, Time sensitivity'!$B$3:$B$31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'Theta, Time sensitivity'!$D$3:$D$31</c:f>
              <c:numCache>
                <c:formatCode>0.00%</c:formatCode>
                <c:ptCount val="29"/>
                <c:pt idx="0">
                  <c:v>4.2479999999999962E-2</c:v>
                </c:pt>
                <c:pt idx="1">
                  <c:v>3.5240000000000049E-2</c:v>
                </c:pt>
                <c:pt idx="2">
                  <c:v>3.2745000000000024E-2</c:v>
                </c:pt>
                <c:pt idx="3">
                  <c:v>3.3085000000000031E-2</c:v>
                </c:pt>
                <c:pt idx="4">
                  <c:v>3.398000000000001E-2</c:v>
                </c:pt>
                <c:pt idx="5">
                  <c:v>3.3389999999999975E-2</c:v>
                </c:pt>
                <c:pt idx="6">
                  <c:v>3.1934999999999991E-2</c:v>
                </c:pt>
                <c:pt idx="7">
                  <c:v>3.207500000000002E-2</c:v>
                </c:pt>
                <c:pt idx="8">
                  <c:v>3.1570000000000042E-2</c:v>
                </c:pt>
                <c:pt idx="9">
                  <c:v>3.071999999999997E-2</c:v>
                </c:pt>
                <c:pt idx="10">
                  <c:v>2.9969999999999997E-2</c:v>
                </c:pt>
                <c:pt idx="11">
                  <c:v>2.8915000000000024E-2</c:v>
                </c:pt>
                <c:pt idx="12">
                  <c:v>2.8899999999999981E-2</c:v>
                </c:pt>
                <c:pt idx="13">
                  <c:v>2.8929999999999956E-2</c:v>
                </c:pt>
                <c:pt idx="14">
                  <c:v>2.8424999999999978E-2</c:v>
                </c:pt>
                <c:pt idx="15">
                  <c:v>2.7030000000000054E-2</c:v>
                </c:pt>
                <c:pt idx="16">
                  <c:v>2.4299999999999988E-2</c:v>
                </c:pt>
                <c:pt idx="17">
                  <c:v>2.1194999999999992E-2</c:v>
                </c:pt>
                <c:pt idx="18">
                  <c:v>1.8995000000000012E-2</c:v>
                </c:pt>
                <c:pt idx="19">
                  <c:v>1.8219999999999986E-2</c:v>
                </c:pt>
                <c:pt idx="20">
                  <c:v>1.7250000000000015E-2</c:v>
                </c:pt>
                <c:pt idx="21">
                  <c:v>1.5995000000000009E-2</c:v>
                </c:pt>
                <c:pt idx="22">
                  <c:v>1.5105000000000007E-2</c:v>
                </c:pt>
                <c:pt idx="23">
                  <c:v>1.3744999999999979E-2</c:v>
                </c:pt>
                <c:pt idx="24">
                  <c:v>1.091499999999998E-2</c:v>
                </c:pt>
                <c:pt idx="25">
                  <c:v>9.4600000000000239E-3</c:v>
                </c:pt>
                <c:pt idx="26">
                  <c:v>7.4200000000000099E-3</c:v>
                </c:pt>
                <c:pt idx="27">
                  <c:v>3.7399999999999933E-3</c:v>
                </c:pt>
                <c:pt idx="28">
                  <c:v>2.3900000000000032E-3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D-1441-995D-579832E98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93376"/>
        <c:axId val="604595104"/>
      </c:scatterChart>
      <c:valAx>
        <c:axId val="60459337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95104"/>
        <c:crosses val="autoZero"/>
        <c:crossBetween val="midCat"/>
      </c:valAx>
      <c:valAx>
        <c:axId val="6045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9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'Theta, Time sensitivity'!$E$2</c:f>
              <c:strCache>
                <c:ptCount val="1"/>
                <c:pt idx="0">
                  <c:v>Theta /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'Theta, Time sensitivity'!$B$3:$B$31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'Theta, Time sensitivity'!$E$3:$E$31</c:f>
              <c:numCache>
                <c:formatCode>0.00%</c:formatCode>
                <c:ptCount val="29"/>
                <c:pt idx="0">
                  <c:v>4.4569881755516107E-2</c:v>
                </c:pt>
                <c:pt idx="1">
                  <c:v>3.8511977618464817E-2</c:v>
                </c:pt>
                <c:pt idx="2">
                  <c:v>3.7099350803847617E-2</c:v>
                </c:pt>
                <c:pt idx="3">
                  <c:v>3.894414690130072E-2</c:v>
                </c:pt>
                <c:pt idx="4">
                  <c:v>4.1618695343311383E-2</c:v>
                </c:pt>
                <c:pt idx="5">
                  <c:v>4.2720607991402107E-2</c:v>
                </c:pt>
                <c:pt idx="6">
                  <c:v>4.2598175221427795E-2</c:v>
                </c:pt>
                <c:pt idx="7">
                  <c:v>4.4690129855654043E-2</c:v>
                </c:pt>
                <c:pt idx="8">
                  <c:v>4.6051959797528984E-2</c:v>
                </c:pt>
                <c:pt idx="9">
                  <c:v>4.6930856427021862E-2</c:v>
                </c:pt>
                <c:pt idx="10">
                  <c:v>4.802191991539681E-2</c:v>
                </c:pt>
                <c:pt idx="11">
                  <c:v>4.8626059464550023E-2</c:v>
                </c:pt>
                <c:pt idx="12">
                  <c:v>5.1036626284745493E-2</c:v>
                </c:pt>
                <c:pt idx="13">
                  <c:v>5.3889427017360769E-2</c:v>
                </c:pt>
                <c:pt idx="14">
                  <c:v>5.5910700236034568E-2</c:v>
                </c:pt>
                <c:pt idx="15">
                  <c:v>5.6313673201525138E-2</c:v>
                </c:pt>
                <c:pt idx="16">
                  <c:v>5.3484174847030837E-2</c:v>
                </c:pt>
                <c:pt idx="17">
                  <c:v>4.9131876028651544E-2</c:v>
                </c:pt>
                <c:pt idx="18">
                  <c:v>4.6109964801553618E-2</c:v>
                </c:pt>
                <c:pt idx="19">
                  <c:v>4.631418403660393E-2</c:v>
                </c:pt>
                <c:pt idx="20">
                  <c:v>4.5937524966046216E-2</c:v>
                </c:pt>
                <c:pt idx="21">
                  <c:v>4.4566731680133767E-2</c:v>
                </c:pt>
                <c:pt idx="22">
                  <c:v>4.3971238938053117E-2</c:v>
                </c:pt>
                <c:pt idx="23">
                  <c:v>4.1817518026103562E-2</c:v>
                </c:pt>
                <c:pt idx="24">
                  <c:v>3.4537860329715467E-2</c:v>
                </c:pt>
                <c:pt idx="25">
                  <c:v>3.082839079710625E-2</c:v>
                </c:pt>
                <c:pt idx="26">
                  <c:v>2.4973915384874323E-2</c:v>
                </c:pt>
                <c:pt idx="27">
                  <c:v>1.2807341962879231E-2</c:v>
                </c:pt>
                <c:pt idx="28">
                  <c:v>8.2519076062562684E-3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7-0642-A0BE-47EA338A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58575"/>
        <c:axId val="1731929552"/>
      </c:scatterChart>
      <c:valAx>
        <c:axId val="9995857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929552"/>
        <c:crosses val="autoZero"/>
        <c:crossBetween val="midCat"/>
      </c:valAx>
      <c:valAx>
        <c:axId val="17319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and Gamma Against maturity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'Delta &amp; Gamma Risk'!$E$2</c:f>
              <c:strCache>
                <c:ptCount val="1"/>
                <c:pt idx="0">
                  <c:v>Dollar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'Delta &amp; Gamma Risk'!$B$3:$B$31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'Delta &amp; Gamma Risk'!$E$3:$E$31</c:f>
              <c:numCache>
                <c:formatCode>_(* #,##0.00_);_(* \(#,##0.00\);_(* "-"??_);_(@_)</c:formatCode>
                <c:ptCount val="29"/>
                <c:pt idx="0">
                  <c:v>0.95311000000000012</c:v>
                </c:pt>
                <c:pt idx="1">
                  <c:v>1.8300800000000002</c:v>
                </c:pt>
                <c:pt idx="2">
                  <c:v>2.6478899999999999</c:v>
                </c:pt>
                <c:pt idx="3">
                  <c:v>3.3982000000000001</c:v>
                </c:pt>
                <c:pt idx="4">
                  <c:v>4.0823</c:v>
                </c:pt>
                <c:pt idx="5">
                  <c:v>4.6895400000000009</c:v>
                </c:pt>
                <c:pt idx="6">
                  <c:v>5.2477600000000004</c:v>
                </c:pt>
                <c:pt idx="7">
                  <c:v>5.7417600000000002</c:v>
                </c:pt>
                <c:pt idx="8">
                  <c:v>6.1697699999999998</c:v>
                </c:pt>
                <c:pt idx="9">
                  <c:v>6.545799999999999</c:v>
                </c:pt>
                <c:pt idx="10">
                  <c:v>6.8649900000000006</c:v>
                </c:pt>
                <c:pt idx="11">
                  <c:v>7.1356799999999998</c:v>
                </c:pt>
                <c:pt idx="12">
                  <c:v>7.3613799999999996</c:v>
                </c:pt>
                <c:pt idx="13">
                  <c:v>7.5157600000000002</c:v>
                </c:pt>
                <c:pt idx="14">
                  <c:v>7.6260000000000003</c:v>
                </c:pt>
                <c:pt idx="15">
                  <c:v>7.6798400000000004</c:v>
                </c:pt>
                <c:pt idx="16">
                  <c:v>7.7237799999999996</c:v>
                </c:pt>
                <c:pt idx="17">
                  <c:v>7.7650200000000007</c:v>
                </c:pt>
                <c:pt idx="18">
                  <c:v>7.8270500000000007</c:v>
                </c:pt>
                <c:pt idx="19">
                  <c:v>7.8680000000000003</c:v>
                </c:pt>
                <c:pt idx="20">
                  <c:v>7.8857100000000004</c:v>
                </c:pt>
                <c:pt idx="21">
                  <c:v>7.8958000000000004</c:v>
                </c:pt>
                <c:pt idx="22">
                  <c:v>7.9009599999999987</c:v>
                </c:pt>
                <c:pt idx="23">
                  <c:v>7.88856</c:v>
                </c:pt>
                <c:pt idx="24">
                  <c:v>7.9007500000000004</c:v>
                </c:pt>
                <c:pt idx="25">
                  <c:v>7.9783600000000003</c:v>
                </c:pt>
                <c:pt idx="26">
                  <c:v>8.0219699999999996</c:v>
                </c:pt>
                <c:pt idx="27">
                  <c:v>8.1765600000000003</c:v>
                </c:pt>
                <c:pt idx="28">
                  <c:v>8.3992699999999996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1-974E-9C07-C97D248A4212}"/>
            </c:ext>
          </c:extLst>
        </c:ser>
        <c:ser>
          <c:idx val="1"/>
          <c:order val="1"/>
          <c:tx>
            <c:strRef>
              <c:f>'Delta &amp; Gamma Risk'!$F$2</c:f>
              <c:strCache>
                <c:ptCount val="1"/>
                <c:pt idx="0">
                  <c:v>Dollar Gamma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'Delta &amp; Gamma Risk'!$B$3:$B$31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'Delta &amp; Gamma Risk'!$F$3:$F$31</c:f>
              <c:numCache>
                <c:formatCode>_(* #,##0.00_);_(* \(#,##0.00\);_(* "-"??_);_(@_)</c:formatCode>
                <c:ptCount val="29"/>
                <c:pt idx="0">
                  <c:v>9.5311000000000007E-3</c:v>
                </c:pt>
                <c:pt idx="1">
                  <c:v>3.6601600000000005E-2</c:v>
                </c:pt>
                <c:pt idx="2">
                  <c:v>7.9436700000000013E-2</c:v>
                </c:pt>
                <c:pt idx="3">
                  <c:v>0.13592799999999999</c:v>
                </c:pt>
                <c:pt idx="4">
                  <c:v>0.20411499999999999</c:v>
                </c:pt>
                <c:pt idx="5">
                  <c:v>0.28137240000000002</c:v>
                </c:pt>
                <c:pt idx="6">
                  <c:v>0.36734320000000004</c:v>
                </c:pt>
                <c:pt idx="7">
                  <c:v>0.45934079999999999</c:v>
                </c:pt>
                <c:pt idx="8">
                  <c:v>0.55527930000000003</c:v>
                </c:pt>
                <c:pt idx="9">
                  <c:v>0.65457999999999994</c:v>
                </c:pt>
                <c:pt idx="10">
                  <c:v>0.7551488999999999</c:v>
                </c:pt>
                <c:pt idx="11">
                  <c:v>0.85628159999999998</c:v>
                </c:pt>
                <c:pt idx="12">
                  <c:v>0.95697940000000004</c:v>
                </c:pt>
                <c:pt idx="13">
                  <c:v>1.0522064</c:v>
                </c:pt>
                <c:pt idx="14">
                  <c:v>1.1438999999999999</c:v>
                </c:pt>
                <c:pt idx="15">
                  <c:v>1.2287744</c:v>
                </c:pt>
                <c:pt idx="16">
                  <c:v>1.3130425999999999</c:v>
                </c:pt>
                <c:pt idx="17">
                  <c:v>1.3977036</c:v>
                </c:pt>
                <c:pt idx="18">
                  <c:v>1.4871395000000001</c:v>
                </c:pt>
                <c:pt idx="19">
                  <c:v>1.5736000000000001</c:v>
                </c:pt>
                <c:pt idx="20">
                  <c:v>1.6559991000000003</c:v>
                </c:pt>
                <c:pt idx="21">
                  <c:v>1.7370760000000001</c:v>
                </c:pt>
                <c:pt idx="22">
                  <c:v>1.8172207999999999</c:v>
                </c:pt>
                <c:pt idx="23">
                  <c:v>1.8932544000000002</c:v>
                </c:pt>
                <c:pt idx="24">
                  <c:v>1.9751875000000001</c:v>
                </c:pt>
                <c:pt idx="25">
                  <c:v>2.0743735999999999</c:v>
                </c:pt>
                <c:pt idx="26">
                  <c:v>2.1659318999999999</c:v>
                </c:pt>
                <c:pt idx="27">
                  <c:v>2.2894368000000003</c:v>
                </c:pt>
                <c:pt idx="28">
                  <c:v>2.4357883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1-974E-9C07-C97D248A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527728"/>
        <c:axId val="862529456"/>
      </c:lineChart>
      <c:catAx>
        <c:axId val="86252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29456"/>
        <c:crosses val="autoZero"/>
        <c:auto val="1"/>
        <c:lblAlgn val="ctr"/>
        <c:lblOffset val="100"/>
        <c:noMultiLvlLbl val="0"/>
      </c:catAx>
      <c:valAx>
        <c:axId val="8625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'Annuity and Par Yield'!$E$2</c:f>
              <c:strCache>
                <c:ptCount val="1"/>
                <c:pt idx="0">
                  <c:v>Ask 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'Annuity and Par Yield'!$B$3:$B$31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'Annuity and Par Yield'!$E$3:$E$31</c:f>
              <c:numCache>
                <c:formatCode>0.00%</c:formatCode>
                <c:ptCount val="29"/>
                <c:pt idx="0">
                  <c:v>4.6435000000000004E-2</c:v>
                </c:pt>
                <c:pt idx="1">
                  <c:v>4.3865999999999995E-2</c:v>
                </c:pt>
                <c:pt idx="2">
                  <c:v>4.1407999999999993E-2</c:v>
                </c:pt>
                <c:pt idx="3">
                  <c:v>4.0704999999999998E-2</c:v>
                </c:pt>
                <c:pt idx="4">
                  <c:v>4.0591000000000002E-2</c:v>
                </c:pt>
                <c:pt idx="5">
                  <c:v>4.1174999999999996E-2</c:v>
                </c:pt>
                <c:pt idx="6">
                  <c:v>4.1308999999999998E-2</c:v>
                </c:pt>
                <c:pt idx="7">
                  <c:v>4.1649000000000005E-2</c:v>
                </c:pt>
                <c:pt idx="8">
                  <c:v>4.2175999999999998E-2</c:v>
                </c:pt>
                <c:pt idx="9">
                  <c:v>4.2629E-2</c:v>
                </c:pt>
                <c:pt idx="10">
                  <c:v>4.3139000000000004E-2</c:v>
                </c:pt>
                <c:pt idx="11">
                  <c:v>4.3619000000000005E-2</c:v>
                </c:pt>
                <c:pt idx="12">
                  <c:v>4.4069999999999998E-2</c:v>
                </c:pt>
                <c:pt idx="13">
                  <c:v>4.478E-2</c:v>
                </c:pt>
                <c:pt idx="14">
                  <c:v>4.5469999999999997E-2</c:v>
                </c:pt>
                <c:pt idx="15">
                  <c:v>4.6268999999999998E-2</c:v>
                </c:pt>
                <c:pt idx="16">
                  <c:v>4.6820000000000001E-2</c:v>
                </c:pt>
                <c:pt idx="17">
                  <c:v>4.7134999999999996E-2</c:v>
                </c:pt>
                <c:pt idx="18">
                  <c:v>4.7110000000000006E-2</c:v>
                </c:pt>
                <c:pt idx="19">
                  <c:v>4.7085000000000002E-2</c:v>
                </c:pt>
                <c:pt idx="20">
                  <c:v>4.7085000000000002E-2</c:v>
                </c:pt>
                <c:pt idx="21">
                  <c:v>4.7024999999999997E-2</c:v>
                </c:pt>
                <c:pt idx="22">
                  <c:v>4.6905000000000002E-2</c:v>
                </c:pt>
                <c:pt idx="23">
                  <c:v>4.6809999999999997E-2</c:v>
                </c:pt>
                <c:pt idx="24">
                  <c:v>4.6524999999999997E-2</c:v>
                </c:pt>
                <c:pt idx="25">
                  <c:v>4.5875000000000006E-2</c:v>
                </c:pt>
                <c:pt idx="26">
                  <c:v>4.5380999999999998E-2</c:v>
                </c:pt>
                <c:pt idx="27">
                  <c:v>4.4374999999999998E-2</c:v>
                </c:pt>
                <c:pt idx="28">
                  <c:v>4.3120000000000006E-2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F-AA41-BF21-C4F8A9D7333E}"/>
            </c:ext>
          </c:extLst>
        </c:ser>
        <c:ser>
          <c:idx val="1"/>
          <c:order val="1"/>
          <c:tx>
            <c:strRef>
              <c:f>'Annuity and Par Yield'!$F$2</c:f>
              <c:strCache>
                <c:ptCount val="1"/>
                <c:pt idx="0">
                  <c:v>Annuity Yield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'Annuity and Par Yield'!$B$3:$B$31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'Annuity and Par Yield'!$F$3:$F$31</c:f>
              <c:numCache>
                <c:formatCode>0.00%</c:formatCode>
                <c:ptCount val="29"/>
                <c:pt idx="0">
                  <c:v>4.9196839819118952E-2</c:v>
                </c:pt>
                <c:pt idx="1">
                  <c:v>4.6696757003571988E-2</c:v>
                </c:pt>
                <c:pt idx="2">
                  <c:v>4.4649954270320806E-2</c:v>
                </c:pt>
                <c:pt idx="3">
                  <c:v>4.3478944177441851E-2</c:v>
                </c:pt>
                <c:pt idx="4">
                  <c:v>4.2818682368869369E-2</c:v>
                </c:pt>
                <c:pt idx="5">
                  <c:v>4.2580717239643809E-2</c:v>
                </c:pt>
                <c:pt idx="6">
                  <c:v>4.2451208987729569E-2</c:v>
                </c:pt>
                <c:pt idx="7">
                  <c:v>4.2427020324490229E-2</c:v>
                </c:pt>
                <c:pt idx="8">
                  <c:v>4.2501192032408396E-2</c:v>
                </c:pt>
                <c:pt idx="9">
                  <c:v>4.2626141906964933E-2</c:v>
                </c:pt>
                <c:pt idx="10">
                  <c:v>4.2793093644213596E-2</c:v>
                </c:pt>
                <c:pt idx="11">
                  <c:v>4.2984648478854352E-2</c:v>
                </c:pt>
                <c:pt idx="12">
                  <c:v>4.3189730490493287E-2</c:v>
                </c:pt>
                <c:pt idx="13">
                  <c:v>4.3432641040688176E-2</c:v>
                </c:pt>
                <c:pt idx="14">
                  <c:v>4.3700709940952841E-2</c:v>
                </c:pt>
                <c:pt idx="15">
                  <c:v>4.3996983875418443E-2</c:v>
                </c:pt>
                <c:pt idx="16">
                  <c:v>4.4292895695307567E-2</c:v>
                </c:pt>
                <c:pt idx="17">
                  <c:v>4.4569244512645524E-2</c:v>
                </c:pt>
                <c:pt idx="18">
                  <c:v>4.4804623563276906E-2</c:v>
                </c:pt>
                <c:pt idx="19">
                  <c:v>4.5006622742820551E-2</c:v>
                </c:pt>
                <c:pt idx="20">
                  <c:v>4.5182710253292041E-2</c:v>
                </c:pt>
                <c:pt idx="21">
                  <c:v>4.5333574305678068E-2</c:v>
                </c:pt>
                <c:pt idx="22">
                  <c:v>4.5459944392320581E-2</c:v>
                </c:pt>
                <c:pt idx="23">
                  <c:v>4.55669509121535E-2</c:v>
                </c:pt>
                <c:pt idx="24">
                  <c:v>4.5647773444914178E-2</c:v>
                </c:pt>
                <c:pt idx="25">
                  <c:v>4.5688405060922227E-2</c:v>
                </c:pt>
                <c:pt idx="26">
                  <c:v>4.570168902957239E-2</c:v>
                </c:pt>
                <c:pt idx="27">
                  <c:v>4.5667941760932508E-2</c:v>
                </c:pt>
                <c:pt idx="28">
                  <c:v>4.5581455593870245E-2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F-AA41-BF21-C4F8A9D7333E}"/>
            </c:ext>
          </c:extLst>
        </c:ser>
        <c:ser>
          <c:idx val="2"/>
          <c:order val="2"/>
          <c:tx>
            <c:strRef>
              <c:f>'Annuity and Par Yield'!$G$2</c:f>
              <c:strCache>
                <c:ptCount val="1"/>
                <c:pt idx="0">
                  <c:v>Par Yield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'Annuity and Par Yield'!$B$3:$B$31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'Annuity and Par Yield'!$G$3:$G$31</c:f>
              <c:numCache>
                <c:formatCode>0.00%</c:formatCode>
                <c:ptCount val="29"/>
                <c:pt idx="0">
                  <c:v>4.9196839819118328E-2</c:v>
                </c:pt>
                <c:pt idx="1">
                  <c:v>4.5478146829751313E-2</c:v>
                </c:pt>
                <c:pt idx="2">
                  <c:v>4.2667897832614737E-2</c:v>
                </c:pt>
                <c:pt idx="3">
                  <c:v>4.1787836115022778E-2</c:v>
                </c:pt>
                <c:pt idx="4">
                  <c:v>4.1555066009477476E-2</c:v>
                </c:pt>
                <c:pt idx="5">
                  <c:v>4.2015012369238103E-2</c:v>
                </c:pt>
                <c:pt idx="6">
                  <c:v>4.208430984220065E-2</c:v>
                </c:pt>
                <c:pt idx="7">
                  <c:v>4.2347632235087265E-2</c:v>
                </c:pt>
                <c:pt idx="8">
                  <c:v>4.2777409740576852E-2</c:v>
                </c:pt>
                <c:pt idx="9">
                  <c:v>4.3145733953376841E-2</c:v>
                </c:pt>
                <c:pt idx="10">
                  <c:v>4.3558617748824441E-2</c:v>
                </c:pt>
                <c:pt idx="11">
                  <c:v>4.3943273544059275E-2</c:v>
                </c:pt>
                <c:pt idx="12">
                  <c:v>4.4300410177634697E-2</c:v>
                </c:pt>
                <c:pt idx="13">
                  <c:v>4.4846297149806542E-2</c:v>
                </c:pt>
                <c:pt idx="14">
                  <c:v>4.5366791803708333E-2</c:v>
                </c:pt>
                <c:pt idx="15">
                  <c:v>4.5953070445585983E-2</c:v>
                </c:pt>
                <c:pt idx="16">
                  <c:v>4.6358465479229768E-2</c:v>
                </c:pt>
                <c:pt idx="17">
                  <c:v>4.6600348799853128E-2</c:v>
                </c:pt>
                <c:pt idx="18">
                  <c:v>4.661961234490189E-2</c:v>
                </c:pt>
                <c:pt idx="19">
                  <c:v>4.663574530701866E-2</c:v>
                </c:pt>
                <c:pt idx="20">
                  <c:v>4.6663976626540232E-2</c:v>
                </c:pt>
                <c:pt idx="21">
                  <c:v>4.6653955871223146E-2</c:v>
                </c:pt>
                <c:pt idx="22">
                  <c:v>4.6608051617593599E-2</c:v>
                </c:pt>
                <c:pt idx="23">
                  <c:v>4.6574084159566424E-2</c:v>
                </c:pt>
                <c:pt idx="24">
                  <c:v>4.6434312932116029E-2</c:v>
                </c:pt>
                <c:pt idx="25">
                  <c:v>4.6096550439923653E-2</c:v>
                </c:pt>
                <c:pt idx="26">
                  <c:v>4.5839227171850967E-2</c:v>
                </c:pt>
                <c:pt idx="27">
                  <c:v>4.5308313222401628E-2</c:v>
                </c:pt>
                <c:pt idx="28">
                  <c:v>4.4633959684482881E-2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6F-AA41-BF21-C4F8A9D7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9807"/>
        <c:axId val="130836463"/>
      </c:lineChart>
      <c:catAx>
        <c:axId val="6624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6463"/>
        <c:crosses val="autoZero"/>
        <c:auto val="1"/>
        <c:lblAlgn val="ctr"/>
        <c:lblOffset val="100"/>
        <c:noMultiLvlLbl val="0"/>
      </c:catAx>
      <c:valAx>
        <c:axId val="130836463"/>
        <c:scaling>
          <c:orientation val="minMax"/>
          <c:min val="0.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Movement in Asked 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26-Jan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Universe)'!$F$4:$F$32</c:f>
              <c:numCache>
                <c:formatCode>_(* #,##0.00_);_(* \(#,##0.00\);_(* "-"??_);_(@_)</c:formatCode>
                <c:ptCount val="29"/>
                <c:pt idx="0">
                  <c:v>4.6435000000000004</c:v>
                </c:pt>
                <c:pt idx="1">
                  <c:v>4.3865999999999996</c:v>
                </c:pt>
                <c:pt idx="2">
                  <c:v>4.1407999999999996</c:v>
                </c:pt>
                <c:pt idx="3">
                  <c:v>4.0705</c:v>
                </c:pt>
                <c:pt idx="4">
                  <c:v>4.0590999999999999</c:v>
                </c:pt>
                <c:pt idx="5">
                  <c:v>4.1174999999999997</c:v>
                </c:pt>
                <c:pt idx="6">
                  <c:v>4.1308999999999996</c:v>
                </c:pt>
                <c:pt idx="7">
                  <c:v>4.1649000000000003</c:v>
                </c:pt>
                <c:pt idx="8">
                  <c:v>4.2176</c:v>
                </c:pt>
                <c:pt idx="9">
                  <c:v>4.2629000000000001</c:v>
                </c:pt>
                <c:pt idx="10">
                  <c:v>4.3139000000000003</c:v>
                </c:pt>
                <c:pt idx="11">
                  <c:v>4.3619000000000003</c:v>
                </c:pt>
                <c:pt idx="12">
                  <c:v>4.407</c:v>
                </c:pt>
                <c:pt idx="13">
                  <c:v>4.4779999999999998</c:v>
                </c:pt>
                <c:pt idx="14">
                  <c:v>4.5469999999999997</c:v>
                </c:pt>
                <c:pt idx="15">
                  <c:v>4.6269</c:v>
                </c:pt>
                <c:pt idx="16">
                  <c:v>4.6820000000000004</c:v>
                </c:pt>
                <c:pt idx="17">
                  <c:v>4.7134999999999998</c:v>
                </c:pt>
                <c:pt idx="18">
                  <c:v>4.7110000000000003</c:v>
                </c:pt>
                <c:pt idx="19">
                  <c:v>4.7084999999999999</c:v>
                </c:pt>
                <c:pt idx="20">
                  <c:v>4.7084999999999999</c:v>
                </c:pt>
                <c:pt idx="21">
                  <c:v>4.7024999999999997</c:v>
                </c:pt>
                <c:pt idx="22">
                  <c:v>4.6905000000000001</c:v>
                </c:pt>
                <c:pt idx="23">
                  <c:v>4.681</c:v>
                </c:pt>
                <c:pt idx="24">
                  <c:v>4.6524999999999999</c:v>
                </c:pt>
                <c:pt idx="25">
                  <c:v>4.5875000000000004</c:v>
                </c:pt>
                <c:pt idx="26">
                  <c:v>4.5381</c:v>
                </c:pt>
                <c:pt idx="27">
                  <c:v>4.4375</c:v>
                </c:pt>
                <c:pt idx="28">
                  <c:v>4.3120000000000003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C-4AF2-AEC2-404918D28CA7}"/>
            </c:ext>
          </c:extLst>
        </c:ser>
        <c:ser>
          <c:idx val="1"/>
          <c:order val="1"/>
          <c:tx>
            <c:v>Feb 2nd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Universe)'!$I$4:$I$32</c:f>
              <c:numCache>
                <c:formatCode>_(* #,##0.00_);_(* \(#,##0.00\);_(* "-"??_);_(@_)</c:formatCode>
                <c:ptCount val="29"/>
                <c:pt idx="0">
                  <c:v>4.6992000000000003</c:v>
                </c:pt>
                <c:pt idx="1">
                  <c:v>4.4005999999999998</c:v>
                </c:pt>
                <c:pt idx="2">
                  <c:v>4.1365999999999996</c:v>
                </c:pt>
                <c:pt idx="3">
                  <c:v>4.0339999999999998</c:v>
                </c:pt>
                <c:pt idx="4">
                  <c:v>4.0030999999999999</c:v>
                </c:pt>
                <c:pt idx="5">
                  <c:v>4.0399000000000003</c:v>
                </c:pt>
                <c:pt idx="6">
                  <c:v>4.0399000000000003</c:v>
                </c:pt>
                <c:pt idx="7">
                  <c:v>4.0660999999999996</c:v>
                </c:pt>
                <c:pt idx="8">
                  <c:v>4.1161000000000003</c:v>
                </c:pt>
                <c:pt idx="9">
                  <c:v>4.1479999999999997</c:v>
                </c:pt>
                <c:pt idx="10">
                  <c:v>4.1859000000000002</c:v>
                </c:pt>
                <c:pt idx="11">
                  <c:v>4.2225000000000001</c:v>
                </c:pt>
                <c:pt idx="12">
                  <c:v>4.2629999999999999</c:v>
                </c:pt>
                <c:pt idx="13">
                  <c:v>4.3181000000000003</c:v>
                </c:pt>
                <c:pt idx="14">
                  <c:v>4.38</c:v>
                </c:pt>
                <c:pt idx="15">
                  <c:v>4.4560000000000004</c:v>
                </c:pt>
                <c:pt idx="16">
                  <c:v>4.5179999999999998</c:v>
                </c:pt>
                <c:pt idx="17">
                  <c:v>4.5590000000000002</c:v>
                </c:pt>
                <c:pt idx="18">
                  <c:v>4.5575000000000001</c:v>
                </c:pt>
                <c:pt idx="19">
                  <c:v>4.5548999999999999</c:v>
                </c:pt>
                <c:pt idx="20">
                  <c:v>4.5544000000000002</c:v>
                </c:pt>
                <c:pt idx="21">
                  <c:v>4.5469999999999997</c:v>
                </c:pt>
                <c:pt idx="22">
                  <c:v>4.5354999999999999</c:v>
                </c:pt>
                <c:pt idx="23">
                  <c:v>4.5265000000000004</c:v>
                </c:pt>
                <c:pt idx="24">
                  <c:v>4.4939999999999998</c:v>
                </c:pt>
                <c:pt idx="25">
                  <c:v>4.4375999999999998</c:v>
                </c:pt>
                <c:pt idx="26">
                  <c:v>4.3841000000000001</c:v>
                </c:pt>
                <c:pt idx="27">
                  <c:v>4.2881</c:v>
                </c:pt>
                <c:pt idx="28">
                  <c:v>4.1544999999999996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C-4AF2-AEC2-404918D28CA7}"/>
            </c:ext>
          </c:extLst>
        </c:ser>
        <c:ser>
          <c:idx val="2"/>
          <c:order val="2"/>
          <c:tx>
            <c:v>Feb 9th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Universe)'!$L$4:$L$32</c:f>
              <c:numCache>
                <c:formatCode>_(* #,##0.00_);_(* \(#,##0.00\);_(* "-"??_);_(@_)</c:formatCode>
                <c:ptCount val="29"/>
                <c:pt idx="0">
                  <c:v>4.7442000000000002</c:v>
                </c:pt>
                <c:pt idx="1">
                  <c:v>4.5296000000000003</c:v>
                </c:pt>
                <c:pt idx="2">
                  <c:v>4.2702999999999998</c:v>
                </c:pt>
                <c:pt idx="3">
                  <c:v>4.1879</c:v>
                </c:pt>
                <c:pt idx="4">
                  <c:v>4.165</c:v>
                </c:pt>
                <c:pt idx="5">
                  <c:v>4.1864999999999997</c:v>
                </c:pt>
                <c:pt idx="6">
                  <c:v>4.1940999999999997</c:v>
                </c:pt>
                <c:pt idx="7">
                  <c:v>4.2255000000000003</c:v>
                </c:pt>
                <c:pt idx="8">
                  <c:v>4.2645999999999997</c:v>
                </c:pt>
                <c:pt idx="9">
                  <c:v>4.3026</c:v>
                </c:pt>
                <c:pt idx="10">
                  <c:v>4.3345000000000002</c:v>
                </c:pt>
                <c:pt idx="11">
                  <c:v>4.3734999999999999</c:v>
                </c:pt>
                <c:pt idx="12">
                  <c:v>4.4141000000000004</c:v>
                </c:pt>
                <c:pt idx="13">
                  <c:v>4.4714999999999998</c:v>
                </c:pt>
                <c:pt idx="14">
                  <c:v>4.54</c:v>
                </c:pt>
                <c:pt idx="15">
                  <c:v>4.6144999999999996</c:v>
                </c:pt>
                <c:pt idx="16">
                  <c:v>4.6684000000000001</c:v>
                </c:pt>
                <c:pt idx="17">
                  <c:v>4.694</c:v>
                </c:pt>
                <c:pt idx="18">
                  <c:v>4.6989999999999998</c:v>
                </c:pt>
                <c:pt idx="19">
                  <c:v>4.6924999999999999</c:v>
                </c:pt>
                <c:pt idx="20">
                  <c:v>4.6920000000000002</c:v>
                </c:pt>
                <c:pt idx="21">
                  <c:v>4.6784999999999997</c:v>
                </c:pt>
                <c:pt idx="22">
                  <c:v>4.6680999999999999</c:v>
                </c:pt>
                <c:pt idx="23">
                  <c:v>4.6485000000000003</c:v>
                </c:pt>
                <c:pt idx="24">
                  <c:v>4.6254999999999997</c:v>
                </c:pt>
                <c:pt idx="25">
                  <c:v>4.5655000000000001</c:v>
                </c:pt>
                <c:pt idx="26">
                  <c:v>4.5134999999999996</c:v>
                </c:pt>
                <c:pt idx="27">
                  <c:v>4.4109999999999996</c:v>
                </c:pt>
                <c:pt idx="28">
                  <c:v>4.3120000000000003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C-4AF2-AEC2-404918D28CA7}"/>
            </c:ext>
          </c:extLst>
        </c:ser>
        <c:ser>
          <c:idx val="3"/>
          <c:order val="3"/>
          <c:tx>
            <c:v>Feb 16th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Universe)'!$O$4:$O$32</c:f>
              <c:numCache>
                <c:formatCode>_(* #,##0.00_);_(* \(#,##0.00\);_(* "-"??_);_(@_)</c:formatCode>
                <c:ptCount val="29"/>
                <c:pt idx="0">
                  <c:v>4.8052000000000001</c:v>
                </c:pt>
                <c:pt idx="1">
                  <c:v>4.5831999999999997</c:v>
                </c:pt>
                <c:pt idx="2">
                  <c:v>4.3518999999999997</c:v>
                </c:pt>
                <c:pt idx="3">
                  <c:v>4.2720000000000002</c:v>
                </c:pt>
                <c:pt idx="4">
                  <c:v>4.2411000000000003</c:v>
                </c:pt>
                <c:pt idx="5">
                  <c:v>4.2636000000000003</c:v>
                </c:pt>
                <c:pt idx="6">
                  <c:v>4.2864000000000004</c:v>
                </c:pt>
                <c:pt idx="7">
                  <c:v>4.2880000000000003</c:v>
                </c:pt>
                <c:pt idx="8">
                  <c:v>4.3215000000000003</c:v>
                </c:pt>
                <c:pt idx="9">
                  <c:v>4.3514999999999997</c:v>
                </c:pt>
                <c:pt idx="10">
                  <c:v>4.3815999999999997</c:v>
                </c:pt>
                <c:pt idx="11">
                  <c:v>4.4085000000000001</c:v>
                </c:pt>
                <c:pt idx="12">
                  <c:v>4.4625000000000004</c:v>
                </c:pt>
                <c:pt idx="13">
                  <c:v>4.5174000000000003</c:v>
                </c:pt>
                <c:pt idx="14">
                  <c:v>4.5880999999999998</c:v>
                </c:pt>
                <c:pt idx="15">
                  <c:v>4.6540999999999997</c:v>
                </c:pt>
                <c:pt idx="16">
                  <c:v>4.7111000000000001</c:v>
                </c:pt>
                <c:pt idx="17">
                  <c:v>4.7270000000000003</c:v>
                </c:pt>
                <c:pt idx="18">
                  <c:v>4.7275999999999998</c:v>
                </c:pt>
                <c:pt idx="19">
                  <c:v>4.7275</c:v>
                </c:pt>
                <c:pt idx="20">
                  <c:v>4.7285000000000004</c:v>
                </c:pt>
                <c:pt idx="21">
                  <c:v>4.7045000000000003</c:v>
                </c:pt>
                <c:pt idx="22">
                  <c:v>4.6929999999999996</c:v>
                </c:pt>
                <c:pt idx="23">
                  <c:v>4.6721000000000004</c:v>
                </c:pt>
                <c:pt idx="24">
                  <c:v>4.6420000000000003</c:v>
                </c:pt>
                <c:pt idx="25">
                  <c:v>4.5853999999999999</c:v>
                </c:pt>
                <c:pt idx="26">
                  <c:v>4.5309999999999997</c:v>
                </c:pt>
                <c:pt idx="27">
                  <c:v>4.4348999999999998</c:v>
                </c:pt>
                <c:pt idx="28">
                  <c:v>4.3280000000000003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6C-4AF2-AEC2-404918D28CA7}"/>
            </c:ext>
          </c:extLst>
        </c:ser>
        <c:ser>
          <c:idx val="4"/>
          <c:order val="4"/>
          <c:tx>
            <c:v>Feb 23rd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Universe)'!$R$4:$R$32</c:f>
              <c:numCache>
                <c:formatCode>_(* #,##0.00_);_(* \(#,##0.00\);_(* "-"??_);_(@_)</c:formatCode>
                <c:ptCount val="29"/>
                <c:pt idx="0">
                  <c:v>4.8688000000000002</c:v>
                </c:pt>
                <c:pt idx="1">
                  <c:v>4.7076000000000002</c:v>
                </c:pt>
                <c:pt idx="2">
                  <c:v>4.4455</c:v>
                </c:pt>
                <c:pt idx="3">
                  <c:v>4.3460999999999999</c:v>
                </c:pt>
                <c:pt idx="4">
                  <c:v>4.2929000000000004</c:v>
                </c:pt>
                <c:pt idx="5">
                  <c:v>4.3085000000000004</c:v>
                </c:pt>
                <c:pt idx="6">
                  <c:v>4.2953999999999999</c:v>
                </c:pt>
                <c:pt idx="7">
                  <c:v>4.3048999999999999</c:v>
                </c:pt>
                <c:pt idx="8">
                  <c:v>4.3296000000000001</c:v>
                </c:pt>
                <c:pt idx="9">
                  <c:v>4.3460000000000001</c:v>
                </c:pt>
                <c:pt idx="10">
                  <c:v>4.3585000000000003</c:v>
                </c:pt>
                <c:pt idx="11">
                  <c:v>4.3879000000000001</c:v>
                </c:pt>
                <c:pt idx="12">
                  <c:v>4.4375999999999998</c:v>
                </c:pt>
                <c:pt idx="13">
                  <c:v>4.4885000000000002</c:v>
                </c:pt>
                <c:pt idx="14">
                  <c:v>4.5518999999999998</c:v>
                </c:pt>
                <c:pt idx="15">
                  <c:v>4.6234999999999999</c:v>
                </c:pt>
                <c:pt idx="16">
                  <c:v>4.6848999999999998</c:v>
                </c:pt>
                <c:pt idx="17">
                  <c:v>4.7110000000000003</c:v>
                </c:pt>
                <c:pt idx="18">
                  <c:v>4.7154999999999996</c:v>
                </c:pt>
                <c:pt idx="19">
                  <c:v>4.7154999999999996</c:v>
                </c:pt>
                <c:pt idx="20">
                  <c:v>4.7130000000000001</c:v>
                </c:pt>
                <c:pt idx="21">
                  <c:v>4.6660000000000004</c:v>
                </c:pt>
                <c:pt idx="22">
                  <c:v>4.6449999999999996</c:v>
                </c:pt>
                <c:pt idx="23">
                  <c:v>4.6189999999999998</c:v>
                </c:pt>
                <c:pt idx="24">
                  <c:v>4.5810000000000004</c:v>
                </c:pt>
                <c:pt idx="25">
                  <c:v>4.5255000000000001</c:v>
                </c:pt>
                <c:pt idx="26">
                  <c:v>4.4690000000000003</c:v>
                </c:pt>
                <c:pt idx="27">
                  <c:v>4.3635000000000002</c:v>
                </c:pt>
                <c:pt idx="28">
                  <c:v>4.2584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6C-4AF2-AEC2-404918D28CA7}"/>
            </c:ext>
          </c:extLst>
        </c:ser>
        <c:ser>
          <c:idx val="5"/>
          <c:order val="5"/>
          <c:tx>
            <c:v>Mar 1st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'STRIP Data (Trading Universe)'!$U$4:$U$32</c:f>
              <c:numCache>
                <c:formatCode>_(* #,##0.00_);_(* \(#,##0.00\);_(* "-"??_);_(@_)</c:formatCode>
                <c:ptCount val="29"/>
                <c:pt idx="0">
                  <c:v>4.8578999999999999</c:v>
                </c:pt>
                <c:pt idx="1">
                  <c:v>4.4931000000000001</c:v>
                </c:pt>
                <c:pt idx="2">
                  <c:v>4.3274999999999997</c:v>
                </c:pt>
                <c:pt idx="3">
                  <c:v>4.2335000000000003</c:v>
                </c:pt>
                <c:pt idx="4">
                  <c:v>4.1890999999999998</c:v>
                </c:pt>
                <c:pt idx="5">
                  <c:v>4.2114000000000003</c:v>
                </c:pt>
                <c:pt idx="6">
                  <c:v>4.2160000000000002</c:v>
                </c:pt>
                <c:pt idx="7">
                  <c:v>4.2290000000000001</c:v>
                </c:pt>
                <c:pt idx="8">
                  <c:v>4.2575000000000003</c:v>
                </c:pt>
                <c:pt idx="9">
                  <c:v>4.2793999999999999</c:v>
                </c:pt>
                <c:pt idx="10">
                  <c:v>4.3025000000000002</c:v>
                </c:pt>
                <c:pt idx="11">
                  <c:v>4.3334999999999999</c:v>
                </c:pt>
                <c:pt idx="12">
                  <c:v>4.3810000000000002</c:v>
                </c:pt>
                <c:pt idx="13">
                  <c:v>4.4329999999999998</c:v>
                </c:pt>
                <c:pt idx="14">
                  <c:v>4.4969000000000001</c:v>
                </c:pt>
                <c:pt idx="15">
                  <c:v>4.5720000000000001</c:v>
                </c:pt>
                <c:pt idx="16">
                  <c:v>4.6390000000000002</c:v>
                </c:pt>
                <c:pt idx="17">
                  <c:v>4.6619999999999999</c:v>
                </c:pt>
                <c:pt idx="18">
                  <c:v>4.6614000000000004</c:v>
                </c:pt>
                <c:pt idx="19">
                  <c:v>4.6660000000000004</c:v>
                </c:pt>
                <c:pt idx="20">
                  <c:v>4.6559999999999997</c:v>
                </c:pt>
                <c:pt idx="21">
                  <c:v>4.6245000000000003</c:v>
                </c:pt>
                <c:pt idx="22">
                  <c:v>4.6109999999999998</c:v>
                </c:pt>
                <c:pt idx="23">
                  <c:v>4.5940000000000003</c:v>
                </c:pt>
                <c:pt idx="24">
                  <c:v>4.5599999999999996</c:v>
                </c:pt>
                <c:pt idx="25">
                  <c:v>4.4965000000000002</c:v>
                </c:pt>
                <c:pt idx="26">
                  <c:v>4.4414999999999996</c:v>
                </c:pt>
                <c:pt idx="27">
                  <c:v>4.3315000000000001</c:v>
                </c:pt>
                <c:pt idx="28">
                  <c:v>4.2350000000000003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0-A14E-A227-146B1554D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19328"/>
        <c:axId val="875555664"/>
      </c:lineChart>
      <c:catAx>
        <c:axId val="42461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55664"/>
        <c:crosses val="autoZero"/>
        <c:auto val="1"/>
        <c:lblAlgn val="ctr"/>
        <c:lblOffset val="100"/>
        <c:noMultiLvlLbl val="0"/>
      </c:catAx>
      <c:valAx>
        <c:axId val="875555664"/>
        <c:scaling>
          <c:orientation val="minMax"/>
          <c:min val="3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1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Movement in Asked 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26-Jan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Universe)'!$F$4:$F$32</c:f>
              <c:numCache>
                <c:formatCode>_(* #,##0.00_);_(* \(#,##0.00\);_(* "-"??_);_(@_)</c:formatCode>
                <c:ptCount val="29"/>
                <c:pt idx="0">
                  <c:v>4.6435000000000004</c:v>
                </c:pt>
                <c:pt idx="1">
                  <c:v>4.3865999999999996</c:v>
                </c:pt>
                <c:pt idx="2">
                  <c:v>4.1407999999999996</c:v>
                </c:pt>
                <c:pt idx="3">
                  <c:v>4.0705</c:v>
                </c:pt>
                <c:pt idx="4">
                  <c:v>4.0590999999999999</c:v>
                </c:pt>
                <c:pt idx="5">
                  <c:v>4.1174999999999997</c:v>
                </c:pt>
                <c:pt idx="6">
                  <c:v>4.1308999999999996</c:v>
                </c:pt>
                <c:pt idx="7">
                  <c:v>4.1649000000000003</c:v>
                </c:pt>
                <c:pt idx="8">
                  <c:v>4.2176</c:v>
                </c:pt>
                <c:pt idx="9">
                  <c:v>4.2629000000000001</c:v>
                </c:pt>
                <c:pt idx="10">
                  <c:v>4.3139000000000003</c:v>
                </c:pt>
                <c:pt idx="11">
                  <c:v>4.3619000000000003</c:v>
                </c:pt>
                <c:pt idx="12">
                  <c:v>4.407</c:v>
                </c:pt>
                <c:pt idx="13">
                  <c:v>4.4779999999999998</c:v>
                </c:pt>
                <c:pt idx="14">
                  <c:v>4.5469999999999997</c:v>
                </c:pt>
                <c:pt idx="15">
                  <c:v>4.6269</c:v>
                </c:pt>
                <c:pt idx="16">
                  <c:v>4.6820000000000004</c:v>
                </c:pt>
                <c:pt idx="17">
                  <c:v>4.7134999999999998</c:v>
                </c:pt>
                <c:pt idx="18">
                  <c:v>4.7110000000000003</c:v>
                </c:pt>
                <c:pt idx="19">
                  <c:v>4.7084999999999999</c:v>
                </c:pt>
                <c:pt idx="20">
                  <c:v>4.7084999999999999</c:v>
                </c:pt>
                <c:pt idx="21">
                  <c:v>4.7024999999999997</c:v>
                </c:pt>
                <c:pt idx="22">
                  <c:v>4.6905000000000001</c:v>
                </c:pt>
                <c:pt idx="23">
                  <c:v>4.681</c:v>
                </c:pt>
                <c:pt idx="24">
                  <c:v>4.6524999999999999</c:v>
                </c:pt>
                <c:pt idx="25">
                  <c:v>4.5875000000000004</c:v>
                </c:pt>
                <c:pt idx="26">
                  <c:v>4.5381</c:v>
                </c:pt>
                <c:pt idx="27">
                  <c:v>4.4375</c:v>
                </c:pt>
                <c:pt idx="28">
                  <c:v>4.3120000000000003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E-A94A-A64D-F88F04FFEA72}"/>
            </c:ext>
          </c:extLst>
        </c:ser>
        <c:ser>
          <c:idx val="1"/>
          <c:order val="1"/>
          <c:tx>
            <c:v>Feb 2nd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Universe)'!$I$4:$I$32</c:f>
              <c:numCache>
                <c:formatCode>_(* #,##0.00_);_(* \(#,##0.00\);_(* "-"??_);_(@_)</c:formatCode>
                <c:ptCount val="29"/>
                <c:pt idx="0">
                  <c:v>4.6992000000000003</c:v>
                </c:pt>
                <c:pt idx="1">
                  <c:v>4.4005999999999998</c:v>
                </c:pt>
                <c:pt idx="2">
                  <c:v>4.1365999999999996</c:v>
                </c:pt>
                <c:pt idx="3">
                  <c:v>4.0339999999999998</c:v>
                </c:pt>
                <c:pt idx="4">
                  <c:v>4.0030999999999999</c:v>
                </c:pt>
                <c:pt idx="5">
                  <c:v>4.0399000000000003</c:v>
                </c:pt>
                <c:pt idx="6">
                  <c:v>4.0399000000000003</c:v>
                </c:pt>
                <c:pt idx="7">
                  <c:v>4.0660999999999996</c:v>
                </c:pt>
                <c:pt idx="8">
                  <c:v>4.1161000000000003</c:v>
                </c:pt>
                <c:pt idx="9">
                  <c:v>4.1479999999999997</c:v>
                </c:pt>
                <c:pt idx="10">
                  <c:v>4.1859000000000002</c:v>
                </c:pt>
                <c:pt idx="11">
                  <c:v>4.2225000000000001</c:v>
                </c:pt>
                <c:pt idx="12">
                  <c:v>4.2629999999999999</c:v>
                </c:pt>
                <c:pt idx="13">
                  <c:v>4.3181000000000003</c:v>
                </c:pt>
                <c:pt idx="14">
                  <c:v>4.38</c:v>
                </c:pt>
                <c:pt idx="15">
                  <c:v>4.4560000000000004</c:v>
                </c:pt>
                <c:pt idx="16">
                  <c:v>4.5179999999999998</c:v>
                </c:pt>
                <c:pt idx="17">
                  <c:v>4.5590000000000002</c:v>
                </c:pt>
                <c:pt idx="18">
                  <c:v>4.5575000000000001</c:v>
                </c:pt>
                <c:pt idx="19">
                  <c:v>4.5548999999999999</c:v>
                </c:pt>
                <c:pt idx="20">
                  <c:v>4.5544000000000002</c:v>
                </c:pt>
                <c:pt idx="21">
                  <c:v>4.5469999999999997</c:v>
                </c:pt>
                <c:pt idx="22">
                  <c:v>4.5354999999999999</c:v>
                </c:pt>
                <c:pt idx="23">
                  <c:v>4.5265000000000004</c:v>
                </c:pt>
                <c:pt idx="24">
                  <c:v>4.4939999999999998</c:v>
                </c:pt>
                <c:pt idx="25">
                  <c:v>4.4375999999999998</c:v>
                </c:pt>
                <c:pt idx="26">
                  <c:v>4.3841000000000001</c:v>
                </c:pt>
                <c:pt idx="27">
                  <c:v>4.2881</c:v>
                </c:pt>
                <c:pt idx="28">
                  <c:v>4.1544999999999996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E-A94A-A64D-F88F04FFEA72}"/>
            </c:ext>
          </c:extLst>
        </c:ser>
        <c:ser>
          <c:idx val="2"/>
          <c:order val="2"/>
          <c:tx>
            <c:v>Feb 9th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Universe)'!$L$4:$L$32</c:f>
              <c:numCache>
                <c:formatCode>_(* #,##0.00_);_(* \(#,##0.00\);_(* "-"??_);_(@_)</c:formatCode>
                <c:ptCount val="29"/>
                <c:pt idx="0">
                  <c:v>4.7442000000000002</c:v>
                </c:pt>
                <c:pt idx="1">
                  <c:v>4.5296000000000003</c:v>
                </c:pt>
                <c:pt idx="2">
                  <c:v>4.2702999999999998</c:v>
                </c:pt>
                <c:pt idx="3">
                  <c:v>4.1879</c:v>
                </c:pt>
                <c:pt idx="4">
                  <c:v>4.165</c:v>
                </c:pt>
                <c:pt idx="5">
                  <c:v>4.1864999999999997</c:v>
                </c:pt>
                <c:pt idx="6">
                  <c:v>4.1940999999999997</c:v>
                </c:pt>
                <c:pt idx="7">
                  <c:v>4.2255000000000003</c:v>
                </c:pt>
                <c:pt idx="8">
                  <c:v>4.2645999999999997</c:v>
                </c:pt>
                <c:pt idx="9">
                  <c:v>4.3026</c:v>
                </c:pt>
                <c:pt idx="10">
                  <c:v>4.3345000000000002</c:v>
                </c:pt>
                <c:pt idx="11">
                  <c:v>4.3734999999999999</c:v>
                </c:pt>
                <c:pt idx="12">
                  <c:v>4.4141000000000004</c:v>
                </c:pt>
                <c:pt idx="13">
                  <c:v>4.4714999999999998</c:v>
                </c:pt>
                <c:pt idx="14">
                  <c:v>4.54</c:v>
                </c:pt>
                <c:pt idx="15">
                  <c:v>4.6144999999999996</c:v>
                </c:pt>
                <c:pt idx="16">
                  <c:v>4.6684000000000001</c:v>
                </c:pt>
                <c:pt idx="17">
                  <c:v>4.694</c:v>
                </c:pt>
                <c:pt idx="18">
                  <c:v>4.6989999999999998</c:v>
                </c:pt>
                <c:pt idx="19">
                  <c:v>4.6924999999999999</c:v>
                </c:pt>
                <c:pt idx="20">
                  <c:v>4.6920000000000002</c:v>
                </c:pt>
                <c:pt idx="21">
                  <c:v>4.6784999999999997</c:v>
                </c:pt>
                <c:pt idx="22">
                  <c:v>4.6680999999999999</c:v>
                </c:pt>
                <c:pt idx="23">
                  <c:v>4.6485000000000003</c:v>
                </c:pt>
                <c:pt idx="24">
                  <c:v>4.6254999999999997</c:v>
                </c:pt>
                <c:pt idx="25">
                  <c:v>4.5655000000000001</c:v>
                </c:pt>
                <c:pt idx="26">
                  <c:v>4.5134999999999996</c:v>
                </c:pt>
                <c:pt idx="27">
                  <c:v>4.4109999999999996</c:v>
                </c:pt>
                <c:pt idx="28">
                  <c:v>4.3120000000000003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E-A94A-A64D-F88F04FFEA72}"/>
            </c:ext>
          </c:extLst>
        </c:ser>
        <c:ser>
          <c:idx val="3"/>
          <c:order val="3"/>
          <c:tx>
            <c:v>Feb 16th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Universe)'!$O$4:$O$32</c:f>
              <c:numCache>
                <c:formatCode>_(* #,##0.00_);_(* \(#,##0.00\);_(* "-"??_);_(@_)</c:formatCode>
                <c:ptCount val="29"/>
                <c:pt idx="0">
                  <c:v>4.8052000000000001</c:v>
                </c:pt>
                <c:pt idx="1">
                  <c:v>4.5831999999999997</c:v>
                </c:pt>
                <c:pt idx="2">
                  <c:v>4.3518999999999997</c:v>
                </c:pt>
                <c:pt idx="3">
                  <c:v>4.2720000000000002</c:v>
                </c:pt>
                <c:pt idx="4">
                  <c:v>4.2411000000000003</c:v>
                </c:pt>
                <c:pt idx="5">
                  <c:v>4.2636000000000003</c:v>
                </c:pt>
                <c:pt idx="6">
                  <c:v>4.2864000000000004</c:v>
                </c:pt>
                <c:pt idx="7">
                  <c:v>4.2880000000000003</c:v>
                </c:pt>
                <c:pt idx="8">
                  <c:v>4.3215000000000003</c:v>
                </c:pt>
                <c:pt idx="9">
                  <c:v>4.3514999999999997</c:v>
                </c:pt>
                <c:pt idx="10">
                  <c:v>4.3815999999999997</c:v>
                </c:pt>
                <c:pt idx="11">
                  <c:v>4.4085000000000001</c:v>
                </c:pt>
                <c:pt idx="12">
                  <c:v>4.4625000000000004</c:v>
                </c:pt>
                <c:pt idx="13">
                  <c:v>4.5174000000000003</c:v>
                </c:pt>
                <c:pt idx="14">
                  <c:v>4.5880999999999998</c:v>
                </c:pt>
                <c:pt idx="15">
                  <c:v>4.6540999999999997</c:v>
                </c:pt>
                <c:pt idx="16">
                  <c:v>4.7111000000000001</c:v>
                </c:pt>
                <c:pt idx="17">
                  <c:v>4.7270000000000003</c:v>
                </c:pt>
                <c:pt idx="18">
                  <c:v>4.7275999999999998</c:v>
                </c:pt>
                <c:pt idx="19">
                  <c:v>4.7275</c:v>
                </c:pt>
                <c:pt idx="20">
                  <c:v>4.7285000000000004</c:v>
                </c:pt>
                <c:pt idx="21">
                  <c:v>4.7045000000000003</c:v>
                </c:pt>
                <c:pt idx="22">
                  <c:v>4.6929999999999996</c:v>
                </c:pt>
                <c:pt idx="23">
                  <c:v>4.6721000000000004</c:v>
                </c:pt>
                <c:pt idx="24">
                  <c:v>4.6420000000000003</c:v>
                </c:pt>
                <c:pt idx="25">
                  <c:v>4.5853999999999999</c:v>
                </c:pt>
                <c:pt idx="26">
                  <c:v>4.5309999999999997</c:v>
                </c:pt>
                <c:pt idx="27">
                  <c:v>4.4348999999999998</c:v>
                </c:pt>
                <c:pt idx="28">
                  <c:v>4.3280000000000003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0E-A94A-A64D-F88F04FFEA72}"/>
            </c:ext>
          </c:extLst>
        </c:ser>
        <c:ser>
          <c:idx val="4"/>
          <c:order val="4"/>
          <c:tx>
            <c:v>Feb 23rd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'STRIP Data (Trading Universe)'!$B$4:$B$32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'STRIP Data (Trading Universe)'!$R$4:$R$32</c:f>
              <c:numCache>
                <c:formatCode>_(* #,##0.00_);_(* \(#,##0.00\);_(* "-"??_);_(@_)</c:formatCode>
                <c:ptCount val="29"/>
                <c:pt idx="0">
                  <c:v>4.8688000000000002</c:v>
                </c:pt>
                <c:pt idx="1">
                  <c:v>4.7076000000000002</c:v>
                </c:pt>
                <c:pt idx="2">
                  <c:v>4.4455</c:v>
                </c:pt>
                <c:pt idx="3">
                  <c:v>4.3460999999999999</c:v>
                </c:pt>
                <c:pt idx="4">
                  <c:v>4.2929000000000004</c:v>
                </c:pt>
                <c:pt idx="5">
                  <c:v>4.3085000000000004</c:v>
                </c:pt>
                <c:pt idx="6">
                  <c:v>4.2953999999999999</c:v>
                </c:pt>
                <c:pt idx="7">
                  <c:v>4.3048999999999999</c:v>
                </c:pt>
                <c:pt idx="8">
                  <c:v>4.3296000000000001</c:v>
                </c:pt>
                <c:pt idx="9">
                  <c:v>4.3460000000000001</c:v>
                </c:pt>
                <c:pt idx="10">
                  <c:v>4.3585000000000003</c:v>
                </c:pt>
                <c:pt idx="11">
                  <c:v>4.3879000000000001</c:v>
                </c:pt>
                <c:pt idx="12">
                  <c:v>4.4375999999999998</c:v>
                </c:pt>
                <c:pt idx="13">
                  <c:v>4.4885000000000002</c:v>
                </c:pt>
                <c:pt idx="14">
                  <c:v>4.5518999999999998</c:v>
                </c:pt>
                <c:pt idx="15">
                  <c:v>4.6234999999999999</c:v>
                </c:pt>
                <c:pt idx="16">
                  <c:v>4.6848999999999998</c:v>
                </c:pt>
                <c:pt idx="17">
                  <c:v>4.7110000000000003</c:v>
                </c:pt>
                <c:pt idx="18">
                  <c:v>4.7154999999999996</c:v>
                </c:pt>
                <c:pt idx="19">
                  <c:v>4.7154999999999996</c:v>
                </c:pt>
                <c:pt idx="20">
                  <c:v>4.7130000000000001</c:v>
                </c:pt>
                <c:pt idx="21">
                  <c:v>4.6660000000000004</c:v>
                </c:pt>
                <c:pt idx="22">
                  <c:v>4.6449999999999996</c:v>
                </c:pt>
                <c:pt idx="23">
                  <c:v>4.6189999999999998</c:v>
                </c:pt>
                <c:pt idx="24">
                  <c:v>4.5810000000000004</c:v>
                </c:pt>
                <c:pt idx="25">
                  <c:v>4.5255000000000001</c:v>
                </c:pt>
                <c:pt idx="26">
                  <c:v>4.4690000000000003</c:v>
                </c:pt>
                <c:pt idx="27">
                  <c:v>4.3635000000000002</c:v>
                </c:pt>
                <c:pt idx="28">
                  <c:v>4.2584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0E-A94A-A64D-F88F04FFEA72}"/>
            </c:ext>
          </c:extLst>
        </c:ser>
        <c:ser>
          <c:idx val="5"/>
          <c:order val="5"/>
          <c:tx>
            <c:v>Mar 1st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'STRIP Data (Trading Universe)'!$U$4:$U$32</c:f>
              <c:numCache>
                <c:formatCode>_(* #,##0.00_);_(* \(#,##0.00\);_(* "-"??_);_(@_)</c:formatCode>
                <c:ptCount val="29"/>
                <c:pt idx="0">
                  <c:v>4.8578999999999999</c:v>
                </c:pt>
                <c:pt idx="1">
                  <c:v>4.4931000000000001</c:v>
                </c:pt>
                <c:pt idx="2">
                  <c:v>4.3274999999999997</c:v>
                </c:pt>
                <c:pt idx="3">
                  <c:v>4.2335000000000003</c:v>
                </c:pt>
                <c:pt idx="4">
                  <c:v>4.1890999999999998</c:v>
                </c:pt>
                <c:pt idx="5">
                  <c:v>4.2114000000000003</c:v>
                </c:pt>
                <c:pt idx="6">
                  <c:v>4.2160000000000002</c:v>
                </c:pt>
                <c:pt idx="7">
                  <c:v>4.2290000000000001</c:v>
                </c:pt>
                <c:pt idx="8">
                  <c:v>4.2575000000000003</c:v>
                </c:pt>
                <c:pt idx="9">
                  <c:v>4.2793999999999999</c:v>
                </c:pt>
                <c:pt idx="10">
                  <c:v>4.3025000000000002</c:v>
                </c:pt>
                <c:pt idx="11">
                  <c:v>4.3334999999999999</c:v>
                </c:pt>
                <c:pt idx="12">
                  <c:v>4.3810000000000002</c:v>
                </c:pt>
                <c:pt idx="13">
                  <c:v>4.4329999999999998</c:v>
                </c:pt>
                <c:pt idx="14">
                  <c:v>4.4969000000000001</c:v>
                </c:pt>
                <c:pt idx="15">
                  <c:v>4.5720000000000001</c:v>
                </c:pt>
                <c:pt idx="16">
                  <c:v>4.6390000000000002</c:v>
                </c:pt>
                <c:pt idx="17">
                  <c:v>4.6619999999999999</c:v>
                </c:pt>
                <c:pt idx="18">
                  <c:v>4.6614000000000004</c:v>
                </c:pt>
                <c:pt idx="19">
                  <c:v>4.6660000000000004</c:v>
                </c:pt>
                <c:pt idx="20">
                  <c:v>4.6559999999999997</c:v>
                </c:pt>
                <c:pt idx="21">
                  <c:v>4.6245000000000003</c:v>
                </c:pt>
                <c:pt idx="22">
                  <c:v>4.6109999999999998</c:v>
                </c:pt>
                <c:pt idx="23">
                  <c:v>4.5940000000000003</c:v>
                </c:pt>
                <c:pt idx="24">
                  <c:v>4.5599999999999996</c:v>
                </c:pt>
                <c:pt idx="25">
                  <c:v>4.4965000000000002</c:v>
                </c:pt>
                <c:pt idx="26">
                  <c:v>4.4414999999999996</c:v>
                </c:pt>
                <c:pt idx="27">
                  <c:v>4.3315000000000001</c:v>
                </c:pt>
                <c:pt idx="28">
                  <c:v>4.2350000000000003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0E-A94A-A64D-F88F04FFE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19328"/>
        <c:axId val="875555664"/>
      </c:lineChart>
      <c:catAx>
        <c:axId val="42461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55664"/>
        <c:crosses val="autoZero"/>
        <c:auto val="1"/>
        <c:lblAlgn val="ctr"/>
        <c:lblOffset val="100"/>
        <c:noMultiLvlLbl val="0"/>
      </c:catAx>
      <c:valAx>
        <c:axId val="875555664"/>
        <c:scaling>
          <c:orientation val="minMax"/>
          <c:min val="3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1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8</xdr:row>
      <xdr:rowOff>209550</xdr:rowOff>
    </xdr:from>
    <xdr:to>
      <xdr:col>13</xdr:col>
      <xdr:colOff>939800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70F7A-FFBA-8B9A-613C-26E8AA825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3</xdr:row>
      <xdr:rowOff>0</xdr:rowOff>
    </xdr:from>
    <xdr:to>
      <xdr:col>20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C2B742-12EB-FD59-7C67-421D186F3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38</xdr:row>
      <xdr:rowOff>0</xdr:rowOff>
    </xdr:from>
    <xdr:to>
      <xdr:col>17</xdr:col>
      <xdr:colOff>590550</xdr:colOff>
      <xdr:row>68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68FE76-3E6A-734D-9AA8-B7CC648A6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3</xdr:row>
      <xdr:rowOff>50800</xdr:rowOff>
    </xdr:from>
    <xdr:to>
      <xdr:col>19</xdr:col>
      <xdr:colOff>571500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75C5E-F82C-57E3-68EE-E0BD2BD92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508000</xdr:colOff>
      <xdr:row>3</xdr:row>
      <xdr:rowOff>50800</xdr:rowOff>
    </xdr:from>
    <xdr:to>
      <xdr:col>12</xdr:col>
      <xdr:colOff>393700</xdr:colOff>
      <xdr:row>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6494E0-8B70-8E9B-09D2-954D48B28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971550</xdr:colOff>
      <xdr:row>2</xdr:row>
      <xdr:rowOff>6350</xdr:rowOff>
    </xdr:from>
    <xdr:to>
      <xdr:col>14</xdr:col>
      <xdr:colOff>355600</xdr:colOff>
      <xdr:row>20</xdr:row>
      <xdr:rowOff>203200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93BE87-EC4D-C667-AC95-C803F74ED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4</xdr:row>
      <xdr:rowOff>76200</xdr:rowOff>
    </xdr:from>
    <xdr:to>
      <xdr:col>15</xdr:col>
      <xdr:colOff>215900</xdr:colOff>
      <xdr:row>23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D1ED-EC9C-05E3-4556-4AE4A93A8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257810</xdr:colOff>
      <xdr:row>3</xdr:row>
      <xdr:rowOff>196850</xdr:rowOff>
    </xdr:from>
    <xdr:to>
      <xdr:col>34</xdr:col>
      <xdr:colOff>673100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0D170-B77F-E366-7AB6-59BE2D899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14</xdr:col>
      <xdr:colOff>567690</xdr:colOff>
      <xdr:row>91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DF99C-04D7-BD44-B53F-C3379A0DF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1:O1000"/>
  <sheetViews>
    <sheetView showGridLines="0" workbookViewId="0">
      <selection activeCell="F17" sqref="F17"/>
    </sheetView>
  </sheetViews>
  <sheetFormatPr baseColWidth="10" defaultColWidth="14.33203125" defaultRowHeight="17" customHeight="1"/>
  <cols>
    <col min="1" max="1" width="2.83203125" style="20" customWidth="1"/>
    <col min="2" max="16384" width="14.33203125" style="20"/>
  </cols>
  <sheetData>
    <row r="1" spans="2:14" ht="17" customHeight="1" thickBot="1"/>
    <row r="2" spans="2:14" ht="17" customHeight="1" thickBot="1">
      <c r="B2" s="140"/>
      <c r="C2" s="141">
        <v>45317</v>
      </c>
      <c r="D2" s="141"/>
      <c r="E2" s="141"/>
      <c r="F2" s="141"/>
      <c r="G2" s="142"/>
      <c r="H2" s="143">
        <v>45352</v>
      </c>
      <c r="I2" s="141"/>
      <c r="J2" s="141"/>
      <c r="K2" s="141"/>
      <c r="L2" s="142"/>
      <c r="M2" s="29"/>
      <c r="N2" s="29"/>
    </row>
    <row r="3" spans="2:14" ht="17" customHeight="1">
      <c r="B3" s="135" t="s">
        <v>5</v>
      </c>
      <c r="C3" s="136" t="s">
        <v>8</v>
      </c>
      <c r="D3" s="136" t="s">
        <v>28</v>
      </c>
      <c r="E3" s="136" t="s">
        <v>6</v>
      </c>
      <c r="F3" s="136" t="s">
        <v>7</v>
      </c>
      <c r="G3" s="137" t="s">
        <v>26</v>
      </c>
      <c r="H3" s="138" t="s">
        <v>27</v>
      </c>
      <c r="I3" s="136" t="s">
        <v>9</v>
      </c>
      <c r="J3" s="136" t="s">
        <v>26</v>
      </c>
      <c r="K3" s="136" t="s">
        <v>29</v>
      </c>
      <c r="L3" s="139" t="s">
        <v>30</v>
      </c>
    </row>
    <row r="4" spans="2:14" ht="17" customHeight="1">
      <c r="B4" s="42">
        <v>1</v>
      </c>
      <c r="C4" s="24">
        <f>VLOOKUP($B4,'STRIP Data (Trading Universe)'!$B$4:$F$32,5,FALSE)/100</f>
        <v>4.6435000000000004E-2</v>
      </c>
      <c r="D4" s="44">
        <f>VLOOKUP($B4,'STRIP Data (Trading Universe)'!$B$4:$F$32,4,FALSE)</f>
        <v>95.311000000000007</v>
      </c>
      <c r="E4" s="21">
        <f>ROUNDDOWN(20000/D4, 0)</f>
        <v>209</v>
      </c>
      <c r="F4" s="32">
        <f>E4*D4</f>
        <v>19919.999</v>
      </c>
      <c r="G4" s="39">
        <f>F4/$D$11</f>
        <v>0.19953717790007441</v>
      </c>
      <c r="H4" s="47">
        <f>VLOOKUP($B4,'STRIP Data (Trading Universe)'!$B$4:$S$32,18,FALSE)</f>
        <v>95.468999999999994</v>
      </c>
      <c r="I4" s="44">
        <f>H4*E4</f>
        <v>19953.020999999997</v>
      </c>
      <c r="J4" s="25">
        <f>I4/$D$15</f>
        <v>0.19936921337911995</v>
      </c>
      <c r="K4" s="25">
        <f>(I4-F4)/F4</f>
        <v>1.6577310069140669E-3</v>
      </c>
      <c r="L4" s="34">
        <f>K4*365/35</f>
        <v>1.7287766214960986E-2</v>
      </c>
    </row>
    <row r="5" spans="2:14" ht="17" customHeight="1">
      <c r="B5" s="42">
        <v>14</v>
      </c>
      <c r="C5" s="24">
        <f>VLOOKUP($B5,'STRIP Data (Trading Universe)'!$B$4:$F$32,5,FALSE)/100</f>
        <v>4.478E-2</v>
      </c>
      <c r="D5" s="44">
        <f>VLOOKUP($B5,'STRIP Data (Trading Universe)'!$B$4:$F$32,4,FALSE)</f>
        <v>53.683999999999997</v>
      </c>
      <c r="E5" s="21">
        <f>ROUNDDOWN(20000/D5, 0)</f>
        <v>372</v>
      </c>
      <c r="F5" s="32">
        <f t="shared" ref="F5:F8" si="0">E5*D5</f>
        <v>19970.448</v>
      </c>
      <c r="G5" s="39">
        <f t="shared" ref="G5:G8" si="1">F5/$D$11</f>
        <v>0.2000425218555576</v>
      </c>
      <c r="H5" s="47">
        <f>VLOOKUP($B5,'STRIP Data (Trading Universe)'!$B$4:$S$32,18,FALSE)</f>
        <v>53.728999999999999</v>
      </c>
      <c r="I5" s="44">
        <f>H5*E5</f>
        <v>19987.187999999998</v>
      </c>
      <c r="J5" s="25">
        <f t="shared" ref="J5:J8" si="2">I5/$D$15</f>
        <v>0.19971060769296969</v>
      </c>
      <c r="K5" s="25">
        <f>(I5-F5)/F5</f>
        <v>8.3823858132766791E-4</v>
      </c>
      <c r="L5" s="34">
        <f>K5*365/35</f>
        <v>8.7416309195599649E-3</v>
      </c>
    </row>
    <row r="6" spans="2:14" ht="17" customHeight="1">
      <c r="B6" s="42">
        <v>15</v>
      </c>
      <c r="C6" s="24">
        <f>VLOOKUP($B6,'STRIP Data (Trading Universe)'!$B$4:$F$32,5,FALSE)/100</f>
        <v>4.5469999999999997E-2</v>
      </c>
      <c r="D6" s="44">
        <f>VLOOKUP($B6,'STRIP Data (Trading Universe)'!$B$4:$F$32,4,FALSE)</f>
        <v>50.84</v>
      </c>
      <c r="E6" s="21">
        <f t="shared" ref="E6:E8" si="3">ROUNDDOWN(20000/D6, 0)</f>
        <v>393</v>
      </c>
      <c r="F6" s="32">
        <f t="shared" si="0"/>
        <v>19980.120000000003</v>
      </c>
      <c r="G6" s="39">
        <f t="shared" si="1"/>
        <v>0.20013940557451007</v>
      </c>
      <c r="H6" s="47">
        <f>VLOOKUP($B6,'STRIP Data (Trading Universe)'!$B$4:$S$32,18,FALSE)</f>
        <v>50.91</v>
      </c>
      <c r="I6" s="44">
        <f>H6*E6</f>
        <v>20007.629999999997</v>
      </c>
      <c r="J6" s="25">
        <f t="shared" si="2"/>
        <v>0.19991486275088277</v>
      </c>
      <c r="K6" s="25">
        <f>(I6-F6)/F6</f>
        <v>1.376868607395489E-3</v>
      </c>
      <c r="L6" s="34">
        <f>K6*365/35</f>
        <v>1.4358772619981527E-2</v>
      </c>
    </row>
    <row r="7" spans="2:14" ht="17" customHeight="1">
      <c r="B7" s="42">
        <v>16</v>
      </c>
      <c r="C7" s="24">
        <f>VLOOKUP($B7,'STRIP Data (Trading Universe)'!$B$4:$F$32,5,FALSE)/100</f>
        <v>4.6268999999999998E-2</v>
      </c>
      <c r="D7" s="44">
        <f>VLOOKUP($B7,'STRIP Data (Trading Universe)'!$B$4:$F$32,4,FALSE)</f>
        <v>47.999000000000002</v>
      </c>
      <c r="E7" s="21">
        <f>ROUNDDOWN(20000/D7, 0)</f>
        <v>416</v>
      </c>
      <c r="F7" s="32">
        <f t="shared" si="0"/>
        <v>19967.584000000003</v>
      </c>
      <c r="G7" s="39">
        <f t="shared" si="1"/>
        <v>0.200013833376331</v>
      </c>
      <c r="H7" s="47">
        <f>VLOOKUP($B7,'STRIP Data (Trading Universe)'!$B$4:$S$32,18,FALSE)</f>
        <v>48.095999999999997</v>
      </c>
      <c r="I7" s="44">
        <f>H7*E7</f>
        <v>20007.935999999998</v>
      </c>
      <c r="J7" s="25">
        <f>I7/$D$15</f>
        <v>0.1999179202818348</v>
      </c>
      <c r="K7" s="25">
        <f>(I7-F7)/F7</f>
        <v>2.0208754349046588E-3</v>
      </c>
      <c r="L7" s="34">
        <f>K7*365/35</f>
        <v>2.1074843821148586E-2</v>
      </c>
    </row>
    <row r="8" spans="2:14" ht="17" customHeight="1" thickBot="1">
      <c r="B8" s="43">
        <v>23</v>
      </c>
      <c r="C8" s="35">
        <f>VLOOKUP($B8,'STRIP Data (Trading Universe)'!$B$4:$F$32,5,FALSE)/100</f>
        <v>4.6905000000000002E-2</v>
      </c>
      <c r="D8" s="45">
        <f>VLOOKUP($B8,'STRIP Data (Trading Universe)'!$B$4:$F$32,4,FALSE)</f>
        <v>34.351999999999997</v>
      </c>
      <c r="E8" s="36">
        <f t="shared" si="3"/>
        <v>582</v>
      </c>
      <c r="F8" s="46">
        <f t="shared" si="0"/>
        <v>19992.863999999998</v>
      </c>
      <c r="G8" s="40">
        <f t="shared" si="1"/>
        <v>0.20026706129352681</v>
      </c>
      <c r="H8" s="48">
        <f>VLOOKUP($B8,'STRIP Data (Trading Universe)'!$B$4:$S$32,18,FALSE)</f>
        <v>34.579000000000001</v>
      </c>
      <c r="I8" s="45">
        <f>H8*E8</f>
        <v>20124.977999999999</v>
      </c>
      <c r="J8" s="37">
        <f t="shared" si="2"/>
        <v>0.20108739589519276</v>
      </c>
      <c r="K8" s="37">
        <f>(I8-F8)/F8</f>
        <v>6.6080577550070574E-3</v>
      </c>
      <c r="L8" s="38">
        <f>K8*365/35</f>
        <v>6.891260230221645E-2</v>
      </c>
    </row>
    <row r="9" spans="2:14" ht="17" customHeight="1" thickBot="1">
      <c r="B9" s="21"/>
      <c r="C9" s="21"/>
    </row>
    <row r="10" spans="2:14" ht="17" customHeight="1">
      <c r="B10" s="21"/>
      <c r="C10" s="144" t="s">
        <v>39</v>
      </c>
      <c r="D10" s="49">
        <v>100000</v>
      </c>
      <c r="E10" s="21"/>
      <c r="F10" s="21"/>
      <c r="G10" s="21"/>
      <c r="H10" s="21"/>
      <c r="I10" s="21"/>
      <c r="J10" s="26"/>
      <c r="K10" s="26"/>
      <c r="L10" s="26"/>
      <c r="M10" s="27"/>
      <c r="N10" s="26"/>
    </row>
    <row r="11" spans="2:14" ht="17" customHeight="1">
      <c r="B11" s="21"/>
      <c r="C11" s="145" t="s">
        <v>31</v>
      </c>
      <c r="D11" s="50">
        <f>SUM(F4:F8)</f>
        <v>99831.015000000014</v>
      </c>
      <c r="E11" s="26"/>
      <c r="F11" s="26"/>
      <c r="H11" s="26"/>
      <c r="I11" s="26"/>
      <c r="J11" s="26"/>
      <c r="K11" s="26"/>
      <c r="L11" s="26"/>
      <c r="M11" s="26"/>
      <c r="N11" s="26"/>
    </row>
    <row r="12" spans="2:14" ht="17" customHeight="1">
      <c r="B12" s="28"/>
      <c r="C12" s="145" t="s">
        <v>32</v>
      </c>
      <c r="D12" s="51">
        <f>C2</f>
        <v>45317</v>
      </c>
      <c r="E12" s="26"/>
      <c r="F12" s="26"/>
      <c r="H12" s="26"/>
      <c r="I12" s="26"/>
      <c r="J12" s="26"/>
      <c r="K12" s="26"/>
      <c r="L12" s="26"/>
      <c r="M12" s="26"/>
      <c r="N12" s="26"/>
    </row>
    <row r="13" spans="2:14" ht="17" customHeight="1">
      <c r="B13" s="28"/>
      <c r="C13" s="145" t="s">
        <v>33</v>
      </c>
      <c r="D13" s="51">
        <f>H2</f>
        <v>45352</v>
      </c>
      <c r="E13" s="26"/>
      <c r="F13" s="26"/>
      <c r="H13" s="26"/>
      <c r="I13" s="26"/>
      <c r="J13" s="26"/>
      <c r="K13" s="26"/>
      <c r="L13" s="26"/>
      <c r="M13" s="26"/>
      <c r="N13" s="26"/>
    </row>
    <row r="14" spans="2:14" ht="17" customHeight="1">
      <c r="B14" s="21"/>
      <c r="C14" s="146" t="s">
        <v>38</v>
      </c>
      <c r="D14" s="52">
        <f>D13-D12</f>
        <v>35</v>
      </c>
      <c r="E14" s="21"/>
      <c r="F14" s="21"/>
      <c r="H14" s="21"/>
      <c r="I14" s="21"/>
      <c r="J14" s="26"/>
      <c r="K14" s="26"/>
      <c r="L14" s="26"/>
      <c r="M14" s="26"/>
      <c r="N14" s="26"/>
    </row>
    <row r="15" spans="2:14" ht="17" customHeight="1">
      <c r="B15" s="21"/>
      <c r="C15" s="146" t="s">
        <v>35</v>
      </c>
      <c r="D15" s="50">
        <f>SUM(I4:I8)</f>
        <v>100080.753</v>
      </c>
      <c r="E15" s="21"/>
      <c r="F15" s="21"/>
      <c r="H15" s="21"/>
      <c r="I15" s="21"/>
      <c r="J15" s="26"/>
      <c r="K15" s="26"/>
      <c r="L15" s="26"/>
      <c r="M15" s="26"/>
      <c r="N15" s="26"/>
    </row>
    <row r="16" spans="2:14" ht="17" customHeight="1">
      <c r="B16" s="21"/>
      <c r="C16" s="146" t="s">
        <v>73</v>
      </c>
      <c r="D16" s="50">
        <f>D15-D11</f>
        <v>249.737999999983</v>
      </c>
      <c r="E16" s="21"/>
      <c r="F16" s="21"/>
      <c r="H16" s="21"/>
      <c r="I16" s="21"/>
      <c r="J16" s="26"/>
      <c r="K16" s="26"/>
      <c r="L16" s="26"/>
      <c r="M16" s="26"/>
      <c r="N16" s="26"/>
    </row>
    <row r="17" spans="2:15" ht="17" customHeight="1">
      <c r="B17" s="21"/>
      <c r="C17" s="146" t="s">
        <v>36</v>
      </c>
      <c r="D17" s="53">
        <f>D15/D11-1</f>
        <v>2.501607341165224E-3</v>
      </c>
      <c r="E17" s="21"/>
      <c r="F17" s="21"/>
      <c r="G17" s="21"/>
      <c r="H17" s="21"/>
      <c r="I17" s="21"/>
      <c r="J17" s="26"/>
      <c r="K17" s="26"/>
      <c r="L17" s="26"/>
      <c r="M17" s="26"/>
      <c r="N17" s="26"/>
    </row>
    <row r="18" spans="2:15" ht="17" customHeight="1" thickBot="1">
      <c r="B18" s="21"/>
      <c r="C18" s="147" t="s">
        <v>37</v>
      </c>
      <c r="D18" s="54">
        <f>D17*365/35</f>
        <v>2.6088190843580192E-2</v>
      </c>
      <c r="E18" s="21"/>
      <c r="F18" s="21"/>
      <c r="G18" s="21"/>
      <c r="H18" s="21"/>
      <c r="I18" s="21"/>
      <c r="J18" s="26"/>
      <c r="K18" s="26"/>
      <c r="L18" s="26"/>
      <c r="M18" s="26"/>
      <c r="N18" s="26"/>
    </row>
    <row r="19" spans="2:15" ht="17" customHeight="1">
      <c r="B19" s="21"/>
      <c r="C19" s="30"/>
      <c r="D19" s="21"/>
      <c r="E19" s="21"/>
      <c r="F19" s="21"/>
      <c r="G19" s="21"/>
      <c r="H19" s="21"/>
      <c r="I19" s="21"/>
      <c r="J19" s="26"/>
      <c r="K19" s="26"/>
      <c r="L19" s="26"/>
      <c r="M19" s="26"/>
      <c r="N19" s="26"/>
    </row>
    <row r="20" spans="2:15" ht="17" customHeight="1">
      <c r="B20" s="26"/>
      <c r="C20" s="3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2:15" ht="17" customHeight="1">
      <c r="B21" s="26"/>
      <c r="C21" s="3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2:15" ht="17" customHeight="1">
      <c r="B22" s="26"/>
      <c r="C22" s="31"/>
      <c r="D22" s="26"/>
      <c r="E22" s="21"/>
      <c r="F22" s="21"/>
      <c r="G22" s="21"/>
      <c r="H22" s="21"/>
      <c r="I22" s="23"/>
      <c r="J22" s="21"/>
      <c r="K22" s="22"/>
      <c r="L22" s="22"/>
      <c r="M22" s="25"/>
      <c r="N22" s="22"/>
      <c r="O22" s="24"/>
    </row>
    <row r="23" spans="2:15" ht="17" customHeight="1">
      <c r="B23" s="26"/>
      <c r="C23" s="3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2:15" ht="17" customHeight="1">
      <c r="B24" s="26"/>
      <c r="C24" s="3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2:15" ht="17" customHeight="1">
      <c r="B25" s="26"/>
      <c r="C25" s="31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2:15" ht="17" customHeight="1">
      <c r="B26" s="26"/>
      <c r="C26" s="31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2:15" ht="17" customHeight="1">
      <c r="B27" s="26"/>
      <c r="C27" s="31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2:15" ht="17" customHeight="1">
      <c r="B28" s="26"/>
      <c r="C28" s="3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5" ht="17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2:15" ht="17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2:15" ht="17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2:15" ht="17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2:14" ht="17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ht="17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2:14" ht="17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2:14" ht="17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2:14" ht="17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2:14" ht="17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2:14" ht="17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2:14" ht="17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2:14" ht="17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2:14" ht="17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2:14" ht="17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2:14" ht="17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2:14" ht="17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2:14" ht="17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2:14" ht="17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2:14" ht="17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2:14" ht="17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2:14" ht="17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2:14" ht="17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2:14" ht="17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2:14" ht="17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2:14" ht="17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ht="17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17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2:14" ht="17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2:14" ht="17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2:14" ht="17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2:14" ht="17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ht="17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2:14" ht="17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2:14" ht="17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2:14" ht="17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2:14" ht="17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 ht="17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 ht="17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2:14" ht="17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7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2:14" ht="17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2:14" ht="17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2:14" ht="17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7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14" ht="17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2:14" ht="17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2:14" ht="17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2:14" ht="17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2:14" ht="17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2:14" ht="17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2:14" ht="17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2:14" ht="17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2:14" ht="17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2:14" ht="17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2:14" ht="17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2:14" ht="17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2:14" ht="17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2:14" ht="17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2:14" ht="17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2:14" ht="17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2:14" ht="17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spans="2:14" ht="17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spans="2:14" ht="17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2:14" ht="17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2:14" ht="17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2:14" ht="17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2:14" ht="17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2:14" ht="17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spans="2:14" ht="17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2:14" ht="17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2:14" ht="17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pans="2:14" ht="17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2:14" ht="17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</row>
    <row r="103" spans="2:14" ht="17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</row>
    <row r="104" spans="2:14" ht="17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2:14" ht="17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</row>
    <row r="106" spans="2:14" ht="17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2:14" ht="17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2:14" ht="17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2:14" ht="17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2:14" ht="17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2:14" ht="17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</row>
    <row r="112" spans="2:14" ht="17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</row>
    <row r="113" spans="2:14" ht="17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2:14" ht="17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</row>
    <row r="115" spans="2:14" ht="17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2:14" ht="17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2:14" ht="17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</row>
    <row r="118" spans="2:14" ht="17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2:14" ht="17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2:14" ht="17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2:14" ht="17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2:14" ht="17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2:14" ht="17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2:14" ht="17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2:14" ht="17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</row>
    <row r="126" spans="2:14" ht="17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</row>
    <row r="127" spans="2:14" ht="17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2:14" ht="17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</row>
    <row r="129" spans="2:14" ht="17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</row>
    <row r="130" spans="2:14" ht="17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  <row r="131" spans="2:14" ht="17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</row>
    <row r="132" spans="2:14" ht="17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</row>
    <row r="133" spans="2:14" ht="17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2:14" ht="17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2:14" ht="17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</row>
    <row r="136" spans="2:14" ht="17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pans="2:14" ht="17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</row>
    <row r="138" spans="2:14" ht="17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  <row r="139" spans="2:14" ht="17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</row>
    <row r="140" spans="2:14" ht="17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spans="2:14" ht="17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</row>
    <row r="142" spans="2:14" ht="17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</row>
    <row r="143" spans="2:14" ht="17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</row>
    <row r="144" spans="2:14" ht="17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</row>
    <row r="145" spans="2:14" ht="17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</row>
    <row r="146" spans="2:14" ht="17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</row>
    <row r="147" spans="2:14" ht="17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</row>
    <row r="148" spans="2:14" ht="17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spans="2:14" ht="17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  <row r="150" spans="2:14" ht="17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</row>
    <row r="151" spans="2:14" ht="17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</row>
    <row r="152" spans="2:14" ht="17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pans="2:14" ht="17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</row>
    <row r="154" spans="2:14" ht="17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</row>
    <row r="155" spans="2:14" ht="17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</row>
    <row r="156" spans="2:14" ht="17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</row>
    <row r="157" spans="2:14" ht="17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</row>
    <row r="158" spans="2:14" ht="17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</row>
    <row r="159" spans="2:14" ht="17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</row>
    <row r="160" spans="2:14" ht="17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pans="2:14" ht="17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</row>
    <row r="162" spans="2:14" ht="17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pans="2:14" ht="17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2:14" ht="17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spans="2:14" ht="17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</row>
    <row r="166" spans="2:14" ht="17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</row>
    <row r="167" spans="2:14" ht="17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</row>
    <row r="168" spans="2:14" ht="17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</row>
    <row r="169" spans="2:14" ht="17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</row>
    <row r="170" spans="2:14" ht="17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</row>
    <row r="171" spans="2:14" ht="17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</row>
    <row r="172" spans="2:14" ht="17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</row>
    <row r="173" spans="2:14" ht="17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</row>
    <row r="174" spans="2:14" ht="17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</row>
    <row r="175" spans="2:14" ht="17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2:14" ht="17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2:14" ht="17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</row>
    <row r="178" spans="2:14" ht="17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</row>
    <row r="179" spans="2:14" ht="17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</row>
    <row r="180" spans="2:14" ht="17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</row>
    <row r="181" spans="2:14" ht="17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</row>
    <row r="182" spans="2:14" ht="17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</row>
    <row r="183" spans="2:14" ht="17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</row>
    <row r="184" spans="2:14" ht="17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</row>
    <row r="185" spans="2:14" ht="17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</row>
    <row r="186" spans="2:14" ht="17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</row>
    <row r="187" spans="2:14" ht="17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</row>
    <row r="188" spans="2:14" ht="17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89" spans="2:14" ht="17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</row>
    <row r="190" spans="2:14" ht="17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</row>
    <row r="191" spans="2:14" ht="17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</row>
    <row r="192" spans="2:14" ht="17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</row>
    <row r="193" spans="2:14" ht="17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</row>
    <row r="194" spans="2:14" ht="17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</row>
    <row r="195" spans="2:14" ht="17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</row>
    <row r="196" spans="2:14" ht="17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</row>
    <row r="197" spans="2:14" ht="17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</row>
    <row r="198" spans="2:14" ht="17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</row>
    <row r="199" spans="2:14" ht="17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</row>
    <row r="200" spans="2:14" ht="17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</row>
    <row r="201" spans="2:14" ht="17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</row>
    <row r="202" spans="2:14" ht="17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</row>
    <row r="203" spans="2:14" ht="17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</row>
    <row r="204" spans="2:14" ht="17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</row>
    <row r="205" spans="2:14" ht="17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</row>
    <row r="206" spans="2:14" ht="17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</row>
    <row r="207" spans="2:14" ht="17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</row>
    <row r="208" spans="2:14" ht="17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</row>
    <row r="209" spans="2:14" ht="17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</row>
    <row r="210" spans="2:14" ht="17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</row>
    <row r="211" spans="2:14" ht="17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</row>
    <row r="212" spans="2:14" ht="17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</row>
    <row r="213" spans="2:14" ht="17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</row>
    <row r="214" spans="2:14" ht="17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</row>
    <row r="215" spans="2:14" ht="17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</row>
    <row r="216" spans="2:14" ht="17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</row>
    <row r="217" spans="2:14" ht="17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</row>
    <row r="218" spans="2:14" ht="17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</row>
    <row r="219" spans="2:14" ht="17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</row>
    <row r="220" spans="2:14" ht="17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</row>
    <row r="221" spans="2:14" ht="17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</row>
    <row r="222" spans="2:14" ht="17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</row>
    <row r="223" spans="2:14" ht="17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</row>
    <row r="224" spans="2:14" ht="17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</row>
    <row r="225" spans="2:14" ht="17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</row>
    <row r="226" spans="2:14" ht="17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</row>
    <row r="227" spans="2:14" ht="17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</row>
    <row r="228" spans="2:14" ht="17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</row>
    <row r="229" spans="2:14" ht="17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2:14" ht="17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</row>
    <row r="231" spans="2:14" ht="17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</row>
    <row r="232" spans="2:14" ht="17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</row>
    <row r="233" spans="2:14" ht="17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</row>
    <row r="234" spans="2:14" ht="17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</row>
    <row r="235" spans="2:14" ht="17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</row>
    <row r="236" spans="2:14" ht="17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</row>
    <row r="237" spans="2:14" ht="17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</row>
    <row r="238" spans="2:14" ht="17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</row>
    <row r="239" spans="2:14" ht="17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</row>
    <row r="240" spans="2:14" ht="17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</row>
    <row r="241" spans="2:14" ht="17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</row>
    <row r="242" spans="2:14" ht="17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</row>
    <row r="243" spans="2:14" ht="17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</row>
    <row r="244" spans="2:14" ht="17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</row>
    <row r="245" spans="2:14" ht="17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</row>
    <row r="246" spans="2:14" ht="17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</row>
    <row r="247" spans="2:14" ht="17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</row>
    <row r="248" spans="2:14" ht="17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</row>
    <row r="249" spans="2:14" ht="17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</row>
    <row r="250" spans="2:14" ht="17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</row>
    <row r="251" spans="2:14" ht="17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</row>
    <row r="252" spans="2:14" ht="17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</row>
    <row r="253" spans="2:14" ht="17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</row>
    <row r="254" spans="2:14" ht="17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</row>
    <row r="255" spans="2:14" ht="17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</row>
    <row r="256" spans="2:14" ht="17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</row>
    <row r="257" spans="2:14" ht="17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</row>
    <row r="258" spans="2:14" ht="17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</row>
    <row r="259" spans="2:14" ht="17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</row>
    <row r="260" spans="2:14" ht="17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</row>
    <row r="261" spans="2:14" ht="17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</row>
    <row r="262" spans="2:14" ht="17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</row>
    <row r="263" spans="2:14" ht="17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</row>
    <row r="264" spans="2:14" ht="17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</row>
    <row r="265" spans="2:14" ht="17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</row>
    <row r="266" spans="2:14" ht="17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</row>
    <row r="267" spans="2:14" ht="17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</row>
    <row r="268" spans="2:14" ht="17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</row>
    <row r="269" spans="2:14" ht="17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</row>
    <row r="270" spans="2:14" ht="17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</row>
    <row r="271" spans="2:14" ht="17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</row>
    <row r="272" spans="2:14" ht="17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</row>
    <row r="273" spans="2:14" ht="17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</row>
    <row r="274" spans="2:14" ht="17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</row>
    <row r="275" spans="2:14" ht="17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</row>
    <row r="276" spans="2:14" ht="17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</row>
    <row r="277" spans="2:14" ht="17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</row>
    <row r="278" spans="2:14" ht="17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</row>
    <row r="279" spans="2:14" ht="17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</row>
    <row r="280" spans="2:14" ht="17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</row>
    <row r="281" spans="2:14" ht="17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</row>
    <row r="282" spans="2:14" ht="17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</row>
    <row r="283" spans="2:14" ht="17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</row>
    <row r="284" spans="2:14" ht="17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</row>
    <row r="285" spans="2:14" ht="17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</row>
    <row r="286" spans="2:14" ht="17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</row>
    <row r="287" spans="2:14" ht="17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</row>
    <row r="288" spans="2:14" ht="17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</row>
    <row r="289" spans="2:14" ht="17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</row>
    <row r="290" spans="2:14" ht="17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</row>
    <row r="291" spans="2:14" ht="17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</row>
    <row r="292" spans="2:14" ht="17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</row>
    <row r="293" spans="2:14" ht="17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</row>
    <row r="294" spans="2:14" ht="17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</row>
    <row r="295" spans="2:14" ht="17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</row>
    <row r="296" spans="2:14" ht="17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</row>
    <row r="297" spans="2:14" ht="17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</row>
    <row r="298" spans="2:14" ht="17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</row>
    <row r="299" spans="2:14" ht="17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</row>
    <row r="300" spans="2:14" ht="17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</row>
    <row r="301" spans="2:14" ht="17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</row>
    <row r="302" spans="2:14" ht="17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</row>
    <row r="303" spans="2:14" ht="17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</row>
    <row r="304" spans="2:14" ht="17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</row>
    <row r="305" spans="2:14" ht="17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</row>
    <row r="306" spans="2:14" ht="17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</row>
    <row r="307" spans="2:14" ht="17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</row>
    <row r="308" spans="2:14" ht="17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</row>
    <row r="309" spans="2:14" ht="17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</row>
    <row r="310" spans="2:14" ht="17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</row>
    <row r="311" spans="2:14" ht="17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</row>
    <row r="312" spans="2:14" ht="17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</row>
    <row r="313" spans="2:14" ht="17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</row>
    <row r="314" spans="2:14" ht="17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</row>
    <row r="315" spans="2:14" ht="17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</row>
    <row r="316" spans="2:14" ht="17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</row>
    <row r="317" spans="2:14" ht="17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</row>
    <row r="318" spans="2:14" ht="17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</row>
    <row r="319" spans="2:14" ht="17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</row>
    <row r="320" spans="2:14" ht="17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</row>
    <row r="321" spans="2:14" ht="17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</row>
    <row r="322" spans="2:14" ht="17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</row>
    <row r="323" spans="2:14" ht="17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</row>
    <row r="324" spans="2:14" ht="17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</row>
    <row r="325" spans="2:14" ht="17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</row>
    <row r="326" spans="2:14" ht="17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</row>
    <row r="327" spans="2:14" ht="17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</row>
    <row r="328" spans="2:14" ht="17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</row>
    <row r="329" spans="2:14" ht="17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</row>
    <row r="330" spans="2:14" ht="17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</row>
    <row r="331" spans="2:14" ht="17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</row>
    <row r="332" spans="2:14" ht="17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</row>
    <row r="333" spans="2:14" ht="17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</row>
    <row r="334" spans="2:14" ht="17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</row>
    <row r="335" spans="2:14" ht="17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</row>
    <row r="336" spans="2:14" ht="17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</row>
    <row r="337" spans="2:14" ht="17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</row>
    <row r="338" spans="2:14" ht="17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</row>
    <row r="339" spans="2:14" ht="17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</row>
    <row r="340" spans="2:14" ht="17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</row>
    <row r="341" spans="2:14" ht="17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</row>
    <row r="342" spans="2:14" ht="17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</row>
    <row r="343" spans="2:14" ht="17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</row>
    <row r="344" spans="2:14" ht="17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</row>
    <row r="345" spans="2:14" ht="17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</row>
    <row r="346" spans="2:14" ht="17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</row>
    <row r="347" spans="2:14" ht="17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</row>
    <row r="348" spans="2:14" ht="17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</row>
    <row r="349" spans="2:14" ht="17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</row>
    <row r="350" spans="2:14" ht="17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</row>
    <row r="351" spans="2:14" ht="17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</row>
    <row r="352" spans="2:14" ht="17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</row>
    <row r="353" spans="2:14" ht="17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</row>
    <row r="354" spans="2:14" ht="17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</row>
    <row r="355" spans="2:14" ht="17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</row>
    <row r="356" spans="2:14" ht="17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</row>
    <row r="357" spans="2:14" ht="17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</row>
    <row r="358" spans="2:14" ht="17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</row>
    <row r="359" spans="2:14" ht="17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</row>
    <row r="360" spans="2:14" ht="17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</row>
    <row r="361" spans="2:14" ht="17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</row>
    <row r="362" spans="2:14" ht="17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</row>
    <row r="363" spans="2:14" ht="17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</row>
    <row r="364" spans="2:14" ht="17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</row>
    <row r="365" spans="2:14" ht="17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</row>
    <row r="366" spans="2:14" ht="17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</row>
    <row r="367" spans="2:14" ht="17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</row>
    <row r="368" spans="2:14" ht="17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</row>
    <row r="369" spans="2:14" ht="17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</row>
    <row r="370" spans="2:14" ht="17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</row>
    <row r="371" spans="2:14" ht="17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</row>
    <row r="372" spans="2:14" ht="17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</row>
    <row r="373" spans="2:14" ht="17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</row>
    <row r="374" spans="2:14" ht="17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</row>
    <row r="375" spans="2:14" ht="17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</row>
    <row r="376" spans="2:14" ht="17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</row>
    <row r="377" spans="2:14" ht="17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</row>
    <row r="378" spans="2:14" ht="17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</row>
    <row r="379" spans="2:14" ht="17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</row>
    <row r="380" spans="2:14" ht="17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</row>
    <row r="381" spans="2:14" ht="17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</row>
    <row r="382" spans="2:14" ht="17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</row>
    <row r="383" spans="2:14" ht="17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</row>
    <row r="384" spans="2:14" ht="17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</row>
    <row r="385" spans="2:14" ht="17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</row>
    <row r="386" spans="2:14" ht="17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</row>
    <row r="387" spans="2:14" ht="17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</row>
    <row r="388" spans="2:14" ht="17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</row>
    <row r="389" spans="2:14" ht="17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</row>
    <row r="390" spans="2:14" ht="17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</row>
    <row r="391" spans="2:14" ht="17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</row>
    <row r="392" spans="2:14" ht="17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</row>
    <row r="393" spans="2:14" ht="17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</row>
    <row r="394" spans="2:14" ht="17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</row>
    <row r="395" spans="2:14" ht="17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</row>
    <row r="396" spans="2:14" ht="17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</row>
    <row r="397" spans="2:14" ht="17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</row>
    <row r="398" spans="2:14" ht="17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</row>
    <row r="399" spans="2:14" ht="17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</row>
    <row r="400" spans="2:14" ht="17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</row>
    <row r="401" spans="2:14" ht="17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</row>
    <row r="402" spans="2:14" ht="17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</row>
    <row r="403" spans="2:14" ht="17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</row>
    <row r="404" spans="2:14" ht="17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</row>
    <row r="405" spans="2:14" ht="17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</row>
    <row r="406" spans="2:14" ht="17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</row>
    <row r="407" spans="2:14" ht="17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</row>
    <row r="408" spans="2:14" ht="17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</row>
    <row r="409" spans="2:14" ht="17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</row>
    <row r="410" spans="2:14" ht="17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</row>
    <row r="411" spans="2:14" ht="17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</row>
    <row r="412" spans="2:14" ht="17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</row>
    <row r="413" spans="2:14" ht="17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</row>
    <row r="414" spans="2:14" ht="17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</row>
    <row r="415" spans="2:14" ht="17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</row>
    <row r="416" spans="2:14" ht="17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</row>
    <row r="417" spans="2:14" ht="17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</row>
    <row r="418" spans="2:14" ht="17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</row>
    <row r="419" spans="2:14" ht="17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</row>
    <row r="420" spans="2:14" ht="17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</row>
    <row r="421" spans="2:14" ht="17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</row>
    <row r="422" spans="2:14" ht="17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</row>
    <row r="423" spans="2:14" ht="17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</row>
    <row r="424" spans="2:14" ht="17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</row>
    <row r="425" spans="2:14" ht="17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</row>
    <row r="426" spans="2:14" ht="17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</row>
    <row r="427" spans="2:14" ht="17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</row>
    <row r="428" spans="2:14" ht="17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</row>
    <row r="429" spans="2:14" ht="17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</row>
    <row r="430" spans="2:14" ht="17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</row>
    <row r="431" spans="2:14" ht="17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</row>
    <row r="432" spans="2:14" ht="17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</row>
    <row r="433" spans="2:14" ht="17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</row>
    <row r="434" spans="2:14" ht="17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</row>
    <row r="435" spans="2:14" ht="17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</row>
    <row r="436" spans="2:14" ht="17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</row>
    <row r="437" spans="2:14" ht="17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</row>
    <row r="438" spans="2:14" ht="17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</row>
    <row r="439" spans="2:14" ht="17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</row>
    <row r="440" spans="2:14" ht="17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</row>
    <row r="441" spans="2:14" ht="17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</row>
    <row r="442" spans="2:14" ht="17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</row>
    <row r="443" spans="2:14" ht="17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</row>
    <row r="444" spans="2:14" ht="17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</row>
    <row r="445" spans="2:14" ht="17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</row>
    <row r="446" spans="2:14" ht="17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</row>
    <row r="447" spans="2:14" ht="17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</row>
    <row r="448" spans="2:14" ht="17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</row>
    <row r="449" spans="2:14" ht="17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</row>
    <row r="450" spans="2:14" ht="17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</row>
    <row r="451" spans="2:14" ht="17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</row>
    <row r="452" spans="2:14" ht="17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</row>
    <row r="453" spans="2:14" ht="17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</row>
    <row r="454" spans="2:14" ht="17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</row>
    <row r="455" spans="2:14" ht="17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</row>
    <row r="456" spans="2:14" ht="17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</row>
    <row r="457" spans="2:14" ht="17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</row>
    <row r="458" spans="2:14" ht="17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</row>
    <row r="459" spans="2:14" ht="17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</row>
    <row r="460" spans="2:14" ht="17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</row>
    <row r="461" spans="2:14" ht="17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</row>
    <row r="462" spans="2:14" ht="17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</row>
    <row r="463" spans="2:14" ht="17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</row>
    <row r="464" spans="2:14" ht="17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</row>
    <row r="465" spans="2:14" ht="17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</row>
    <row r="466" spans="2:14" ht="17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</row>
    <row r="467" spans="2:14" ht="17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</row>
    <row r="468" spans="2:14" ht="17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</row>
    <row r="469" spans="2:14" ht="17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</row>
    <row r="470" spans="2:14" ht="17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</row>
    <row r="471" spans="2:14" ht="17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</row>
    <row r="472" spans="2:14" ht="17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</row>
    <row r="473" spans="2:14" ht="17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</row>
    <row r="474" spans="2:14" ht="17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</row>
    <row r="475" spans="2:14" ht="17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</row>
    <row r="476" spans="2:14" ht="17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</row>
    <row r="477" spans="2:14" ht="17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</row>
    <row r="478" spans="2:14" ht="17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</row>
    <row r="479" spans="2:14" ht="17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</row>
    <row r="480" spans="2:14" ht="17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</row>
    <row r="481" spans="2:14" ht="17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</row>
    <row r="482" spans="2:14" ht="17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</row>
    <row r="483" spans="2:14" ht="17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</row>
    <row r="484" spans="2:14" ht="17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</row>
    <row r="485" spans="2:14" ht="17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</row>
    <row r="486" spans="2:14" ht="17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</row>
    <row r="487" spans="2:14" ht="17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</row>
    <row r="488" spans="2:14" ht="17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</row>
    <row r="489" spans="2:14" ht="17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</row>
    <row r="490" spans="2:14" ht="17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</row>
    <row r="491" spans="2:14" ht="17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</row>
    <row r="492" spans="2:14" ht="17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</row>
    <row r="493" spans="2:14" ht="17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</row>
    <row r="494" spans="2:14" ht="17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</row>
    <row r="495" spans="2:14" ht="17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</row>
    <row r="496" spans="2:14" ht="17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</row>
    <row r="497" spans="2:14" ht="17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</row>
    <row r="498" spans="2:14" ht="17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</row>
    <row r="499" spans="2:14" ht="17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</row>
    <row r="500" spans="2:14" ht="17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</row>
    <row r="501" spans="2:14" ht="17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</row>
    <row r="502" spans="2:14" ht="17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</row>
    <row r="503" spans="2:14" ht="17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</row>
    <row r="504" spans="2:14" ht="17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</row>
    <row r="505" spans="2:14" ht="17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</row>
    <row r="506" spans="2:14" ht="17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</row>
    <row r="507" spans="2:14" ht="17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</row>
    <row r="508" spans="2:14" ht="17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</row>
    <row r="509" spans="2:14" ht="17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</row>
    <row r="510" spans="2:14" ht="17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</row>
    <row r="511" spans="2:14" ht="17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</row>
    <row r="512" spans="2:14" ht="17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</row>
    <row r="513" spans="2:14" ht="17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</row>
    <row r="514" spans="2:14" ht="17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</row>
    <row r="515" spans="2:14" ht="17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</row>
    <row r="516" spans="2:14" ht="17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</row>
    <row r="517" spans="2:14" ht="17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</row>
    <row r="518" spans="2:14" ht="17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</row>
    <row r="519" spans="2:14" ht="17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</row>
    <row r="520" spans="2:14" ht="17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</row>
    <row r="521" spans="2:14" ht="17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</row>
    <row r="522" spans="2:14" ht="17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</row>
    <row r="523" spans="2:14" ht="17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</row>
    <row r="524" spans="2:14" ht="17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</row>
    <row r="525" spans="2:14" ht="17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</row>
    <row r="526" spans="2:14" ht="17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</row>
    <row r="527" spans="2:14" ht="17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</row>
    <row r="528" spans="2:14" ht="17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</row>
    <row r="529" spans="2:14" ht="17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</row>
    <row r="530" spans="2:14" ht="17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</row>
    <row r="531" spans="2:14" ht="17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</row>
    <row r="532" spans="2:14" ht="17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</row>
    <row r="533" spans="2:14" ht="17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</row>
    <row r="534" spans="2:14" ht="17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</row>
    <row r="535" spans="2:14" ht="17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</row>
    <row r="536" spans="2:14" ht="17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</row>
    <row r="537" spans="2:14" ht="17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</row>
    <row r="538" spans="2:14" ht="17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</row>
    <row r="539" spans="2:14" ht="17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</row>
    <row r="540" spans="2:14" ht="17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</row>
    <row r="541" spans="2:14" ht="17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</row>
    <row r="542" spans="2:14" ht="17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</row>
    <row r="543" spans="2:14" ht="17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</row>
    <row r="544" spans="2:14" ht="17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</row>
    <row r="545" spans="2:14" ht="17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</row>
    <row r="546" spans="2:14" ht="17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</row>
    <row r="547" spans="2:14" ht="17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</row>
    <row r="548" spans="2:14" ht="17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</row>
    <row r="549" spans="2:14" ht="17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</row>
    <row r="550" spans="2:14" ht="17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</row>
    <row r="551" spans="2:14" ht="17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</row>
    <row r="552" spans="2:14" ht="17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</row>
    <row r="553" spans="2:14" ht="17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</row>
    <row r="554" spans="2:14" ht="17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</row>
    <row r="555" spans="2:14" ht="17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</row>
    <row r="556" spans="2:14" ht="17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</row>
    <row r="557" spans="2:14" ht="17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</row>
    <row r="558" spans="2:14" ht="17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</row>
    <row r="559" spans="2:14" ht="17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</row>
    <row r="560" spans="2:14" ht="17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</row>
    <row r="561" spans="2:14" ht="17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</row>
    <row r="562" spans="2:14" ht="17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</row>
    <row r="563" spans="2:14" ht="17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</row>
    <row r="564" spans="2:14" ht="17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</row>
    <row r="565" spans="2:14" ht="17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</row>
    <row r="566" spans="2:14" ht="17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</row>
    <row r="567" spans="2:14" ht="17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</row>
    <row r="568" spans="2:14" ht="17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</row>
    <row r="569" spans="2:14" ht="17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</row>
    <row r="570" spans="2:14" ht="17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</row>
    <row r="571" spans="2:14" ht="17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</row>
    <row r="572" spans="2:14" ht="17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</row>
    <row r="573" spans="2:14" ht="17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</row>
    <row r="574" spans="2:14" ht="17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</row>
    <row r="575" spans="2:14" ht="17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</row>
    <row r="576" spans="2:14" ht="17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</row>
    <row r="577" spans="2:14" ht="17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</row>
    <row r="578" spans="2:14" ht="17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</row>
    <row r="579" spans="2:14" ht="17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</row>
    <row r="580" spans="2:14" ht="17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</row>
    <row r="581" spans="2:14" ht="17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</row>
    <row r="582" spans="2:14" ht="17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</row>
    <row r="583" spans="2:14" ht="17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</row>
    <row r="584" spans="2:14" ht="17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</row>
    <row r="585" spans="2:14" ht="17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</row>
    <row r="586" spans="2:14" ht="17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</row>
    <row r="587" spans="2:14" ht="17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</row>
    <row r="588" spans="2:14" ht="17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</row>
    <row r="589" spans="2:14" ht="17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</row>
    <row r="590" spans="2:14" ht="17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</row>
    <row r="591" spans="2:14" ht="17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</row>
    <row r="592" spans="2:14" ht="17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</row>
    <row r="593" spans="2:14" ht="17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</row>
    <row r="594" spans="2:14" ht="17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</row>
    <row r="595" spans="2:14" ht="17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</row>
    <row r="596" spans="2:14" ht="17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</row>
    <row r="597" spans="2:14" ht="17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</row>
    <row r="598" spans="2:14" ht="17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</row>
    <row r="599" spans="2:14" ht="17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</row>
    <row r="600" spans="2:14" ht="17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</row>
    <row r="601" spans="2:14" ht="17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</row>
    <row r="602" spans="2:14" ht="17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</row>
    <row r="603" spans="2:14" ht="17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</row>
    <row r="604" spans="2:14" ht="17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</row>
    <row r="605" spans="2:14" ht="17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</row>
    <row r="606" spans="2:14" ht="17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</row>
    <row r="607" spans="2:14" ht="17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</row>
    <row r="608" spans="2:14" ht="17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</row>
    <row r="609" spans="2:14" ht="17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</row>
    <row r="610" spans="2:14" ht="17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</row>
    <row r="611" spans="2:14" ht="17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</row>
    <row r="612" spans="2:14" ht="17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</row>
    <row r="613" spans="2:14" ht="17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</row>
    <row r="614" spans="2:14" ht="17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</row>
    <row r="615" spans="2:14" ht="17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</row>
    <row r="616" spans="2:14" ht="17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</row>
    <row r="617" spans="2:14" ht="17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</row>
    <row r="618" spans="2:14" ht="17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</row>
    <row r="619" spans="2:14" ht="17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</row>
    <row r="620" spans="2:14" ht="17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</row>
    <row r="621" spans="2:14" ht="17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</row>
    <row r="622" spans="2:14" ht="17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</row>
    <row r="623" spans="2:14" ht="17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</row>
    <row r="624" spans="2:14" ht="17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</row>
    <row r="625" spans="2:14" ht="17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</row>
    <row r="626" spans="2:14" ht="17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</row>
    <row r="627" spans="2:14" ht="17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</row>
    <row r="628" spans="2:14" ht="17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</row>
    <row r="629" spans="2:14" ht="17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</row>
    <row r="630" spans="2:14" ht="17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</row>
    <row r="631" spans="2:14" ht="17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</row>
    <row r="632" spans="2:14" ht="17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</row>
    <row r="633" spans="2:14" ht="17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</row>
    <row r="634" spans="2:14" ht="17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</row>
    <row r="635" spans="2:14" ht="17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</row>
    <row r="636" spans="2:14" ht="17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</row>
    <row r="637" spans="2:14" ht="17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</row>
    <row r="638" spans="2:14" ht="17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</row>
    <row r="639" spans="2:14" ht="17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</row>
    <row r="640" spans="2:14" ht="17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</row>
    <row r="641" spans="2:14" ht="17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</row>
    <row r="642" spans="2:14" ht="17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</row>
    <row r="643" spans="2:14" ht="17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</row>
    <row r="644" spans="2:14" ht="17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</row>
    <row r="645" spans="2:14" ht="17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</row>
    <row r="646" spans="2:14" ht="17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</row>
    <row r="647" spans="2:14" ht="17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</row>
    <row r="648" spans="2:14" ht="17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</row>
    <row r="649" spans="2:14" ht="17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</row>
    <row r="650" spans="2:14" ht="17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</row>
    <row r="651" spans="2:14" ht="17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</row>
    <row r="652" spans="2:14" ht="17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</row>
    <row r="653" spans="2:14" ht="17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</row>
    <row r="654" spans="2:14" ht="17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</row>
    <row r="655" spans="2:14" ht="17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</row>
    <row r="656" spans="2:14" ht="17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</row>
    <row r="657" spans="2:14" ht="17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</row>
    <row r="658" spans="2:14" ht="17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</row>
    <row r="659" spans="2:14" ht="17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</row>
    <row r="660" spans="2:14" ht="17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</row>
    <row r="661" spans="2:14" ht="17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</row>
    <row r="662" spans="2:14" ht="17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</row>
    <row r="663" spans="2:14" ht="17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</row>
    <row r="664" spans="2:14" ht="17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</row>
    <row r="665" spans="2:14" ht="17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</row>
    <row r="666" spans="2:14" ht="17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</row>
    <row r="667" spans="2:14" ht="17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</row>
    <row r="668" spans="2:14" ht="17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</row>
    <row r="669" spans="2:14" ht="17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</row>
    <row r="670" spans="2:14" ht="17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</row>
    <row r="671" spans="2:14" ht="17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</row>
    <row r="672" spans="2:14" ht="17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</row>
    <row r="673" spans="2:14" ht="17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</row>
    <row r="674" spans="2:14" ht="17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</row>
    <row r="675" spans="2:14" ht="17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</row>
    <row r="676" spans="2:14" ht="17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</row>
    <row r="677" spans="2:14" ht="17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</row>
    <row r="678" spans="2:14" ht="17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</row>
    <row r="679" spans="2:14" ht="17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</row>
    <row r="680" spans="2:14" ht="17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</row>
    <row r="681" spans="2:14" ht="17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</row>
    <row r="682" spans="2:14" ht="17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</row>
    <row r="683" spans="2:14" ht="17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</row>
    <row r="684" spans="2:14" ht="17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</row>
    <row r="685" spans="2:14" ht="17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</row>
    <row r="686" spans="2:14" ht="17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</row>
    <row r="687" spans="2:14" ht="17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</row>
    <row r="688" spans="2:14" ht="17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</row>
    <row r="689" spans="2:14" ht="17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</row>
    <row r="690" spans="2:14" ht="17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</row>
    <row r="691" spans="2:14" ht="17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</row>
    <row r="692" spans="2:14" ht="17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</row>
    <row r="693" spans="2:14" ht="17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</row>
    <row r="694" spans="2:14" ht="17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</row>
    <row r="695" spans="2:14" ht="17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</row>
    <row r="696" spans="2:14" ht="17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</row>
    <row r="697" spans="2:14" ht="17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</row>
    <row r="698" spans="2:14" ht="17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</row>
    <row r="699" spans="2:14" ht="17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</row>
    <row r="700" spans="2:14" ht="17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</row>
    <row r="701" spans="2:14" ht="17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</row>
    <row r="702" spans="2:14" ht="17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</row>
    <row r="703" spans="2:14" ht="17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</row>
    <row r="704" spans="2:14" ht="17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</row>
    <row r="705" spans="2:14" ht="17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</row>
    <row r="706" spans="2:14" ht="17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</row>
    <row r="707" spans="2:14" ht="17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</row>
    <row r="708" spans="2:14" ht="17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</row>
    <row r="709" spans="2:14" ht="17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</row>
    <row r="710" spans="2:14" ht="17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</row>
    <row r="711" spans="2:14" ht="17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</row>
    <row r="712" spans="2:14" ht="17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</row>
    <row r="713" spans="2:14" ht="17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</row>
    <row r="714" spans="2:14" ht="17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</row>
    <row r="715" spans="2:14" ht="17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</row>
    <row r="716" spans="2:14" ht="17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</row>
    <row r="717" spans="2:14" ht="17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</row>
    <row r="718" spans="2:14" ht="17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</row>
    <row r="719" spans="2:14" ht="17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</row>
    <row r="720" spans="2:14" ht="17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</row>
    <row r="721" spans="2:14" ht="17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</row>
    <row r="722" spans="2:14" ht="17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</row>
    <row r="723" spans="2:14" ht="17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</row>
    <row r="724" spans="2:14" ht="17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</row>
    <row r="725" spans="2:14" ht="17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</row>
    <row r="726" spans="2:14" ht="17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</row>
    <row r="727" spans="2:14" ht="17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</row>
    <row r="728" spans="2:14" ht="17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</row>
    <row r="729" spans="2:14" ht="17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</row>
    <row r="730" spans="2:14" ht="17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</row>
    <row r="731" spans="2:14" ht="17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</row>
    <row r="732" spans="2:14" ht="17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</row>
    <row r="733" spans="2:14" ht="17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</row>
    <row r="734" spans="2:14" ht="17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</row>
    <row r="735" spans="2:14" ht="17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</row>
    <row r="736" spans="2:14" ht="17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</row>
    <row r="737" spans="2:14" ht="17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</row>
    <row r="738" spans="2:14" ht="17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</row>
    <row r="739" spans="2:14" ht="17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</row>
    <row r="740" spans="2:14" ht="17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</row>
    <row r="741" spans="2:14" ht="17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</row>
    <row r="742" spans="2:14" ht="17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</row>
    <row r="743" spans="2:14" ht="17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</row>
    <row r="744" spans="2:14" ht="17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</row>
    <row r="745" spans="2:14" ht="17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</row>
    <row r="746" spans="2:14" ht="17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</row>
    <row r="747" spans="2:14" ht="17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</row>
    <row r="748" spans="2:14" ht="17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</row>
    <row r="749" spans="2:14" ht="17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</row>
    <row r="750" spans="2:14" ht="17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</row>
    <row r="751" spans="2:14" ht="17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</row>
    <row r="752" spans="2:14" ht="17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</row>
    <row r="753" spans="2:14" ht="17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</row>
    <row r="754" spans="2:14" ht="17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</row>
    <row r="755" spans="2:14" ht="17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</row>
    <row r="756" spans="2:14" ht="17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</row>
    <row r="757" spans="2:14" ht="17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</row>
    <row r="758" spans="2:14" ht="17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</row>
    <row r="759" spans="2:14" ht="17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</row>
    <row r="760" spans="2:14" ht="17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</row>
    <row r="761" spans="2:14" ht="17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</row>
    <row r="762" spans="2:14" ht="17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</row>
    <row r="763" spans="2:14" ht="17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</row>
    <row r="764" spans="2:14" ht="17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</row>
    <row r="765" spans="2:14" ht="17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</row>
    <row r="766" spans="2:14" ht="17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</row>
    <row r="767" spans="2:14" ht="17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</row>
    <row r="768" spans="2:14" ht="17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</row>
    <row r="769" spans="2:14" ht="17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</row>
    <row r="770" spans="2:14" ht="17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</row>
    <row r="771" spans="2:14" ht="17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</row>
    <row r="772" spans="2:14" ht="17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</row>
    <row r="773" spans="2:14" ht="17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</row>
    <row r="774" spans="2:14" ht="17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</row>
    <row r="775" spans="2:14" ht="17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</row>
    <row r="776" spans="2:14" ht="17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</row>
    <row r="777" spans="2:14" ht="17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</row>
    <row r="778" spans="2:14" ht="17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</row>
    <row r="779" spans="2:14" ht="17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</row>
    <row r="780" spans="2:14" ht="17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</row>
    <row r="781" spans="2:14" ht="17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</row>
    <row r="782" spans="2:14" ht="17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</row>
    <row r="783" spans="2:14" ht="17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</row>
    <row r="784" spans="2:14" ht="17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</row>
    <row r="785" spans="2:14" ht="17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</row>
    <row r="786" spans="2:14" ht="17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</row>
    <row r="787" spans="2:14" ht="17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</row>
    <row r="788" spans="2:14" ht="17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</row>
    <row r="789" spans="2:14" ht="17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</row>
    <row r="790" spans="2:14" ht="17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</row>
    <row r="791" spans="2:14" ht="17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</row>
    <row r="792" spans="2:14" ht="17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</row>
    <row r="793" spans="2:14" ht="17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</row>
    <row r="794" spans="2:14" ht="17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</row>
    <row r="795" spans="2:14" ht="17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</row>
    <row r="796" spans="2:14" ht="17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</row>
    <row r="797" spans="2:14" ht="17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</row>
    <row r="798" spans="2:14" ht="17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</row>
    <row r="799" spans="2:14" ht="17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</row>
    <row r="800" spans="2:14" ht="17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</row>
    <row r="801" spans="2:14" ht="17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</row>
    <row r="802" spans="2:14" ht="17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</row>
    <row r="803" spans="2:14" ht="17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</row>
    <row r="804" spans="2:14" ht="17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</row>
    <row r="805" spans="2:14" ht="17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</row>
    <row r="806" spans="2:14" ht="17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</row>
    <row r="807" spans="2:14" ht="17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</row>
    <row r="808" spans="2:14" ht="17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</row>
    <row r="809" spans="2:14" ht="17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</row>
    <row r="810" spans="2:14" ht="17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</row>
    <row r="811" spans="2:14" ht="17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</row>
    <row r="812" spans="2:14" ht="17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</row>
    <row r="813" spans="2:14" ht="17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</row>
    <row r="814" spans="2:14" ht="17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</row>
    <row r="815" spans="2:14" ht="17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</row>
    <row r="816" spans="2:14" ht="17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</row>
    <row r="817" spans="2:14" ht="17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</row>
    <row r="818" spans="2:14" ht="17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</row>
    <row r="819" spans="2:14" ht="17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</row>
    <row r="820" spans="2:14" ht="17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</row>
    <row r="821" spans="2:14" ht="17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</row>
    <row r="822" spans="2:14" ht="17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</row>
    <row r="823" spans="2:14" ht="17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</row>
    <row r="824" spans="2:14" ht="17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</row>
    <row r="825" spans="2:14" ht="17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</row>
    <row r="826" spans="2:14" ht="17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</row>
    <row r="827" spans="2:14" ht="17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</row>
    <row r="828" spans="2:14" ht="17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</row>
    <row r="829" spans="2:14" ht="17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</row>
    <row r="830" spans="2:14" ht="17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</row>
    <row r="831" spans="2:14" ht="17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</row>
    <row r="832" spans="2:14" ht="17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</row>
    <row r="833" spans="2:14" ht="17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</row>
    <row r="834" spans="2:14" ht="17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</row>
    <row r="835" spans="2:14" ht="17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</row>
    <row r="836" spans="2:14" ht="17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</row>
    <row r="837" spans="2:14" ht="17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</row>
    <row r="838" spans="2:14" ht="17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</row>
    <row r="839" spans="2:14" ht="17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</row>
    <row r="840" spans="2:14" ht="17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</row>
    <row r="841" spans="2:14" ht="17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</row>
    <row r="842" spans="2:14" ht="17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</row>
    <row r="843" spans="2:14" ht="17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</row>
    <row r="844" spans="2:14" ht="17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</row>
    <row r="845" spans="2:14" ht="17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</row>
    <row r="846" spans="2:14" ht="17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</row>
    <row r="847" spans="2:14" ht="17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</row>
    <row r="848" spans="2:14" ht="17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</row>
    <row r="849" spans="2:14" ht="17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</row>
    <row r="850" spans="2:14" ht="17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</row>
    <row r="851" spans="2:14" ht="17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</row>
    <row r="852" spans="2:14" ht="17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</row>
    <row r="853" spans="2:14" ht="17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</row>
    <row r="854" spans="2:14" ht="17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</row>
    <row r="855" spans="2:14" ht="17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</row>
    <row r="856" spans="2:14" ht="17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</row>
    <row r="857" spans="2:14" ht="17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</row>
    <row r="858" spans="2:14" ht="17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</row>
    <row r="859" spans="2:14" ht="17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</row>
    <row r="860" spans="2:14" ht="17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</row>
    <row r="861" spans="2:14" ht="17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</row>
    <row r="862" spans="2:14" ht="17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</row>
    <row r="863" spans="2:14" ht="17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</row>
    <row r="864" spans="2:14" ht="17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</row>
    <row r="865" spans="2:14" ht="17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</row>
    <row r="866" spans="2:14" ht="17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</row>
    <row r="867" spans="2:14" ht="17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</row>
    <row r="868" spans="2:14" ht="17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</row>
    <row r="869" spans="2:14" ht="17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</row>
    <row r="870" spans="2:14" ht="17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</row>
    <row r="871" spans="2:14" ht="17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</row>
    <row r="872" spans="2:14" ht="17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</row>
    <row r="873" spans="2:14" ht="17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</row>
    <row r="874" spans="2:14" ht="17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</row>
    <row r="875" spans="2:14" ht="17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</row>
    <row r="876" spans="2:14" ht="17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</row>
    <row r="877" spans="2:14" ht="17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</row>
    <row r="878" spans="2:14" ht="17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</row>
    <row r="879" spans="2:14" ht="17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</row>
    <row r="880" spans="2:14" ht="17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</row>
    <row r="881" spans="2:14" ht="17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</row>
    <row r="882" spans="2:14" ht="17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</row>
    <row r="883" spans="2:14" ht="17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</row>
    <row r="884" spans="2:14" ht="17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</row>
    <row r="885" spans="2:14" ht="17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</row>
    <row r="886" spans="2:14" ht="17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</row>
    <row r="887" spans="2:14" ht="17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</row>
    <row r="888" spans="2:14" ht="17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</row>
    <row r="889" spans="2:14" ht="17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</row>
    <row r="890" spans="2:14" ht="17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</row>
    <row r="891" spans="2:14" ht="17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</row>
    <row r="892" spans="2:14" ht="17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</row>
    <row r="893" spans="2:14" ht="17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</row>
    <row r="894" spans="2:14" ht="17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</row>
    <row r="895" spans="2:14" ht="17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</row>
    <row r="896" spans="2:14" ht="17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</row>
    <row r="897" spans="2:14" ht="17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</row>
    <row r="898" spans="2:14" ht="17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</row>
    <row r="899" spans="2:14" ht="17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</row>
    <row r="900" spans="2:14" ht="17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</row>
    <row r="901" spans="2:14" ht="17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</row>
    <row r="902" spans="2:14" ht="17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</row>
    <row r="903" spans="2:14" ht="17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</row>
    <row r="904" spans="2:14" ht="17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</row>
    <row r="905" spans="2:14" ht="17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</row>
    <row r="906" spans="2:14" ht="17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</row>
    <row r="907" spans="2:14" ht="17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</row>
    <row r="908" spans="2:14" ht="17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</row>
    <row r="909" spans="2:14" ht="17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</row>
    <row r="910" spans="2:14" ht="17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</row>
    <row r="911" spans="2:14" ht="17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</row>
    <row r="912" spans="2:14" ht="17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</row>
    <row r="913" spans="2:14" ht="17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</row>
    <row r="914" spans="2:14" ht="17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</row>
    <row r="915" spans="2:14" ht="17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</row>
    <row r="916" spans="2:14" ht="17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</row>
    <row r="917" spans="2:14" ht="17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</row>
    <row r="918" spans="2:14" ht="17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</row>
    <row r="919" spans="2:14" ht="17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</row>
    <row r="920" spans="2:14" ht="17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</row>
    <row r="921" spans="2:14" ht="17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</row>
    <row r="922" spans="2:14" ht="17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</row>
    <row r="923" spans="2:14" ht="17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</row>
    <row r="924" spans="2:14" ht="17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</row>
    <row r="925" spans="2:14" ht="17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</row>
    <row r="926" spans="2:14" ht="17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</row>
    <row r="927" spans="2:14" ht="17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</row>
    <row r="928" spans="2:14" ht="17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</row>
    <row r="929" spans="2:14" ht="17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</row>
    <row r="930" spans="2:14" ht="17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</row>
    <row r="931" spans="2:14" ht="17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</row>
    <row r="932" spans="2:14" ht="17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</row>
    <row r="933" spans="2:14" ht="17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</row>
    <row r="934" spans="2:14" ht="17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</row>
    <row r="935" spans="2:14" ht="17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</row>
    <row r="936" spans="2:14" ht="17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</row>
    <row r="937" spans="2:14" ht="17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</row>
    <row r="938" spans="2:14" ht="17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</row>
    <row r="939" spans="2:14" ht="17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</row>
    <row r="940" spans="2:14" ht="17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</row>
    <row r="941" spans="2:14" ht="17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</row>
    <row r="942" spans="2:14" ht="17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</row>
    <row r="943" spans="2:14" ht="17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</row>
    <row r="944" spans="2:14" ht="17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</row>
    <row r="945" spans="2:14" ht="17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</row>
    <row r="946" spans="2:14" ht="17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</row>
    <row r="947" spans="2:14" ht="17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</row>
    <row r="948" spans="2:14" ht="17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</row>
    <row r="949" spans="2:14" ht="17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</row>
    <row r="950" spans="2:14" ht="17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</row>
    <row r="951" spans="2:14" ht="17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</row>
    <row r="952" spans="2:14" ht="17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</row>
    <row r="953" spans="2:14" ht="17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</row>
    <row r="954" spans="2:14" ht="17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</row>
    <row r="955" spans="2:14" ht="17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</row>
    <row r="956" spans="2:14" ht="17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</row>
    <row r="957" spans="2:14" ht="17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</row>
    <row r="958" spans="2:14" ht="17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</row>
    <row r="959" spans="2:14" ht="17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</row>
    <row r="960" spans="2:14" ht="17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</row>
    <row r="961" spans="2:14" ht="17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</row>
    <row r="962" spans="2:14" ht="17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</row>
    <row r="963" spans="2:14" ht="17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</row>
    <row r="964" spans="2:14" ht="17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</row>
    <row r="965" spans="2:14" ht="17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</row>
    <row r="966" spans="2:14" ht="17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</row>
    <row r="967" spans="2:14" ht="17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</row>
    <row r="968" spans="2:14" ht="17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</row>
    <row r="969" spans="2:14" ht="17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</row>
    <row r="970" spans="2:14" ht="17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</row>
    <row r="971" spans="2:14" ht="17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</row>
    <row r="972" spans="2:14" ht="17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</row>
    <row r="973" spans="2:14" ht="17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</row>
    <row r="974" spans="2:14" ht="17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</row>
    <row r="975" spans="2:14" ht="17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</row>
    <row r="976" spans="2:14" ht="17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</row>
    <row r="977" spans="2:14" ht="17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</row>
    <row r="978" spans="2:14" ht="17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</row>
    <row r="979" spans="2:14" ht="17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</row>
    <row r="980" spans="2:14" ht="17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</row>
    <row r="981" spans="2:14" ht="17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</row>
    <row r="982" spans="2:14" ht="17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</row>
    <row r="983" spans="2:14" ht="17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</row>
    <row r="984" spans="2:14" ht="17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</row>
    <row r="985" spans="2:14" ht="17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</row>
    <row r="986" spans="2:14" ht="17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</row>
    <row r="987" spans="2:14" ht="17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</row>
    <row r="988" spans="2:14" ht="17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</row>
    <row r="989" spans="2:14" ht="17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</row>
    <row r="990" spans="2:14" ht="17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</row>
    <row r="991" spans="2:14" ht="17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</row>
    <row r="992" spans="2:14" ht="17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</row>
    <row r="993" spans="2:14" ht="17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</row>
    <row r="994" spans="2:14" ht="17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</row>
    <row r="995" spans="2:14" ht="17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</row>
    <row r="996" spans="2:14" ht="17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</row>
    <row r="997" spans="2:14" ht="17" customHeight="1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</row>
    <row r="998" spans="2:14" ht="17" customHeight="1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</row>
    <row r="999" spans="2:14" ht="17" customHeight="1"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</row>
    <row r="1000" spans="2:14" ht="17" customHeight="1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</row>
  </sheetData>
  <mergeCells count="2">
    <mergeCell ref="C2:G2"/>
    <mergeCell ref="H2:L2"/>
  </mergeCells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CE3C-ACD3-4E48-95F9-007E7217F659}">
  <sheetPr>
    <tabColor rgb="FF92D050"/>
  </sheetPr>
  <dimension ref="C4:S50"/>
  <sheetViews>
    <sheetView showGridLines="0" tabSelected="1" topLeftCell="A4" workbookViewId="0">
      <selection activeCell="N13" sqref="N13"/>
    </sheetView>
  </sheetViews>
  <sheetFormatPr baseColWidth="10" defaultRowHeight="14"/>
  <cols>
    <col min="8" max="8" width="11.33203125" bestFit="1" customWidth="1"/>
    <col min="11" max="11" width="13.5" bestFit="1" customWidth="1"/>
  </cols>
  <sheetData>
    <row r="4" spans="3:19" ht="15">
      <c r="C4" s="127" t="s">
        <v>62</v>
      </c>
      <c r="R4" s="3"/>
      <c r="S4" s="3"/>
    </row>
    <row r="5" spans="3:19" ht="15">
      <c r="C5" s="127" t="s">
        <v>63</v>
      </c>
      <c r="R5" s="3"/>
      <c r="S5" s="3"/>
    </row>
    <row r="6" spans="3:19" ht="15">
      <c r="C6" s="127" t="s">
        <v>64</v>
      </c>
      <c r="S6" s="3"/>
    </row>
    <row r="7" spans="3:19" ht="15">
      <c r="C7" s="128" t="s">
        <v>72</v>
      </c>
      <c r="D7" s="127" t="s">
        <v>60</v>
      </c>
      <c r="R7" s="55"/>
      <c r="S7" s="3"/>
    </row>
    <row r="8" spans="3:19" ht="15">
      <c r="C8" s="128" t="s">
        <v>72</v>
      </c>
      <c r="D8" s="127" t="s">
        <v>61</v>
      </c>
      <c r="S8" s="3"/>
    </row>
    <row r="9" spans="3:19" ht="15">
      <c r="C9" s="128" t="s">
        <v>72</v>
      </c>
      <c r="D9" s="127" t="s">
        <v>65</v>
      </c>
      <c r="R9" s="55"/>
      <c r="S9" s="3"/>
    </row>
    <row r="10" spans="3:19" ht="15">
      <c r="C10" s="128" t="s">
        <v>72</v>
      </c>
      <c r="D10" s="127" t="s">
        <v>66</v>
      </c>
      <c r="S10" s="3"/>
    </row>
    <row r="11" spans="3:19" ht="15">
      <c r="C11" s="127" t="s">
        <v>67</v>
      </c>
      <c r="R11" s="55"/>
      <c r="S11" s="3"/>
    </row>
    <row r="12" spans="3:19" ht="15">
      <c r="C12" s="127" t="s">
        <v>68</v>
      </c>
      <c r="S12" s="3"/>
    </row>
    <row r="13" spans="3:19" ht="15">
      <c r="C13" s="128" t="s">
        <v>72</v>
      </c>
      <c r="D13" s="127" t="s">
        <v>69</v>
      </c>
      <c r="S13" s="3"/>
    </row>
    <row r="14" spans="3:19" ht="15">
      <c r="C14" s="128" t="s">
        <v>72</v>
      </c>
      <c r="D14" s="127" t="s">
        <v>70</v>
      </c>
      <c r="S14" s="3"/>
    </row>
    <row r="15" spans="3:19" ht="15">
      <c r="C15" s="127" t="s">
        <v>71</v>
      </c>
      <c r="S15" s="3"/>
    </row>
    <row r="16" spans="3:19" ht="15">
      <c r="R16" s="55"/>
      <c r="S16" s="3"/>
    </row>
    <row r="17" spans="3:19" ht="16">
      <c r="C17" s="130" t="s">
        <v>91</v>
      </c>
      <c r="R17" s="55"/>
      <c r="S17" s="3"/>
    </row>
    <row r="18" spans="3:19" ht="16">
      <c r="C18" s="130" t="s">
        <v>92</v>
      </c>
      <c r="S18" s="3"/>
    </row>
    <row r="19" spans="3:19" ht="16">
      <c r="C19" s="130" t="s">
        <v>93</v>
      </c>
      <c r="R19" s="55"/>
      <c r="S19" s="3"/>
    </row>
    <row r="20" spans="3:19" ht="15" thickBot="1">
      <c r="C20" s="3"/>
      <c r="S20" s="3"/>
    </row>
    <row r="21" spans="3:19" ht="16" thickBot="1">
      <c r="C21" s="148" t="s">
        <v>44</v>
      </c>
      <c r="D21" s="149" t="s">
        <v>56</v>
      </c>
      <c r="E21" s="150" t="s">
        <v>50</v>
      </c>
      <c r="F21" s="151" t="s">
        <v>54</v>
      </c>
      <c r="G21" s="149" t="s">
        <v>57</v>
      </c>
      <c r="H21" s="151" t="s">
        <v>58</v>
      </c>
      <c r="I21" s="151" t="s">
        <v>59</v>
      </c>
      <c r="J21" s="126"/>
      <c r="K21" s="55"/>
      <c r="L21" s="55"/>
      <c r="M21" s="55"/>
      <c r="R21" s="55"/>
      <c r="S21" s="3"/>
    </row>
    <row r="22" spans="3:19" ht="16">
      <c r="C22" s="101">
        <v>1</v>
      </c>
      <c r="D22" s="57">
        <v>95.311000000000007</v>
      </c>
      <c r="E22" s="103">
        <v>4.4569881755516107E-2</v>
      </c>
      <c r="F22" s="112">
        <v>0.01</v>
      </c>
      <c r="G22" s="81">
        <f>Forward!D5 - Forward!E5</f>
        <v>4.9160408830353219E-3</v>
      </c>
      <c r="H22" s="82">
        <f>-G22*F22*100</f>
        <v>-4.9160408830353219E-3</v>
      </c>
      <c r="I22" s="112">
        <f>H22+E22</f>
        <v>3.9653840872480785E-2</v>
      </c>
      <c r="J22" s="133"/>
      <c r="K22" s="55"/>
      <c r="L22" s="55"/>
      <c r="M22" s="55"/>
      <c r="S22" s="3"/>
    </row>
    <row r="23" spans="3:19" ht="16">
      <c r="C23" s="101">
        <v>2</v>
      </c>
      <c r="D23" s="57">
        <v>91.504000000000005</v>
      </c>
      <c r="E23" s="103">
        <v>3.8511977618464817E-2</v>
      </c>
      <c r="F23" s="112">
        <v>0.02</v>
      </c>
      <c r="G23" s="81">
        <f>Forward!D6 - Forward!E6</f>
        <v>4.7652377933600845E-3</v>
      </c>
      <c r="H23" s="82">
        <f>-G23*F23*100</f>
        <v>-9.530475586720169E-3</v>
      </c>
      <c r="I23" s="112">
        <f>H23+E23</f>
        <v>2.8981502031744648E-2</v>
      </c>
      <c r="J23" s="133"/>
      <c r="K23" s="55"/>
      <c r="L23" s="55"/>
      <c r="M23" s="55"/>
      <c r="S23" s="3"/>
    </row>
    <row r="24" spans="3:19" ht="16">
      <c r="C24" s="101">
        <v>3</v>
      </c>
      <c r="D24" s="57">
        <v>88.263000000000005</v>
      </c>
      <c r="E24" s="103">
        <v>3.7099350803847617E-2</v>
      </c>
      <c r="F24" s="112">
        <v>2.9999999999999995E-2</v>
      </c>
      <c r="G24" s="81">
        <f>Forward!D7 - Forward!E7</f>
        <v>2.5055359300608718E-3</v>
      </c>
      <c r="H24" s="82">
        <f>-G24*F24*100</f>
        <v>-7.5166077901826136E-3</v>
      </c>
      <c r="I24" s="112">
        <f>H24+E24</f>
        <v>2.9582743013665001E-2</v>
      </c>
      <c r="J24" s="133"/>
      <c r="K24" s="20"/>
      <c r="L24" s="131"/>
      <c r="M24" s="131"/>
      <c r="R24" s="55"/>
      <c r="S24" s="3"/>
    </row>
    <row r="25" spans="3:19" ht="16">
      <c r="C25" s="101">
        <v>4</v>
      </c>
      <c r="D25" s="57">
        <v>84.954999999999998</v>
      </c>
      <c r="E25" s="103">
        <v>3.894414690130072E-2</v>
      </c>
      <c r="F25" s="112">
        <v>0.04</v>
      </c>
      <c r="G25" s="81">
        <f>Forward!D8 - Forward!E8</f>
        <v>1.5096291767926762E-3</v>
      </c>
      <c r="H25" s="82">
        <f>-G25*F25*100</f>
        <v>-6.0385167071707047E-3</v>
      </c>
      <c r="I25" s="112">
        <f>H25+E25</f>
        <v>3.2905630194130016E-2</v>
      </c>
      <c r="J25" s="133"/>
      <c r="K25" s="20" t="s">
        <v>74</v>
      </c>
      <c r="L25" s="20" t="s">
        <v>75</v>
      </c>
      <c r="M25" s="20"/>
      <c r="S25" s="3"/>
    </row>
    <row r="26" spans="3:19" ht="16">
      <c r="C26" s="101">
        <v>5</v>
      </c>
      <c r="D26" s="57">
        <v>81.646000000000001</v>
      </c>
      <c r="E26" s="103">
        <v>4.1618695343311383E-2</v>
      </c>
      <c r="F26" s="112">
        <v>0.05</v>
      </c>
      <c r="G26" s="81">
        <f>Forward!D9 - Forward!E9</f>
        <v>4.4679110313743803E-4</v>
      </c>
      <c r="H26" s="82">
        <f>-G26*F26*100</f>
        <v>-2.2339555156871901E-3</v>
      </c>
      <c r="I26" s="112">
        <f>H26+E26</f>
        <v>3.9384739827624193E-2</v>
      </c>
      <c r="J26" s="133"/>
      <c r="K26" s="20">
        <v>16</v>
      </c>
      <c r="L26" s="131">
        <v>15</v>
      </c>
      <c r="M26" s="131"/>
      <c r="R26" s="55"/>
      <c r="S26" s="3"/>
    </row>
    <row r="27" spans="3:19" ht="16">
      <c r="C27" s="101">
        <v>6</v>
      </c>
      <c r="D27" s="57">
        <v>78.159000000000006</v>
      </c>
      <c r="E27" s="103">
        <v>4.2720607991402107E-2</v>
      </c>
      <c r="F27" s="112">
        <v>6.0000000000000005E-2</v>
      </c>
      <c r="G27" s="81">
        <f>Forward!D10 - Forward!E10</f>
        <v>6.897364703020506E-4</v>
      </c>
      <c r="H27" s="82">
        <f>-G27*F27*100</f>
        <v>-4.1384188218123045E-3</v>
      </c>
      <c r="I27" s="112">
        <f>H27+E27</f>
        <v>3.8582189169589803E-2</v>
      </c>
      <c r="J27" s="133"/>
      <c r="K27" s="20">
        <v>15</v>
      </c>
      <c r="L27" s="131">
        <v>16</v>
      </c>
      <c r="M27" s="131"/>
      <c r="R27" s="3"/>
      <c r="S27" s="3"/>
    </row>
    <row r="28" spans="3:19" ht="16">
      <c r="C28" s="101">
        <v>7</v>
      </c>
      <c r="D28" s="57">
        <v>74.968000000000004</v>
      </c>
      <c r="E28" s="103">
        <v>4.2598175221427795E-2</v>
      </c>
      <c r="F28" s="112">
        <v>7.0000000000000007E-2</v>
      </c>
      <c r="G28" s="81">
        <f>Forward!D11 - Forward!E11</f>
        <v>3.2841472474119671E-4</v>
      </c>
      <c r="H28" s="82">
        <f>-G28*F28*100</f>
        <v>-2.2989030731883774E-3</v>
      </c>
      <c r="I28" s="112">
        <f>H28+E28</f>
        <v>4.0299272148239418E-2</v>
      </c>
      <c r="J28" s="133"/>
      <c r="K28" s="20">
        <v>14</v>
      </c>
      <c r="L28" s="131">
        <v>14</v>
      </c>
      <c r="M28" s="131"/>
      <c r="R28" s="3"/>
      <c r="S28" s="3"/>
    </row>
    <row r="29" spans="3:19" ht="16">
      <c r="C29" s="101">
        <v>8</v>
      </c>
      <c r="D29" s="57">
        <v>71.772000000000006</v>
      </c>
      <c r="E29" s="103">
        <v>4.4690129855654043E-2</v>
      </c>
      <c r="F29" s="112">
        <v>0.08</v>
      </c>
      <c r="G29" s="81">
        <f>Forward!D12 - Forward!E12</f>
        <v>3.9886275893172285E-6</v>
      </c>
      <c r="H29" s="82">
        <f>-G29*F29*100</f>
        <v>-3.1909020714537828E-5</v>
      </c>
      <c r="I29" s="112">
        <f>H29+E29</f>
        <v>4.4658220834939505E-2</v>
      </c>
      <c r="J29" s="133"/>
      <c r="K29" s="21"/>
      <c r="L29" s="21"/>
      <c r="M29" s="21"/>
    </row>
    <row r="30" spans="3:19" ht="16">
      <c r="C30" s="101">
        <v>9</v>
      </c>
      <c r="D30" s="57">
        <v>68.552999999999997</v>
      </c>
      <c r="E30" s="103">
        <v>4.6051959797528984E-2</v>
      </c>
      <c r="F30" s="112">
        <v>0.09</v>
      </c>
      <c r="G30" s="81">
        <f>Forward!D13 - Forward!E13</f>
        <v>-2.971289880066702E-5</v>
      </c>
      <c r="H30" s="82">
        <f>-G30*F30*100</f>
        <v>2.6741608920600313E-4</v>
      </c>
      <c r="I30" s="112">
        <f>H30+E30</f>
        <v>4.6319375886734987E-2</v>
      </c>
      <c r="J30" s="133"/>
      <c r="K30" s="21"/>
      <c r="L30" s="21"/>
      <c r="M30" s="21"/>
    </row>
    <row r="31" spans="3:19" ht="16">
      <c r="C31" s="101">
        <v>10</v>
      </c>
      <c r="D31" s="57">
        <v>65.457999999999998</v>
      </c>
      <c r="E31" s="103">
        <v>4.6930856427021862E-2</v>
      </c>
      <c r="F31" s="112">
        <v>9.9999999999999992E-2</v>
      </c>
      <c r="G31" s="81">
        <f>Forward!D14 - Forward!E14</f>
        <v>-1.7355724953233703E-4</v>
      </c>
      <c r="H31" s="82">
        <f>-G31*F31*100</f>
        <v>1.7355724953233701E-3</v>
      </c>
      <c r="I31" s="112">
        <f>H31+E31</f>
        <v>4.8666428922345233E-2</v>
      </c>
      <c r="J31" s="133"/>
      <c r="K31" s="21"/>
      <c r="L31" s="21"/>
      <c r="M31" s="20"/>
    </row>
    <row r="32" spans="3:19" ht="16">
      <c r="C32" s="101">
        <v>11</v>
      </c>
      <c r="D32" s="57">
        <v>62.408999999999999</v>
      </c>
      <c r="E32" s="103">
        <v>4.802191991539681E-2</v>
      </c>
      <c r="F32" s="112">
        <v>0.11000000000000001</v>
      </c>
      <c r="G32" s="81">
        <f>Forward!D15 - Forward!E15</f>
        <v>-2.1507387435138609E-4</v>
      </c>
      <c r="H32" s="82">
        <f>-G32*F32*100</f>
        <v>2.3658126178652474E-3</v>
      </c>
      <c r="I32" s="112">
        <f>H32+E32</f>
        <v>5.0387732533262057E-2</v>
      </c>
      <c r="J32" s="133"/>
      <c r="K32" s="55"/>
      <c r="L32" s="55"/>
      <c r="M32" s="55"/>
    </row>
    <row r="33" spans="3:16" ht="16">
      <c r="C33" s="101">
        <v>12</v>
      </c>
      <c r="D33" s="57">
        <v>59.463999999999999</v>
      </c>
      <c r="E33" s="103">
        <v>4.8626059464550023E-2</v>
      </c>
      <c r="F33" s="112">
        <v>0.12</v>
      </c>
      <c r="G33" s="81">
        <f>Forward!D16 - Forward!E16</f>
        <v>-2.4350568444733711E-4</v>
      </c>
      <c r="H33" s="82">
        <f>-G33*F33*100</f>
        <v>2.9220682133680449E-3</v>
      </c>
      <c r="I33" s="112">
        <f>H33+E33</f>
        <v>5.1548127677918068E-2</v>
      </c>
      <c r="J33" s="133"/>
    </row>
    <row r="34" spans="3:16" ht="16">
      <c r="C34" s="108">
        <v>13</v>
      </c>
      <c r="D34" s="117">
        <v>56.625999999999998</v>
      </c>
      <c r="E34" s="110">
        <v>5.1036626284745493E-2</v>
      </c>
      <c r="F34" s="112">
        <v>0.13</v>
      </c>
      <c r="G34" s="125">
        <f>Forward!D17 - Forward!E17</f>
        <v>-5.5804512865201966E-4</v>
      </c>
      <c r="H34" s="82">
        <f>-G34*F34*100</f>
        <v>7.2545866724762565E-3</v>
      </c>
      <c r="I34" s="112">
        <f>H34+E34</f>
        <v>5.8291212957221748E-2</v>
      </c>
      <c r="J34" s="133"/>
      <c r="N34" s="3"/>
      <c r="P34" s="3"/>
    </row>
    <row r="35" spans="3:16" ht="16">
      <c r="C35" s="108">
        <v>14</v>
      </c>
      <c r="D35" s="117">
        <v>53.683999999999997</v>
      </c>
      <c r="E35" s="110">
        <v>5.3889427017360769E-2</v>
      </c>
      <c r="F35" s="112">
        <v>0.14000000000000001</v>
      </c>
      <c r="G35" s="125">
        <f>Forward!D18 - Forward!E18</f>
        <v>-5.9430783995913922E-4</v>
      </c>
      <c r="H35" s="82">
        <f>-G35*F35*100</f>
        <v>8.320309759427949E-3</v>
      </c>
      <c r="I35" s="112">
        <f>H35+E35</f>
        <v>6.2209736776788718E-2</v>
      </c>
      <c r="J35" s="133"/>
      <c r="L35" s="3"/>
      <c r="N35" s="132"/>
      <c r="P35" s="70"/>
    </row>
    <row r="36" spans="3:16" ht="16">
      <c r="C36" s="108">
        <v>15</v>
      </c>
      <c r="D36" s="117">
        <v>50.84</v>
      </c>
      <c r="E36" s="110">
        <v>5.5910700236034568E-2</v>
      </c>
      <c r="F36" s="112">
        <v>0.15</v>
      </c>
      <c r="G36" s="125">
        <f>Forward!D19 - Forward!E19</f>
        <v>-7.5338125387228866E-4</v>
      </c>
      <c r="H36" s="82">
        <f>-G36*F36*100</f>
        <v>1.130071880808433E-2</v>
      </c>
      <c r="I36" s="112">
        <f>H36+E36</f>
        <v>6.7211419044118897E-2</v>
      </c>
      <c r="J36" s="133"/>
      <c r="L36" s="3"/>
      <c r="N36" s="69"/>
      <c r="P36" s="70"/>
    </row>
    <row r="37" spans="3:16" ht="16">
      <c r="C37" s="108">
        <v>16</v>
      </c>
      <c r="D37" s="117">
        <v>47.999000000000002</v>
      </c>
      <c r="E37" s="110">
        <v>5.6313673201525138E-2</v>
      </c>
      <c r="F37" s="112">
        <v>0.16</v>
      </c>
      <c r="G37" s="125">
        <f>Forward!D20 - Forward!E20</f>
        <v>-5.4948509574806459E-4</v>
      </c>
      <c r="H37" s="82">
        <f>-G37*F37*100</f>
        <v>8.7917615319690334E-3</v>
      </c>
      <c r="I37" s="112">
        <f>H37+E37</f>
        <v>6.5105434733494172E-2</v>
      </c>
      <c r="J37" s="133"/>
      <c r="L37" s="3"/>
      <c r="N37" s="69"/>
      <c r="P37" s="70"/>
    </row>
    <row r="38" spans="3:16" ht="16">
      <c r="C38" s="108">
        <v>17</v>
      </c>
      <c r="D38" s="117">
        <v>45.433999999999997</v>
      </c>
      <c r="E38" s="110">
        <v>5.3484174847030837E-2</v>
      </c>
      <c r="F38" s="112">
        <v>0.17</v>
      </c>
      <c r="G38" s="125">
        <f>Forward!D21 - Forward!E21</f>
        <v>-3.4020219794974466E-4</v>
      </c>
      <c r="H38" s="82">
        <f>-G38*F38*100</f>
        <v>5.7834373651456591E-3</v>
      </c>
      <c r="I38" s="112">
        <f>H38+E38</f>
        <v>5.9267612212176496E-2</v>
      </c>
      <c r="J38" s="133"/>
      <c r="L38" s="3"/>
      <c r="N38" s="132"/>
      <c r="P38" s="70"/>
    </row>
    <row r="39" spans="3:16" ht="16">
      <c r="C39" s="108">
        <v>18</v>
      </c>
      <c r="D39" s="57">
        <v>43.139000000000003</v>
      </c>
      <c r="E39" s="110">
        <v>4.9131876028651544E-2</v>
      </c>
      <c r="F39" s="112">
        <v>0.18</v>
      </c>
      <c r="G39" s="81">
        <f>Forward!D22 - Forward!E22</f>
        <v>-1.1949451797492461E-5</v>
      </c>
      <c r="H39" s="82">
        <f>-G39*F39*100</f>
        <v>2.1509013235486429E-4</v>
      </c>
      <c r="I39" s="112">
        <f>H39+E39</f>
        <v>4.9346966161006409E-2</v>
      </c>
      <c r="J39" s="133"/>
      <c r="M39" s="67"/>
      <c r="N39" s="69"/>
      <c r="O39" s="68"/>
      <c r="P39" s="91"/>
    </row>
    <row r="40" spans="3:16" ht="16">
      <c r="C40" s="101">
        <v>19</v>
      </c>
      <c r="D40" s="57">
        <v>41.195</v>
      </c>
      <c r="E40" s="103">
        <v>4.6109964801553618E-2</v>
      </c>
      <c r="F40" s="112">
        <v>0.19000000000000003</v>
      </c>
      <c r="G40" s="81">
        <f>Forward!D23 - Forward!E23</f>
        <v>-8.8067803534902511E-6</v>
      </c>
      <c r="H40" s="82">
        <f>-G40*F40*100</f>
        <v>1.673288267163148E-4</v>
      </c>
      <c r="I40" s="112">
        <f>H40+E40</f>
        <v>4.6277293628269933E-2</v>
      </c>
      <c r="J40" s="133"/>
    </row>
    <row r="41" spans="3:16" ht="16">
      <c r="C41" s="101">
        <v>20</v>
      </c>
      <c r="D41" s="57">
        <v>39.340000000000003</v>
      </c>
      <c r="E41" s="103">
        <v>4.631418403660393E-2</v>
      </c>
      <c r="F41" s="112">
        <v>0.19999999999999998</v>
      </c>
      <c r="G41" s="81">
        <f>Forward!D24 - Forward!E24</f>
        <v>-3.1048187783565273E-5</v>
      </c>
      <c r="H41" s="82">
        <f>-G41*F41*100</f>
        <v>6.2096375567130546E-4</v>
      </c>
      <c r="I41" s="112">
        <f>H41+E41</f>
        <v>4.6935147792275235E-2</v>
      </c>
      <c r="J41" s="133"/>
    </row>
    <row r="42" spans="3:16" ht="16">
      <c r="C42" s="101">
        <v>21</v>
      </c>
      <c r="D42" s="57">
        <v>37.551000000000002</v>
      </c>
      <c r="E42" s="103">
        <v>4.5937524966046216E-2</v>
      </c>
      <c r="F42" s="112">
        <v>0.21</v>
      </c>
      <c r="G42" s="81">
        <f>Forward!D25 - Forward!E25</f>
        <v>3.0462619313248451E-5</v>
      </c>
      <c r="H42" s="82">
        <f>-G42*F42*100</f>
        <v>-6.3971500557821748E-4</v>
      </c>
      <c r="I42" s="112">
        <f>H42+E42</f>
        <v>4.5297809960467998E-2</v>
      </c>
      <c r="J42" s="133"/>
    </row>
    <row r="43" spans="3:16" ht="16">
      <c r="C43" s="101">
        <v>22</v>
      </c>
      <c r="D43" s="57">
        <v>35.89</v>
      </c>
      <c r="E43" s="103">
        <v>4.4566731680133767E-2</v>
      </c>
      <c r="F43" s="112">
        <v>0.22</v>
      </c>
      <c r="G43" s="81">
        <f>Forward!D26 - Forward!E26</f>
        <v>9.4205959271100037E-5</v>
      </c>
      <c r="H43" s="82">
        <f>-G43*F43*100</f>
        <v>-2.0725311039642008E-3</v>
      </c>
      <c r="I43" s="112">
        <f>H43+E43</f>
        <v>4.2494200576169566E-2</v>
      </c>
      <c r="J43" s="133"/>
    </row>
    <row r="44" spans="3:16" ht="16">
      <c r="C44" s="101">
        <v>23</v>
      </c>
      <c r="D44" s="57">
        <v>34.351999999999997</v>
      </c>
      <c r="E44" s="103">
        <v>4.3971238938053117E-2</v>
      </c>
      <c r="F44" s="112">
        <v>0.22999999999999998</v>
      </c>
      <c r="G44" s="81">
        <f>Forward!D27 - Forward!E27</f>
        <v>7.5169725794167752E-5</v>
      </c>
      <c r="H44" s="82">
        <f>-G44*F44*100</f>
        <v>-1.7289036932658581E-3</v>
      </c>
      <c r="I44" s="112">
        <f>H44+E44</f>
        <v>4.2242335244787259E-2</v>
      </c>
      <c r="J44" s="133"/>
    </row>
    <row r="45" spans="3:16" ht="16">
      <c r="C45" s="101">
        <v>24</v>
      </c>
      <c r="D45" s="57">
        <v>32.869</v>
      </c>
      <c r="E45" s="103">
        <v>4.1817518026103562E-2</v>
      </c>
      <c r="F45" s="112">
        <v>0.24</v>
      </c>
      <c r="G45" s="81">
        <f>Forward!D28 - Forward!E28</f>
        <v>2.6870933688432491E-4</v>
      </c>
      <c r="H45" s="82">
        <f>-G45*F45*100</f>
        <v>-6.4490240852237979E-3</v>
      </c>
      <c r="I45" s="112">
        <f>H45+E45</f>
        <v>3.5368493940879764E-2</v>
      </c>
      <c r="J45" s="133"/>
    </row>
    <row r="46" spans="3:16" ht="16">
      <c r="C46" s="101">
        <v>25</v>
      </c>
      <c r="D46" s="57">
        <v>31.603000000000002</v>
      </c>
      <c r="E46" s="103">
        <v>3.4537860329715467E-2</v>
      </c>
      <c r="F46" s="112">
        <v>0.25</v>
      </c>
      <c r="G46" s="81">
        <f>Forward!D29 - Forward!E29</f>
        <v>6.4270788087542746E-4</v>
      </c>
      <c r="H46" s="82">
        <f>-G46*F46*100</f>
        <v>-1.6067697021885687E-2</v>
      </c>
      <c r="I46" s="112">
        <f>H46+E46</f>
        <v>1.847016330782978E-2</v>
      </c>
      <c r="J46" s="133"/>
    </row>
    <row r="47" spans="3:16" ht="16">
      <c r="C47" s="101">
        <v>26</v>
      </c>
      <c r="D47" s="57">
        <v>30.686</v>
      </c>
      <c r="E47" s="103">
        <v>3.082839079710625E-2</v>
      </c>
      <c r="F47" s="112">
        <v>0.26</v>
      </c>
      <c r="G47" s="81">
        <f>Forward!D30 - Forward!E30</f>
        <v>5.1120247507393385E-4</v>
      </c>
      <c r="H47" s="82">
        <f>-G47*F47*100</f>
        <v>-1.329126435192228E-2</v>
      </c>
      <c r="I47" s="112">
        <f>H47+E47</f>
        <v>1.753712644518397E-2</v>
      </c>
      <c r="J47" s="133"/>
    </row>
    <row r="48" spans="3:16" ht="16">
      <c r="C48" s="101">
        <v>27</v>
      </c>
      <c r="D48" s="57">
        <v>29.710999999999999</v>
      </c>
      <c r="E48" s="103">
        <v>2.4973915384874323E-2</v>
      </c>
      <c r="F48" s="112">
        <v>0.27</v>
      </c>
      <c r="G48" s="81">
        <f>Forward!D31 - Forward!E31</f>
        <v>1.0357744510766653E-3</v>
      </c>
      <c r="H48" s="82">
        <f>-G48*F48*100</f>
        <v>-2.7965910179069964E-2</v>
      </c>
      <c r="I48" s="112">
        <f>H48+E48</f>
        <v>-2.9919947941956411E-3</v>
      </c>
      <c r="J48" s="133"/>
    </row>
    <row r="49" spans="3:10" ht="16">
      <c r="C49" s="101">
        <v>28</v>
      </c>
      <c r="D49" s="57">
        <v>29.202000000000002</v>
      </c>
      <c r="E49" s="103">
        <v>1.2807341962879231E-2</v>
      </c>
      <c r="F49" s="112">
        <v>0.27999999999999997</v>
      </c>
      <c r="G49" s="81">
        <f>Forward!D32 - Forward!E32</f>
        <v>1.3157170573191018E-3</v>
      </c>
      <c r="H49" s="82">
        <f>-G49*F49*100</f>
        <v>-3.6840077604934851E-2</v>
      </c>
      <c r="I49" s="112">
        <f>H49+E49</f>
        <v>-2.403273564205562E-2</v>
      </c>
      <c r="J49" s="133"/>
    </row>
    <row r="50" spans="3:10" ht="17" thickBot="1">
      <c r="C50" s="102">
        <v>29</v>
      </c>
      <c r="D50" s="59">
        <v>28.963000000000001</v>
      </c>
      <c r="E50" s="104">
        <v>3.4872078168698369E-3</v>
      </c>
      <c r="F50" s="113">
        <v>0.28999999999999998</v>
      </c>
      <c r="G50" s="86"/>
      <c r="H50" s="113"/>
      <c r="I50" s="113">
        <f>H50+E50</f>
        <v>3.4872078168698369E-3</v>
      </c>
      <c r="J50" s="133"/>
    </row>
  </sheetData>
  <sortState xmlns:xlrd2="http://schemas.microsoft.com/office/spreadsheetml/2017/richdata2" ref="C22:I50">
    <sortCondition ref="C2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B1:Z998"/>
  <sheetViews>
    <sheetView showGridLines="0" workbookViewId="0">
      <selection activeCell="J7" sqref="J7"/>
    </sheetView>
  </sheetViews>
  <sheetFormatPr baseColWidth="10" defaultColWidth="14.33203125" defaultRowHeight="17" customHeight="1"/>
  <cols>
    <col min="1" max="1" width="2.83203125" style="20" customWidth="1"/>
    <col min="2" max="16384" width="14.33203125" style="20"/>
  </cols>
  <sheetData>
    <row r="1" spans="2:26" ht="17" customHeight="1" thickBot="1"/>
    <row r="2" spans="2:26" ht="17" customHeight="1">
      <c r="B2" s="164" t="s">
        <v>40</v>
      </c>
      <c r="C2" s="165">
        <v>44952</v>
      </c>
      <c r="D2" s="165">
        <v>45324</v>
      </c>
      <c r="E2" s="166">
        <v>45331</v>
      </c>
      <c r="F2" s="165">
        <v>45338</v>
      </c>
      <c r="G2" s="165">
        <v>45345</v>
      </c>
      <c r="H2" s="167">
        <v>45352</v>
      </c>
      <c r="I2" s="5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2:26" ht="17" customHeight="1">
      <c r="B3" s="33">
        <f>'Bond Portfolio Performance'!B4</f>
        <v>1</v>
      </c>
      <c r="C3" s="60">
        <f>'Bond Portfolio Performance'!$E4*VLOOKUP($B3,'STRIP Data (Trading Universe)'!$B$4:$U$32,4,FALSE)</f>
        <v>19919.999</v>
      </c>
      <c r="D3" s="60">
        <f>'Bond Portfolio Performance'!$E4*VLOOKUP($B3,'STRIP Data (Trading Universe)'!$B$4:$U$32,6,FALSE)</f>
        <v>19910.175999999999</v>
      </c>
      <c r="E3" s="62">
        <f>'Bond Portfolio Performance'!$E4*VLOOKUP($B3,'STRIP Data (Trading Universe)'!$B$4:$U$32,9,FALSE)</f>
        <v>19918.327000000001</v>
      </c>
      <c r="F3" s="60">
        <f>'Bond Portfolio Performance'!$E4*VLOOKUP($B3,'STRIP Data (Trading Universe)'!$B$4:$U$32,12,FALSE)</f>
        <v>19903.07</v>
      </c>
      <c r="G3" s="60">
        <f>'Bond Portfolio Performance'!$E4*VLOOKUP($B3,'STRIP Data (Trading Universe)'!$B$4:$U$32,15,FALSE)</f>
        <v>19911.43</v>
      </c>
      <c r="H3" s="61">
        <f>'Bond Portfolio Performance'!$E4*VLOOKUP($B3,'STRIP Data (Trading Universe)'!$B$4:$U$32,18,FALSE)</f>
        <v>19953.020999999997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2:26" ht="17" customHeight="1">
      <c r="B4" s="33">
        <f>'Bond Portfolio Performance'!B5</f>
        <v>14</v>
      </c>
      <c r="C4" s="60">
        <f>'Bond Portfolio Performance'!$E5*VLOOKUP($B4,'STRIP Data (Trading Universe)'!$B$4:$U$32,4,FALSE)</f>
        <v>19970.448</v>
      </c>
      <c r="D4" s="60">
        <f>'Bond Portfolio Performance'!$E5*VLOOKUP($B4,'STRIP Data (Trading Universe)'!$B$4:$U$32,6,FALSE)</f>
        <v>20291.484</v>
      </c>
      <c r="E4" s="62">
        <f>'Bond Portfolio Performance'!$E5*VLOOKUP($B4,'STRIP Data (Trading Universe)'!$B$4:$U$32,9,FALSE)</f>
        <v>19830.948</v>
      </c>
      <c r="F4" s="60">
        <f>'Bond Portfolio Performance'!$E5*VLOOKUP($B4,'STRIP Data (Trading Universe)'!$B$4:$U$32,12,FALSE)</f>
        <v>19716</v>
      </c>
      <c r="G4" s="60">
        <f>'Bond Portfolio Performance'!$E5*VLOOKUP($B4,'STRIP Data (Trading Universe)'!$B$4:$U$32,15,FALSE)</f>
        <v>19819.044000000002</v>
      </c>
      <c r="H4" s="61">
        <f>'Bond Portfolio Performance'!$E5*VLOOKUP($B4,'STRIP Data (Trading Universe)'!$B$4:$U$32,18,FALSE)</f>
        <v>19987.187999999998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2:26" ht="17" customHeight="1">
      <c r="B5" s="33">
        <f>'Bond Portfolio Performance'!B6</f>
        <v>15</v>
      </c>
      <c r="C5" s="60">
        <f>'Bond Portfolio Performance'!$E6*VLOOKUP($B5,'STRIP Data (Trading Universe)'!$B$4:$U$32,4,FALSE)</f>
        <v>19980.120000000003</v>
      </c>
      <c r="D5" s="60">
        <f>'Bond Portfolio Performance'!$E6*VLOOKUP($B5,'STRIP Data (Trading Universe)'!$B$4:$U$32,6,FALSE)</f>
        <v>20344.038</v>
      </c>
      <c r="E5" s="62">
        <f>'Bond Portfolio Performance'!$E6*VLOOKUP($B5,'STRIP Data (Trading Universe)'!$B$4:$U$32,9,FALSE)</f>
        <v>19888.550999999999</v>
      </c>
      <c r="F5" s="60">
        <f>'Bond Portfolio Performance'!$E6*VLOOKUP($B5,'STRIP Data (Trading Universe)'!$B$4:$U$32,12,FALSE)</f>
        <v>19700.697</v>
      </c>
      <c r="G5" s="60">
        <f>'Bond Portfolio Performance'!$E6*VLOOKUP($B5,'STRIP Data (Trading Universe)'!$B$4:$U$32,15,FALSE)</f>
        <v>19829.993999999999</v>
      </c>
      <c r="H5" s="61">
        <f>'Bond Portfolio Performance'!$E6*VLOOKUP($B5,'STRIP Data (Trading Universe)'!$B$4:$U$32,18,FALSE)</f>
        <v>20007.629999999997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2:26" ht="17" customHeight="1">
      <c r="B6" s="33">
        <f>'Bond Portfolio Performance'!B7</f>
        <v>16</v>
      </c>
      <c r="C6" s="60">
        <f>'Bond Portfolio Performance'!$E7*VLOOKUP($B6,'STRIP Data (Trading Universe)'!$B$4:$U$32,4,FALSE)</f>
        <v>19967.584000000003</v>
      </c>
      <c r="D6" s="60">
        <f>'Bond Portfolio Performance'!$E7*VLOOKUP($B6,'STRIP Data (Trading Universe)'!$B$4:$U$32,6,FALSE)</f>
        <v>20373.600000000002</v>
      </c>
      <c r="E6" s="62">
        <f>'Bond Portfolio Performance'!$E7*VLOOKUP($B6,'STRIP Data (Trading Universe)'!$B$4:$U$32,9,FALSE)</f>
        <v>19891.456000000002</v>
      </c>
      <c r="F6" s="60">
        <f>'Bond Portfolio Performance'!$E7*VLOOKUP($B6,'STRIP Data (Trading Universe)'!$B$4:$U$32,12,FALSE)</f>
        <v>19710.912</v>
      </c>
      <c r="G6" s="60">
        <f>'Bond Portfolio Performance'!$E7*VLOOKUP($B6,'STRIP Data (Trading Universe)'!$B$4:$U$32,15,FALSE)</f>
        <v>19830.304</v>
      </c>
      <c r="H6" s="61">
        <f>'Bond Portfolio Performance'!$E7*VLOOKUP($B6,'STRIP Data (Trading Universe)'!$B$4:$U$32,18,FALSE)</f>
        <v>20007.935999999998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2:26" ht="17" customHeight="1" thickBot="1">
      <c r="B7" s="63">
        <f>'Bond Portfolio Performance'!B8</f>
        <v>23</v>
      </c>
      <c r="C7" s="64">
        <f>'Bond Portfolio Performance'!$E8*VLOOKUP($B7,'STRIP Data (Trading Universe)'!$B$4:$U$32,4,FALSE)</f>
        <v>19992.863999999998</v>
      </c>
      <c r="D7" s="64">
        <f>'Bond Portfolio Performance'!$E8*VLOOKUP($B7,'STRIP Data (Trading Universe)'!$B$4:$U$32,6,FALSE)</f>
        <v>20535.288</v>
      </c>
      <c r="E7" s="65">
        <f>'Bond Portfolio Performance'!$E8*VLOOKUP($B7,'STRIP Data (Trading Universe)'!$B$4:$U$32,9,FALSE)</f>
        <v>19904.982</v>
      </c>
      <c r="F7" s="64">
        <f>'Bond Portfolio Performance'!$E8*VLOOKUP($B7,'STRIP Data (Trading Universe)'!$B$4:$U$32,12,FALSE)</f>
        <v>19714.668000000001</v>
      </c>
      <c r="G7" s="64">
        <f>'Bond Portfolio Performance'!$E8*VLOOKUP($B7,'STRIP Data (Trading Universe)'!$B$4:$U$32,15,FALSE)</f>
        <v>19953.87</v>
      </c>
      <c r="H7" s="66">
        <f>'Bond Portfolio Performance'!$E8*VLOOKUP($B7,'STRIP Data (Trading Universe)'!$B$4:$U$32,18,FALSE)</f>
        <v>20124.977999999999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2:26" ht="17" customHeight="1" thickTop="1" thickBot="1">
      <c r="B8" s="168" t="s">
        <v>10</v>
      </c>
      <c r="C8" s="169">
        <f>SUM(C3:C7)</f>
        <v>99831.015000000014</v>
      </c>
      <c r="D8" s="169">
        <f t="shared" ref="D8:G8" si="0">SUM(D3:D7)</f>
        <v>101454.58600000001</v>
      </c>
      <c r="E8" s="170">
        <f t="shared" si="0"/>
        <v>99434.26400000001</v>
      </c>
      <c r="F8" s="169">
        <f t="shared" si="0"/>
        <v>98745.347000000009</v>
      </c>
      <c r="G8" s="169">
        <f t="shared" si="0"/>
        <v>99344.641999999993</v>
      </c>
      <c r="H8" s="171">
        <f t="shared" ref="H8" si="1">SUM(H3:H7)</f>
        <v>100080.753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2:26" ht="17" customHeight="1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2:26" ht="17" customHeight="1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2:26" ht="17" customHeight="1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2:26" ht="17" customHeight="1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2:26" ht="17" customHeight="1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2:26" ht="17" customHeight="1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2:26" ht="17" customHeight="1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2:26" ht="17" customHeight="1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2:26" ht="17" customHeight="1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2:26" ht="17" customHeight="1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2:26" ht="17" customHeight="1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2:26" ht="17" customHeight="1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2:26" ht="17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2:26" ht="17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2:26" ht="17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2:26" ht="17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2:26" ht="17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2:26" ht="17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2:26" ht="17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2:26" ht="17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2:26" ht="17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2:26" ht="17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2:26" ht="17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2:26" ht="17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2:26" ht="17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2:26" ht="17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2:26" ht="17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2:26" ht="17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2:26" ht="17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2:26" ht="17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2:26" ht="17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2:26" ht="17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2:26" ht="17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2:26" ht="17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2:26" ht="17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2:26" ht="17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 ht="17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2:26" ht="17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2:26" ht="17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2:26" ht="17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2:26" ht="17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2:26" ht="17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2:26" ht="17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2:26" ht="17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2:26" ht="17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2:26" ht="17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2:26" ht="17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2:26" ht="17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2:26" ht="17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2:26" ht="17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2:26" ht="17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2:26" ht="17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2:26" ht="17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2:26" ht="17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2:26" ht="17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2:26" ht="17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2:26" ht="17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2:26" ht="17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2:26" ht="17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2:26" ht="17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2:26" ht="17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2:26" ht="17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2:26" ht="17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2:26" ht="17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2:26" ht="17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2:26" ht="17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2:26" ht="17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2:26" ht="17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2:26" ht="17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2:26" ht="17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2:26" ht="17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2:26" ht="17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2:26" ht="17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2:26" ht="17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2:26" ht="17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2:26" ht="17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2:26" ht="17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2:26" ht="17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2:26" ht="17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2:26" ht="17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2:26" ht="17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2:26" ht="17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2:26" ht="17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2:26" ht="17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2:26" ht="17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2:26" ht="17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2:26" ht="17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2:26" ht="17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2:26" ht="17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2:26" ht="17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2:26" ht="17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2:26" ht="17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2:26" ht="17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2:26" ht="17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2:26" ht="17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2:26" ht="17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2:26" ht="17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2:26" ht="17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2:26" ht="17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2:26" ht="17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2:26" ht="17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2:26" ht="17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2:26" ht="17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2:26" ht="17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2:26" ht="17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2:26" ht="17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2:26" ht="17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2:26" ht="17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2:26" ht="17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2:26" ht="17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2:26" ht="17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2:26" ht="17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2:26" ht="17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2:26" ht="17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2:26" ht="17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2:26" ht="17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2:26" ht="17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2:26" ht="17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2:26" ht="17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2:26" ht="17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2:26" ht="17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2:26" ht="17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2:26" ht="17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2:26" ht="17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2:26" ht="17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2:26" ht="17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2:26" ht="17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2:26" ht="17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2:26" ht="17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2:26" ht="17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2:26" ht="17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2:26" ht="17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2:26" ht="17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2:26" ht="17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2:26" ht="17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2:26" ht="17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2:26" ht="17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2:26" ht="17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2:26" ht="17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2:26" ht="17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2:26" ht="17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2:26" ht="17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2:26" ht="17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2:26" ht="17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2:26" ht="17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2:26" ht="17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2:26" ht="17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2:26" ht="17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2:26" ht="17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2:26" ht="17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2:26" ht="17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2:26" ht="17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2:26" ht="17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2:26" ht="17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2:26" ht="17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2:26" ht="17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2:26" ht="17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2:26" ht="17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2:26" ht="17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2:26" ht="17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2:26" ht="17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2:26" ht="17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2:26" ht="17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2:26" ht="17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2:26" ht="17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2:26" ht="17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2:26" ht="17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2:26" ht="17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2:26" ht="17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2:26" ht="17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2:26" ht="17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2:26" ht="17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2:26" ht="17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2:26" ht="17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2:26" ht="17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2:26" ht="17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2:26" ht="17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2:26" ht="17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2:26" ht="17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2:26" ht="17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2:26" ht="17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2:26" ht="17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2:26" ht="17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2:26" ht="17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2:26" ht="17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2:26" ht="17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2:26" ht="17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2:26" ht="17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2:26" ht="17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2:26" ht="17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2:26" ht="17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2:26" ht="17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2:26" ht="17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2:26" ht="17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2:26" ht="17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2:26" ht="17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2:26" ht="17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2:26" ht="17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2:26" ht="17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2:26" ht="17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2:26" ht="17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2:26" ht="17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2:26" ht="17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2:26" ht="17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2:26" ht="17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2:26" ht="17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2:26" ht="17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2:26" ht="17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2:26" ht="17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2:26" ht="17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2:26" ht="17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2:26" ht="17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2:26" ht="17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2:26" ht="17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2:26" ht="17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2:26" ht="17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2:26" ht="17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2:26" ht="17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2:26" ht="17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2:26" ht="17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2:26" ht="17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2:26" ht="17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2:26" ht="17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2:26" ht="17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2:26" ht="17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2:26" ht="17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2:26" ht="17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2:26" ht="17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2:26" ht="17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2:26" ht="17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2:26" ht="17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2:26" ht="17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2:26" ht="17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2:26" ht="17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2:26" ht="17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2:26" ht="17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2:26" ht="17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2:26" ht="17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2:26" ht="17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2:26" ht="17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2:26" ht="17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2:26" ht="17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2:26" ht="17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2:26" ht="17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2:26" ht="17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2:26" ht="17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2:26" ht="17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2:26" ht="17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2:26" ht="17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2:26" ht="17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2:26" ht="17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2:26" ht="17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2:26" ht="17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2:26" ht="17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2:26" ht="17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2:26" ht="17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2:26" ht="17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2:26" ht="17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2:26" ht="17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2:26" ht="17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2:26" ht="17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2:26" ht="17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2:26" ht="17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2:26" ht="17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2:26" ht="17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2:26" ht="17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2:26" ht="17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2:26" ht="17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2:26" ht="17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2:26" ht="17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2:26" ht="17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2:26" ht="17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2:26" ht="17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2:26" ht="17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2:26" ht="17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2:26" ht="17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2:26" ht="17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2:26" ht="17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2:26" ht="17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2:26" ht="17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2:26" ht="17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2:26" ht="17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2:26" ht="17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2:26" ht="17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2:26" ht="17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2:26" ht="17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2:26" ht="17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2:26" ht="17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2:26" ht="17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2:26" ht="17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2:26" ht="17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2:26" ht="17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2:26" ht="17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2:26" ht="17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2:26" ht="17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2:26" ht="17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2:26" ht="17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2:26" ht="17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2:26" ht="17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2:26" ht="17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2:26" ht="17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2:26" ht="17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2:26" ht="17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2:26" ht="17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2:26" ht="17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2:26" ht="17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2:26" ht="17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2:26" ht="17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2:26" ht="17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2:26" ht="17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2:26" ht="17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2:26" ht="17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2:26" ht="17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2:26" ht="17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2:26" ht="17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2:26" ht="17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2:26" ht="17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2:26" ht="17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2:26" ht="17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2:26" ht="17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2:26" ht="17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2:26" ht="17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2:26" ht="17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2:26" ht="17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2:26" ht="17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2:26" ht="17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2:26" ht="17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2:26" ht="17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2:26" ht="17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2:26" ht="17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2:26" ht="17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2:26" ht="17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2:26" ht="17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2:26" ht="17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2:26" ht="17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2:26" ht="17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2:26" ht="17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2:26" ht="17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2:26" ht="17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2:26" ht="17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2:26" ht="17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2:26" ht="17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2:26" ht="17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2:26" ht="17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2:26" ht="17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2:26" ht="17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2:26" ht="17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2:26" ht="17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2:26" ht="17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2:26" ht="17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2:26" ht="17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2:26" ht="17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2:26" ht="17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2:26" ht="17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2:26" ht="17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2:26" ht="17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2:26" ht="17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2:26" ht="17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2:26" ht="17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2:26" ht="17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2:26" ht="17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2:26" ht="17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2:26" ht="17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2:26" ht="17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2:26" ht="17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2:26" ht="17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2:26" ht="17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2:26" ht="17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2:26" ht="17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2:26" ht="17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2:26" ht="17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2:26" ht="17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2:26" ht="17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2:26" ht="17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2:26" ht="17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2:26" ht="17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2:26" ht="17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2:26" ht="17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2:26" ht="17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2:26" ht="17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2:26" ht="17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2:26" ht="17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2:26" ht="17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2:26" ht="17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2:26" ht="17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2:26" ht="17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2:26" ht="17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2:26" ht="17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2:26" ht="17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2:26" ht="17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2:26" ht="17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2:26" ht="17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2:26" ht="17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2:26" ht="17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2:26" ht="17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2:26" ht="17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2:26" ht="17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2:26" ht="17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2:26" ht="17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2:26" ht="17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2:26" ht="17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2:26" ht="17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2:26" ht="17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2:26" ht="17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2:26" ht="17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2:26" ht="17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2:26" ht="17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2:26" ht="17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2:26" ht="17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2:26" ht="17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2:26" ht="17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2:26" ht="17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2:26" ht="17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2:26" ht="17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2:26" ht="17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2:26" ht="17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2:26" ht="17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2:26" ht="17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2:26" ht="17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2:26" ht="17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2:26" ht="17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2:26" ht="17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2:26" ht="17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2:26" ht="17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2:26" ht="17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2:26" ht="17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2:26" ht="17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2:26" ht="17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2:26" ht="17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2:26" ht="17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2:26" ht="17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2:26" ht="17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2:26" ht="17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2:26" ht="17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2:26" ht="17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2:26" ht="17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2:26" ht="17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2:26" ht="17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2:26" ht="17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2:26" ht="17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2:26" ht="17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2:26" ht="17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2:26" ht="17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2:26" ht="17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2:26" ht="17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2:26" ht="17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2:26" ht="17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2:26" ht="17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2:26" ht="17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2:26" ht="17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2:26" ht="17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2:26" ht="17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2:26" ht="17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2:26" ht="17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2:26" ht="17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2:26" ht="17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2:26" ht="17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2:26" ht="17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2:26" ht="17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2:26" ht="17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2:26" ht="17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2:26" ht="17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2:26" ht="17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2:26" ht="17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2:26" ht="17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2:26" ht="17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2:26" ht="17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2:26" ht="17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2:26" ht="17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2:26" ht="17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2:26" ht="17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2:26" ht="17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2:26" ht="17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2:26" ht="17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2:26" ht="17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2:26" ht="17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2:26" ht="17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2:26" ht="17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2:26" ht="17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2:26" ht="17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2:26" ht="17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2:26" ht="17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2:26" ht="17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2:26" ht="17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2:26" ht="17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2:26" ht="17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2:26" ht="17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2:26" ht="17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2:26" ht="17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2:26" ht="17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2:26" ht="17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2:26" ht="17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2:26" ht="17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2:26" ht="17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2:26" ht="17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2:26" ht="17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2:26" ht="17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2:26" ht="17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2:26" ht="17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2:26" ht="17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2:26" ht="17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2:26" ht="17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2:26" ht="17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2:26" ht="17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2:26" ht="17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2:26" ht="17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2:26" ht="17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2:26" ht="17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2:26" ht="17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2:26" ht="17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2:26" ht="17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2:26" ht="17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2:26" ht="17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2:26" ht="17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2:26" ht="17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2:26" ht="17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2:26" ht="17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2:26" ht="17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2:26" ht="17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2:26" ht="17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2:26" ht="17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2:26" ht="17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2:26" ht="17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2:26" ht="17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2:26" ht="17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2:26" ht="17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2:26" ht="17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2:26" ht="17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2:26" ht="17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2:26" ht="17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2:26" ht="17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2:26" ht="17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2:26" ht="17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2:26" ht="17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2:26" ht="17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2:26" ht="17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2:26" ht="17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2:26" ht="17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2:26" ht="17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2:26" ht="17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2:26" ht="17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2:26" ht="17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2:26" ht="17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2:26" ht="17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2:26" ht="17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2:26" ht="17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2:26" ht="17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2:26" ht="17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2:26" ht="17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2:26" ht="17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2:26" ht="17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2:26" ht="17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2:26" ht="17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2:26" ht="17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2:26" ht="17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2:26" ht="17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2:26" ht="17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2:26" ht="17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2:26" ht="17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2:26" ht="17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2:26" ht="17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2:26" ht="17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2:26" ht="17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2:26" ht="17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2:26" ht="17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2:26" ht="17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2:26" ht="17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2:26" ht="17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2:26" ht="17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2:26" ht="17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2:26" ht="17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2:26" ht="17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2:26" ht="17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2:26" ht="17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2:26" ht="17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2:26" ht="17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2:26" ht="17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2:26" ht="17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2:26" ht="17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2:26" ht="17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2:26" ht="17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2:26" ht="17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2:26" ht="17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2:26" ht="17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2:26" ht="17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2:26" ht="17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2:26" ht="17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2:26" ht="17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2:26" ht="17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2:26" ht="17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2:26" ht="17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2:26" ht="17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2:26" ht="17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2:26" ht="17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2:26" ht="17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2:26" ht="17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2:26" ht="17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2:26" ht="17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2:26" ht="17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2:26" ht="17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2:26" ht="17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2:26" ht="17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2:26" ht="17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2:26" ht="17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2:26" ht="17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2:26" ht="17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2:26" ht="17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2:26" ht="17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2:26" ht="17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2:26" ht="17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2:26" ht="17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2:26" ht="17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2:26" ht="17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2:26" ht="17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2:26" ht="17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2:26" ht="17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2:26" ht="17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2:26" ht="17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2:26" ht="17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2:26" ht="17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2:26" ht="17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2:26" ht="17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2:26" ht="17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2:26" ht="17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2:26" ht="17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2:26" ht="17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2:26" ht="17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2:26" ht="17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2:26" ht="17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2:26" ht="17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2:26" ht="17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2:26" ht="17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2:26" ht="17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2:26" ht="17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2:26" ht="17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2:26" ht="17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2:26" ht="17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2:26" ht="17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2:26" ht="17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2:26" ht="17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2:26" ht="17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2:26" ht="17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2:26" ht="17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2:26" ht="17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2:26" ht="17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2:26" ht="17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2:26" ht="17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2:26" ht="17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2:26" ht="17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2:26" ht="17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2:26" ht="17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2:26" ht="17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2:26" ht="17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2:26" ht="17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2:26" ht="17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2:26" ht="17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2:26" ht="17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2:26" ht="17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2:26" ht="17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2:26" ht="17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2:26" ht="17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2:26" ht="17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2:26" ht="17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2:26" ht="17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2:26" ht="17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2:26" ht="17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2:26" ht="17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2:26" ht="17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2:26" ht="17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2:26" ht="17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2:26" ht="17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2:26" ht="17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2:26" ht="17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2:26" ht="17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2:26" ht="17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2:26" ht="17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2:26" ht="17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2:26" ht="17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2:26" ht="17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2:26" ht="17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2:26" ht="17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2:26" ht="17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2:26" ht="17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2:26" ht="17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2:26" ht="17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2:26" ht="17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2:26" ht="17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2:26" ht="17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2:26" ht="17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2:26" ht="17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2:26" ht="17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2:26" ht="17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2:26" ht="17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2:26" ht="17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2:26" ht="17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2:26" ht="17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2:26" ht="17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2:26" ht="17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2:26" ht="17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2:26" ht="17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2:26" ht="17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2:26" ht="17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2:26" ht="17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2:26" ht="17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2:26" ht="17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2:26" ht="17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2:26" ht="17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2:26" ht="17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2:26" ht="17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2:26" ht="17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2:26" ht="17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2:26" ht="17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2:26" ht="17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2:26" ht="17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2:26" ht="17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2:26" ht="17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2:26" ht="17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2:26" ht="17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2:26" ht="17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2:26" ht="17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2:26" ht="17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2:26" ht="17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2:26" ht="17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2:26" ht="17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2:26" ht="17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2:26" ht="17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2:26" ht="17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2:26" ht="17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2:26" ht="17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2:26" ht="17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2:26" ht="17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2:26" ht="17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2:26" ht="17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2:26" ht="17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2:26" ht="17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2:26" ht="17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2:26" ht="17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2:26" ht="17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2:26" ht="17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2:26" ht="17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2:26" ht="17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2:26" ht="17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2:26" ht="17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2:26" ht="17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2:26" ht="17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2:26" ht="17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2:26" ht="17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2:26" ht="17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2:26" ht="17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2:26" ht="17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2:26" ht="17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2:26" ht="17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2:26" ht="17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2:26" ht="17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2:26" ht="17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2:26" ht="17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2:26" ht="17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2:26" ht="17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2:26" ht="17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2:26" ht="17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2:26" ht="17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2:26" ht="17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2:26" ht="17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2:26" ht="17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2:26" ht="17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2:26" ht="17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2:26" ht="17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2:26" ht="17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2:26" ht="17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2:26" ht="17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2:26" ht="17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2:26" ht="17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2:26" ht="17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2:26" ht="17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2:26" ht="17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2:26" ht="17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2:26" ht="17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2:26" ht="17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2:26" ht="17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2:26" ht="17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2:26" ht="17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2:26" ht="17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2:26" ht="17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2:26" ht="17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2:26" ht="17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2:26" ht="17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2:26" ht="17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2:26" ht="17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2:26" ht="17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2:26" ht="17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2:26" ht="17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2:26" ht="17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2:26" ht="17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2:26" ht="17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2:26" ht="17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2:26" ht="17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2:26" ht="17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2:26" ht="17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2:26" ht="17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2:26" ht="17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2:26" ht="17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2:26" ht="17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2:26" ht="17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2:26" ht="17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2:26" ht="17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2:26" ht="17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2:26" ht="17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2:26" ht="17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2:26" ht="17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2:26" ht="17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2:26" ht="17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2:26" ht="17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2:26" ht="17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2:26" ht="17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2:26" ht="17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2:26" ht="17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2:26" ht="17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2:26" ht="17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2:26" ht="17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2:26" ht="17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2:26" ht="17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2:26" ht="17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2:26" ht="17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2:26" ht="17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2:26" ht="17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2:26" ht="17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2:26" ht="17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2:26" ht="17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2:26" ht="17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2:26" ht="17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2:26" ht="17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2:26" ht="17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2:26" ht="17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2:26" ht="17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2:26" ht="17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2:26" ht="17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2:26" ht="17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2:26" ht="17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2:26" ht="17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2:26" ht="17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2:26" ht="17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2:26" ht="17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2:26" ht="17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2:26" ht="17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2:26" ht="17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2:26" ht="17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2:26" ht="17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2:26" ht="17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2:26" ht="17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2:26" ht="17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2:26" ht="17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2:26" ht="17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2:26" ht="17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2:26" ht="17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2:26" ht="17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2:26" ht="17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2:26" ht="17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2:26" ht="17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2:26" ht="17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2:26" ht="17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2:26" ht="17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2:26" ht="17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2:26" ht="17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2:26" ht="17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2:26" ht="17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2:26" ht="17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2:26" ht="17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2:26" ht="17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2:26" ht="17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2:26" ht="17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2:26" ht="17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2:26" ht="17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2:26" ht="17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2:26" ht="17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2:26" ht="17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2:26" ht="17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2:26" ht="17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2:26" ht="17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2:26" ht="17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2:26" ht="17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2:26" ht="17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2:26" ht="17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2:26" ht="17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2:26" ht="17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2:26" ht="17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2:26" ht="17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2:26" ht="17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2:26" ht="17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2:26" ht="17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2:26" ht="17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2:26" ht="17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2:26" ht="17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2:26" ht="17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2:26" ht="17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2:26" ht="17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2:26" ht="17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2:26" ht="17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2:26" ht="17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2:26" ht="17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2:26" ht="17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2:26" ht="17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2:26" ht="17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2:26" ht="17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2:26" ht="17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2:26" ht="17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2:26" ht="17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2:26" ht="17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2:26" ht="17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2:26" ht="17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2:26" ht="17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2:26" ht="17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2:26" ht="17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2:26" ht="17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2:26" ht="17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2:26" ht="17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2:26" ht="17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2:26" ht="17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2:26" ht="17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2:26" ht="17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2:26" ht="17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2:26" ht="17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2:26" ht="17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2:26" ht="17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2:26" ht="17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2:26" ht="17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2:26" ht="17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2:26" ht="17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2:26" ht="17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2:26" ht="17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2:26" ht="17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2:26" ht="17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2:26" ht="17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2:26" ht="17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2:26" ht="17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2:26" ht="17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2:26" ht="17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2:26" ht="17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2:26" ht="17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2:26" ht="17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2:26" ht="17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2:26" ht="17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2:26" ht="17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2:26" ht="17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2:26" ht="17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2:26" ht="17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2:26" ht="17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2:26" ht="17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2:26" ht="17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2:26" ht="17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2:26" ht="17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2:26" ht="17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2:26" ht="17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2:26" ht="17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2:26" ht="17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2:26" ht="17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2:26" ht="17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2:26" ht="17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2:26" ht="17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2:26" ht="17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2:26" ht="17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2:26" ht="17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2:26" ht="17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2:26" ht="17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2:26" ht="17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2:26" ht="17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2:26" ht="17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2:26" ht="17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2:26" ht="17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2:26" ht="17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2:26" ht="17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2:26" ht="17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2:26" ht="17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2:26" ht="17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2:26" ht="17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2:26" ht="17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2:26" ht="17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2:26" ht="17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2:26" ht="17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2:26" ht="17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2:26" ht="17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2:26" ht="17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2:26" ht="17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2:26" ht="17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2:26" ht="17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2:26" ht="17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2:26" ht="17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2:26" ht="17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2:26" ht="17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2:26" ht="17" customHeight="1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2:26" ht="17" customHeight="1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</sheetData>
  <phoneticPr fontId="3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FB5C-CE47-024E-B071-BC07FD30D7F4}">
  <sheetPr>
    <tabColor rgb="FFC00000"/>
  </sheetPr>
  <dimension ref="B1:T104"/>
  <sheetViews>
    <sheetView showGridLines="0" workbookViewId="0">
      <selection activeCell="B4" sqref="B4:J4"/>
    </sheetView>
  </sheetViews>
  <sheetFormatPr baseColWidth="10" defaultColWidth="11.1640625" defaultRowHeight="15"/>
  <cols>
    <col min="1" max="1" width="2.83203125" style="55" customWidth="1"/>
    <col min="2" max="16384" width="11.1640625" style="55"/>
  </cols>
  <sheetData>
    <row r="1" spans="2:10" ht="17" customHeight="1"/>
    <row r="3" spans="2:10" ht="16" thickBot="1"/>
    <row r="4" spans="2:10">
      <c r="B4" s="185" t="str" cm="1">
        <f t="array" ref="B4:B33">'Discount Function &amp; Yield Curve'!B4:B33</f>
        <v>STRIP Maturity</v>
      </c>
      <c r="C4" s="186" t="str">
        <f>'Discount Function &amp; Yield Curve'!E4</f>
        <v>Ask yield</v>
      </c>
      <c r="D4" s="186" t="s">
        <v>24</v>
      </c>
      <c r="E4" s="186" t="s">
        <v>21</v>
      </c>
      <c r="F4" s="186" t="s">
        <v>22</v>
      </c>
      <c r="G4" s="186" t="s">
        <v>23</v>
      </c>
      <c r="H4" s="186" t="s">
        <v>49</v>
      </c>
      <c r="I4" s="186" t="s">
        <v>47</v>
      </c>
      <c r="J4" s="187" t="s">
        <v>48</v>
      </c>
    </row>
    <row r="5" spans="2:10">
      <c r="B5" s="94">
        <v>1</v>
      </c>
      <c r="C5" s="81" cm="1">
        <f t="array" ref="C5:C33">'Discount Function &amp; Yield Curve'!E5:E33/100</f>
        <v>4.6435000000000004E-2</v>
      </c>
      <c r="D5" s="81">
        <f t="shared" ref="D5:D33" si="0">LN(1+C5)</f>
        <v>4.5389149173657335E-2</v>
      </c>
      <c r="E5" s="81">
        <f>B6*D6 - B5*D5</f>
        <v>4.0473108290622013E-2</v>
      </c>
      <c r="F5" s="81">
        <f t="shared" ref="F5:F31" si="1">(B7*D7 - $B$6*$D$6)/(B7-$B$6)</f>
        <v>3.5858673586937159E-2</v>
      </c>
      <c r="G5" s="81">
        <f t="shared" ref="G5:G30" si="2">(B8*D8-$B$7*$D$7)/(B8-$B$7)</f>
        <v>3.7872541383474706E-2</v>
      </c>
      <c r="H5" s="81">
        <f>(B10*D10-$B$9*$D$9)/(B10-$B$9)</f>
        <v>4.3155193657970159E-2</v>
      </c>
      <c r="I5" s="81">
        <f>(B15*D15-$B$14*$D$14)/(B15-$B$14)</f>
        <v>4.712472166898074E-2</v>
      </c>
      <c r="J5" s="82">
        <f>(B20*D20-$B$19*$D$19)/(B20-$B$19)</f>
        <v>5.6689867981741693E-2</v>
      </c>
    </row>
    <row r="6" spans="2:10">
      <c r="B6" s="94">
        <v>2</v>
      </c>
      <c r="C6" s="81">
        <v>4.3865999999999995E-2</v>
      </c>
      <c r="D6" s="81">
        <f t="shared" si="0"/>
        <v>4.2931128732139674E-2</v>
      </c>
      <c r="E6" s="81">
        <f t="shared" ref="E6:E32" si="3">(D7*B7 - $D$5)/(B7-1)</f>
        <v>3.816589093877959E-2</v>
      </c>
      <c r="F6" s="81">
        <f t="shared" si="1"/>
        <v>3.6865607485205933E-2</v>
      </c>
      <c r="G6" s="81">
        <f t="shared" si="2"/>
        <v>3.8611586924980665E-2</v>
      </c>
      <c r="H6" s="81">
        <f t="shared" ref="H6:H29" si="4">(B11*D11-$B$9*$D$9)/(B11-$B$9)</f>
        <v>4.2202962004907599E-2</v>
      </c>
      <c r="I6" s="81">
        <f t="shared" ref="I6:I19" si="5">(B16*D16-$B$14*$D$14)/(B16-$B$14)</f>
        <v>4.7439841730251647E-2</v>
      </c>
      <c r="J6" s="82">
        <f t="shared" ref="J6:J20" si="6">(B21*D21-$B$19*$D$19)/(B21-$B$19)</f>
        <v>5.5435389343684027E-2</v>
      </c>
    </row>
    <row r="7" spans="2:10">
      <c r="B7" s="94">
        <v>3</v>
      </c>
      <c r="C7" s="81">
        <v>4.1407999999999993E-2</v>
      </c>
      <c r="D7" s="81">
        <f t="shared" si="0"/>
        <v>4.0573643683738836E-2</v>
      </c>
      <c r="E7" s="81">
        <f>(D8*B8 - $D$5)/(B8-1)</f>
        <v>3.8068107753677964E-2</v>
      </c>
      <c r="F7" s="81">
        <f t="shared" si="1"/>
        <v>3.769394914563283E-2</v>
      </c>
      <c r="G7" s="81">
        <f t="shared" si="2"/>
        <v>4.012612250264383E-2</v>
      </c>
      <c r="H7" s="81">
        <f t="shared" si="4"/>
        <v>4.2498723370094721E-2</v>
      </c>
      <c r="I7" s="81">
        <f t="shared" si="5"/>
        <v>4.7730300282509554E-2</v>
      </c>
      <c r="J7" s="82">
        <f t="shared" si="6"/>
        <v>5.4014455075390377E-2</v>
      </c>
    </row>
    <row r="8" spans="2:10">
      <c r="B8" s="94">
        <v>4</v>
      </c>
      <c r="C8" s="81">
        <v>4.0704999999999998E-2</v>
      </c>
      <c r="D8" s="81">
        <f t="shared" si="0"/>
        <v>3.9898368108672803E-2</v>
      </c>
      <c r="E8" s="81">
        <f t="shared" si="3"/>
        <v>3.8388738931880127E-2</v>
      </c>
      <c r="F8" s="81">
        <f t="shared" si="1"/>
        <v>3.9059260273717158E-2</v>
      </c>
      <c r="G8" s="81">
        <f t="shared" si="2"/>
        <v>4.0407274464944132E-2</v>
      </c>
      <c r="H8" s="81">
        <f t="shared" si="4"/>
        <v>4.3213352565806738E-2</v>
      </c>
      <c r="I8" s="81">
        <f t="shared" si="5"/>
        <v>4.8958659173415561E-2</v>
      </c>
      <c r="J8" s="82">
        <f t="shared" si="6"/>
        <v>5.1911901133045835E-2</v>
      </c>
    </row>
    <row r="9" spans="2:10">
      <c r="B9" s="94">
        <v>5</v>
      </c>
      <c r="C9" s="81">
        <v>4.0591000000000002E-2</v>
      </c>
      <c r="D9" s="81">
        <f t="shared" si="0"/>
        <v>3.9788820980235569E-2</v>
      </c>
      <c r="E9" s="81">
        <f t="shared" si="3"/>
        <v>3.9342029877098131E-2</v>
      </c>
      <c r="F9" s="81">
        <f t="shared" si="1"/>
        <v>3.9497554289342741E-2</v>
      </c>
      <c r="G9" s="81">
        <f t="shared" si="2"/>
        <v>4.0943868792049101E-2</v>
      </c>
      <c r="H9" s="81">
        <f t="shared" si="4"/>
        <v>4.3701995105218057E-2</v>
      </c>
      <c r="I9" s="81">
        <f t="shared" si="5"/>
        <v>4.9908819125349516E-2</v>
      </c>
      <c r="J9" s="82">
        <f t="shared" si="6"/>
        <v>5.06408165065114E-2</v>
      </c>
    </row>
    <row r="10" spans="2:10">
      <c r="B10" s="94">
        <v>6</v>
      </c>
      <c r="C10" s="81">
        <v>4.1174999999999996E-2</v>
      </c>
      <c r="D10" s="81">
        <f t="shared" si="0"/>
        <v>4.0349883093191333E-2</v>
      </c>
      <c r="E10" s="81">
        <f t="shared" si="3"/>
        <v>3.9660146622889282E-2</v>
      </c>
      <c r="F10" s="81">
        <f t="shared" si="1"/>
        <v>4.0096336257863775E-2</v>
      </c>
      <c r="G10" s="81">
        <f t="shared" si="2"/>
        <v>4.1679430685531378E-2</v>
      </c>
      <c r="H10" s="81">
        <f t="shared" si="4"/>
        <v>4.4272449532511839E-2</v>
      </c>
      <c r="I10" s="81">
        <f t="shared" si="5"/>
        <v>5.1038993934748207E-2</v>
      </c>
      <c r="J10" s="82">
        <f t="shared" si="6"/>
        <v>4.9869032576980943E-2</v>
      </c>
    </row>
    <row r="11" spans="2:10">
      <c r="B11" s="94">
        <v>7</v>
      </c>
      <c r="C11" s="81">
        <v>4.1308999999999998E-2</v>
      </c>
      <c r="D11" s="81">
        <f t="shared" si="0"/>
        <v>4.0478575558713294E-2</v>
      </c>
      <c r="E11" s="81">
        <f t="shared" si="3"/>
        <v>4.0150160833972097E-2</v>
      </c>
      <c r="F11" s="81">
        <f t="shared" si="1"/>
        <v>4.0847893957160777E-2</v>
      </c>
      <c r="G11" s="81">
        <f t="shared" si="2"/>
        <v>4.2247592768007373E-2</v>
      </c>
      <c r="H11" s="81">
        <f t="shared" si="4"/>
        <v>4.4769951283799077E-2</v>
      </c>
      <c r="I11" s="81">
        <f t="shared" si="5"/>
        <v>5.1487839187730804E-2</v>
      </c>
      <c r="J11" s="82">
        <f t="shared" si="6"/>
        <v>4.9137661375709248E-2</v>
      </c>
    </row>
    <row r="12" spans="2:10">
      <c r="B12" s="94">
        <v>8</v>
      </c>
      <c r="C12" s="81">
        <v>4.1649000000000005E-2</v>
      </c>
      <c r="D12" s="81">
        <f>LN(1+C12)</f>
        <v>4.080503437643275E-2</v>
      </c>
      <c r="E12" s="81">
        <f t="shared" si="3"/>
        <v>4.0801045748843433E-2</v>
      </c>
      <c r="F12" s="81">
        <f t="shared" si="1"/>
        <v>4.1448977870373598E-2</v>
      </c>
      <c r="G12" s="81">
        <f t="shared" si="2"/>
        <v>4.2857233880629043E-2</v>
      </c>
      <c r="H12" s="81">
        <f t="shared" si="4"/>
        <v>4.5212609546702365E-2</v>
      </c>
      <c r="I12" s="81">
        <f t="shared" si="5"/>
        <v>5.1448432606614837E-2</v>
      </c>
      <c r="J12" s="82">
        <f t="shared" si="6"/>
        <v>4.8410030962457232E-2</v>
      </c>
    </row>
    <row r="13" spans="2:10">
      <c r="B13" s="94">
        <v>9</v>
      </c>
      <c r="C13" s="81">
        <v>4.2175999999999998E-2</v>
      </c>
      <c r="D13" s="81">
        <f t="shared" si="0"/>
        <v>4.1310835018267197E-2</v>
      </c>
      <c r="E13" s="81">
        <f t="shared" si="3"/>
        <v>4.1340547917067864E-2</v>
      </c>
      <c r="F13" s="81">
        <f t="shared" si="1"/>
        <v>4.2079616070218838E-2</v>
      </c>
      <c r="G13" s="81">
        <f t="shared" si="2"/>
        <v>4.3401425870728323E-2</v>
      </c>
      <c r="H13" s="81">
        <f t="shared" si="4"/>
        <v>4.6038290246639163E-2</v>
      </c>
      <c r="I13" s="81">
        <f t="shared" si="5"/>
        <v>5.079907779543677E-2</v>
      </c>
      <c r="J13" s="82">
        <f t="shared" si="6"/>
        <v>4.788227702000547E-2</v>
      </c>
    </row>
    <row r="14" spans="2:10">
      <c r="B14" s="94">
        <v>10</v>
      </c>
      <c r="C14" s="81">
        <v>4.2629E-2</v>
      </c>
      <c r="D14" s="81">
        <f t="shared" si="0"/>
        <v>4.1745408042726813E-2</v>
      </c>
      <c r="E14" s="81">
        <f t="shared" si="3"/>
        <v>4.191896529225915E-2</v>
      </c>
      <c r="F14" s="81">
        <f t="shared" si="1"/>
        <v>4.264715064234921E-2</v>
      </c>
      <c r="G14" s="81">
        <f t="shared" si="2"/>
        <v>4.3892405022358028E-2</v>
      </c>
      <c r="H14" s="81">
        <f t="shared" si="4"/>
        <v>4.6805407115283783E-2</v>
      </c>
      <c r="I14" s="81">
        <f t="shared" si="5"/>
        <v>5.0274817815930462E-2</v>
      </c>
      <c r="J14" s="82">
        <f t="shared" si="6"/>
        <v>4.6988061826848282E-2</v>
      </c>
    </row>
    <row r="15" spans="2:10">
      <c r="B15" s="94">
        <v>11</v>
      </c>
      <c r="C15" s="81">
        <v>4.3139000000000004E-2</v>
      </c>
      <c r="D15" s="81">
        <f t="shared" si="0"/>
        <v>4.2234436554204439E-2</v>
      </c>
      <c r="E15" s="81">
        <f t="shared" si="3"/>
        <v>4.2449510428555826E-2</v>
      </c>
      <c r="F15" s="81">
        <f t="shared" si="1"/>
        <v>4.3162065800956134E-2</v>
      </c>
      <c r="G15" s="81">
        <f t="shared" si="2"/>
        <v>4.468798055179217E-2</v>
      </c>
      <c r="H15" s="81">
        <f t="shared" si="4"/>
        <v>4.7703994466779955E-2</v>
      </c>
      <c r="I15" s="81">
        <f t="shared" si="5"/>
        <v>4.9887117371693934E-2</v>
      </c>
      <c r="J15" s="82">
        <f t="shared" si="6"/>
        <v>4.5382006401841306E-2</v>
      </c>
    </row>
    <row r="16" spans="2:10">
      <c r="B16" s="94">
        <v>12</v>
      </c>
      <c r="C16" s="81">
        <v>4.3619000000000005E-2</v>
      </c>
      <c r="D16" s="81">
        <f t="shared" si="0"/>
        <v>4.2694480323980953E-2</v>
      </c>
      <c r="E16" s="81">
        <f t="shared" si="3"/>
        <v>4.293798600842829E-2</v>
      </c>
      <c r="F16" s="81">
        <f t="shared" si="1"/>
        <v>4.3952204971387583E-2</v>
      </c>
      <c r="G16" s="81">
        <f t="shared" si="2"/>
        <v>4.5439770416899929E-2</v>
      </c>
      <c r="H16" s="81">
        <f t="shared" si="4"/>
        <v>4.824373748668382E-2</v>
      </c>
      <c r="I16" s="81">
        <f t="shared" si="5"/>
        <v>4.9458977104726021E-2</v>
      </c>
      <c r="J16" s="82">
        <f t="shared" si="6"/>
        <v>4.4274996270165783E-2</v>
      </c>
    </row>
    <row r="17" spans="2:10">
      <c r="B17" s="94">
        <v>13</v>
      </c>
      <c r="C17" s="81">
        <v>4.4069999999999998E-2</v>
      </c>
      <c r="D17" s="81">
        <f t="shared" si="0"/>
        <v>4.3126537021138216E-2</v>
      </c>
      <c r="E17" s="81">
        <f t="shared" si="3"/>
        <v>4.3684582149790235E-2</v>
      </c>
      <c r="F17" s="81">
        <f t="shared" si="1"/>
        <v>4.4702762968441258E-2</v>
      </c>
      <c r="G17" s="81">
        <f t="shared" si="2"/>
        <v>4.6305162537272376E-2</v>
      </c>
      <c r="H17" s="81">
        <f t="shared" si="4"/>
        <v>4.8469033567616074E-2</v>
      </c>
      <c r="I17" s="81">
        <f t="shared" si="5"/>
        <v>4.8986487948185026E-2</v>
      </c>
      <c r="J17" s="82">
        <f t="shared" si="6"/>
        <v>4.2209476479736677E-2</v>
      </c>
    </row>
    <row r="18" spans="2:10">
      <c r="B18" s="94">
        <v>14</v>
      </c>
      <c r="C18" s="81">
        <v>4.478E-2</v>
      </c>
      <c r="D18" s="81">
        <f t="shared" si="0"/>
        <v>4.3806336937209311E-2</v>
      </c>
      <c r="E18" s="81">
        <f t="shared" si="3"/>
        <v>4.4400644777168451E-2</v>
      </c>
      <c r="F18" s="81">
        <f t="shared" si="1"/>
        <v>4.5558984755105572E-2</v>
      </c>
      <c r="G18" s="81">
        <f t="shared" si="2"/>
        <v>4.6867715977869089E-2</v>
      </c>
      <c r="H18" s="81">
        <f t="shared" si="4"/>
        <v>4.8264405406072942E-2</v>
      </c>
      <c r="I18" s="81">
        <f t="shared" si="5"/>
        <v>4.8606042057628342E-2</v>
      </c>
      <c r="J18" s="82">
        <f>(B33*D33-$B$19*$D$19)/(B33-$B$19)</f>
        <v>3.980516184323566E-2</v>
      </c>
    </row>
    <row r="19" spans="2:10">
      <c r="B19" s="94">
        <v>15</v>
      </c>
      <c r="C19" s="81">
        <v>4.5469999999999997E-2</v>
      </c>
      <c r="D19" s="81">
        <f t="shared" si="0"/>
        <v>4.4466545070267711E-2</v>
      </c>
      <c r="E19" s="81">
        <f t="shared" si="3"/>
        <v>4.521992632414E-2</v>
      </c>
      <c r="F19" s="81">
        <f t="shared" si="1"/>
        <v>4.6133779818473629E-2</v>
      </c>
      <c r="G19" s="81">
        <f t="shared" si="2"/>
        <v>4.7154707348598023E-2</v>
      </c>
      <c r="H19" s="81">
        <f t="shared" si="4"/>
        <v>4.8083876912359651E-2</v>
      </c>
      <c r="I19" s="81">
        <f>(B29*D29-$B$14*$D$14)/(B29-$B$14)</f>
        <v>4.7961647593015355E-2</v>
      </c>
      <c r="J19" s="82"/>
    </row>
    <row r="20" spans="2:10">
      <c r="B20" s="94">
        <v>16</v>
      </c>
      <c r="C20" s="81">
        <v>4.6268999999999998E-2</v>
      </c>
      <c r="D20" s="81">
        <f t="shared" si="0"/>
        <v>4.5230502752234836E-2</v>
      </c>
      <c r="E20" s="81">
        <f t="shared" si="3"/>
        <v>4.57799878479829E-2</v>
      </c>
      <c r="F20" s="81">
        <f t="shared" si="1"/>
        <v>4.6448705238494217E-2</v>
      </c>
      <c r="G20" s="81">
        <f t="shared" si="2"/>
        <v>4.7057803095936407E-2</v>
      </c>
      <c r="H20" s="81">
        <f t="shared" si="4"/>
        <v>4.7954266663420217E-2</v>
      </c>
      <c r="I20" s="81">
        <f t="shared" ref="I20:I24" si="7">(B30*D30-$B$14*$D$14)/(B30-$B$14)</f>
        <v>4.6796635377937615E-2</v>
      </c>
      <c r="J20" s="82"/>
    </row>
    <row r="21" spans="2:10">
      <c r="B21" s="94">
        <v>17</v>
      </c>
      <c r="C21" s="81">
        <v>4.6820000000000001E-2</v>
      </c>
      <c r="D21" s="81">
        <f t="shared" si="0"/>
        <v>4.5756997337728457E-2</v>
      </c>
      <c r="E21" s="81">
        <f t="shared" si="3"/>
        <v>4.6097199535678202E-2</v>
      </c>
      <c r="F21" s="81">
        <f t="shared" si="1"/>
        <v>4.6399030771877625E-2</v>
      </c>
      <c r="G21" s="81">
        <f t="shared" si="2"/>
        <v>4.6969489855020953E-2</v>
      </c>
      <c r="H21" s="81">
        <f t="shared" si="4"/>
        <v>4.7765747104870741E-2</v>
      </c>
      <c r="I21" s="81">
        <f t="shared" si="7"/>
        <v>4.5932002992278641E-2</v>
      </c>
      <c r="J21" s="82"/>
    </row>
    <row r="22" spans="2:10">
      <c r="B22" s="94">
        <v>18</v>
      </c>
      <c r="C22" s="81">
        <v>4.7134999999999996E-2</v>
      </c>
      <c r="D22" s="81">
        <f t="shared" si="0"/>
        <v>4.6057863404454821E-2</v>
      </c>
      <c r="E22" s="81">
        <f t="shared" si="3"/>
        <v>4.6069812856252314E-2</v>
      </c>
      <c r="F22" s="81">
        <f t="shared" si="1"/>
        <v>4.6352222284571851E-2</v>
      </c>
      <c r="G22" s="81">
        <f t="shared" si="2"/>
        <v>4.6916191136926938E-2</v>
      </c>
      <c r="H22" s="81">
        <f t="shared" si="4"/>
        <v>4.7518573269583093E-2</v>
      </c>
      <c r="I22" s="81">
        <f t="shared" si="7"/>
        <v>4.434818277018468E-2</v>
      </c>
      <c r="J22" s="82"/>
    </row>
    <row r="23" spans="2:10">
      <c r="B23" s="94">
        <v>19</v>
      </c>
      <c r="C23" s="81">
        <v>4.7110000000000006E-2</v>
      </c>
      <c r="D23" s="81">
        <f t="shared" si="0"/>
        <v>4.6033988451905213E-2</v>
      </c>
      <c r="E23" s="81">
        <f>(D24*B24 - $D$5)/(B24-1)</f>
        <v>4.6042795232258703E-2</v>
      </c>
      <c r="F23" s="81">
        <f t="shared" si="1"/>
        <v>4.6334216529032739E-2</v>
      </c>
      <c r="G23" s="81">
        <f t="shared" si="2"/>
        <v>4.6802151296461258E-2</v>
      </c>
      <c r="H23" s="81">
        <f t="shared" si="4"/>
        <v>4.7315503385941426E-2</v>
      </c>
      <c r="I23" s="81">
        <f t="shared" si="7"/>
        <v>4.2464019022739302E-2</v>
      </c>
      <c r="J23" s="82"/>
    </row>
    <row r="24" spans="2:10">
      <c r="B24" s="94">
        <v>20</v>
      </c>
      <c r="C24" s="81">
        <v>4.7085000000000002E-2</v>
      </c>
      <c r="D24" s="81">
        <f t="shared" si="0"/>
        <v>4.6010112929328634E-2</v>
      </c>
      <c r="E24" s="81">
        <f t="shared" si="3"/>
        <v>4.6041161117112199E-2</v>
      </c>
      <c r="F24" s="81">
        <f t="shared" si="1"/>
        <v>4.6254977410985054E-2</v>
      </c>
      <c r="G24" s="81">
        <f t="shared" si="2"/>
        <v>4.662787463512285E-2</v>
      </c>
      <c r="H24" s="81">
        <f t="shared" si="4"/>
        <v>4.6896734471066029E-2</v>
      </c>
      <c r="I24" s="81"/>
      <c r="J24" s="82"/>
    </row>
    <row r="25" spans="2:10">
      <c r="B25" s="94">
        <v>21</v>
      </c>
      <c r="C25" s="81">
        <v>4.7085000000000002E-2</v>
      </c>
      <c r="D25" s="81">
        <f t="shared" si="0"/>
        <v>4.6010112929328634E-2</v>
      </c>
      <c r="E25" s="81">
        <f t="shared" si="3"/>
        <v>4.5979650310015385E-2</v>
      </c>
      <c r="F25" s="81">
        <f t="shared" si="1"/>
        <v>4.6115055537590197E-2</v>
      </c>
      <c r="G25" s="81">
        <f t="shared" si="2"/>
        <v>4.6486558961088019E-2</v>
      </c>
      <c r="H25" s="81">
        <f t="shared" si="4"/>
        <v>4.6059816265385342E-2</v>
      </c>
      <c r="I25" s="81"/>
      <c r="J25" s="82"/>
    </row>
    <row r="26" spans="2:10">
      <c r="B26" s="94">
        <v>22</v>
      </c>
      <c r="C26" s="81">
        <v>4.7024999999999997E-2</v>
      </c>
      <c r="D26" s="81">
        <f t="shared" si="0"/>
        <v>4.5952809349271838E-2</v>
      </c>
      <c r="E26" s="81">
        <f t="shared" si="3"/>
        <v>4.5858603390000738E-2</v>
      </c>
      <c r="F26" s="81">
        <f t="shared" si="1"/>
        <v>4.6003473262262978E-2</v>
      </c>
      <c r="G26" s="81">
        <f t="shared" si="2"/>
        <v>4.6143539239603723E-2</v>
      </c>
      <c r="H26" s="81">
        <f t="shared" si="4"/>
        <v>4.5425183017946687E-2</v>
      </c>
      <c r="I26" s="81"/>
      <c r="J26" s="82"/>
    </row>
    <row r="27" spans="2:10">
      <c r="B27" s="94">
        <v>23</v>
      </c>
      <c r="C27" s="81">
        <v>4.6905000000000002E-2</v>
      </c>
      <c r="D27" s="81">
        <f t="shared" si="0"/>
        <v>4.5838192337116238E-2</v>
      </c>
      <c r="E27" s="81">
        <f t="shared" si="3"/>
        <v>4.576302261132207E-2</v>
      </c>
      <c r="F27" s="81">
        <f t="shared" si="1"/>
        <v>4.5696371167748662E-2</v>
      </c>
      <c r="G27" s="81">
        <f t="shared" si="2"/>
        <v>4.5412144148828409E-2</v>
      </c>
      <c r="H27" s="81">
        <f t="shared" si="4"/>
        <v>4.4207707190844117E-2</v>
      </c>
      <c r="I27" s="81"/>
      <c r="J27" s="82"/>
    </row>
    <row r="28" spans="2:10">
      <c r="B28" s="94">
        <v>24</v>
      </c>
      <c r="C28" s="81">
        <v>4.6809999999999997E-2</v>
      </c>
      <c r="D28" s="81">
        <f t="shared" si="0"/>
        <v>4.5747444551419374E-2</v>
      </c>
      <c r="E28" s="81">
        <f t="shared" si="3"/>
        <v>4.5478735214535049E-2</v>
      </c>
      <c r="F28" s="81">
        <f t="shared" si="1"/>
        <v>4.5014082875416278E-2</v>
      </c>
      <c r="G28" s="81">
        <f t="shared" si="2"/>
        <v>4.4857383343532863E-2</v>
      </c>
      <c r="H28" s="81">
        <f>(B33*D33-$B$9*$D$9)/(B33-$B$9)</f>
        <v>4.2721930706589049E-2</v>
      </c>
      <c r="I28" s="81"/>
      <c r="J28" s="82"/>
    </row>
    <row r="29" spans="2:10">
      <c r="B29" s="94">
        <v>25</v>
      </c>
      <c r="C29" s="81">
        <v>4.6524999999999997E-2</v>
      </c>
      <c r="D29" s="81">
        <f t="shared" si="0"/>
        <v>4.5475151772899937E-2</v>
      </c>
      <c r="E29" s="81">
        <f t="shared" si="3"/>
        <v>4.4832443892024509E-2</v>
      </c>
      <c r="F29" s="81">
        <f t="shared" si="1"/>
        <v>4.4497434953269029E-2</v>
      </c>
      <c r="G29" s="81">
        <f t="shared" si="2"/>
        <v>4.3760017569575031E-2</v>
      </c>
      <c r="H29" s="81"/>
      <c r="I29" s="81"/>
      <c r="J29" s="82"/>
    </row>
    <row r="30" spans="2:10">
      <c r="B30" s="94">
        <v>26</v>
      </c>
      <c r="C30" s="81">
        <v>4.5875000000000006E-2</v>
      </c>
      <c r="D30" s="81">
        <f t="shared" si="0"/>
        <v>4.4853855633625768E-2</v>
      </c>
      <c r="E30" s="81">
        <f t="shared" si="3"/>
        <v>4.4342653158551834E-2</v>
      </c>
      <c r="F30" s="81">
        <f t="shared" si="1"/>
        <v>4.3456119724088964E-2</v>
      </c>
      <c r="G30" s="81">
        <f t="shared" si="2"/>
        <v>4.2405750415696088E-2</v>
      </c>
      <c r="H30" s="81"/>
      <c r="I30" s="81"/>
      <c r="J30" s="95"/>
    </row>
    <row r="31" spans="2:10">
      <c r="B31" s="94">
        <v>27</v>
      </c>
      <c r="C31" s="81">
        <v>4.5380999999999998E-2</v>
      </c>
      <c r="D31" s="81">
        <f t="shared" si="0"/>
        <v>4.4381412270222409E-2</v>
      </c>
      <c r="E31" s="81">
        <f t="shared" si="3"/>
        <v>4.3345637819145744E-2</v>
      </c>
      <c r="F31" s="81">
        <f t="shared" si="1"/>
        <v>4.216326608870502E-2</v>
      </c>
      <c r="G31" s="93"/>
      <c r="H31" s="93"/>
      <c r="I31" s="93"/>
      <c r="J31" s="95"/>
    </row>
    <row r="32" spans="2:10">
      <c r="B32" s="94">
        <v>28</v>
      </c>
      <c r="C32" s="81">
        <v>4.4374999999999998E-2</v>
      </c>
      <c r="D32" s="81">
        <f t="shared" si="0"/>
        <v>4.3418620367521157E-2</v>
      </c>
      <c r="E32" s="81">
        <f t="shared" si="3"/>
        <v>4.2102903310202056E-2</v>
      </c>
      <c r="F32" s="81"/>
      <c r="G32" s="93"/>
      <c r="H32" s="93"/>
      <c r="I32" s="93"/>
      <c r="J32" s="95"/>
    </row>
    <row r="33" spans="2:10" ht="16" thickBot="1">
      <c r="B33" s="96">
        <v>29</v>
      </c>
      <c r="C33" s="86">
        <v>4.3120000000000006E-2</v>
      </c>
      <c r="D33" s="86">
        <f t="shared" si="0"/>
        <v>4.2216222133079823E-2</v>
      </c>
      <c r="E33" s="86"/>
      <c r="F33" s="97"/>
      <c r="G33" s="97"/>
      <c r="H33" s="97"/>
      <c r="I33" s="97"/>
      <c r="J33" s="98"/>
    </row>
    <row r="75" spans="9:17">
      <c r="I75" s="92"/>
      <c r="J75" s="92"/>
      <c r="K75" s="92"/>
    </row>
    <row r="76" spans="9:17">
      <c r="I76" s="121"/>
      <c r="J76" s="122"/>
      <c r="K76" s="122"/>
    </row>
    <row r="77" spans="9:17">
      <c r="I77" s="118"/>
      <c r="J77" s="92"/>
      <c r="K77" s="119"/>
      <c r="L77" s="123"/>
      <c r="M77" s="123"/>
      <c r="N77" s="123"/>
      <c r="O77" s="92"/>
      <c r="P77" s="92"/>
    </row>
    <row r="78" spans="9:17">
      <c r="I78" s="118"/>
      <c r="J78" s="92"/>
      <c r="K78" s="119"/>
      <c r="L78" s="123"/>
      <c r="M78" s="120"/>
      <c r="N78" s="124"/>
      <c r="O78" s="92"/>
      <c r="P78" s="92"/>
      <c r="Q78" s="119"/>
    </row>
    <row r="79" spans="9:17">
      <c r="I79" s="118"/>
      <c r="J79" s="92"/>
      <c r="K79" s="119"/>
      <c r="L79" s="123"/>
      <c r="M79" s="120"/>
      <c r="N79" s="124"/>
      <c r="O79" s="92"/>
      <c r="P79" s="92"/>
      <c r="Q79" s="119"/>
    </row>
    <row r="80" spans="9:17">
      <c r="I80" s="118"/>
      <c r="J80" s="92"/>
      <c r="K80" s="119"/>
      <c r="L80" s="123"/>
      <c r="M80" s="120"/>
      <c r="N80" s="124"/>
      <c r="O80" s="92"/>
      <c r="P80" s="92"/>
      <c r="Q80" s="119"/>
    </row>
    <row r="81" spans="9:20">
      <c r="I81" s="118"/>
      <c r="J81" s="92"/>
      <c r="K81" s="119"/>
      <c r="L81" s="123"/>
      <c r="M81" s="120"/>
      <c r="N81" s="124"/>
      <c r="O81" s="92"/>
      <c r="P81" s="92"/>
      <c r="Q81" s="119"/>
    </row>
    <row r="82" spans="9:20">
      <c r="I82" s="118"/>
      <c r="J82" s="92"/>
      <c r="K82" s="119"/>
      <c r="L82" s="123"/>
      <c r="M82" s="120"/>
      <c r="N82" s="124"/>
      <c r="O82" s="92"/>
      <c r="P82" s="92"/>
      <c r="Q82" s="119"/>
    </row>
    <row r="83" spans="9:20">
      <c r="I83" s="118"/>
      <c r="J83" s="92"/>
      <c r="K83" s="119"/>
      <c r="L83" s="123"/>
      <c r="M83" s="120"/>
      <c r="N83" s="124"/>
      <c r="O83" s="92"/>
      <c r="P83" s="92"/>
      <c r="Q83" s="119"/>
    </row>
    <row r="84" spans="9:20">
      <c r="I84" s="118"/>
      <c r="J84" s="92"/>
      <c r="K84" s="119"/>
      <c r="L84" s="123"/>
      <c r="M84" s="120"/>
      <c r="N84" s="124"/>
      <c r="O84" s="92"/>
      <c r="P84" s="92"/>
      <c r="Q84" s="119"/>
    </row>
    <row r="85" spans="9:20">
      <c r="I85" s="118"/>
      <c r="J85" s="92"/>
      <c r="K85" s="119"/>
      <c r="L85" s="123"/>
      <c r="M85" s="120"/>
      <c r="N85" s="124"/>
      <c r="O85" s="92"/>
      <c r="P85" s="92"/>
      <c r="Q85" s="119"/>
    </row>
    <row r="86" spans="9:20">
      <c r="I86" s="118"/>
      <c r="J86" s="92"/>
      <c r="K86" s="92"/>
      <c r="L86" s="123"/>
      <c r="M86" s="120"/>
      <c r="N86" s="124"/>
      <c r="O86" s="92"/>
      <c r="P86" s="92"/>
      <c r="Q86" s="119"/>
    </row>
    <row r="87" spans="9:20">
      <c r="I87" s="92"/>
      <c r="J87" s="92"/>
      <c r="K87" s="92"/>
    </row>
    <row r="88" spans="9:20">
      <c r="I88" s="92"/>
      <c r="J88" s="92"/>
      <c r="K88" s="92"/>
      <c r="T88" s="55" t="s">
        <v>55</v>
      </c>
    </row>
    <row r="89" spans="9:20">
      <c r="I89" s="92"/>
      <c r="J89" s="92"/>
      <c r="K89" s="92"/>
    </row>
    <row r="90" spans="9:20">
      <c r="I90" s="92"/>
      <c r="J90" s="92"/>
      <c r="K90" s="92"/>
    </row>
    <row r="91" spans="9:20">
      <c r="I91" s="92"/>
      <c r="J91" s="92"/>
      <c r="K91" s="120"/>
    </row>
    <row r="92" spans="9:20">
      <c r="I92" s="92"/>
      <c r="J92" s="92"/>
      <c r="K92" s="92"/>
    </row>
    <row r="93" spans="9:20">
      <c r="I93" s="92"/>
      <c r="J93" s="92"/>
      <c r="K93" s="92"/>
    </row>
    <row r="94" spans="9:20">
      <c r="I94" s="92"/>
      <c r="J94" s="92"/>
      <c r="K94" s="92"/>
    </row>
    <row r="95" spans="9:20">
      <c r="I95" s="92"/>
      <c r="J95" s="92"/>
      <c r="K95" s="92"/>
    </row>
    <row r="96" spans="9:20">
      <c r="I96" s="92"/>
      <c r="J96" s="92"/>
      <c r="K96" s="92"/>
    </row>
    <row r="97" spans="9:11">
      <c r="I97" s="92"/>
      <c r="J97" s="92"/>
      <c r="K97" s="92"/>
    </row>
    <row r="98" spans="9:11">
      <c r="I98" s="92"/>
      <c r="J98" s="92"/>
      <c r="K98" s="92"/>
    </row>
    <row r="99" spans="9:11">
      <c r="I99" s="92"/>
      <c r="J99" s="92"/>
      <c r="K99" s="92"/>
    </row>
    <row r="100" spans="9:11">
      <c r="I100" s="92"/>
      <c r="J100" s="92"/>
      <c r="K100" s="92"/>
    </row>
    <row r="101" spans="9:11">
      <c r="I101" s="92"/>
      <c r="J101" s="92"/>
      <c r="K101" s="92"/>
    </row>
    <row r="102" spans="9:11">
      <c r="I102" s="92"/>
      <c r="J102" s="92"/>
      <c r="K102" s="92"/>
    </row>
    <row r="103" spans="9:11">
      <c r="I103" s="92"/>
      <c r="J103" s="92"/>
      <c r="K103" s="92"/>
    </row>
    <row r="104" spans="9:11">
      <c r="J104" s="92"/>
      <c r="K104" s="92"/>
    </row>
  </sheetData>
  <phoneticPr fontId="13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36A2-A688-4723-B5F9-C2E838A680F2}">
  <sheetPr>
    <tabColor rgb="FFFFFF00"/>
  </sheetPr>
  <dimension ref="B1:G31"/>
  <sheetViews>
    <sheetView showGridLines="0" workbookViewId="0">
      <selection activeCell="J25" sqref="J25"/>
    </sheetView>
  </sheetViews>
  <sheetFormatPr baseColWidth="10" defaultColWidth="12.83203125" defaultRowHeight="17" customHeight="1"/>
  <cols>
    <col min="1" max="1" width="2.83203125" style="20" customWidth="1"/>
    <col min="2" max="16384" width="12.83203125" style="20"/>
  </cols>
  <sheetData>
    <row r="1" spans="2:7" ht="17" customHeight="1" thickBot="1"/>
    <row r="2" spans="2:7" ht="17" customHeight="1" thickBot="1">
      <c r="B2" s="183" t="s">
        <v>44</v>
      </c>
      <c r="C2" s="182" t="s">
        <v>20</v>
      </c>
      <c r="D2" s="184" t="s">
        <v>25</v>
      </c>
      <c r="E2" s="184" t="s">
        <v>50</v>
      </c>
      <c r="F2" s="41"/>
      <c r="G2" s="41"/>
    </row>
    <row r="3" spans="2:7" ht="17" customHeight="1">
      <c r="B3" s="101">
        <v>1</v>
      </c>
      <c r="C3" s="79">
        <f>'Discount Function &amp; Yield Curve'!D5</f>
        <v>0.95311000000000012</v>
      </c>
      <c r="D3" s="103">
        <f>(1-C4)/2</f>
        <v>4.2479999999999962E-2</v>
      </c>
      <c r="E3" s="103">
        <f>D3/C3</f>
        <v>4.4569881755516107E-2</v>
      </c>
      <c r="F3" s="100"/>
      <c r="G3" s="100"/>
    </row>
    <row r="4" spans="2:7" ht="17" customHeight="1">
      <c r="B4" s="101">
        <v>2</v>
      </c>
      <c r="C4" s="79">
        <f>'Discount Function &amp; Yield Curve'!D6</f>
        <v>0.91504000000000008</v>
      </c>
      <c r="D4" s="103">
        <f>(C3-C5)/(B5-B3)</f>
        <v>3.5240000000000049E-2</v>
      </c>
      <c r="E4" s="103">
        <f t="shared" ref="E4:E31" si="0">D4/C4</f>
        <v>3.8511977618464817E-2</v>
      </c>
      <c r="F4" s="100"/>
      <c r="G4" s="100"/>
    </row>
    <row r="5" spans="2:7" ht="17" customHeight="1">
      <c r="B5" s="101">
        <v>3</v>
      </c>
      <c r="C5" s="79">
        <f>'Discount Function &amp; Yield Curve'!D7</f>
        <v>0.88263000000000003</v>
      </c>
      <c r="D5" s="103">
        <f>(C4-C6)/(B6-B4)</f>
        <v>3.2745000000000024E-2</v>
      </c>
      <c r="E5" s="103">
        <f t="shared" si="0"/>
        <v>3.7099350803847617E-2</v>
      </c>
      <c r="F5" s="100"/>
      <c r="G5" s="100"/>
    </row>
    <row r="6" spans="2:7" ht="17" customHeight="1">
      <c r="B6" s="101">
        <v>4</v>
      </c>
      <c r="C6" s="79">
        <f>'Discount Function &amp; Yield Curve'!D8</f>
        <v>0.84955000000000003</v>
      </c>
      <c r="D6" s="103">
        <f>(C5-C7)/(B7-B5)</f>
        <v>3.3085000000000031E-2</v>
      </c>
      <c r="E6" s="103">
        <f t="shared" si="0"/>
        <v>3.894414690130072E-2</v>
      </c>
      <c r="F6" s="100"/>
      <c r="G6" s="100"/>
    </row>
    <row r="7" spans="2:7" ht="17" customHeight="1">
      <c r="B7" s="101">
        <v>5</v>
      </c>
      <c r="C7" s="79">
        <f>'Discount Function &amp; Yield Curve'!D9</f>
        <v>0.81645999999999996</v>
      </c>
      <c r="D7" s="103">
        <f>(C6-C8)/(B8-B6)</f>
        <v>3.398000000000001E-2</v>
      </c>
      <c r="E7" s="103">
        <f t="shared" si="0"/>
        <v>4.1618695343311383E-2</v>
      </c>
      <c r="F7" s="100"/>
      <c r="G7" s="100"/>
    </row>
    <row r="8" spans="2:7" ht="17" customHeight="1">
      <c r="B8" s="101">
        <v>6</v>
      </c>
      <c r="C8" s="79">
        <f>'Discount Function &amp; Yield Curve'!D10</f>
        <v>0.78159000000000001</v>
      </c>
      <c r="D8" s="103">
        <f>(C7-C9)/(B9-B7)</f>
        <v>3.3389999999999975E-2</v>
      </c>
      <c r="E8" s="103">
        <f t="shared" si="0"/>
        <v>4.2720607991402107E-2</v>
      </c>
      <c r="F8" s="100"/>
      <c r="G8" s="100"/>
    </row>
    <row r="9" spans="2:7" ht="17" customHeight="1">
      <c r="B9" s="101">
        <v>7</v>
      </c>
      <c r="C9" s="79">
        <f>'Discount Function &amp; Yield Curve'!D11</f>
        <v>0.74968000000000001</v>
      </c>
      <c r="D9" s="103">
        <f>(C8-C10)/(B10-B8)</f>
        <v>3.1934999999999991E-2</v>
      </c>
      <c r="E9" s="103">
        <f t="shared" si="0"/>
        <v>4.2598175221427795E-2</v>
      </c>
      <c r="F9" s="100"/>
      <c r="G9" s="100"/>
    </row>
    <row r="10" spans="2:7" ht="17" customHeight="1">
      <c r="B10" s="101">
        <v>8</v>
      </c>
      <c r="C10" s="79">
        <f>'Discount Function &amp; Yield Curve'!D12</f>
        <v>0.71772000000000002</v>
      </c>
      <c r="D10" s="103">
        <f>(C9-C11)/(B11-B9)</f>
        <v>3.207500000000002E-2</v>
      </c>
      <c r="E10" s="103">
        <f t="shared" si="0"/>
        <v>4.4690129855654043E-2</v>
      </c>
      <c r="F10" s="100"/>
      <c r="G10" s="100"/>
    </row>
    <row r="11" spans="2:7" ht="17" customHeight="1">
      <c r="B11" s="101">
        <v>9</v>
      </c>
      <c r="C11" s="79">
        <f>'Discount Function &amp; Yield Curve'!D13</f>
        <v>0.68552999999999997</v>
      </c>
      <c r="D11" s="103">
        <f>(C10-C12)/(B12-B10)</f>
        <v>3.1570000000000042E-2</v>
      </c>
      <c r="E11" s="103">
        <f t="shared" si="0"/>
        <v>4.6051959797528984E-2</v>
      </c>
      <c r="F11" s="100"/>
      <c r="G11" s="100"/>
    </row>
    <row r="12" spans="2:7" ht="17" customHeight="1">
      <c r="B12" s="101">
        <v>10</v>
      </c>
      <c r="C12" s="79">
        <f>'Discount Function &amp; Yield Curve'!D14</f>
        <v>0.65457999999999994</v>
      </c>
      <c r="D12" s="103">
        <f>(C11-C13)/(B13-B11)</f>
        <v>3.071999999999997E-2</v>
      </c>
      <c r="E12" s="103">
        <f t="shared" si="0"/>
        <v>4.6930856427021862E-2</v>
      </c>
      <c r="F12" s="100"/>
      <c r="G12" s="100"/>
    </row>
    <row r="13" spans="2:7" ht="17" customHeight="1">
      <c r="B13" s="101">
        <v>11</v>
      </c>
      <c r="C13" s="79">
        <f>'Discount Function &amp; Yield Curve'!D15</f>
        <v>0.62409000000000003</v>
      </c>
      <c r="D13" s="103">
        <f>(C12-C14)/(B14-B12)</f>
        <v>2.9969999999999997E-2</v>
      </c>
      <c r="E13" s="103">
        <f t="shared" si="0"/>
        <v>4.802191991539681E-2</v>
      </c>
      <c r="F13" s="100"/>
      <c r="G13" s="100"/>
    </row>
    <row r="14" spans="2:7" ht="17" customHeight="1">
      <c r="B14" s="101">
        <v>12</v>
      </c>
      <c r="C14" s="79">
        <f>'Discount Function &amp; Yield Curve'!D16</f>
        <v>0.59463999999999995</v>
      </c>
      <c r="D14" s="103">
        <f>(C13-C15)/(B15-B13)</f>
        <v>2.8915000000000024E-2</v>
      </c>
      <c r="E14" s="103">
        <f t="shared" si="0"/>
        <v>4.8626059464550023E-2</v>
      </c>
      <c r="F14" s="100"/>
      <c r="G14" s="100"/>
    </row>
    <row r="15" spans="2:7" ht="17" customHeight="1">
      <c r="B15" s="105">
        <v>13</v>
      </c>
      <c r="C15" s="106">
        <f>'Discount Function &amp; Yield Curve'!D17</f>
        <v>0.56625999999999999</v>
      </c>
      <c r="D15" s="107">
        <f>(C14-C16)/(B16-B14)</f>
        <v>2.8899999999999981E-2</v>
      </c>
      <c r="E15" s="107">
        <f t="shared" si="0"/>
        <v>5.1036626284745493E-2</v>
      </c>
      <c r="F15" s="100"/>
      <c r="G15" s="100"/>
    </row>
    <row r="16" spans="2:7" ht="17" customHeight="1">
      <c r="B16" s="105">
        <v>14</v>
      </c>
      <c r="C16" s="106">
        <f>'Discount Function &amp; Yield Curve'!D18</f>
        <v>0.53683999999999998</v>
      </c>
      <c r="D16" s="107">
        <f>(C15-C17)/(B17-B15)</f>
        <v>2.8929999999999956E-2</v>
      </c>
      <c r="E16" s="107">
        <f t="shared" si="0"/>
        <v>5.3889427017360769E-2</v>
      </c>
      <c r="F16" s="100"/>
      <c r="G16" s="100"/>
    </row>
    <row r="17" spans="2:7" ht="17" customHeight="1">
      <c r="B17" s="105">
        <v>15</v>
      </c>
      <c r="C17" s="106">
        <f>'Discount Function &amp; Yield Curve'!D19</f>
        <v>0.50840000000000007</v>
      </c>
      <c r="D17" s="107">
        <f>(C16-C18)/(B18-B16)</f>
        <v>2.8424999999999978E-2</v>
      </c>
      <c r="E17" s="107">
        <f t="shared" si="0"/>
        <v>5.5910700236034568E-2</v>
      </c>
      <c r="F17" s="100"/>
      <c r="G17" s="100"/>
    </row>
    <row r="18" spans="2:7" ht="17" customHeight="1">
      <c r="B18" s="105">
        <v>16</v>
      </c>
      <c r="C18" s="106">
        <f>'Discount Function &amp; Yield Curve'!D20</f>
        <v>0.47999000000000003</v>
      </c>
      <c r="D18" s="107">
        <f>(C17-C19)/(B19-B17)</f>
        <v>2.7030000000000054E-2</v>
      </c>
      <c r="E18" s="107">
        <f t="shared" si="0"/>
        <v>5.6313673201525138E-2</v>
      </c>
      <c r="F18" s="100"/>
      <c r="G18" s="100"/>
    </row>
    <row r="19" spans="2:7" ht="17" customHeight="1">
      <c r="B19" s="105">
        <v>17</v>
      </c>
      <c r="C19" s="106">
        <f>'Discount Function &amp; Yield Curve'!D21</f>
        <v>0.45433999999999997</v>
      </c>
      <c r="D19" s="107">
        <f>(C18-C20)/(B20-B18)</f>
        <v>2.4299999999999988E-2</v>
      </c>
      <c r="E19" s="107">
        <f t="shared" si="0"/>
        <v>5.3484174847030837E-2</v>
      </c>
      <c r="F19" s="100"/>
      <c r="G19" s="100"/>
    </row>
    <row r="20" spans="2:7" ht="17" customHeight="1">
      <c r="B20" s="108">
        <v>18</v>
      </c>
      <c r="C20" s="109">
        <f>'Discount Function &amp; Yield Curve'!D22</f>
        <v>0.43139000000000005</v>
      </c>
      <c r="D20" s="110">
        <f>(C19-C21)/(B21-B19)</f>
        <v>2.1194999999999992E-2</v>
      </c>
      <c r="E20" s="110">
        <f t="shared" si="0"/>
        <v>4.9131876028651544E-2</v>
      </c>
      <c r="F20" s="100"/>
      <c r="G20" s="100"/>
    </row>
    <row r="21" spans="2:7" ht="17" customHeight="1">
      <c r="B21" s="101">
        <v>19</v>
      </c>
      <c r="C21" s="79">
        <f>'Discount Function &amp; Yield Curve'!D23</f>
        <v>0.41194999999999998</v>
      </c>
      <c r="D21" s="103">
        <f>(C20-C22)/(B22-B20)</f>
        <v>1.8995000000000012E-2</v>
      </c>
      <c r="E21" s="103">
        <f t="shared" si="0"/>
        <v>4.6109964801553618E-2</v>
      </c>
      <c r="F21" s="100"/>
      <c r="G21" s="100"/>
    </row>
    <row r="22" spans="2:7" ht="17" customHeight="1">
      <c r="B22" s="101">
        <v>20</v>
      </c>
      <c r="C22" s="79">
        <f>'Discount Function &amp; Yield Curve'!D24</f>
        <v>0.39340000000000003</v>
      </c>
      <c r="D22" s="103">
        <f>(C21-C23)/(B23-B21)</f>
        <v>1.8219999999999986E-2</v>
      </c>
      <c r="E22" s="103">
        <f t="shared" si="0"/>
        <v>4.631418403660393E-2</v>
      </c>
      <c r="F22" s="100"/>
      <c r="G22" s="100"/>
    </row>
    <row r="23" spans="2:7" ht="17" customHeight="1">
      <c r="B23" s="101">
        <v>21</v>
      </c>
      <c r="C23" s="79">
        <f>'Discount Function &amp; Yield Curve'!D25</f>
        <v>0.37551000000000001</v>
      </c>
      <c r="D23" s="103">
        <f>(C22-C24)/(B24-B22)</f>
        <v>1.7250000000000015E-2</v>
      </c>
      <c r="E23" s="103">
        <f t="shared" si="0"/>
        <v>4.5937524966046216E-2</v>
      </c>
      <c r="F23" s="100"/>
      <c r="G23" s="100"/>
    </row>
    <row r="24" spans="2:7" ht="17" customHeight="1">
      <c r="B24" s="101">
        <v>22</v>
      </c>
      <c r="C24" s="79">
        <f>'Discount Function &amp; Yield Curve'!D26</f>
        <v>0.3589</v>
      </c>
      <c r="D24" s="103">
        <f>(C23-C25)/(B25-B23)</f>
        <v>1.5995000000000009E-2</v>
      </c>
      <c r="E24" s="103">
        <f t="shared" si="0"/>
        <v>4.4566731680133767E-2</v>
      </c>
      <c r="F24" s="100"/>
      <c r="G24" s="100"/>
    </row>
    <row r="25" spans="2:7" ht="17" customHeight="1">
      <c r="B25" s="101">
        <v>23</v>
      </c>
      <c r="C25" s="79">
        <f>'Discount Function &amp; Yield Curve'!D27</f>
        <v>0.34351999999999999</v>
      </c>
      <c r="D25" s="103">
        <f>(C24-C26)/(B26-B24)</f>
        <v>1.5105000000000007E-2</v>
      </c>
      <c r="E25" s="103">
        <f t="shared" si="0"/>
        <v>4.3971238938053117E-2</v>
      </c>
      <c r="F25" s="100"/>
      <c r="G25" s="100"/>
    </row>
    <row r="26" spans="2:7" ht="17" customHeight="1">
      <c r="B26" s="101">
        <v>24</v>
      </c>
      <c r="C26" s="79">
        <f>'Discount Function &amp; Yield Curve'!D28</f>
        <v>0.32868999999999998</v>
      </c>
      <c r="D26" s="103">
        <f>(C25-C27)/(B27-B25)</f>
        <v>1.3744999999999979E-2</v>
      </c>
      <c r="E26" s="103">
        <f t="shared" si="0"/>
        <v>4.1817518026103562E-2</v>
      </c>
      <c r="F26" s="100"/>
      <c r="G26" s="100"/>
    </row>
    <row r="27" spans="2:7" ht="17" customHeight="1">
      <c r="B27" s="101">
        <v>25</v>
      </c>
      <c r="C27" s="79">
        <f>'Discount Function &amp; Yield Curve'!D29</f>
        <v>0.31603000000000003</v>
      </c>
      <c r="D27" s="103">
        <f>(C26-C28)/(B28-B26)</f>
        <v>1.091499999999998E-2</v>
      </c>
      <c r="E27" s="103">
        <f t="shared" si="0"/>
        <v>3.4537860329715467E-2</v>
      </c>
      <c r="F27" s="100"/>
      <c r="G27" s="100"/>
    </row>
    <row r="28" spans="2:7" ht="17" customHeight="1">
      <c r="B28" s="101">
        <v>26</v>
      </c>
      <c r="C28" s="79">
        <f>'Discount Function &amp; Yield Curve'!D30</f>
        <v>0.30686000000000002</v>
      </c>
      <c r="D28" s="103">
        <f>(C27-C29)/(B29-B27)</f>
        <v>9.4600000000000239E-3</v>
      </c>
      <c r="E28" s="103">
        <f t="shared" si="0"/>
        <v>3.082839079710625E-2</v>
      </c>
      <c r="F28" s="100"/>
      <c r="G28" s="100"/>
    </row>
    <row r="29" spans="2:7" ht="17" customHeight="1">
      <c r="B29" s="101">
        <v>27</v>
      </c>
      <c r="C29" s="79">
        <f>'Discount Function &amp; Yield Curve'!D31</f>
        <v>0.29710999999999999</v>
      </c>
      <c r="D29" s="103">
        <f>(C28-C30)/(B30-B28)</f>
        <v>7.4200000000000099E-3</v>
      </c>
      <c r="E29" s="103">
        <f t="shared" si="0"/>
        <v>2.4973915384874323E-2</v>
      </c>
      <c r="F29" s="100"/>
      <c r="G29" s="100"/>
    </row>
    <row r="30" spans="2:7" ht="17" customHeight="1">
      <c r="B30" s="101">
        <v>28</v>
      </c>
      <c r="C30" s="79">
        <f>'Discount Function &amp; Yield Curve'!D32</f>
        <v>0.29202</v>
      </c>
      <c r="D30" s="103">
        <f>(C29-C31)/(B31-B29)</f>
        <v>3.7399999999999933E-3</v>
      </c>
      <c r="E30" s="103">
        <f>D30/C30</f>
        <v>1.2807341962879231E-2</v>
      </c>
      <c r="F30" s="100"/>
      <c r="G30" s="100"/>
    </row>
    <row r="31" spans="2:7" ht="17" customHeight="1" thickBot="1">
      <c r="B31" s="102">
        <v>29</v>
      </c>
      <c r="C31" s="84">
        <f>'Discount Function &amp; Yield Curve'!D33</f>
        <v>0.28963</v>
      </c>
      <c r="D31" s="104">
        <f>-(C31-C30)/(B31-B30)</f>
        <v>2.3900000000000032E-3</v>
      </c>
      <c r="E31" s="104">
        <f>D31/C31</f>
        <v>8.2519076062562684E-3</v>
      </c>
      <c r="F31" s="100"/>
      <c r="G31" s="10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C37E-BC76-4163-9E3B-D13D5E4FBFDF}">
  <sheetPr>
    <tabColor rgb="FF7030A0"/>
  </sheetPr>
  <dimension ref="B1:G31"/>
  <sheetViews>
    <sheetView showGridLines="0" workbookViewId="0">
      <selection activeCell="O22" sqref="O22"/>
    </sheetView>
  </sheetViews>
  <sheetFormatPr baseColWidth="10" defaultColWidth="12.83203125" defaultRowHeight="17" customHeight="1"/>
  <cols>
    <col min="1" max="1" width="2.83203125" style="20" customWidth="1"/>
    <col min="2" max="16384" width="12.83203125" style="20"/>
  </cols>
  <sheetData>
    <row r="1" spans="2:7" ht="17" customHeight="1" thickBot="1">
      <c r="E1" s="22"/>
      <c r="F1" s="22"/>
    </row>
    <row r="2" spans="2:7" ht="17" customHeight="1" thickBot="1">
      <c r="B2" s="188" t="s">
        <v>44</v>
      </c>
      <c r="C2" s="189" t="s">
        <v>8</v>
      </c>
      <c r="D2" s="189" t="s">
        <v>53</v>
      </c>
      <c r="E2" s="189" t="s">
        <v>51</v>
      </c>
      <c r="F2" s="189" t="s">
        <v>52</v>
      </c>
      <c r="G2" s="190" t="s">
        <v>54</v>
      </c>
    </row>
    <row r="3" spans="2:7" ht="17" customHeight="1">
      <c r="B3" s="114">
        <f>'Discount Function &amp; Yield Curve'!B5</f>
        <v>1</v>
      </c>
      <c r="C3" s="81">
        <f>'Discount Function &amp; Yield Curve'!E5/100</f>
        <v>4.6435000000000004E-2</v>
      </c>
      <c r="D3" s="57">
        <f>'Discount Function &amp; Yield Curve'!C5</f>
        <v>95.311000000000007</v>
      </c>
      <c r="E3" s="57">
        <f>D3*B3/100</f>
        <v>0.95311000000000012</v>
      </c>
      <c r="F3" s="57">
        <f>(B3^2)*D3/100/100</f>
        <v>9.5311000000000007E-3</v>
      </c>
      <c r="G3" s="112">
        <f>E3/D3</f>
        <v>0.01</v>
      </c>
    </row>
    <row r="4" spans="2:7" ht="17" customHeight="1">
      <c r="B4" s="114">
        <f>'Discount Function &amp; Yield Curve'!B6</f>
        <v>2</v>
      </c>
      <c r="C4" s="81">
        <f>'Discount Function &amp; Yield Curve'!E6/100</f>
        <v>4.3865999999999995E-2</v>
      </c>
      <c r="D4" s="57">
        <f>'Discount Function &amp; Yield Curve'!C6</f>
        <v>91.504000000000005</v>
      </c>
      <c r="E4" s="57">
        <f>D4*B4/100</f>
        <v>1.8300800000000002</v>
      </c>
      <c r="F4" s="57">
        <f>(B4^2)*D4/100/100</f>
        <v>3.6601600000000005E-2</v>
      </c>
      <c r="G4" s="112">
        <f t="shared" ref="G4:G31" si="0">E4/D4</f>
        <v>0.02</v>
      </c>
    </row>
    <row r="5" spans="2:7" ht="17" customHeight="1">
      <c r="B5" s="114">
        <f>'Discount Function &amp; Yield Curve'!B7</f>
        <v>3</v>
      </c>
      <c r="C5" s="81">
        <f>'Discount Function &amp; Yield Curve'!E7/100</f>
        <v>4.1407999999999993E-2</v>
      </c>
      <c r="D5" s="57">
        <f>'Discount Function &amp; Yield Curve'!C7</f>
        <v>88.263000000000005</v>
      </c>
      <c r="E5" s="57">
        <f>D5*B5/100</f>
        <v>2.6478899999999999</v>
      </c>
      <c r="F5" s="57">
        <f t="shared" ref="F5:F31" si="1">(B5^2)*D5/100/100</f>
        <v>7.9436700000000013E-2</v>
      </c>
      <c r="G5" s="112">
        <f t="shared" si="0"/>
        <v>2.9999999999999995E-2</v>
      </c>
    </row>
    <row r="6" spans="2:7" ht="17" customHeight="1">
      <c r="B6" s="114">
        <f>'Discount Function &amp; Yield Curve'!B8</f>
        <v>4</v>
      </c>
      <c r="C6" s="81">
        <f>'Discount Function &amp; Yield Curve'!E8/100</f>
        <v>4.0704999999999998E-2</v>
      </c>
      <c r="D6" s="57">
        <f>'Discount Function &amp; Yield Curve'!C8</f>
        <v>84.954999999999998</v>
      </c>
      <c r="E6" s="57">
        <f>D6*B6/100</f>
        <v>3.3982000000000001</v>
      </c>
      <c r="F6" s="57">
        <f t="shared" si="1"/>
        <v>0.13592799999999999</v>
      </c>
      <c r="G6" s="112">
        <f t="shared" si="0"/>
        <v>0.04</v>
      </c>
    </row>
    <row r="7" spans="2:7" ht="17" customHeight="1">
      <c r="B7" s="114">
        <f>'Discount Function &amp; Yield Curve'!B9</f>
        <v>5</v>
      </c>
      <c r="C7" s="81">
        <f>'Discount Function &amp; Yield Curve'!E9/100</f>
        <v>4.0591000000000002E-2</v>
      </c>
      <c r="D7" s="57">
        <f>'Discount Function &amp; Yield Curve'!C9</f>
        <v>81.646000000000001</v>
      </c>
      <c r="E7" s="57">
        <f>D7*B7/100</f>
        <v>4.0823</v>
      </c>
      <c r="F7" s="57">
        <f t="shared" si="1"/>
        <v>0.20411499999999999</v>
      </c>
      <c r="G7" s="112">
        <f t="shared" si="0"/>
        <v>0.05</v>
      </c>
    </row>
    <row r="8" spans="2:7" ht="17" customHeight="1">
      <c r="B8" s="114">
        <f>'Discount Function &amp; Yield Curve'!B10</f>
        <v>6</v>
      </c>
      <c r="C8" s="81">
        <f>'Discount Function &amp; Yield Curve'!E10/100</f>
        <v>4.1174999999999996E-2</v>
      </c>
      <c r="D8" s="57">
        <f>'Discount Function &amp; Yield Curve'!C10</f>
        <v>78.159000000000006</v>
      </c>
      <c r="E8" s="57">
        <f>D8*B8/100</f>
        <v>4.6895400000000009</v>
      </c>
      <c r="F8" s="57">
        <f t="shared" si="1"/>
        <v>0.28137240000000002</v>
      </c>
      <c r="G8" s="112">
        <f t="shared" si="0"/>
        <v>6.0000000000000005E-2</v>
      </c>
    </row>
    <row r="9" spans="2:7" ht="17" customHeight="1">
      <c r="B9" s="114">
        <f>'Discount Function &amp; Yield Curve'!B11</f>
        <v>7</v>
      </c>
      <c r="C9" s="81">
        <f>'Discount Function &amp; Yield Curve'!E11/100</f>
        <v>4.1308999999999998E-2</v>
      </c>
      <c r="D9" s="57">
        <f>'Discount Function &amp; Yield Curve'!C11</f>
        <v>74.968000000000004</v>
      </c>
      <c r="E9" s="57">
        <f>D9*B9/100</f>
        <v>5.2477600000000004</v>
      </c>
      <c r="F9" s="57">
        <f t="shared" si="1"/>
        <v>0.36734320000000004</v>
      </c>
      <c r="G9" s="112">
        <f t="shared" si="0"/>
        <v>7.0000000000000007E-2</v>
      </c>
    </row>
    <row r="10" spans="2:7" ht="17" customHeight="1">
      <c r="B10" s="114">
        <f>'Discount Function &amp; Yield Curve'!B12</f>
        <v>8</v>
      </c>
      <c r="C10" s="81">
        <f>'Discount Function &amp; Yield Curve'!E12/100</f>
        <v>4.1649000000000005E-2</v>
      </c>
      <c r="D10" s="57">
        <f>'Discount Function &amp; Yield Curve'!C12</f>
        <v>71.772000000000006</v>
      </c>
      <c r="E10" s="57">
        <f>D10*B10/100</f>
        <v>5.7417600000000002</v>
      </c>
      <c r="F10" s="57">
        <f t="shared" si="1"/>
        <v>0.45934079999999999</v>
      </c>
      <c r="G10" s="112">
        <f t="shared" si="0"/>
        <v>0.08</v>
      </c>
    </row>
    <row r="11" spans="2:7" ht="17" customHeight="1">
      <c r="B11" s="114">
        <f>'Discount Function &amp; Yield Curve'!B13</f>
        <v>9</v>
      </c>
      <c r="C11" s="81">
        <f>'Discount Function &amp; Yield Curve'!E13/100</f>
        <v>4.2175999999999998E-2</v>
      </c>
      <c r="D11" s="57">
        <f>'Discount Function &amp; Yield Curve'!C13</f>
        <v>68.552999999999997</v>
      </c>
      <c r="E11" s="57">
        <f>D11*B11/100</f>
        <v>6.1697699999999998</v>
      </c>
      <c r="F11" s="57">
        <f t="shared" si="1"/>
        <v>0.55527930000000003</v>
      </c>
      <c r="G11" s="112">
        <f t="shared" si="0"/>
        <v>0.09</v>
      </c>
    </row>
    <row r="12" spans="2:7" ht="17" customHeight="1">
      <c r="B12" s="114">
        <f>'Discount Function &amp; Yield Curve'!B14</f>
        <v>10</v>
      </c>
      <c r="C12" s="81">
        <f>'Discount Function &amp; Yield Curve'!E14/100</f>
        <v>4.2629E-2</v>
      </c>
      <c r="D12" s="57">
        <f>'Discount Function &amp; Yield Curve'!C14</f>
        <v>65.457999999999998</v>
      </c>
      <c r="E12" s="57">
        <f>D12*B12/100</f>
        <v>6.545799999999999</v>
      </c>
      <c r="F12" s="57">
        <f t="shared" si="1"/>
        <v>0.65457999999999994</v>
      </c>
      <c r="G12" s="112">
        <f t="shared" si="0"/>
        <v>9.9999999999999992E-2</v>
      </c>
    </row>
    <row r="13" spans="2:7" ht="17" customHeight="1">
      <c r="B13" s="114">
        <f>'Discount Function &amp; Yield Curve'!B15</f>
        <v>11</v>
      </c>
      <c r="C13" s="81">
        <f>'Discount Function &amp; Yield Curve'!E15/100</f>
        <v>4.3139000000000004E-2</v>
      </c>
      <c r="D13" s="57">
        <f>'Discount Function &amp; Yield Curve'!C15</f>
        <v>62.408999999999999</v>
      </c>
      <c r="E13" s="57">
        <f>D13*B13/100</f>
        <v>6.8649900000000006</v>
      </c>
      <c r="F13" s="57">
        <f t="shared" si="1"/>
        <v>0.7551488999999999</v>
      </c>
      <c r="G13" s="112">
        <f t="shared" si="0"/>
        <v>0.11000000000000001</v>
      </c>
    </row>
    <row r="14" spans="2:7" ht="17" customHeight="1">
      <c r="B14" s="114">
        <f>'Discount Function &amp; Yield Curve'!B16</f>
        <v>12</v>
      </c>
      <c r="C14" s="81">
        <f>'Discount Function &amp; Yield Curve'!E16/100</f>
        <v>4.3619000000000005E-2</v>
      </c>
      <c r="D14" s="57">
        <f>'Discount Function &amp; Yield Curve'!C16</f>
        <v>59.463999999999999</v>
      </c>
      <c r="E14" s="57">
        <f>D14*B14/100</f>
        <v>7.1356799999999998</v>
      </c>
      <c r="F14" s="57">
        <f t="shared" si="1"/>
        <v>0.85628159999999998</v>
      </c>
      <c r="G14" s="112">
        <f t="shared" si="0"/>
        <v>0.12</v>
      </c>
    </row>
    <row r="15" spans="2:7" ht="17" customHeight="1">
      <c r="B15" s="114">
        <f>'Discount Function &amp; Yield Curve'!B17</f>
        <v>13</v>
      </c>
      <c r="C15" s="81">
        <f>'Discount Function &amp; Yield Curve'!E17/100</f>
        <v>4.4069999999999998E-2</v>
      </c>
      <c r="D15" s="57">
        <f>'Discount Function &amp; Yield Curve'!C17</f>
        <v>56.625999999999998</v>
      </c>
      <c r="E15" s="57">
        <f>D15*B15/100</f>
        <v>7.3613799999999996</v>
      </c>
      <c r="F15" s="57">
        <f t="shared" si="1"/>
        <v>0.95697940000000004</v>
      </c>
      <c r="G15" s="112">
        <f t="shared" si="0"/>
        <v>0.13</v>
      </c>
    </row>
    <row r="16" spans="2:7" ht="17" customHeight="1">
      <c r="B16" s="114">
        <f>'Discount Function &amp; Yield Curve'!B18</f>
        <v>14</v>
      </c>
      <c r="C16" s="81">
        <f>'Discount Function &amp; Yield Curve'!E18/100</f>
        <v>4.478E-2</v>
      </c>
      <c r="D16" s="57">
        <f>'Discount Function &amp; Yield Curve'!C18</f>
        <v>53.683999999999997</v>
      </c>
      <c r="E16" s="57">
        <f>D16*B16/100</f>
        <v>7.5157600000000002</v>
      </c>
      <c r="F16" s="57">
        <f t="shared" si="1"/>
        <v>1.0522064</v>
      </c>
      <c r="G16" s="112">
        <f t="shared" si="0"/>
        <v>0.14000000000000001</v>
      </c>
    </row>
    <row r="17" spans="2:7" ht="17" customHeight="1">
      <c r="B17" s="114">
        <f>'Discount Function &amp; Yield Curve'!B19</f>
        <v>15</v>
      </c>
      <c r="C17" s="81">
        <f>'Discount Function &amp; Yield Curve'!E19/100</f>
        <v>4.5469999999999997E-2</v>
      </c>
      <c r="D17" s="57">
        <f>'Discount Function &amp; Yield Curve'!C19</f>
        <v>50.84</v>
      </c>
      <c r="E17" s="57">
        <f>D17*B17/100</f>
        <v>7.6260000000000003</v>
      </c>
      <c r="F17" s="57">
        <f t="shared" si="1"/>
        <v>1.1438999999999999</v>
      </c>
      <c r="G17" s="112">
        <f t="shared" si="0"/>
        <v>0.15</v>
      </c>
    </row>
    <row r="18" spans="2:7" ht="17" customHeight="1">
      <c r="B18" s="114">
        <f>'Discount Function &amp; Yield Curve'!B20</f>
        <v>16</v>
      </c>
      <c r="C18" s="81">
        <f>'Discount Function &amp; Yield Curve'!E20/100</f>
        <v>4.6268999999999998E-2</v>
      </c>
      <c r="D18" s="57">
        <f>'Discount Function &amp; Yield Curve'!C20</f>
        <v>47.999000000000002</v>
      </c>
      <c r="E18" s="57">
        <f>D18*B18/100</f>
        <v>7.6798400000000004</v>
      </c>
      <c r="F18" s="57">
        <f t="shared" si="1"/>
        <v>1.2287744</v>
      </c>
      <c r="G18" s="112">
        <f t="shared" si="0"/>
        <v>0.16</v>
      </c>
    </row>
    <row r="19" spans="2:7" ht="17" customHeight="1">
      <c r="B19" s="114">
        <f>'Discount Function &amp; Yield Curve'!B21</f>
        <v>17</v>
      </c>
      <c r="C19" s="81">
        <f>'Discount Function &amp; Yield Curve'!E21/100</f>
        <v>4.6820000000000001E-2</v>
      </c>
      <c r="D19" s="57">
        <f>'Discount Function &amp; Yield Curve'!C21</f>
        <v>45.433999999999997</v>
      </c>
      <c r="E19" s="57">
        <f>D19*B19/100</f>
        <v>7.7237799999999996</v>
      </c>
      <c r="F19" s="57">
        <f t="shared" si="1"/>
        <v>1.3130425999999999</v>
      </c>
      <c r="G19" s="112">
        <f t="shared" si="0"/>
        <v>0.17</v>
      </c>
    </row>
    <row r="20" spans="2:7" ht="17" customHeight="1">
      <c r="B20" s="114">
        <f>'Discount Function &amp; Yield Curve'!B22</f>
        <v>18</v>
      </c>
      <c r="C20" s="81">
        <f>'Discount Function &amp; Yield Curve'!E22/100</f>
        <v>4.7134999999999996E-2</v>
      </c>
      <c r="D20" s="57">
        <f>'Discount Function &amp; Yield Curve'!C22</f>
        <v>43.139000000000003</v>
      </c>
      <c r="E20" s="57">
        <f>D20*B20/100</f>
        <v>7.7650200000000007</v>
      </c>
      <c r="F20" s="57">
        <f t="shared" si="1"/>
        <v>1.3977036</v>
      </c>
      <c r="G20" s="112">
        <f t="shared" si="0"/>
        <v>0.18</v>
      </c>
    </row>
    <row r="21" spans="2:7" ht="17" customHeight="1">
      <c r="B21" s="114">
        <f>'Discount Function &amp; Yield Curve'!B23</f>
        <v>19</v>
      </c>
      <c r="C21" s="81">
        <f>'Discount Function &amp; Yield Curve'!E23/100</f>
        <v>4.7110000000000006E-2</v>
      </c>
      <c r="D21" s="57">
        <f>'Discount Function &amp; Yield Curve'!C23</f>
        <v>41.195</v>
      </c>
      <c r="E21" s="57">
        <f>D21*B21/100</f>
        <v>7.8270500000000007</v>
      </c>
      <c r="F21" s="57">
        <f t="shared" si="1"/>
        <v>1.4871395000000001</v>
      </c>
      <c r="G21" s="112">
        <f t="shared" si="0"/>
        <v>0.19000000000000003</v>
      </c>
    </row>
    <row r="22" spans="2:7" ht="17" customHeight="1">
      <c r="B22" s="114">
        <f>'Discount Function &amp; Yield Curve'!B24</f>
        <v>20</v>
      </c>
      <c r="C22" s="81">
        <f>'Discount Function &amp; Yield Curve'!E24/100</f>
        <v>4.7085000000000002E-2</v>
      </c>
      <c r="D22" s="57">
        <f>'Discount Function &amp; Yield Curve'!C24</f>
        <v>39.340000000000003</v>
      </c>
      <c r="E22" s="57">
        <f>D22*B22/100</f>
        <v>7.8680000000000003</v>
      </c>
      <c r="F22" s="57">
        <f t="shared" si="1"/>
        <v>1.5736000000000001</v>
      </c>
      <c r="G22" s="112">
        <f t="shared" si="0"/>
        <v>0.19999999999999998</v>
      </c>
    </row>
    <row r="23" spans="2:7" ht="17" customHeight="1">
      <c r="B23" s="114">
        <f>'Discount Function &amp; Yield Curve'!B25</f>
        <v>21</v>
      </c>
      <c r="C23" s="81">
        <f>'Discount Function &amp; Yield Curve'!E25/100</f>
        <v>4.7085000000000002E-2</v>
      </c>
      <c r="D23" s="57">
        <f>'Discount Function &amp; Yield Curve'!C25</f>
        <v>37.551000000000002</v>
      </c>
      <c r="E23" s="57">
        <f>D23*B23/100</f>
        <v>7.8857100000000004</v>
      </c>
      <c r="F23" s="57">
        <f t="shared" si="1"/>
        <v>1.6559991000000003</v>
      </c>
      <c r="G23" s="112">
        <f t="shared" si="0"/>
        <v>0.21</v>
      </c>
    </row>
    <row r="24" spans="2:7" ht="17" customHeight="1">
      <c r="B24" s="114">
        <f>'Discount Function &amp; Yield Curve'!B26</f>
        <v>22</v>
      </c>
      <c r="C24" s="81">
        <f>'Discount Function &amp; Yield Curve'!E26/100</f>
        <v>4.7024999999999997E-2</v>
      </c>
      <c r="D24" s="57">
        <f>'Discount Function &amp; Yield Curve'!C26</f>
        <v>35.89</v>
      </c>
      <c r="E24" s="57">
        <f>D24*B24/100</f>
        <v>7.8958000000000004</v>
      </c>
      <c r="F24" s="57">
        <f t="shared" si="1"/>
        <v>1.7370760000000001</v>
      </c>
      <c r="G24" s="112">
        <f t="shared" si="0"/>
        <v>0.22</v>
      </c>
    </row>
    <row r="25" spans="2:7" ht="17" customHeight="1">
      <c r="B25" s="114">
        <f>'Discount Function &amp; Yield Curve'!B27</f>
        <v>23</v>
      </c>
      <c r="C25" s="81">
        <f>'Discount Function &amp; Yield Curve'!E27/100</f>
        <v>4.6905000000000002E-2</v>
      </c>
      <c r="D25" s="57">
        <f>'Discount Function &amp; Yield Curve'!C27</f>
        <v>34.351999999999997</v>
      </c>
      <c r="E25" s="57">
        <f>D25*B25/100</f>
        <v>7.9009599999999987</v>
      </c>
      <c r="F25" s="57">
        <f t="shared" si="1"/>
        <v>1.8172207999999999</v>
      </c>
      <c r="G25" s="112">
        <f t="shared" si="0"/>
        <v>0.22999999999999998</v>
      </c>
    </row>
    <row r="26" spans="2:7" ht="17" customHeight="1">
      <c r="B26" s="114">
        <f>'Discount Function &amp; Yield Curve'!B28</f>
        <v>24</v>
      </c>
      <c r="C26" s="81">
        <f>'Discount Function &amp; Yield Curve'!E28/100</f>
        <v>4.6809999999999997E-2</v>
      </c>
      <c r="D26" s="57">
        <f>'Discount Function &amp; Yield Curve'!C28</f>
        <v>32.869</v>
      </c>
      <c r="E26" s="57">
        <f>D26*B26/100</f>
        <v>7.88856</v>
      </c>
      <c r="F26" s="57">
        <f t="shared" si="1"/>
        <v>1.8932544000000002</v>
      </c>
      <c r="G26" s="112">
        <f t="shared" si="0"/>
        <v>0.24</v>
      </c>
    </row>
    <row r="27" spans="2:7" ht="17" customHeight="1">
      <c r="B27" s="114">
        <f>'Discount Function &amp; Yield Curve'!B29</f>
        <v>25</v>
      </c>
      <c r="C27" s="81">
        <f>'Discount Function &amp; Yield Curve'!E29/100</f>
        <v>4.6524999999999997E-2</v>
      </c>
      <c r="D27" s="57">
        <f>'Discount Function &amp; Yield Curve'!C29</f>
        <v>31.603000000000002</v>
      </c>
      <c r="E27" s="57">
        <f>D27*B27/100</f>
        <v>7.9007500000000004</v>
      </c>
      <c r="F27" s="57">
        <f t="shared" si="1"/>
        <v>1.9751875000000001</v>
      </c>
      <c r="G27" s="112">
        <f t="shared" si="0"/>
        <v>0.25</v>
      </c>
    </row>
    <row r="28" spans="2:7" ht="17" customHeight="1">
      <c r="B28" s="114">
        <f>'Discount Function &amp; Yield Curve'!B30</f>
        <v>26</v>
      </c>
      <c r="C28" s="81">
        <f>'Discount Function &amp; Yield Curve'!E30/100</f>
        <v>4.5875000000000006E-2</v>
      </c>
      <c r="D28" s="57">
        <f>'Discount Function &amp; Yield Curve'!C30</f>
        <v>30.686</v>
      </c>
      <c r="E28" s="57">
        <f>D28*B28/100</f>
        <v>7.9783600000000003</v>
      </c>
      <c r="F28" s="57">
        <f t="shared" si="1"/>
        <v>2.0743735999999999</v>
      </c>
      <c r="G28" s="112">
        <f t="shared" si="0"/>
        <v>0.26</v>
      </c>
    </row>
    <row r="29" spans="2:7" ht="17" customHeight="1">
      <c r="B29" s="114">
        <f>'Discount Function &amp; Yield Curve'!B31</f>
        <v>27</v>
      </c>
      <c r="C29" s="81">
        <f>'Discount Function &amp; Yield Curve'!E31/100</f>
        <v>4.5380999999999998E-2</v>
      </c>
      <c r="D29" s="57">
        <f>'Discount Function &amp; Yield Curve'!C31</f>
        <v>29.710999999999999</v>
      </c>
      <c r="E29" s="57">
        <f>D29*B29/100</f>
        <v>8.0219699999999996</v>
      </c>
      <c r="F29" s="57">
        <f t="shared" si="1"/>
        <v>2.1659318999999999</v>
      </c>
      <c r="G29" s="112">
        <f t="shared" si="0"/>
        <v>0.27</v>
      </c>
    </row>
    <row r="30" spans="2:7" ht="17" customHeight="1">
      <c r="B30" s="114">
        <f>'Discount Function &amp; Yield Curve'!B32</f>
        <v>28</v>
      </c>
      <c r="C30" s="81">
        <f>'Discount Function &amp; Yield Curve'!E32/100</f>
        <v>4.4374999999999998E-2</v>
      </c>
      <c r="D30" s="57">
        <f>'Discount Function &amp; Yield Curve'!C32</f>
        <v>29.202000000000002</v>
      </c>
      <c r="E30" s="57">
        <f>D30*B30/100</f>
        <v>8.1765600000000003</v>
      </c>
      <c r="F30" s="57">
        <f t="shared" si="1"/>
        <v>2.2894368000000003</v>
      </c>
      <c r="G30" s="112">
        <f t="shared" si="0"/>
        <v>0.27999999999999997</v>
      </c>
    </row>
    <row r="31" spans="2:7" ht="17" customHeight="1" thickBot="1">
      <c r="B31" s="115">
        <f>'Discount Function &amp; Yield Curve'!B33</f>
        <v>29</v>
      </c>
      <c r="C31" s="86">
        <f>'Discount Function &amp; Yield Curve'!E33/100</f>
        <v>4.3120000000000006E-2</v>
      </c>
      <c r="D31" s="59">
        <f>'Discount Function &amp; Yield Curve'!C33</f>
        <v>28.963000000000001</v>
      </c>
      <c r="E31" s="59">
        <f>D31*B31/100</f>
        <v>8.3992699999999996</v>
      </c>
      <c r="F31" s="59">
        <f t="shared" si="1"/>
        <v>2.4357883</v>
      </c>
      <c r="G31" s="113">
        <f t="shared" si="0"/>
        <v>0.28999999999999998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C278-D825-49B1-8C51-67FCEAD455FF}">
  <sheetPr>
    <tabColor rgb="FFFFC000"/>
  </sheetPr>
  <dimension ref="B1:G31"/>
  <sheetViews>
    <sheetView showGridLines="0" workbookViewId="0">
      <selection activeCell="H28" sqref="H28"/>
    </sheetView>
  </sheetViews>
  <sheetFormatPr baseColWidth="10" defaultColWidth="12.83203125" defaultRowHeight="17" customHeight="1"/>
  <cols>
    <col min="1" max="1" width="2.83203125" style="20" customWidth="1"/>
    <col min="2" max="16384" width="12.83203125" style="20"/>
  </cols>
  <sheetData>
    <row r="1" spans="2:7" ht="17" customHeight="1" thickBot="1"/>
    <row r="2" spans="2:7" ht="17" customHeight="1" thickBot="1">
      <c r="B2" s="181" t="s">
        <v>44</v>
      </c>
      <c r="C2" s="182" t="s">
        <v>45</v>
      </c>
      <c r="D2" s="182" t="s">
        <v>43</v>
      </c>
      <c r="E2" s="183" t="s">
        <v>8</v>
      </c>
      <c r="F2" s="182" t="s">
        <v>41</v>
      </c>
      <c r="G2" s="184" t="s">
        <v>42</v>
      </c>
    </row>
    <row r="3" spans="2:7" ht="17" customHeight="1">
      <c r="B3" s="78">
        <v>1</v>
      </c>
      <c r="C3" s="79">
        <f>'Discount Function &amp; Yield Curve'!D5</f>
        <v>0.95311000000000012</v>
      </c>
      <c r="D3" s="79">
        <f>SUM($C$3:C3)</f>
        <v>0.95311000000000012</v>
      </c>
      <c r="E3" s="80">
        <f>'Discount Function &amp; Yield Curve'!E5/100</f>
        <v>4.6435000000000004E-2</v>
      </c>
      <c r="F3" s="81">
        <f>RATE(B3,1,-D3)</f>
        <v>4.9196839819118952E-2</v>
      </c>
      <c r="G3" s="82">
        <f>(1-C3)/D3</f>
        <v>4.9196839819118328E-2</v>
      </c>
    </row>
    <row r="4" spans="2:7" ht="17" customHeight="1">
      <c r="B4" s="78">
        <v>2</v>
      </c>
      <c r="C4" s="79">
        <f>'Discount Function &amp; Yield Curve'!D6</f>
        <v>0.91504000000000008</v>
      </c>
      <c r="D4" s="79">
        <f>SUM($C$3:C4)</f>
        <v>1.8681500000000002</v>
      </c>
      <c r="E4" s="80">
        <f>'Discount Function &amp; Yield Curve'!E6/100</f>
        <v>4.3865999999999995E-2</v>
      </c>
      <c r="F4" s="81">
        <f>RATE(B4,1,-D4)</f>
        <v>4.6696757003571988E-2</v>
      </c>
      <c r="G4" s="82">
        <f>(1-C4)/D4</f>
        <v>4.5478146829751313E-2</v>
      </c>
    </row>
    <row r="5" spans="2:7" ht="17" customHeight="1">
      <c r="B5" s="78">
        <v>3</v>
      </c>
      <c r="C5" s="79">
        <f>'Discount Function &amp; Yield Curve'!D7</f>
        <v>0.88263000000000003</v>
      </c>
      <c r="D5" s="79">
        <f>SUM($C$3:C5)</f>
        <v>2.7507800000000002</v>
      </c>
      <c r="E5" s="80">
        <f>'Discount Function &amp; Yield Curve'!E7/100</f>
        <v>4.1407999999999993E-2</v>
      </c>
      <c r="F5" s="81">
        <f>RATE(B5,1,-D5)</f>
        <v>4.4649954270320806E-2</v>
      </c>
      <c r="G5" s="82">
        <f>(1-C5)/D5</f>
        <v>4.2667897832614737E-2</v>
      </c>
    </row>
    <row r="6" spans="2:7" ht="17" customHeight="1">
      <c r="B6" s="78">
        <v>4</v>
      </c>
      <c r="C6" s="79">
        <f>'Discount Function &amp; Yield Curve'!D8</f>
        <v>0.84955000000000003</v>
      </c>
      <c r="D6" s="79">
        <f>SUM($C$3:C6)</f>
        <v>3.6003300000000005</v>
      </c>
      <c r="E6" s="80">
        <f>'Discount Function &amp; Yield Curve'!E8/100</f>
        <v>4.0704999999999998E-2</v>
      </c>
      <c r="F6" s="81">
        <f>RATE(B6,1,-D6)</f>
        <v>4.3478944177441851E-2</v>
      </c>
      <c r="G6" s="82">
        <f>(1-C6)/D6</f>
        <v>4.1787836115022778E-2</v>
      </c>
    </row>
    <row r="7" spans="2:7" ht="17" customHeight="1">
      <c r="B7" s="78">
        <v>5</v>
      </c>
      <c r="C7" s="79">
        <f>'Discount Function &amp; Yield Curve'!D9</f>
        <v>0.81645999999999996</v>
      </c>
      <c r="D7" s="79">
        <f>SUM($C$3:C7)</f>
        <v>4.4167900000000007</v>
      </c>
      <c r="E7" s="80">
        <f>'Discount Function &amp; Yield Curve'!E9/100</f>
        <v>4.0591000000000002E-2</v>
      </c>
      <c r="F7" s="81">
        <f>RATE(B7,1,-D7)</f>
        <v>4.2818682368869369E-2</v>
      </c>
      <c r="G7" s="82">
        <f>(1-C7)/D7</f>
        <v>4.1555066009477476E-2</v>
      </c>
    </row>
    <row r="8" spans="2:7" ht="17" customHeight="1">
      <c r="B8" s="78">
        <v>6</v>
      </c>
      <c r="C8" s="79">
        <f>'Discount Function &amp; Yield Curve'!D10</f>
        <v>0.78159000000000001</v>
      </c>
      <c r="D8" s="79">
        <f>SUM($C$3:C8)</f>
        <v>5.1983800000000002</v>
      </c>
      <c r="E8" s="80">
        <f>'Discount Function &amp; Yield Curve'!E10/100</f>
        <v>4.1174999999999996E-2</v>
      </c>
      <c r="F8" s="81">
        <f>RATE(B8,1,-D8)</f>
        <v>4.2580717239643809E-2</v>
      </c>
      <c r="G8" s="82">
        <f>(1-C8)/D8</f>
        <v>4.2015012369238103E-2</v>
      </c>
    </row>
    <row r="9" spans="2:7" ht="17" customHeight="1">
      <c r="B9" s="78">
        <v>7</v>
      </c>
      <c r="C9" s="79">
        <f>'Discount Function &amp; Yield Curve'!D11</f>
        <v>0.74968000000000001</v>
      </c>
      <c r="D9" s="79">
        <f>SUM($C$3:C9)</f>
        <v>5.9480599999999999</v>
      </c>
      <c r="E9" s="80">
        <f>'Discount Function &amp; Yield Curve'!E11/100</f>
        <v>4.1308999999999998E-2</v>
      </c>
      <c r="F9" s="81">
        <f>RATE(B9,1,-D9)</f>
        <v>4.2451208987729569E-2</v>
      </c>
      <c r="G9" s="82">
        <f>(1-C9)/D9</f>
        <v>4.208430984220065E-2</v>
      </c>
    </row>
    <row r="10" spans="2:7" ht="17" customHeight="1">
      <c r="B10" s="78">
        <v>8</v>
      </c>
      <c r="C10" s="79">
        <f>'Discount Function &amp; Yield Curve'!D12</f>
        <v>0.71772000000000002</v>
      </c>
      <c r="D10" s="79">
        <f>SUM($C$3:C10)</f>
        <v>6.6657799999999998</v>
      </c>
      <c r="E10" s="80">
        <f>'Discount Function &amp; Yield Curve'!E12/100</f>
        <v>4.1649000000000005E-2</v>
      </c>
      <c r="F10" s="81">
        <f>RATE(B10,1,-D10)</f>
        <v>4.2427020324490229E-2</v>
      </c>
      <c r="G10" s="82">
        <f>(1-C10)/D10</f>
        <v>4.2347632235087265E-2</v>
      </c>
    </row>
    <row r="11" spans="2:7" ht="17" customHeight="1">
      <c r="B11" s="78">
        <v>9</v>
      </c>
      <c r="C11" s="79">
        <f>'Discount Function &amp; Yield Curve'!D13</f>
        <v>0.68552999999999997</v>
      </c>
      <c r="D11" s="79">
        <f>SUM($C$3:C11)</f>
        <v>7.3513099999999998</v>
      </c>
      <c r="E11" s="80">
        <f>'Discount Function &amp; Yield Curve'!E13/100</f>
        <v>4.2175999999999998E-2</v>
      </c>
      <c r="F11" s="81">
        <f>RATE(B11,1,-D11)</f>
        <v>4.2501192032408396E-2</v>
      </c>
      <c r="G11" s="82">
        <f>(1-C11)/D11</f>
        <v>4.2777409740576852E-2</v>
      </c>
    </row>
    <row r="12" spans="2:7" ht="17" customHeight="1">
      <c r="B12" s="78">
        <v>10</v>
      </c>
      <c r="C12" s="79">
        <f>'Discount Function &amp; Yield Curve'!D14</f>
        <v>0.65457999999999994</v>
      </c>
      <c r="D12" s="79">
        <f>SUM($C$3:C12)</f>
        <v>8.0058899999999991</v>
      </c>
      <c r="E12" s="80">
        <f>'Discount Function &amp; Yield Curve'!E14/100</f>
        <v>4.2629E-2</v>
      </c>
      <c r="F12" s="81">
        <f>RATE(B12,1,-D12)</f>
        <v>4.2626141906964933E-2</v>
      </c>
      <c r="G12" s="82">
        <f>(1-C12)/D12</f>
        <v>4.3145733953376841E-2</v>
      </c>
    </row>
    <row r="13" spans="2:7" ht="17" customHeight="1">
      <c r="B13" s="78">
        <v>11</v>
      </c>
      <c r="C13" s="79">
        <f>'Discount Function &amp; Yield Curve'!D15</f>
        <v>0.62409000000000003</v>
      </c>
      <c r="D13" s="79">
        <f>SUM($C$3:C13)</f>
        <v>8.6299799999999998</v>
      </c>
      <c r="E13" s="80">
        <f>'Discount Function &amp; Yield Curve'!E15/100</f>
        <v>4.3139000000000004E-2</v>
      </c>
      <c r="F13" s="81">
        <f>RATE(B13,1,-D13)</f>
        <v>4.2793093644213596E-2</v>
      </c>
      <c r="G13" s="82">
        <f>(1-C13)/D13</f>
        <v>4.3558617748824441E-2</v>
      </c>
    </row>
    <row r="14" spans="2:7" ht="17" customHeight="1">
      <c r="B14" s="78">
        <v>12</v>
      </c>
      <c r="C14" s="79">
        <f>'Discount Function &amp; Yield Curve'!D16</f>
        <v>0.59463999999999995</v>
      </c>
      <c r="D14" s="79">
        <f>SUM($C$3:C14)</f>
        <v>9.2246199999999998</v>
      </c>
      <c r="E14" s="80">
        <f>'Discount Function &amp; Yield Curve'!E16/100</f>
        <v>4.3619000000000005E-2</v>
      </c>
      <c r="F14" s="81">
        <f>RATE(B14,1,-D14)</f>
        <v>4.2984648478854352E-2</v>
      </c>
      <c r="G14" s="82">
        <f>(1-C14)/D14</f>
        <v>4.3943273544059275E-2</v>
      </c>
    </row>
    <row r="15" spans="2:7" ht="17" customHeight="1">
      <c r="B15" s="78">
        <v>13</v>
      </c>
      <c r="C15" s="79">
        <f>'Discount Function &amp; Yield Curve'!D17</f>
        <v>0.56625999999999999</v>
      </c>
      <c r="D15" s="79">
        <f>SUM($C$3:C15)</f>
        <v>9.7908799999999996</v>
      </c>
      <c r="E15" s="80">
        <f>'Discount Function &amp; Yield Curve'!E17/100</f>
        <v>4.4069999999999998E-2</v>
      </c>
      <c r="F15" s="81">
        <f>RATE(B15,1,-D15)</f>
        <v>4.3189730490493287E-2</v>
      </c>
      <c r="G15" s="82">
        <f>(1-C15)/D15</f>
        <v>4.4300410177634697E-2</v>
      </c>
    </row>
    <row r="16" spans="2:7" ht="17" customHeight="1">
      <c r="B16" s="78">
        <v>14</v>
      </c>
      <c r="C16" s="79">
        <f>'Discount Function &amp; Yield Curve'!D18</f>
        <v>0.53683999999999998</v>
      </c>
      <c r="D16" s="79">
        <f>SUM($C$3:C16)</f>
        <v>10.327719999999999</v>
      </c>
      <c r="E16" s="80">
        <f>'Discount Function &amp; Yield Curve'!E18/100</f>
        <v>4.478E-2</v>
      </c>
      <c r="F16" s="81">
        <f>RATE(B16,1,-D16)</f>
        <v>4.3432641040688176E-2</v>
      </c>
      <c r="G16" s="82">
        <f>(1-C16)/D16</f>
        <v>4.4846297149806542E-2</v>
      </c>
    </row>
    <row r="17" spans="2:7" ht="17" customHeight="1">
      <c r="B17" s="78">
        <v>15</v>
      </c>
      <c r="C17" s="79">
        <f>'Discount Function &amp; Yield Curve'!D19</f>
        <v>0.50840000000000007</v>
      </c>
      <c r="D17" s="79">
        <f>SUM($C$3:C17)</f>
        <v>10.836119999999999</v>
      </c>
      <c r="E17" s="80">
        <f>'Discount Function &amp; Yield Curve'!E19/100</f>
        <v>4.5469999999999997E-2</v>
      </c>
      <c r="F17" s="81">
        <f>RATE(B17,1,-D17)</f>
        <v>4.3700709940952841E-2</v>
      </c>
      <c r="G17" s="82">
        <f>(1-C17)/D17</f>
        <v>4.5366791803708333E-2</v>
      </c>
    </row>
    <row r="18" spans="2:7" ht="17" customHeight="1">
      <c r="B18" s="78">
        <v>16</v>
      </c>
      <c r="C18" s="79">
        <f>'Discount Function &amp; Yield Curve'!D20</f>
        <v>0.47999000000000003</v>
      </c>
      <c r="D18" s="79">
        <f>SUM($C$3:C18)</f>
        <v>11.31611</v>
      </c>
      <c r="E18" s="80">
        <f>'Discount Function &amp; Yield Curve'!E20/100</f>
        <v>4.6268999999999998E-2</v>
      </c>
      <c r="F18" s="81">
        <f>RATE(B18,1,-D18)</f>
        <v>4.3996983875418443E-2</v>
      </c>
      <c r="G18" s="82">
        <f>(1-C18)/D18</f>
        <v>4.5953070445585983E-2</v>
      </c>
    </row>
    <row r="19" spans="2:7" ht="17" customHeight="1">
      <c r="B19" s="78">
        <v>17</v>
      </c>
      <c r="C19" s="79">
        <f>'Discount Function &amp; Yield Curve'!D21</f>
        <v>0.45433999999999997</v>
      </c>
      <c r="D19" s="79">
        <f>SUM($C$3:C19)</f>
        <v>11.77045</v>
      </c>
      <c r="E19" s="80">
        <f>'Discount Function &amp; Yield Curve'!E21/100</f>
        <v>4.6820000000000001E-2</v>
      </c>
      <c r="F19" s="81">
        <f>RATE(B19,1,-D19)</f>
        <v>4.4292895695307567E-2</v>
      </c>
      <c r="G19" s="82">
        <f>(1-C19)/D19</f>
        <v>4.6358465479229768E-2</v>
      </c>
    </row>
    <row r="20" spans="2:7" ht="17" customHeight="1">
      <c r="B20" s="78">
        <v>18</v>
      </c>
      <c r="C20" s="79">
        <f>'Discount Function &amp; Yield Curve'!D22</f>
        <v>0.43139000000000005</v>
      </c>
      <c r="D20" s="79">
        <f>SUM($C$3:C20)</f>
        <v>12.201840000000001</v>
      </c>
      <c r="E20" s="80">
        <f>'Discount Function &amp; Yield Curve'!E22/100</f>
        <v>4.7134999999999996E-2</v>
      </c>
      <c r="F20" s="81">
        <f>RATE(B20,1,-D20)</f>
        <v>4.4569244512645524E-2</v>
      </c>
      <c r="G20" s="82">
        <f>(1-C20)/D20</f>
        <v>4.6600348799853128E-2</v>
      </c>
    </row>
    <row r="21" spans="2:7" ht="17" customHeight="1">
      <c r="B21" s="78">
        <v>19</v>
      </c>
      <c r="C21" s="79">
        <f>'Discount Function &amp; Yield Curve'!D23</f>
        <v>0.41194999999999998</v>
      </c>
      <c r="D21" s="79">
        <f>SUM($C$3:C21)</f>
        <v>12.61379</v>
      </c>
      <c r="E21" s="80">
        <f>'Discount Function &amp; Yield Curve'!E23/100</f>
        <v>4.7110000000000006E-2</v>
      </c>
      <c r="F21" s="81">
        <f>RATE(B21,1,-D21)</f>
        <v>4.4804623563276906E-2</v>
      </c>
      <c r="G21" s="82">
        <f>(1-C21)/D21</f>
        <v>4.661961234490189E-2</v>
      </c>
    </row>
    <row r="22" spans="2:7" ht="17" customHeight="1">
      <c r="B22" s="78">
        <v>20</v>
      </c>
      <c r="C22" s="79">
        <f>'Discount Function &amp; Yield Curve'!D24</f>
        <v>0.39340000000000003</v>
      </c>
      <c r="D22" s="79">
        <f>SUM($C$3:C22)</f>
        <v>13.00719</v>
      </c>
      <c r="E22" s="80">
        <f>'Discount Function &amp; Yield Curve'!E24/100</f>
        <v>4.7085000000000002E-2</v>
      </c>
      <c r="F22" s="81">
        <f>RATE(B22,1,-D22)</f>
        <v>4.5006622742820551E-2</v>
      </c>
      <c r="G22" s="82">
        <f>(1-C22)/D22</f>
        <v>4.663574530701866E-2</v>
      </c>
    </row>
    <row r="23" spans="2:7" ht="17" customHeight="1">
      <c r="B23" s="78">
        <v>21</v>
      </c>
      <c r="C23" s="79">
        <f>'Discount Function &amp; Yield Curve'!D25</f>
        <v>0.37551000000000001</v>
      </c>
      <c r="D23" s="79">
        <f>SUM($C$3:C23)</f>
        <v>13.3827</v>
      </c>
      <c r="E23" s="80">
        <f>'Discount Function &amp; Yield Curve'!E25/100</f>
        <v>4.7085000000000002E-2</v>
      </c>
      <c r="F23" s="81">
        <f>RATE(B23,1,-D23)</f>
        <v>4.5182710253292041E-2</v>
      </c>
      <c r="G23" s="82">
        <f>(1-C23)/D23</f>
        <v>4.6663976626540232E-2</v>
      </c>
    </row>
    <row r="24" spans="2:7" ht="17" customHeight="1">
      <c r="B24" s="78">
        <v>22</v>
      </c>
      <c r="C24" s="79">
        <f>'Discount Function &amp; Yield Curve'!D26</f>
        <v>0.3589</v>
      </c>
      <c r="D24" s="79">
        <f>SUM($C$3:C24)</f>
        <v>13.7416</v>
      </c>
      <c r="E24" s="80">
        <f>'Discount Function &amp; Yield Curve'!E26/100</f>
        <v>4.7024999999999997E-2</v>
      </c>
      <c r="F24" s="81">
        <f>RATE(B24,1,-D24)</f>
        <v>4.5333574305678068E-2</v>
      </c>
      <c r="G24" s="82">
        <f>(1-C24)/D24</f>
        <v>4.6653955871223146E-2</v>
      </c>
    </row>
    <row r="25" spans="2:7" ht="17" customHeight="1">
      <c r="B25" s="78">
        <v>23</v>
      </c>
      <c r="C25" s="79">
        <f>'Discount Function &amp; Yield Curve'!D27</f>
        <v>0.34351999999999999</v>
      </c>
      <c r="D25" s="79">
        <f>SUM($C$3:C25)</f>
        <v>14.08512</v>
      </c>
      <c r="E25" s="80">
        <f>'Discount Function &amp; Yield Curve'!E27/100</f>
        <v>4.6905000000000002E-2</v>
      </c>
      <c r="F25" s="81">
        <f>RATE(B25,1,-D25)</f>
        <v>4.5459944392320581E-2</v>
      </c>
      <c r="G25" s="82">
        <f>(1-C25)/D25</f>
        <v>4.6608051617593599E-2</v>
      </c>
    </row>
    <row r="26" spans="2:7" ht="17" customHeight="1">
      <c r="B26" s="78">
        <v>24</v>
      </c>
      <c r="C26" s="79">
        <f>'Discount Function &amp; Yield Curve'!D28</f>
        <v>0.32868999999999998</v>
      </c>
      <c r="D26" s="79">
        <f>SUM($C$3:C26)</f>
        <v>14.41381</v>
      </c>
      <c r="E26" s="80">
        <f>'Discount Function &amp; Yield Curve'!E28/100</f>
        <v>4.6809999999999997E-2</v>
      </c>
      <c r="F26" s="81">
        <f>RATE(B26,1,-D26)</f>
        <v>4.55669509121535E-2</v>
      </c>
      <c r="G26" s="82">
        <f>(1-C26)/D26</f>
        <v>4.6574084159566424E-2</v>
      </c>
    </row>
    <row r="27" spans="2:7" ht="17" customHeight="1">
      <c r="B27" s="78">
        <v>25</v>
      </c>
      <c r="C27" s="79">
        <f>'Discount Function &amp; Yield Curve'!D29</f>
        <v>0.31603000000000003</v>
      </c>
      <c r="D27" s="79">
        <f>SUM($C$3:C27)</f>
        <v>14.729839999999999</v>
      </c>
      <c r="E27" s="80">
        <f>'Discount Function &amp; Yield Curve'!E29/100</f>
        <v>4.6524999999999997E-2</v>
      </c>
      <c r="F27" s="81">
        <f>RATE(B27,1,-D27)</f>
        <v>4.5647773444914178E-2</v>
      </c>
      <c r="G27" s="82">
        <f>(1-C27)/D27</f>
        <v>4.6434312932116029E-2</v>
      </c>
    </row>
    <row r="28" spans="2:7" ht="17" customHeight="1">
      <c r="B28" s="78">
        <v>26</v>
      </c>
      <c r="C28" s="79">
        <f>'Discount Function &amp; Yield Curve'!D30</f>
        <v>0.30686000000000002</v>
      </c>
      <c r="D28" s="79">
        <f>SUM($C$3:C28)</f>
        <v>15.0367</v>
      </c>
      <c r="E28" s="80">
        <f>'Discount Function &amp; Yield Curve'!E30/100</f>
        <v>4.5875000000000006E-2</v>
      </c>
      <c r="F28" s="81">
        <f>RATE(B28,1,-D28)</f>
        <v>4.5688405060922227E-2</v>
      </c>
      <c r="G28" s="82">
        <f>(1-C28)/D28</f>
        <v>4.6096550439923653E-2</v>
      </c>
    </row>
    <row r="29" spans="2:7" ht="17" customHeight="1">
      <c r="B29" s="78">
        <v>27</v>
      </c>
      <c r="C29" s="79">
        <f>'Discount Function &amp; Yield Curve'!D31</f>
        <v>0.29710999999999999</v>
      </c>
      <c r="D29" s="79">
        <f>SUM($C$3:C29)</f>
        <v>15.33381</v>
      </c>
      <c r="E29" s="80">
        <f>'Discount Function &amp; Yield Curve'!E31/100</f>
        <v>4.5380999999999998E-2</v>
      </c>
      <c r="F29" s="81">
        <f>RATE(B29,1,-D29)</f>
        <v>4.570168902957239E-2</v>
      </c>
      <c r="G29" s="82">
        <f>(1-C29)/D29</f>
        <v>4.5839227171850967E-2</v>
      </c>
    </row>
    <row r="30" spans="2:7" ht="17" customHeight="1">
      <c r="B30" s="78">
        <v>28</v>
      </c>
      <c r="C30" s="79">
        <f>'Discount Function &amp; Yield Curve'!D32</f>
        <v>0.29202</v>
      </c>
      <c r="D30" s="79">
        <f>SUM($C$3:C30)</f>
        <v>15.625830000000001</v>
      </c>
      <c r="E30" s="80">
        <f>'Discount Function &amp; Yield Curve'!E32/100</f>
        <v>4.4374999999999998E-2</v>
      </c>
      <c r="F30" s="81">
        <f>RATE(B30,1,-D30)</f>
        <v>4.5667941760932508E-2</v>
      </c>
      <c r="G30" s="82">
        <f>(1-C30)/D30</f>
        <v>4.5308313222401628E-2</v>
      </c>
    </row>
    <row r="31" spans="2:7" ht="17" customHeight="1" thickBot="1">
      <c r="B31" s="83">
        <v>29</v>
      </c>
      <c r="C31" s="84">
        <f>'Discount Function &amp; Yield Curve'!D33</f>
        <v>0.28963</v>
      </c>
      <c r="D31" s="84">
        <f>SUM($C$3:C31)</f>
        <v>15.915460000000001</v>
      </c>
      <c r="E31" s="85">
        <f>'Discount Function &amp; Yield Curve'!E33/100</f>
        <v>4.3120000000000006E-2</v>
      </c>
      <c r="F31" s="86">
        <f>RATE(B31,1,-D31)</f>
        <v>4.5581455593870245E-2</v>
      </c>
      <c r="G31" s="87">
        <f>(1-C31)/D31</f>
        <v>4.4633959684482881E-2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001"/>
  <sheetViews>
    <sheetView showGridLines="0" zoomScale="97" zoomScaleNormal="100" workbookViewId="0">
      <selection activeCell="H39" sqref="H39"/>
    </sheetView>
  </sheetViews>
  <sheetFormatPr baseColWidth="10" defaultColWidth="12.6640625" defaultRowHeight="17" customHeight="1"/>
  <cols>
    <col min="1" max="1" width="2.83203125" customWidth="1"/>
    <col min="2" max="2" width="11.5" customWidth="1"/>
    <col min="3" max="3" width="13.33203125" customWidth="1"/>
    <col min="4" max="5" width="7.6640625" customWidth="1"/>
    <col min="6" max="6" width="11" customWidth="1"/>
    <col min="7" max="8" width="7.6640625" customWidth="1"/>
    <col min="9" max="9" width="11" customWidth="1"/>
    <col min="10" max="11" width="7.6640625" customWidth="1"/>
    <col min="12" max="12" width="11" customWidth="1"/>
    <col min="13" max="13" width="7.83203125" customWidth="1"/>
    <col min="14" max="14" width="8.6640625" customWidth="1"/>
    <col min="15" max="15" width="11" customWidth="1"/>
    <col min="16" max="16" width="7" customWidth="1"/>
    <col min="17" max="17" width="8.6640625" customWidth="1"/>
    <col min="18" max="18" width="11" customWidth="1"/>
    <col min="19" max="19" width="7.6640625" customWidth="1"/>
    <col min="20" max="20" width="8.6640625" customWidth="1"/>
    <col min="21" max="22" width="11" customWidth="1"/>
  </cols>
  <sheetData>
    <row r="1" spans="2:31" ht="17" customHeight="1" thickBot="1"/>
    <row r="2" spans="2:31" ht="17" customHeight="1">
      <c r="B2" s="152"/>
      <c r="C2" s="153"/>
      <c r="D2" s="154" t="s">
        <v>14</v>
      </c>
      <c r="E2" s="155"/>
      <c r="F2" s="156"/>
      <c r="G2" s="157" t="s">
        <v>15</v>
      </c>
      <c r="H2" s="155"/>
      <c r="I2" s="156"/>
      <c r="J2" s="157" t="s">
        <v>16</v>
      </c>
      <c r="K2" s="155"/>
      <c r="L2" s="156"/>
      <c r="M2" s="157" t="s">
        <v>17</v>
      </c>
      <c r="N2" s="155"/>
      <c r="O2" s="156"/>
      <c r="P2" s="157" t="s">
        <v>18</v>
      </c>
      <c r="Q2" s="155"/>
      <c r="R2" s="156"/>
      <c r="S2" s="157" t="s">
        <v>19</v>
      </c>
      <c r="T2" s="154"/>
      <c r="U2" s="154"/>
      <c r="V2" s="158"/>
      <c r="W2" s="1"/>
      <c r="X2" s="1"/>
      <c r="Y2" s="1"/>
      <c r="Z2" s="1"/>
      <c r="AA2" s="1"/>
      <c r="AB2" s="1"/>
      <c r="AC2" s="1"/>
      <c r="AD2" s="1"/>
      <c r="AE2" s="1"/>
    </row>
    <row r="3" spans="2:31" ht="17" customHeight="1" thickBot="1">
      <c r="B3" s="163" t="s">
        <v>0</v>
      </c>
      <c r="C3" s="159" t="s">
        <v>1</v>
      </c>
      <c r="D3" s="160" t="s">
        <v>2</v>
      </c>
      <c r="E3" s="160" t="s">
        <v>3</v>
      </c>
      <c r="F3" s="161" t="s">
        <v>4</v>
      </c>
      <c r="G3" s="162" t="s">
        <v>2</v>
      </c>
      <c r="H3" s="160" t="s">
        <v>3</v>
      </c>
      <c r="I3" s="161" t="s">
        <v>4</v>
      </c>
      <c r="J3" s="162" t="s">
        <v>2</v>
      </c>
      <c r="K3" s="160" t="s">
        <v>3</v>
      </c>
      <c r="L3" s="161" t="s">
        <v>4</v>
      </c>
      <c r="M3" s="162" t="s">
        <v>2</v>
      </c>
      <c r="N3" s="160" t="s">
        <v>3</v>
      </c>
      <c r="O3" s="161" t="s">
        <v>4</v>
      </c>
      <c r="P3" s="162" t="s">
        <v>2</v>
      </c>
      <c r="Q3" s="160" t="s">
        <v>3</v>
      </c>
      <c r="R3" s="161" t="s">
        <v>4</v>
      </c>
      <c r="S3" s="160" t="s">
        <v>2</v>
      </c>
      <c r="T3" s="160" t="s">
        <v>3</v>
      </c>
      <c r="U3" s="159" t="s">
        <v>4</v>
      </c>
      <c r="V3" s="159" t="s">
        <v>46</v>
      </c>
      <c r="W3" s="2"/>
      <c r="X3" s="2"/>
      <c r="Y3" s="2"/>
      <c r="Z3" s="2"/>
      <c r="AA3" s="2"/>
      <c r="AB3" s="2"/>
      <c r="AC3" s="2"/>
      <c r="AD3" s="2"/>
      <c r="AE3" s="2"/>
    </row>
    <row r="4" spans="2:31" ht="17" customHeight="1">
      <c r="B4" s="4">
        <v>1</v>
      </c>
      <c r="C4" s="6">
        <v>45703</v>
      </c>
      <c r="D4" s="8">
        <v>95.231999999999999</v>
      </c>
      <c r="E4" s="8">
        <v>95.311000000000007</v>
      </c>
      <c r="F4" s="12">
        <v>4.6435000000000004</v>
      </c>
      <c r="G4" s="9">
        <v>95.263999999999996</v>
      </c>
      <c r="H4" s="8">
        <v>95.340999999999994</v>
      </c>
      <c r="I4" s="12">
        <v>4.6992000000000003</v>
      </c>
      <c r="J4" s="9">
        <v>95.302999999999997</v>
      </c>
      <c r="K4" s="8">
        <v>95.382999999999996</v>
      </c>
      <c r="L4" s="12">
        <v>4.7442000000000002</v>
      </c>
      <c r="M4" s="9">
        <v>95.23</v>
      </c>
      <c r="N4" s="8">
        <v>95.375</v>
      </c>
      <c r="O4" s="12">
        <v>4.8052000000000001</v>
      </c>
      <c r="P4" s="9">
        <v>95.27</v>
      </c>
      <c r="Q4" s="8">
        <v>95.441999999999993</v>
      </c>
      <c r="R4" s="12">
        <v>4.8688000000000002</v>
      </c>
      <c r="S4" s="8">
        <v>95.468999999999994</v>
      </c>
      <c r="T4" s="8">
        <v>95.54</v>
      </c>
      <c r="U4" s="14">
        <v>4.8578999999999999</v>
      </c>
      <c r="V4" s="88">
        <f>S4/E4-1</f>
        <v>1.6577310069141316E-3</v>
      </c>
      <c r="W4" s="116"/>
      <c r="X4" s="2"/>
      <c r="Y4" s="2"/>
      <c r="Z4" s="2"/>
      <c r="AA4" s="2"/>
      <c r="AB4" s="2"/>
      <c r="AC4" s="2"/>
      <c r="AD4" s="2"/>
      <c r="AE4" s="2"/>
    </row>
    <row r="5" spans="2:31" ht="17" customHeight="1">
      <c r="B5" s="4">
        <v>2</v>
      </c>
      <c r="C5" s="6">
        <v>46068</v>
      </c>
      <c r="D5" s="8">
        <v>91.430999999999997</v>
      </c>
      <c r="E5" s="8">
        <v>91.504000000000005</v>
      </c>
      <c r="F5" s="12">
        <v>4.3865999999999996</v>
      </c>
      <c r="G5" s="9">
        <v>91.481999999999999</v>
      </c>
      <c r="H5" s="8">
        <v>91.554000000000002</v>
      </c>
      <c r="I5" s="12">
        <v>4.4005999999999998</v>
      </c>
      <c r="J5" s="9">
        <v>91.325999999999993</v>
      </c>
      <c r="K5" s="8">
        <v>91.397999999999996</v>
      </c>
      <c r="L5" s="12">
        <v>4.5296000000000003</v>
      </c>
      <c r="M5" s="9">
        <v>91.088999999999999</v>
      </c>
      <c r="N5" s="8">
        <v>91.346999999999994</v>
      </c>
      <c r="O5" s="12">
        <v>4.5831999999999997</v>
      </c>
      <c r="P5" s="9">
        <v>90.988</v>
      </c>
      <c r="Q5" s="8">
        <v>91.242000000000004</v>
      </c>
      <c r="R5" s="12">
        <v>4.7076000000000002</v>
      </c>
      <c r="S5" s="8">
        <v>91.444999999999993</v>
      </c>
      <c r="T5" s="8">
        <v>91.697999999999993</v>
      </c>
      <c r="U5" s="14">
        <v>4.4931000000000001</v>
      </c>
      <c r="V5" s="88">
        <f t="shared" ref="V5:V32" si="0">S5/E5-1</f>
        <v>-6.4478055604144657E-4</v>
      </c>
      <c r="W5" s="116"/>
      <c r="X5" s="2"/>
      <c r="Y5" s="2"/>
      <c r="Z5" s="2"/>
      <c r="AA5" s="2"/>
      <c r="AB5" s="2"/>
      <c r="AC5" s="2"/>
      <c r="AD5" s="2"/>
      <c r="AE5" s="2"/>
    </row>
    <row r="6" spans="2:31" ht="17" customHeight="1">
      <c r="B6" s="4">
        <v>3</v>
      </c>
      <c r="C6" s="6">
        <v>46433</v>
      </c>
      <c r="D6" s="8">
        <v>88.078000000000003</v>
      </c>
      <c r="E6" s="8">
        <v>88.263000000000005</v>
      </c>
      <c r="F6" s="12">
        <v>4.1407999999999996</v>
      </c>
      <c r="G6" s="9">
        <v>88.16</v>
      </c>
      <c r="H6" s="8">
        <v>88.343000000000004</v>
      </c>
      <c r="I6" s="12">
        <v>4.1365999999999996</v>
      </c>
      <c r="J6" s="9">
        <v>87.882000000000005</v>
      </c>
      <c r="K6" s="8">
        <v>88.063999999999993</v>
      </c>
      <c r="L6" s="12">
        <v>4.2702999999999998</v>
      </c>
      <c r="M6" s="9">
        <v>87.712999999999994</v>
      </c>
      <c r="N6" s="8">
        <v>87.894000000000005</v>
      </c>
      <c r="O6" s="12">
        <v>4.3518999999999997</v>
      </c>
      <c r="P6" s="9">
        <v>87.581000000000003</v>
      </c>
      <c r="Q6" s="8">
        <v>87.759</v>
      </c>
      <c r="R6" s="12">
        <v>4.4455</v>
      </c>
      <c r="S6" s="8">
        <v>87.954999999999998</v>
      </c>
      <c r="T6" s="8">
        <v>88.132999999999996</v>
      </c>
      <c r="U6" s="14">
        <v>4.3274999999999997</v>
      </c>
      <c r="V6" s="88">
        <f t="shared" si="0"/>
        <v>-3.4895709413911291E-3</v>
      </c>
      <c r="W6" s="116"/>
      <c r="X6" s="2"/>
      <c r="Y6" s="2"/>
      <c r="Z6" s="2"/>
      <c r="AA6" s="2"/>
      <c r="AB6" s="2"/>
      <c r="AC6" s="2"/>
      <c r="AD6" s="2"/>
      <c r="AE6" s="2"/>
    </row>
    <row r="7" spans="2:31" ht="17" customHeight="1">
      <c r="B7" s="4">
        <v>4</v>
      </c>
      <c r="C7" s="6">
        <v>46798</v>
      </c>
      <c r="D7" s="8">
        <v>84.700999999999993</v>
      </c>
      <c r="E7" s="8">
        <v>84.954999999999998</v>
      </c>
      <c r="F7" s="12">
        <v>4.0705</v>
      </c>
      <c r="G7" s="9">
        <v>84.881</v>
      </c>
      <c r="H7" s="8">
        <v>85.143000000000001</v>
      </c>
      <c r="I7" s="12">
        <v>4.0339999999999998</v>
      </c>
      <c r="J7" s="9">
        <v>84.460999999999999</v>
      </c>
      <c r="K7" s="8">
        <v>84.694000000000003</v>
      </c>
      <c r="L7" s="12">
        <v>4.1879</v>
      </c>
      <c r="M7" s="9">
        <v>84.222999999999999</v>
      </c>
      <c r="N7" s="8">
        <v>84.453999999999994</v>
      </c>
      <c r="O7" s="12">
        <v>4.2720000000000002</v>
      </c>
      <c r="P7" s="9">
        <v>84.08</v>
      </c>
      <c r="Q7" s="8">
        <v>84.308999999999997</v>
      </c>
      <c r="R7" s="12">
        <v>4.3460999999999999</v>
      </c>
      <c r="S7" s="8">
        <v>84.518000000000001</v>
      </c>
      <c r="T7" s="8">
        <v>84.747</v>
      </c>
      <c r="U7" s="14">
        <v>4.2335000000000003</v>
      </c>
      <c r="V7" s="88">
        <f t="shared" si="0"/>
        <v>-5.1438997116119989E-3</v>
      </c>
      <c r="W7" s="116"/>
      <c r="X7" s="2"/>
      <c r="Y7" s="2"/>
      <c r="Z7" s="2"/>
      <c r="AA7" s="2"/>
      <c r="AB7" s="2"/>
      <c r="AC7" s="2"/>
      <c r="AD7" s="2"/>
      <c r="AE7" s="2"/>
    </row>
    <row r="8" spans="2:31" ht="17" customHeight="1">
      <c r="B8" s="4">
        <v>5</v>
      </c>
      <c r="C8" s="6">
        <v>47164</v>
      </c>
      <c r="D8" s="8">
        <v>81.364000000000004</v>
      </c>
      <c r="E8" s="8">
        <v>81.646000000000001</v>
      </c>
      <c r="F8" s="12">
        <v>4.0590999999999999</v>
      </c>
      <c r="G8" s="9">
        <v>81.647999999999996</v>
      </c>
      <c r="H8" s="8">
        <v>81.933999999999997</v>
      </c>
      <c r="I8" s="12">
        <v>4.0030999999999999</v>
      </c>
      <c r="J8" s="9">
        <v>81.067999999999998</v>
      </c>
      <c r="K8" s="8">
        <v>81.346999999999994</v>
      </c>
      <c r="L8" s="12">
        <v>4.165</v>
      </c>
      <c r="M8" s="9">
        <v>80.804000000000002</v>
      </c>
      <c r="N8" s="8">
        <v>81.081000000000003</v>
      </c>
      <c r="O8" s="12">
        <v>4.2411000000000003</v>
      </c>
      <c r="P8" s="9">
        <v>80.694000000000003</v>
      </c>
      <c r="Q8" s="8">
        <v>80.97</v>
      </c>
      <c r="R8" s="12">
        <v>4.2929000000000004</v>
      </c>
      <c r="S8" s="8">
        <v>81.17</v>
      </c>
      <c r="T8" s="8">
        <v>81.444999999999993</v>
      </c>
      <c r="U8" s="14">
        <v>4.1890999999999998</v>
      </c>
      <c r="V8" s="88">
        <f t="shared" si="0"/>
        <v>-5.8300467873502182E-3</v>
      </c>
      <c r="W8" s="116"/>
      <c r="X8" s="2"/>
      <c r="Y8" s="2"/>
      <c r="Z8" s="2"/>
      <c r="AA8" s="2"/>
      <c r="AB8" s="2"/>
      <c r="AC8" s="2"/>
      <c r="AD8" s="2"/>
      <c r="AE8" s="2"/>
    </row>
    <row r="9" spans="2:31" ht="17" customHeight="1">
      <c r="B9" s="4">
        <v>6</v>
      </c>
      <c r="C9" s="6">
        <v>47529</v>
      </c>
      <c r="D9" s="8">
        <v>77.835999999999999</v>
      </c>
      <c r="E9" s="8">
        <v>78.159000000000006</v>
      </c>
      <c r="F9" s="12">
        <v>4.1174999999999997</v>
      </c>
      <c r="G9" s="9">
        <v>78.254000000000005</v>
      </c>
      <c r="H9" s="8">
        <v>78.578999999999994</v>
      </c>
      <c r="I9" s="12">
        <v>4.0399000000000003</v>
      </c>
      <c r="J9" s="9">
        <v>77.555999999999997</v>
      </c>
      <c r="K9" s="8">
        <v>77.962999999999994</v>
      </c>
      <c r="L9" s="12">
        <v>4.1864999999999997</v>
      </c>
      <c r="M9" s="9">
        <v>77.328000000000003</v>
      </c>
      <c r="N9" s="8">
        <v>77.646000000000001</v>
      </c>
      <c r="O9" s="12">
        <v>4.2636000000000003</v>
      </c>
      <c r="P9" s="9">
        <v>77.215999999999994</v>
      </c>
      <c r="Q9" s="8">
        <v>77.531999999999996</v>
      </c>
      <c r="R9" s="12">
        <v>4.3085000000000004</v>
      </c>
      <c r="S9" s="8">
        <v>77.718000000000004</v>
      </c>
      <c r="T9" s="8">
        <v>78.036000000000001</v>
      </c>
      <c r="U9" s="14">
        <v>4.2114000000000003</v>
      </c>
      <c r="V9" s="88">
        <f t="shared" si="0"/>
        <v>-5.6423444516946475E-3</v>
      </c>
      <c r="W9" s="116"/>
      <c r="X9" s="2"/>
      <c r="Y9" s="2"/>
      <c r="Z9" s="2"/>
      <c r="AA9" s="2"/>
      <c r="AB9" s="2"/>
      <c r="AC9" s="2"/>
      <c r="AD9" s="2"/>
      <c r="AE9" s="2"/>
    </row>
    <row r="10" spans="2:31" ht="17" customHeight="1">
      <c r="B10" s="4">
        <v>7</v>
      </c>
      <c r="C10" s="6">
        <v>47894</v>
      </c>
      <c r="D10" s="8">
        <v>74.605999999999995</v>
      </c>
      <c r="E10" s="8">
        <v>74.968000000000004</v>
      </c>
      <c r="F10" s="12">
        <v>4.1308999999999996</v>
      </c>
      <c r="G10" s="9">
        <v>75.135000000000005</v>
      </c>
      <c r="H10" s="8">
        <v>75.498000000000005</v>
      </c>
      <c r="I10" s="12">
        <v>4.0399000000000003</v>
      </c>
      <c r="J10" s="9">
        <v>74.402000000000001</v>
      </c>
      <c r="K10" s="8">
        <v>74.760000000000005</v>
      </c>
      <c r="L10" s="12">
        <v>4.1940999999999997</v>
      </c>
      <c r="M10" s="9">
        <v>74.117999999999995</v>
      </c>
      <c r="N10" s="8">
        <v>74.322000000000003</v>
      </c>
      <c r="O10" s="12">
        <v>4.2864000000000004</v>
      </c>
      <c r="P10" s="9">
        <v>74.007999999999996</v>
      </c>
      <c r="Q10" s="8">
        <v>74.363</v>
      </c>
      <c r="R10" s="12">
        <v>4.2953999999999999</v>
      </c>
      <c r="S10" s="8">
        <v>74.471999999999994</v>
      </c>
      <c r="T10" s="8">
        <v>74.826999999999998</v>
      </c>
      <c r="U10" s="14">
        <v>4.2160000000000002</v>
      </c>
      <c r="V10" s="88">
        <f t="shared" si="0"/>
        <v>-6.6161562266567886E-3</v>
      </c>
      <c r="W10" s="116"/>
      <c r="X10" s="2"/>
      <c r="Y10" s="2"/>
      <c r="Z10" s="2"/>
      <c r="AA10" s="2"/>
      <c r="AB10" s="2"/>
      <c r="AC10" s="2"/>
      <c r="AD10" s="2"/>
      <c r="AE10" s="2"/>
    </row>
    <row r="11" spans="2:31" ht="17" customHeight="1">
      <c r="B11" s="4">
        <v>8</v>
      </c>
      <c r="C11" s="6">
        <v>48259</v>
      </c>
      <c r="D11" s="8">
        <v>71.376999999999995</v>
      </c>
      <c r="E11" s="8">
        <v>71.772000000000006</v>
      </c>
      <c r="F11" s="12">
        <v>4.1649000000000003</v>
      </c>
      <c r="G11" s="9">
        <v>71.992000000000004</v>
      </c>
      <c r="H11" s="8">
        <v>72.388999999999996</v>
      </c>
      <c r="I11" s="12">
        <v>4.0660999999999996</v>
      </c>
      <c r="J11" s="9">
        <v>71.152000000000001</v>
      </c>
      <c r="K11" s="8">
        <v>71.543999999999997</v>
      </c>
      <c r="L11" s="12">
        <v>4.2255000000000003</v>
      </c>
      <c r="M11" s="9">
        <v>70.837999999999994</v>
      </c>
      <c r="N11" s="8">
        <v>71.227000000000004</v>
      </c>
      <c r="O11" s="12">
        <v>4.2880000000000003</v>
      </c>
      <c r="P11" s="9">
        <v>70.828000000000003</v>
      </c>
      <c r="Q11" s="8">
        <v>71.215999999999994</v>
      </c>
      <c r="R11" s="12">
        <v>4.3048999999999999</v>
      </c>
      <c r="S11" s="8">
        <v>71.307000000000002</v>
      </c>
      <c r="T11" s="8">
        <v>71.697000000000003</v>
      </c>
      <c r="U11" s="14">
        <v>4.2290000000000001</v>
      </c>
      <c r="V11" s="88">
        <f t="shared" si="0"/>
        <v>-6.4788496906872384E-3</v>
      </c>
      <c r="W11" s="116"/>
      <c r="X11" s="2"/>
      <c r="Y11" s="2"/>
      <c r="Z11" s="2"/>
      <c r="AA11" s="2"/>
      <c r="AB11" s="2"/>
      <c r="AC11" s="2"/>
      <c r="AD11" s="2"/>
      <c r="AE11" s="2"/>
    </row>
    <row r="12" spans="2:31" ht="17" customHeight="1">
      <c r="B12" s="4">
        <v>9</v>
      </c>
      <c r="C12" s="6">
        <v>48625</v>
      </c>
      <c r="D12" s="8">
        <v>68.138999999999996</v>
      </c>
      <c r="E12" s="8">
        <v>68.552999999999997</v>
      </c>
      <c r="F12" s="12">
        <v>4.2176</v>
      </c>
      <c r="G12" s="9">
        <v>68.915000000000006</v>
      </c>
      <c r="H12" s="8">
        <v>69.225999999999999</v>
      </c>
      <c r="I12" s="12">
        <v>4.1161000000000003</v>
      </c>
      <c r="J12" s="9">
        <v>67.960999999999999</v>
      </c>
      <c r="K12" s="8">
        <v>68.378</v>
      </c>
      <c r="L12" s="12">
        <v>4.2645999999999997</v>
      </c>
      <c r="M12" s="9">
        <v>67.649000000000001</v>
      </c>
      <c r="N12" s="8">
        <v>68.066999999999993</v>
      </c>
      <c r="O12" s="12">
        <v>4.3215000000000003</v>
      </c>
      <c r="P12" s="9">
        <v>67.682000000000002</v>
      </c>
      <c r="Q12" s="8">
        <v>68.099000000000004</v>
      </c>
      <c r="R12" s="12">
        <v>4.3296000000000001</v>
      </c>
      <c r="S12" s="8">
        <v>68.167000000000002</v>
      </c>
      <c r="T12" s="8">
        <v>68.587000000000003</v>
      </c>
      <c r="U12" s="14">
        <v>4.2575000000000003</v>
      </c>
      <c r="V12" s="88">
        <f t="shared" si="0"/>
        <v>-5.6306799118929218E-3</v>
      </c>
      <c r="W12" s="116"/>
      <c r="X12" s="2"/>
      <c r="Y12" s="2"/>
      <c r="Z12" s="2"/>
      <c r="AA12" s="2"/>
      <c r="AB12" s="2"/>
      <c r="AC12" s="2"/>
      <c r="AD12" s="2"/>
      <c r="AE12" s="2"/>
    </row>
    <row r="13" spans="2:31" ht="17" customHeight="1">
      <c r="B13" s="4">
        <v>10</v>
      </c>
      <c r="C13" s="6">
        <v>48990</v>
      </c>
      <c r="D13" s="8">
        <v>65.021000000000001</v>
      </c>
      <c r="E13" s="8">
        <v>65.457999999999998</v>
      </c>
      <c r="F13" s="12">
        <v>4.2629000000000001</v>
      </c>
      <c r="G13" s="9">
        <v>65.930000000000007</v>
      </c>
      <c r="H13" s="8">
        <v>66.254000000000005</v>
      </c>
      <c r="I13" s="12">
        <v>4.1479999999999997</v>
      </c>
      <c r="J13" s="9">
        <v>64.866</v>
      </c>
      <c r="K13" s="8">
        <v>65.308999999999997</v>
      </c>
      <c r="L13" s="12">
        <v>4.3026</v>
      </c>
      <c r="M13" s="9">
        <v>64.582999999999998</v>
      </c>
      <c r="N13" s="8">
        <v>65.027000000000001</v>
      </c>
      <c r="O13" s="12">
        <v>4.3514999999999997</v>
      </c>
      <c r="P13" s="9">
        <v>64.695999999999998</v>
      </c>
      <c r="Q13" s="8">
        <v>65.138999999999996</v>
      </c>
      <c r="R13" s="12">
        <v>4.3460000000000001</v>
      </c>
      <c r="S13" s="8">
        <v>65.171000000000006</v>
      </c>
      <c r="T13" s="8">
        <v>65.617000000000004</v>
      </c>
      <c r="U13" s="14">
        <v>4.2793999999999999</v>
      </c>
      <c r="V13" s="88">
        <f t="shared" si="0"/>
        <v>-4.3844908185399767E-3</v>
      </c>
      <c r="W13" s="116"/>
      <c r="X13" s="2"/>
      <c r="Y13" s="2"/>
      <c r="Z13" s="2"/>
      <c r="AA13" s="2"/>
      <c r="AB13" s="2"/>
      <c r="AC13" s="2"/>
      <c r="AD13" s="2"/>
      <c r="AE13" s="2"/>
    </row>
    <row r="14" spans="2:31" ht="17" customHeight="1">
      <c r="B14" s="4">
        <v>11</v>
      </c>
      <c r="C14" s="6">
        <v>49355</v>
      </c>
      <c r="D14" s="8">
        <v>61.938000000000002</v>
      </c>
      <c r="E14" s="8">
        <v>62.408999999999999</v>
      </c>
      <c r="F14" s="12">
        <v>4.3139000000000003</v>
      </c>
      <c r="G14" s="9">
        <v>62.988</v>
      </c>
      <c r="H14" s="8">
        <v>63.329000000000001</v>
      </c>
      <c r="I14" s="12">
        <v>4.1859000000000002</v>
      </c>
      <c r="J14" s="9">
        <v>61.904000000000003</v>
      </c>
      <c r="K14" s="8">
        <v>62.372</v>
      </c>
      <c r="L14" s="12">
        <v>4.3345000000000002</v>
      </c>
      <c r="M14" s="9">
        <v>61.621000000000002</v>
      </c>
      <c r="N14" s="8">
        <v>62.085999999999999</v>
      </c>
      <c r="O14" s="12">
        <v>4.3815999999999997</v>
      </c>
      <c r="P14" s="9">
        <v>61.847999999999999</v>
      </c>
      <c r="Q14" s="8">
        <v>62.314</v>
      </c>
      <c r="R14" s="12">
        <v>4.3585000000000003</v>
      </c>
      <c r="S14" s="8">
        <v>62.271999999999998</v>
      </c>
      <c r="T14" s="8">
        <v>62.741</v>
      </c>
      <c r="U14" s="14">
        <v>4.3025000000000002</v>
      </c>
      <c r="V14" s="88">
        <f t="shared" si="0"/>
        <v>-2.1951962056754315E-3</v>
      </c>
      <c r="W14" s="116"/>
      <c r="X14" s="2"/>
      <c r="Y14" s="2"/>
      <c r="Z14" s="2"/>
      <c r="AA14" s="2"/>
      <c r="AB14" s="2"/>
      <c r="AC14" s="2"/>
      <c r="AD14" s="2"/>
      <c r="AE14" s="2"/>
    </row>
    <row r="15" spans="2:31" ht="17" customHeight="1">
      <c r="B15" s="4">
        <v>12</v>
      </c>
      <c r="C15" s="6">
        <v>49720</v>
      </c>
      <c r="D15" s="8">
        <v>58.975000000000001</v>
      </c>
      <c r="E15" s="8">
        <v>59.463999999999999</v>
      </c>
      <c r="F15" s="12">
        <v>4.3619000000000003</v>
      </c>
      <c r="G15" s="9">
        <v>60.143000000000001</v>
      </c>
      <c r="H15" s="8">
        <v>60.497999999999998</v>
      </c>
      <c r="I15" s="12">
        <v>4.2225000000000001</v>
      </c>
      <c r="J15" s="9">
        <v>58.994</v>
      </c>
      <c r="K15" s="8">
        <v>59.481000000000002</v>
      </c>
      <c r="L15" s="12">
        <v>4.3734999999999999</v>
      </c>
      <c r="M15" s="9">
        <v>58.78</v>
      </c>
      <c r="N15" s="8">
        <v>59.265000000000001</v>
      </c>
      <c r="O15" s="12">
        <v>4.4085000000000001</v>
      </c>
      <c r="P15" s="9">
        <v>58.993000000000002</v>
      </c>
      <c r="Q15" s="8">
        <v>59.478999999999999</v>
      </c>
      <c r="R15" s="12">
        <v>4.3879000000000001</v>
      </c>
      <c r="S15" s="8">
        <v>59.42</v>
      </c>
      <c r="T15" s="8">
        <v>59.908999999999999</v>
      </c>
      <c r="U15" s="14">
        <v>4.3334999999999999</v>
      </c>
      <c r="V15" s="88">
        <f t="shared" si="0"/>
        <v>-7.3994349522399361E-4</v>
      </c>
      <c r="W15" s="116"/>
      <c r="X15" s="2"/>
      <c r="Y15" s="2"/>
      <c r="Z15" s="2"/>
      <c r="AA15" s="2"/>
      <c r="AB15" s="2"/>
      <c r="AC15" s="2"/>
      <c r="AD15" s="2"/>
      <c r="AE15" s="2"/>
    </row>
    <row r="16" spans="2:31" ht="17" customHeight="1">
      <c r="B16" s="4">
        <v>13</v>
      </c>
      <c r="C16" s="6">
        <v>50086</v>
      </c>
      <c r="D16" s="8">
        <v>56.122</v>
      </c>
      <c r="E16" s="8">
        <v>56.625999999999998</v>
      </c>
      <c r="F16" s="12">
        <v>4.407</v>
      </c>
      <c r="G16" s="9">
        <v>57.356000000000002</v>
      </c>
      <c r="H16" s="8">
        <v>57.722999999999999</v>
      </c>
      <c r="I16" s="12">
        <v>4.2629999999999999</v>
      </c>
      <c r="J16" s="9">
        <v>56.17</v>
      </c>
      <c r="K16" s="8">
        <v>56.668999999999997</v>
      </c>
      <c r="L16" s="12">
        <v>4.4141000000000004</v>
      </c>
      <c r="M16" s="9">
        <v>55.848999999999997</v>
      </c>
      <c r="N16" s="8">
        <v>56.347999999999999</v>
      </c>
      <c r="O16" s="12">
        <v>4.4625000000000004</v>
      </c>
      <c r="P16" s="9">
        <v>56.094999999999999</v>
      </c>
      <c r="Q16" s="8">
        <v>56.594999999999999</v>
      </c>
      <c r="R16" s="12">
        <v>4.4375999999999998</v>
      </c>
      <c r="S16" s="8">
        <v>56.545999999999999</v>
      </c>
      <c r="T16" s="8">
        <v>57.05</v>
      </c>
      <c r="U16" s="14">
        <v>4.3810000000000002</v>
      </c>
      <c r="V16" s="88">
        <f t="shared" si="0"/>
        <v>-1.4127785822766192E-3</v>
      </c>
      <c r="W16" s="116"/>
      <c r="X16" s="2"/>
      <c r="Y16" s="2"/>
      <c r="Z16" s="2"/>
      <c r="AA16" s="2"/>
      <c r="AB16" s="2"/>
      <c r="AC16" s="2"/>
      <c r="AD16" s="2"/>
      <c r="AE16" s="2"/>
    </row>
    <row r="17" spans="2:31" ht="17" customHeight="1">
      <c r="B17" s="4">
        <v>14</v>
      </c>
      <c r="C17" s="6">
        <v>50451</v>
      </c>
      <c r="D17" s="8">
        <v>53.170999999999999</v>
      </c>
      <c r="E17" s="8">
        <v>53.683999999999997</v>
      </c>
      <c r="F17" s="12">
        <v>4.4779999999999998</v>
      </c>
      <c r="G17" s="9">
        <v>54.546999999999997</v>
      </c>
      <c r="H17" s="8">
        <v>54.921999999999997</v>
      </c>
      <c r="I17" s="12">
        <v>4.3181000000000003</v>
      </c>
      <c r="J17" s="9">
        <v>53.308999999999997</v>
      </c>
      <c r="K17" s="8">
        <v>53.823</v>
      </c>
      <c r="L17" s="12">
        <v>4.4714999999999998</v>
      </c>
      <c r="M17" s="9">
        <v>53</v>
      </c>
      <c r="N17" s="8">
        <v>53.511000000000003</v>
      </c>
      <c r="O17" s="12">
        <v>4.5174000000000003</v>
      </c>
      <c r="P17" s="9">
        <v>53.277000000000001</v>
      </c>
      <c r="Q17" s="8">
        <v>53.789000000000001</v>
      </c>
      <c r="R17" s="12">
        <v>4.4885000000000002</v>
      </c>
      <c r="S17" s="8">
        <v>53.728999999999999</v>
      </c>
      <c r="T17" s="8">
        <v>54.244</v>
      </c>
      <c r="U17" s="14">
        <v>4.4329999999999998</v>
      </c>
      <c r="V17" s="88">
        <f t="shared" si="0"/>
        <v>8.3823858132769935E-4</v>
      </c>
      <c r="W17" s="116"/>
      <c r="X17" s="2"/>
      <c r="Y17" s="2"/>
      <c r="Z17" s="2"/>
      <c r="AA17" s="2"/>
      <c r="AB17" s="2"/>
      <c r="AC17" s="2"/>
      <c r="AD17" s="2"/>
      <c r="AE17" s="2"/>
    </row>
    <row r="18" spans="2:31" ht="17" customHeight="1">
      <c r="B18" s="4">
        <v>15</v>
      </c>
      <c r="C18" s="6">
        <v>50816</v>
      </c>
      <c r="D18" s="8">
        <v>50.396999999999998</v>
      </c>
      <c r="E18" s="8">
        <v>50.84</v>
      </c>
      <c r="F18" s="12">
        <v>4.5469999999999997</v>
      </c>
      <c r="G18" s="9">
        <v>51.765999999999998</v>
      </c>
      <c r="H18" s="8">
        <v>52.148000000000003</v>
      </c>
      <c r="I18" s="12">
        <v>4.38</v>
      </c>
      <c r="J18" s="9">
        <v>50.606999999999999</v>
      </c>
      <c r="K18" s="8">
        <v>50.978999999999999</v>
      </c>
      <c r="L18" s="12">
        <v>4.54</v>
      </c>
      <c r="M18" s="9">
        <v>50.128999999999998</v>
      </c>
      <c r="N18" s="8">
        <v>50.646000000000001</v>
      </c>
      <c r="O18" s="12">
        <v>4.5880999999999998</v>
      </c>
      <c r="P18" s="9">
        <v>50.457999999999998</v>
      </c>
      <c r="Q18" s="8">
        <v>50.978000000000002</v>
      </c>
      <c r="R18" s="12">
        <v>4.5518999999999998</v>
      </c>
      <c r="S18" s="8">
        <v>50.91</v>
      </c>
      <c r="T18" s="8">
        <v>51.433999999999997</v>
      </c>
      <c r="U18" s="14">
        <v>4.4969000000000001</v>
      </c>
      <c r="V18" s="88">
        <f t="shared" si="0"/>
        <v>1.3768686073956093E-3</v>
      </c>
      <c r="W18" s="116"/>
      <c r="X18" s="2"/>
      <c r="Y18" s="2"/>
      <c r="Z18" s="2"/>
      <c r="AA18" s="2"/>
      <c r="AB18" s="2"/>
      <c r="AC18" s="2"/>
      <c r="AD18" s="2"/>
      <c r="AE18" s="2"/>
    </row>
    <row r="19" spans="2:31" ht="17" customHeight="1">
      <c r="B19" s="4">
        <v>16</v>
      </c>
      <c r="C19" s="6">
        <v>51181</v>
      </c>
      <c r="D19" s="8">
        <v>47.582999999999998</v>
      </c>
      <c r="E19" s="8">
        <v>47.999000000000002</v>
      </c>
      <c r="F19" s="12">
        <v>4.6269</v>
      </c>
      <c r="G19" s="9">
        <v>48.975000000000001</v>
      </c>
      <c r="H19" s="8">
        <v>49.344999999999999</v>
      </c>
      <c r="I19" s="12">
        <v>4.4560000000000004</v>
      </c>
      <c r="J19" s="9">
        <v>47.816000000000003</v>
      </c>
      <c r="K19" s="8">
        <v>48.176000000000002</v>
      </c>
      <c r="L19" s="12">
        <v>4.6144999999999996</v>
      </c>
      <c r="M19" s="9">
        <v>47.381999999999998</v>
      </c>
      <c r="N19" s="8">
        <v>47.902999999999999</v>
      </c>
      <c r="O19" s="12">
        <v>4.6540999999999997</v>
      </c>
      <c r="P19" s="9">
        <v>47.668999999999997</v>
      </c>
      <c r="Q19" s="8">
        <v>48.192999999999998</v>
      </c>
      <c r="R19" s="12">
        <v>4.6234999999999999</v>
      </c>
      <c r="S19" s="8">
        <v>48.095999999999997</v>
      </c>
      <c r="T19" s="8">
        <v>48.624000000000002</v>
      </c>
      <c r="U19" s="14">
        <v>4.5720000000000001</v>
      </c>
      <c r="V19" s="88">
        <f t="shared" si="0"/>
        <v>2.0208754349047009E-3</v>
      </c>
      <c r="W19" s="116"/>
      <c r="X19" s="2"/>
      <c r="Y19" s="2"/>
      <c r="Z19" s="2"/>
      <c r="AA19" s="2"/>
      <c r="AB19" s="2"/>
      <c r="AC19" s="2"/>
      <c r="AD19" s="2"/>
      <c r="AE19" s="2"/>
    </row>
    <row r="20" spans="2:31" ht="17" customHeight="1">
      <c r="B20" s="4">
        <v>17</v>
      </c>
      <c r="C20" s="6">
        <v>51547</v>
      </c>
      <c r="D20" s="8">
        <v>45.015999999999998</v>
      </c>
      <c r="E20" s="8">
        <v>45.433999999999997</v>
      </c>
      <c r="F20" s="12">
        <v>4.6820000000000004</v>
      </c>
      <c r="G20" s="9">
        <v>46.360999999999997</v>
      </c>
      <c r="H20" s="8">
        <v>46.732999999999997</v>
      </c>
      <c r="I20" s="12">
        <v>4.5179999999999998</v>
      </c>
      <c r="J20" s="9">
        <v>45.253999999999998</v>
      </c>
      <c r="K20" s="8">
        <v>45.616999999999997</v>
      </c>
      <c r="L20" s="12">
        <v>4.6684000000000001</v>
      </c>
      <c r="M20" s="9">
        <v>44.795000000000002</v>
      </c>
      <c r="N20" s="8">
        <v>45.317999999999998</v>
      </c>
      <c r="O20" s="12">
        <v>4.7111000000000001</v>
      </c>
      <c r="P20" s="9">
        <v>45.046999999999997</v>
      </c>
      <c r="Q20" s="8">
        <v>45.573</v>
      </c>
      <c r="R20" s="12">
        <v>4.6848999999999998</v>
      </c>
      <c r="S20" s="8">
        <v>45.432000000000002</v>
      </c>
      <c r="T20" s="8">
        <v>45.962000000000003</v>
      </c>
      <c r="U20" s="14">
        <v>4.6390000000000002</v>
      </c>
      <c r="V20" s="88">
        <f t="shared" si="0"/>
        <v>-4.4019896993319207E-5</v>
      </c>
      <c r="W20" s="116"/>
      <c r="X20" s="2"/>
      <c r="Y20" s="2"/>
      <c r="Z20" s="2"/>
      <c r="AA20" s="2"/>
      <c r="AB20" s="2"/>
      <c r="AC20" s="2"/>
      <c r="AD20" s="2"/>
      <c r="AE20" s="2"/>
    </row>
    <row r="21" spans="2:31" ht="17" customHeight="1">
      <c r="B21" s="4">
        <v>18</v>
      </c>
      <c r="C21" s="6">
        <v>51912</v>
      </c>
      <c r="D21" s="8">
        <v>42.764000000000003</v>
      </c>
      <c r="E21" s="8">
        <v>43.139000000000003</v>
      </c>
      <c r="F21" s="12">
        <v>4.7134999999999998</v>
      </c>
      <c r="G21" s="9">
        <v>44.006999999999998</v>
      </c>
      <c r="H21" s="8">
        <v>44.369</v>
      </c>
      <c r="I21" s="12">
        <v>4.5590000000000002</v>
      </c>
      <c r="J21" s="9">
        <v>42.984000000000002</v>
      </c>
      <c r="K21" s="8">
        <v>43.363999999999997</v>
      </c>
      <c r="L21" s="12">
        <v>4.694</v>
      </c>
      <c r="M21" s="9">
        <v>42.607999999999997</v>
      </c>
      <c r="N21" s="8">
        <v>43.134999999999998</v>
      </c>
      <c r="O21" s="12">
        <v>4.7270000000000003</v>
      </c>
      <c r="P21" s="9">
        <v>42.783000000000001</v>
      </c>
      <c r="Q21" s="8">
        <v>43.311999999999998</v>
      </c>
      <c r="R21" s="12">
        <v>4.7110000000000003</v>
      </c>
      <c r="S21" s="8">
        <v>43.191000000000003</v>
      </c>
      <c r="T21" s="8">
        <v>43.725000000000001</v>
      </c>
      <c r="U21" s="14">
        <v>4.6619999999999999</v>
      </c>
      <c r="V21" s="88">
        <f t="shared" si="0"/>
        <v>1.2054057813115637E-3</v>
      </c>
      <c r="W21" s="116"/>
      <c r="X21" s="2"/>
      <c r="Y21" s="2"/>
      <c r="Z21" s="2"/>
      <c r="AA21" s="2"/>
      <c r="AB21" s="2"/>
      <c r="AC21" s="2"/>
      <c r="AD21" s="2"/>
      <c r="AE21" s="2"/>
    </row>
    <row r="22" spans="2:31" ht="17" customHeight="1">
      <c r="B22" s="4">
        <v>19</v>
      </c>
      <c r="C22" s="6">
        <v>52277</v>
      </c>
      <c r="D22" s="8">
        <v>40.786999999999999</v>
      </c>
      <c r="E22" s="8">
        <v>41.195</v>
      </c>
      <c r="F22" s="12">
        <v>4.7110000000000003</v>
      </c>
      <c r="G22" s="9">
        <v>42.04</v>
      </c>
      <c r="H22" s="8">
        <v>42.424999999999997</v>
      </c>
      <c r="I22" s="12">
        <v>4.5575000000000001</v>
      </c>
      <c r="J22" s="9">
        <v>41.054000000000002</v>
      </c>
      <c r="K22" s="8">
        <v>41.36</v>
      </c>
      <c r="L22" s="12">
        <v>4.6989999999999998</v>
      </c>
      <c r="M22" s="9">
        <v>40.631</v>
      </c>
      <c r="N22" s="8">
        <v>41.161999999999999</v>
      </c>
      <c r="O22" s="12">
        <v>4.7275999999999998</v>
      </c>
      <c r="P22" s="9">
        <v>40.774999999999999</v>
      </c>
      <c r="Q22" s="8">
        <v>41.307000000000002</v>
      </c>
      <c r="R22" s="12">
        <v>4.7154999999999996</v>
      </c>
      <c r="S22" s="8">
        <v>41.222000000000001</v>
      </c>
      <c r="T22" s="8">
        <v>41.76</v>
      </c>
      <c r="U22" s="14">
        <v>4.6614000000000004</v>
      </c>
      <c r="V22" s="88">
        <f t="shared" si="0"/>
        <v>6.5541934700807936E-4</v>
      </c>
      <c r="W22" s="116"/>
      <c r="X22" s="2"/>
      <c r="Y22" s="2"/>
      <c r="Z22" s="2"/>
      <c r="AA22" s="2"/>
      <c r="AB22" s="2"/>
      <c r="AC22" s="2"/>
      <c r="AD22" s="2"/>
      <c r="AE22" s="2"/>
    </row>
    <row r="23" spans="2:31" ht="17" customHeight="1">
      <c r="B23" s="4">
        <v>20</v>
      </c>
      <c r="C23" s="6">
        <v>52642</v>
      </c>
      <c r="D23" s="8">
        <v>39.048000000000002</v>
      </c>
      <c r="E23" s="8">
        <v>39.340000000000003</v>
      </c>
      <c r="F23" s="12">
        <v>4.7084999999999999</v>
      </c>
      <c r="G23" s="9">
        <v>40.259</v>
      </c>
      <c r="H23" s="8">
        <v>40.576000000000001</v>
      </c>
      <c r="I23" s="12">
        <v>4.5548999999999999</v>
      </c>
      <c r="J23" s="9">
        <v>39.148000000000003</v>
      </c>
      <c r="K23" s="8">
        <v>39.533000000000001</v>
      </c>
      <c r="L23" s="12">
        <v>4.6924999999999999</v>
      </c>
      <c r="M23" s="9">
        <v>38.75</v>
      </c>
      <c r="N23" s="8">
        <v>39.283000000000001</v>
      </c>
      <c r="O23" s="12">
        <v>4.7275</v>
      </c>
      <c r="P23" s="9">
        <v>38.890999999999998</v>
      </c>
      <c r="Q23" s="8">
        <v>39.426000000000002</v>
      </c>
      <c r="R23" s="12">
        <v>4.7154999999999996</v>
      </c>
      <c r="S23" s="8">
        <v>39.304000000000002</v>
      </c>
      <c r="T23" s="8">
        <v>39.844000000000001</v>
      </c>
      <c r="U23" s="14">
        <v>4.6660000000000004</v>
      </c>
      <c r="V23" s="88">
        <f t="shared" si="0"/>
        <v>-9.1509913573972756E-4</v>
      </c>
      <c r="W23" s="116"/>
      <c r="X23" s="2"/>
      <c r="Y23" s="2"/>
      <c r="Z23" s="2"/>
      <c r="AA23" s="2"/>
      <c r="AB23" s="2"/>
      <c r="AC23" s="2"/>
      <c r="AD23" s="2"/>
      <c r="AE23" s="2"/>
    </row>
    <row r="24" spans="2:31" ht="17" customHeight="1">
      <c r="B24" s="4">
        <v>21</v>
      </c>
      <c r="C24" s="6">
        <v>53008</v>
      </c>
      <c r="D24" s="8">
        <v>37.259</v>
      </c>
      <c r="E24" s="8">
        <v>37.551000000000002</v>
      </c>
      <c r="F24" s="12">
        <v>4.7084999999999999</v>
      </c>
      <c r="G24" s="9">
        <v>38.475000000000001</v>
      </c>
      <c r="H24" s="8">
        <v>38.792999999999999</v>
      </c>
      <c r="I24" s="12">
        <v>4.5544000000000002</v>
      </c>
      <c r="J24" s="9">
        <v>37.36</v>
      </c>
      <c r="K24" s="8">
        <v>37.744999999999997</v>
      </c>
      <c r="L24" s="12">
        <v>4.6920000000000002</v>
      </c>
      <c r="M24" s="9">
        <v>36.948</v>
      </c>
      <c r="N24" s="8">
        <v>37.481999999999999</v>
      </c>
      <c r="O24" s="12">
        <v>4.7285000000000004</v>
      </c>
      <c r="P24" s="9">
        <v>37.113999999999997</v>
      </c>
      <c r="Q24" s="8">
        <v>37.65</v>
      </c>
      <c r="R24" s="12">
        <v>4.7130000000000001</v>
      </c>
      <c r="S24" s="8">
        <v>37.582999999999998</v>
      </c>
      <c r="T24" s="8">
        <v>38.125999999999998</v>
      </c>
      <c r="U24" s="14">
        <v>4.6559999999999997</v>
      </c>
      <c r="V24" s="88">
        <f t="shared" si="0"/>
        <v>8.5217437618156922E-4</v>
      </c>
      <c r="W24" s="116"/>
      <c r="X24" s="2"/>
      <c r="Y24" s="2"/>
      <c r="Z24" s="2"/>
      <c r="AA24" s="2"/>
      <c r="AB24" s="2"/>
      <c r="AC24" s="2"/>
      <c r="AD24" s="2"/>
      <c r="AE24" s="2"/>
    </row>
    <row r="25" spans="2:31" ht="17" customHeight="1">
      <c r="B25" s="4">
        <v>22</v>
      </c>
      <c r="C25" s="6">
        <v>53373</v>
      </c>
      <c r="D25" s="8">
        <v>35.597000000000001</v>
      </c>
      <c r="E25" s="8">
        <v>35.89</v>
      </c>
      <c r="F25" s="12">
        <v>4.7024999999999997</v>
      </c>
      <c r="G25" s="9">
        <v>36.826000000000001</v>
      </c>
      <c r="H25" s="8">
        <v>37.143999999999998</v>
      </c>
      <c r="I25" s="12">
        <v>4.5469999999999997</v>
      </c>
      <c r="J25" s="9">
        <v>35.753</v>
      </c>
      <c r="K25" s="8">
        <v>36.139000000000003</v>
      </c>
      <c r="L25" s="12">
        <v>4.6784999999999997</v>
      </c>
      <c r="M25" s="9">
        <v>35.418999999999997</v>
      </c>
      <c r="N25" s="8">
        <v>35.956000000000003</v>
      </c>
      <c r="O25" s="12">
        <v>4.7045000000000003</v>
      </c>
      <c r="P25" s="9">
        <v>35.759</v>
      </c>
      <c r="Q25" s="8">
        <v>36.301000000000002</v>
      </c>
      <c r="R25" s="12">
        <v>4.6660000000000004</v>
      </c>
      <c r="S25" s="8">
        <v>36.110999999999997</v>
      </c>
      <c r="T25" s="8">
        <v>36.658000000000001</v>
      </c>
      <c r="U25" s="14">
        <v>4.6245000000000003</v>
      </c>
      <c r="V25" s="88">
        <f t="shared" si="0"/>
        <v>6.1577040958482598E-3</v>
      </c>
      <c r="W25" s="116"/>
      <c r="X25" s="2"/>
      <c r="Y25" s="2"/>
      <c r="Z25" s="2"/>
      <c r="AA25" s="2"/>
      <c r="AB25" s="2"/>
      <c r="AC25" s="2"/>
      <c r="AD25" s="2"/>
      <c r="AE25" s="2"/>
    </row>
    <row r="26" spans="2:31" ht="17" customHeight="1">
      <c r="B26" s="4">
        <v>23</v>
      </c>
      <c r="C26" s="6">
        <v>53738</v>
      </c>
      <c r="D26" s="8">
        <v>34.063000000000002</v>
      </c>
      <c r="E26" s="8">
        <v>34.351999999999997</v>
      </c>
      <c r="F26" s="12">
        <v>4.6905000000000001</v>
      </c>
      <c r="G26" s="9">
        <v>35.283999999999999</v>
      </c>
      <c r="H26" s="8">
        <v>35.603000000000002</v>
      </c>
      <c r="I26" s="12">
        <v>4.5354999999999999</v>
      </c>
      <c r="J26" s="9">
        <v>34.201000000000001</v>
      </c>
      <c r="K26" s="8">
        <v>34.587000000000003</v>
      </c>
      <c r="L26" s="12">
        <v>4.6680999999999999</v>
      </c>
      <c r="M26" s="9">
        <v>33.874000000000002</v>
      </c>
      <c r="N26" s="8">
        <v>34.411000000000001</v>
      </c>
      <c r="O26" s="12">
        <v>4.6929999999999996</v>
      </c>
      <c r="P26" s="9">
        <v>34.284999999999997</v>
      </c>
      <c r="Q26" s="8">
        <v>34.828000000000003</v>
      </c>
      <c r="R26" s="12">
        <v>4.6449999999999996</v>
      </c>
      <c r="S26" s="8">
        <v>34.579000000000001</v>
      </c>
      <c r="T26" s="8">
        <v>35.125999999999998</v>
      </c>
      <c r="U26" s="14">
        <v>4.6109999999999998</v>
      </c>
      <c r="V26" s="88">
        <f t="shared" si="0"/>
        <v>6.6080577550071684E-3</v>
      </c>
      <c r="W26" s="116"/>
      <c r="X26" s="2"/>
      <c r="Y26" s="2"/>
      <c r="Z26" s="2"/>
      <c r="AA26" s="2"/>
      <c r="AB26" s="2"/>
      <c r="AC26" s="2"/>
      <c r="AD26" s="2"/>
      <c r="AE26" s="2"/>
    </row>
    <row r="27" spans="2:31" ht="17" customHeight="1">
      <c r="B27" s="4">
        <v>24</v>
      </c>
      <c r="C27" s="6">
        <v>54103</v>
      </c>
      <c r="D27" s="8">
        <v>32.561999999999998</v>
      </c>
      <c r="E27" s="8">
        <v>32.869</v>
      </c>
      <c r="F27" s="12">
        <v>4.681</v>
      </c>
      <c r="G27" s="9">
        <v>33.795000000000002</v>
      </c>
      <c r="H27" s="8">
        <v>34.113999999999997</v>
      </c>
      <c r="I27" s="12">
        <v>4.5265000000000004</v>
      </c>
      <c r="J27" s="9">
        <v>32.795999999999999</v>
      </c>
      <c r="K27" s="8">
        <v>33.179000000000002</v>
      </c>
      <c r="L27" s="12">
        <v>4.6485000000000003</v>
      </c>
      <c r="M27" s="9">
        <v>32.475999999999999</v>
      </c>
      <c r="N27" s="8">
        <v>33.012999999999998</v>
      </c>
      <c r="O27" s="12">
        <v>4.6721000000000004</v>
      </c>
      <c r="P27" s="9">
        <v>32.923999999999999</v>
      </c>
      <c r="Q27" s="8">
        <v>33.468000000000004</v>
      </c>
      <c r="R27" s="12">
        <v>4.6189999999999998</v>
      </c>
      <c r="S27" s="8">
        <v>33.146999999999998</v>
      </c>
      <c r="T27" s="8">
        <v>33.694000000000003</v>
      </c>
      <c r="U27" s="14">
        <v>4.5940000000000003</v>
      </c>
      <c r="V27" s="88">
        <f t="shared" si="0"/>
        <v>8.4578173963307801E-3</v>
      </c>
      <c r="W27" s="116"/>
      <c r="X27" s="2"/>
      <c r="Y27" s="2"/>
      <c r="Z27" s="2"/>
      <c r="AA27" s="2"/>
      <c r="AB27" s="2"/>
      <c r="AC27" s="2"/>
      <c r="AD27" s="2"/>
      <c r="AE27" s="2"/>
    </row>
    <row r="28" spans="2:31" ht="17" customHeight="1">
      <c r="B28" s="4">
        <v>25</v>
      </c>
      <c r="C28" s="6">
        <v>54469</v>
      </c>
      <c r="D28" s="8">
        <v>31.347999999999999</v>
      </c>
      <c r="E28" s="8">
        <v>31.603000000000002</v>
      </c>
      <c r="F28" s="12">
        <v>4.6524999999999999</v>
      </c>
      <c r="G28" s="9">
        <v>32.557000000000002</v>
      </c>
      <c r="H28" s="8">
        <v>32.881</v>
      </c>
      <c r="I28" s="12">
        <v>4.4939999999999998</v>
      </c>
      <c r="J28" s="9">
        <v>31.481000000000002</v>
      </c>
      <c r="K28" s="8">
        <v>31.867999999999999</v>
      </c>
      <c r="L28" s="12">
        <v>4.6254999999999997</v>
      </c>
      <c r="M28" s="9">
        <v>31.216999999999999</v>
      </c>
      <c r="N28" s="8">
        <v>31.754999999999999</v>
      </c>
      <c r="O28" s="12">
        <v>4.6420000000000003</v>
      </c>
      <c r="P28" s="9">
        <v>31.725999999999999</v>
      </c>
      <c r="Q28" s="8">
        <v>32.271999999999998</v>
      </c>
      <c r="R28" s="12">
        <v>4.5810000000000004</v>
      </c>
      <c r="S28" s="8">
        <v>31.917000000000002</v>
      </c>
      <c r="T28" s="8">
        <v>32.466000000000001</v>
      </c>
      <c r="U28" s="14">
        <v>4.5599999999999996</v>
      </c>
      <c r="V28" s="88">
        <f t="shared" si="0"/>
        <v>9.9357655918741461E-3</v>
      </c>
      <c r="W28" s="116"/>
      <c r="X28" s="2"/>
      <c r="Y28" s="2"/>
      <c r="Z28" s="2"/>
      <c r="AA28" s="2"/>
      <c r="AB28" s="2"/>
      <c r="AC28" s="2"/>
      <c r="AD28" s="2"/>
      <c r="AE28" s="2"/>
    </row>
    <row r="29" spans="2:31" ht="17" customHeight="1">
      <c r="B29" s="4">
        <v>26</v>
      </c>
      <c r="C29" s="6">
        <v>54834</v>
      </c>
      <c r="D29" s="8">
        <v>30.382999999999999</v>
      </c>
      <c r="E29" s="8">
        <v>30.686</v>
      </c>
      <c r="F29" s="12">
        <v>4.5875000000000004</v>
      </c>
      <c r="G29" s="9">
        <v>31.584</v>
      </c>
      <c r="H29" s="8">
        <v>31.907</v>
      </c>
      <c r="I29" s="12">
        <v>4.4375999999999998</v>
      </c>
      <c r="J29" s="9">
        <v>30.527999999999999</v>
      </c>
      <c r="K29" s="8">
        <v>30.911000000000001</v>
      </c>
      <c r="L29" s="12">
        <v>4.5655000000000001</v>
      </c>
      <c r="M29" s="9">
        <v>30.227</v>
      </c>
      <c r="N29" s="8">
        <v>30.77</v>
      </c>
      <c r="O29" s="12">
        <v>4.5853999999999999</v>
      </c>
      <c r="P29" s="9">
        <v>30.73</v>
      </c>
      <c r="Q29" s="8">
        <v>31.280999999999999</v>
      </c>
      <c r="R29" s="12">
        <v>4.5255000000000001</v>
      </c>
      <c r="S29" s="8">
        <v>30.984000000000002</v>
      </c>
      <c r="T29" s="8">
        <v>31.539000000000001</v>
      </c>
      <c r="U29" s="14">
        <v>4.4965000000000002</v>
      </c>
      <c r="V29" s="88">
        <f t="shared" si="0"/>
        <v>9.7112689825979981E-3</v>
      </c>
      <c r="W29" s="116"/>
      <c r="X29" s="2"/>
      <c r="Y29" s="2"/>
      <c r="Z29" s="2"/>
      <c r="AA29" s="2"/>
      <c r="AB29" s="2"/>
      <c r="AC29" s="2"/>
      <c r="AD29" s="2"/>
      <c r="AE29" s="2"/>
    </row>
    <row r="30" spans="2:31" ht="17" customHeight="1">
      <c r="B30" s="4">
        <v>27</v>
      </c>
      <c r="C30" s="6">
        <v>55199</v>
      </c>
      <c r="D30" s="8">
        <v>29.449000000000002</v>
      </c>
      <c r="E30" s="8">
        <v>29.710999999999999</v>
      </c>
      <c r="F30" s="12">
        <v>4.5381</v>
      </c>
      <c r="G30" s="9">
        <v>30.655000000000001</v>
      </c>
      <c r="H30" s="8">
        <v>30.972000000000001</v>
      </c>
      <c r="I30" s="12">
        <v>4.3841000000000001</v>
      </c>
      <c r="J30" s="9">
        <v>29.640999999999998</v>
      </c>
      <c r="K30" s="8">
        <v>29.954999999999998</v>
      </c>
      <c r="L30" s="12">
        <v>4.5134999999999996</v>
      </c>
      <c r="M30" s="9">
        <v>29.286000000000001</v>
      </c>
      <c r="N30" s="8">
        <v>29.832000000000001</v>
      </c>
      <c r="O30" s="12">
        <v>4.5309999999999997</v>
      </c>
      <c r="P30" s="9">
        <v>29.806000000000001</v>
      </c>
      <c r="Q30" s="8">
        <v>30.361000000000001</v>
      </c>
      <c r="R30" s="12">
        <v>4.4690000000000003</v>
      </c>
      <c r="S30" s="8">
        <v>30.047999999999998</v>
      </c>
      <c r="T30" s="8">
        <v>30.608000000000001</v>
      </c>
      <c r="U30" s="14">
        <v>4.4414999999999996</v>
      </c>
      <c r="V30" s="88">
        <f t="shared" si="0"/>
        <v>1.1342600383696277E-2</v>
      </c>
      <c r="W30" s="116"/>
      <c r="X30" s="2"/>
      <c r="Y30" s="2"/>
      <c r="Z30" s="2"/>
      <c r="AA30" s="2"/>
      <c r="AB30" s="2"/>
      <c r="AC30" s="2"/>
      <c r="AD30" s="2"/>
      <c r="AE30" s="2"/>
    </row>
    <row r="31" spans="2:31" ht="17" customHeight="1">
      <c r="B31" s="4">
        <v>28</v>
      </c>
      <c r="C31" s="6">
        <v>55564</v>
      </c>
      <c r="D31" s="8">
        <v>28.882999999999999</v>
      </c>
      <c r="E31" s="8">
        <v>29.202000000000002</v>
      </c>
      <c r="F31" s="12">
        <v>4.4375</v>
      </c>
      <c r="G31" s="9">
        <v>30.117000000000001</v>
      </c>
      <c r="H31" s="8">
        <v>30.449000000000002</v>
      </c>
      <c r="I31" s="12">
        <v>4.2881</v>
      </c>
      <c r="J31" s="9">
        <v>28.983000000000001</v>
      </c>
      <c r="K31" s="8">
        <v>29.463999999999999</v>
      </c>
      <c r="L31" s="12">
        <v>4.4109999999999996</v>
      </c>
      <c r="M31" s="9">
        <v>28.728000000000002</v>
      </c>
      <c r="N31" s="8">
        <v>29.285</v>
      </c>
      <c r="O31" s="12">
        <v>4.4348999999999998</v>
      </c>
      <c r="P31" s="9">
        <v>29.332000000000001</v>
      </c>
      <c r="Q31" s="8">
        <v>29.899000000000001</v>
      </c>
      <c r="R31" s="12">
        <v>4.3635000000000002</v>
      </c>
      <c r="S31" s="8">
        <v>29.614999999999998</v>
      </c>
      <c r="T31" s="8">
        <v>30.187000000000001</v>
      </c>
      <c r="U31" s="14">
        <v>4.3315000000000001</v>
      </c>
      <c r="V31" s="88">
        <f t="shared" si="0"/>
        <v>1.4142866926922792E-2</v>
      </c>
      <c r="W31" s="116"/>
      <c r="X31" s="2"/>
      <c r="Y31" s="2"/>
      <c r="Z31" s="2"/>
      <c r="AA31" s="2"/>
      <c r="AB31" s="2"/>
      <c r="AC31" s="2"/>
      <c r="AD31" s="2"/>
      <c r="AE31" s="2"/>
    </row>
    <row r="32" spans="2:31" ht="17" customHeight="1" thickBot="1">
      <c r="B32" s="5">
        <v>29</v>
      </c>
      <c r="C32" s="7">
        <v>55930</v>
      </c>
      <c r="D32" s="10">
        <v>28.545999999999999</v>
      </c>
      <c r="E32" s="10">
        <v>28.963000000000001</v>
      </c>
      <c r="F32" s="13">
        <v>4.3120000000000003</v>
      </c>
      <c r="G32" s="11">
        <v>29.800999999999998</v>
      </c>
      <c r="H32" s="10">
        <v>30.312999999999999</v>
      </c>
      <c r="I32" s="13">
        <v>4.1544999999999996</v>
      </c>
      <c r="J32" s="11">
        <v>28.52</v>
      </c>
      <c r="K32" s="10">
        <v>29.01</v>
      </c>
      <c r="L32" s="13">
        <v>4.3120000000000003</v>
      </c>
      <c r="M32" s="11">
        <v>28.283000000000001</v>
      </c>
      <c r="N32" s="10">
        <v>28.891999999999999</v>
      </c>
      <c r="O32" s="13">
        <v>4.3280000000000003</v>
      </c>
      <c r="P32" s="11">
        <v>28.881</v>
      </c>
      <c r="Q32" s="10">
        <v>29.501999999999999</v>
      </c>
      <c r="R32" s="13">
        <v>4.2584</v>
      </c>
      <c r="S32" s="10">
        <v>29.097999999999999</v>
      </c>
      <c r="T32" s="10">
        <v>29.722999999999999</v>
      </c>
      <c r="U32" s="15">
        <v>4.2350000000000003</v>
      </c>
      <c r="V32" s="89">
        <f t="shared" si="0"/>
        <v>4.6611193591823419E-3</v>
      </c>
      <c r="W32" s="116"/>
      <c r="X32" s="2"/>
      <c r="Y32" s="2"/>
      <c r="Z32" s="2"/>
      <c r="AA32" s="2"/>
      <c r="AB32" s="2"/>
      <c r="AC32" s="2"/>
      <c r="AD32" s="2"/>
      <c r="AE32" s="2"/>
    </row>
    <row r="33" spans="2:31" ht="17" customHeight="1">
      <c r="B33" s="2"/>
      <c r="C33" s="2"/>
      <c r="D33" s="129">
        <f t="shared" ref="D33:R33" si="1">SUM(D4:D32)</f>
        <v>1581.6760000000002</v>
      </c>
      <c r="E33" s="129">
        <f t="shared" si="1"/>
        <v>1591.5459999999996</v>
      </c>
      <c r="F33" s="129"/>
      <c r="G33" s="129">
        <f t="shared" si="1"/>
        <v>1609.1970000000001</v>
      </c>
      <c r="H33" s="129"/>
      <c r="I33" s="129"/>
      <c r="J33" s="129">
        <f t="shared" si="1"/>
        <v>1582.4799999999998</v>
      </c>
      <c r="K33" s="129"/>
      <c r="L33" s="129"/>
      <c r="M33" s="129">
        <f t="shared" si="1"/>
        <v>1573.5780000000007</v>
      </c>
      <c r="N33" s="129"/>
      <c r="O33" s="129"/>
      <c r="P33" s="129">
        <f t="shared" si="1"/>
        <v>1579.4360000000006</v>
      </c>
      <c r="Q33" s="129"/>
      <c r="R33" s="129"/>
      <c r="S33" s="129">
        <f>SUM(S4:S32)</f>
        <v>1590.5960000000002</v>
      </c>
      <c r="T33" s="129"/>
      <c r="U33" s="16"/>
      <c r="V33" s="16"/>
      <c r="W33" s="2"/>
      <c r="X33" s="2"/>
      <c r="Y33" s="2"/>
      <c r="Z33" s="2"/>
      <c r="AA33" s="2"/>
      <c r="AB33" s="2"/>
      <c r="AC33" s="2"/>
      <c r="AD33" s="2"/>
      <c r="AE33" s="2"/>
    </row>
    <row r="34" spans="2:31" ht="17" customHeight="1">
      <c r="B34" s="2"/>
      <c r="C34" s="2"/>
      <c r="D34" s="9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6"/>
      <c r="V34" s="16"/>
      <c r="W34" s="2"/>
      <c r="X34" s="2"/>
      <c r="Y34" s="2"/>
      <c r="Z34" s="2"/>
      <c r="AA34" s="2"/>
      <c r="AB34" s="2"/>
      <c r="AC34" s="2"/>
      <c r="AD34" s="2"/>
      <c r="AE34" s="2"/>
    </row>
    <row r="35" spans="2:31" ht="17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6"/>
      <c r="V35" s="16"/>
      <c r="W35" s="2"/>
      <c r="X35" s="2"/>
      <c r="Y35" s="2"/>
      <c r="Z35" s="2"/>
      <c r="AA35" s="2"/>
      <c r="AB35" s="2"/>
      <c r="AC35" s="2"/>
      <c r="AD35" s="2"/>
      <c r="AE35" s="2"/>
    </row>
    <row r="36" spans="2:31" ht="17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ht="17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ht="17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ht="17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ht="17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 ht="17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 ht="17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 ht="17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 ht="17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2:31" ht="17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2:31" ht="17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1" ht="17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1" ht="17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2:31" ht="17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2:31" ht="17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2:31" ht="17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2:31" ht="17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2:31" ht="17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2:31" ht="17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2:31" ht="17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2:31" ht="17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2:31" ht="17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2:31" ht="17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:31" ht="17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:31" ht="17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:31" ht="17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:31" ht="17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2:31" ht="17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2:31" ht="17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2:31" ht="17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2:31" ht="17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ht="17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2:31" ht="17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2:31" ht="17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2:31" ht="17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2:31" ht="17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2:31" ht="17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2:31" ht="17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2:31" ht="17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:31" ht="17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2:31" ht="17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2:31" ht="17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2:31" ht="17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2:31" ht="17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2:31" ht="17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 ht="17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 ht="17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 ht="17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 ht="17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 ht="17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 ht="17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 ht="17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 ht="17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 ht="17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ht="17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ht="17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ht="17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ht="17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ht="17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ht="17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ht="17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2:31" ht="17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2:31" ht="17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ht="17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2:31" ht="17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2:31" ht="17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2:31" ht="17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2:31" ht="17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2:31" ht="17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2:31" ht="17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2:31" ht="17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2:31" ht="17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2:31" ht="17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2:31" ht="17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2:31" ht="17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2:31" ht="17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2:31" ht="17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2:31" ht="17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2:31" ht="17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2:31" ht="17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2:31" ht="17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2:31" ht="17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2:31" ht="17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2:31" ht="17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2:31" ht="17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2:31" ht="17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2:31" ht="17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2:31" ht="17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2:31" ht="17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2:31" ht="17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2:31" ht="17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2:31" ht="17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2:31" ht="17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2:31" ht="17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2:31" ht="17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2:31" ht="17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2:31" ht="17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2:31" ht="17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2:31" ht="17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2:31" ht="17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2:31" ht="17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2:31" ht="17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2:31" ht="17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2:31" ht="17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2:31" ht="17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2:31" ht="17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2:31" ht="17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2:31" ht="17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2:31" ht="17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2:31" ht="17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2:31" ht="17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2:31" ht="17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2:31" ht="17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2:31" ht="17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2:31" ht="17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2:31" ht="17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2:31" ht="17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2:31" ht="17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2:31" ht="17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2:31" ht="17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2:31" ht="17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2:31" ht="17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2:31" ht="17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2:31" ht="17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2:31" ht="17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2:31" ht="17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2:31" ht="17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2:31" ht="17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2:31" ht="17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2:31" ht="17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2:31" ht="17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2:31" ht="17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2:31" ht="17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2:31" ht="17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2:31" ht="17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2:31" ht="17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2:31" ht="17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2:31" ht="17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2:31" ht="17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2:31" ht="17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2:31" ht="17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2:31" ht="17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2:31" ht="17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2:31" ht="17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2:31" ht="17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2:31" ht="17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2:31" ht="17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2:31" ht="17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2:31" ht="17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2:31" ht="17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2:31" ht="17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2:31" ht="17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2:31" ht="17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2:31" ht="17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2:31" ht="17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2:31" ht="17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2:31" ht="17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2:31" ht="17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2:31" ht="17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2:31" ht="17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2:31" ht="17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2:31" ht="17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2:31" ht="17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2:31" ht="17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2:31" ht="17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2:31" ht="17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2:31" ht="17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2:31" ht="17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2:31" ht="17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2:31" ht="17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2:31" ht="17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2:31" ht="17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2:31" ht="17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ht="17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ht="17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ht="17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ht="17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ht="17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ht="17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ht="17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ht="17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ht="17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ht="17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ht="17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ht="17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ht="17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2:31" ht="17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2:31" ht="17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ht="17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2:31" ht="17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2:31" ht="17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2:31" ht="17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2:31" ht="17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2:31" ht="17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2:31" ht="17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2:31" ht="17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2:31" ht="17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2:31" ht="17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2:31" ht="17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2:31" ht="17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2:31" ht="17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2:31" ht="17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2:31" ht="17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2:31" ht="17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2:31" ht="17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2:31" ht="17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2:31" ht="17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2:31" ht="17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2:31" ht="17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2:31" ht="17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2:31" ht="17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2:31" ht="17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2:31" ht="17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2:31" ht="17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2:31" ht="17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2:31" ht="17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2:31" ht="17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2:31" ht="17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2:31" ht="17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2:31" ht="17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2:31" ht="17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2:31" ht="17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2:31" ht="17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2:31" ht="17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2:31" ht="17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2:31" ht="17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2:31" ht="17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2:31" ht="17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2:31" ht="17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2:31" ht="17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2:31" ht="17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2:31" ht="17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2:31" ht="17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2:31" ht="17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2:31" ht="17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2:31" ht="17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2:31" ht="17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2:31" ht="17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2:31" ht="17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2:31" ht="17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2:31" ht="17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2:31" ht="17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2:31" ht="17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2:31" ht="17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2:31" ht="17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2:31" ht="17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2:31" ht="17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2:31" ht="17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2:31" ht="17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2:31" ht="17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2:31" ht="17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2:31" ht="17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2:31" ht="17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2:31" ht="17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2:31" ht="17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2:31" ht="17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2:31" ht="17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2:31" ht="17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2:31" ht="17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2:31" ht="17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2:31" ht="17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2:31" ht="17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2:31" ht="17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2:31" ht="17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2:31" ht="17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2:31" ht="17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2:31" ht="17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2:31" ht="17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2:31" ht="17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2:31" ht="17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2:31" ht="17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2:31" ht="17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2:31" ht="17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2:31" ht="17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2:31" ht="17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2:31" ht="17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2:31" ht="17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2:31" ht="17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2:31" ht="17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2:31" ht="17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2:31" ht="17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2:31" ht="17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2:31" ht="17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2:31" ht="17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2:31" ht="17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2:31" ht="17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2:31" ht="17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2:31" ht="17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2:31" ht="17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2:31" ht="17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2:31" ht="17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2:31" ht="17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2:31" ht="17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2:31" ht="17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2:31" ht="17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2:31" ht="17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2:31" ht="17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2:31" ht="17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2:31" ht="17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2:31" ht="17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2:31" ht="17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2:31" ht="17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2:31" ht="17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2:31" ht="17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2:31" ht="17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2:31" ht="17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2:31" ht="17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2:31" ht="17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2:31" ht="17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2:31" ht="17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2:31" ht="17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2:31" ht="17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2:31" ht="17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2:31" ht="17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2:31" ht="17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2:31" ht="17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2:31" ht="17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2:31" ht="17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2:31" ht="17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2:31" ht="17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2:31" ht="17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2:31" ht="17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2:31" ht="17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2:31" ht="17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2:31" ht="17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2:31" ht="17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2:31" ht="17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2:31" ht="17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2:31" ht="17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2:31" ht="17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2:31" ht="17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2:31" ht="17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2:31" ht="17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2:31" ht="17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2:31" ht="17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2:31" ht="17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2:31" ht="17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2:31" ht="17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2:31" ht="17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2:31" ht="17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2:31" ht="17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2:31" ht="17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2:31" ht="17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2:31" ht="17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2:31" ht="17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2:31" ht="17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2:31" ht="17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2:31" ht="17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2:31" ht="17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2:31" ht="17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2:31" ht="17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2:31" ht="17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2:31" ht="17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2:31" ht="17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2:31" ht="17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2:31" ht="17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2:31" ht="17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2:31" ht="17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2:31" ht="17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2:31" ht="17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2:31" ht="17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2:31" ht="17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2:31" ht="17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2:31" ht="17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2:31" ht="17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2:31" ht="17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2:31" ht="17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2:31" ht="17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2:31" ht="17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2:31" ht="17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2:31" ht="17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2:31" ht="17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2:31" ht="17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2:31" ht="17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2:31" ht="17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2:31" ht="17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2:31" ht="17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2:31" ht="17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2:31" ht="17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2:31" ht="17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2:31" ht="17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2:31" ht="17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2:31" ht="17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2:31" ht="17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2:31" ht="17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2:31" ht="17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2:31" ht="17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2:31" ht="17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2:31" ht="17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2:31" ht="17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2:31" ht="17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2:31" ht="17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2:31" ht="17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2:31" ht="17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2:31" ht="17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2:31" ht="17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2:31" ht="17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2:31" ht="17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2:31" ht="17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2:31" ht="17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2:31" ht="17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2:31" ht="17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2:31" ht="17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2:31" ht="17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2:31" ht="17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2:31" ht="17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2:31" ht="17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2:31" ht="17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2:31" ht="17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2:31" ht="17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2:31" ht="17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2:31" ht="17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2:31" ht="17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2:31" ht="17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2:31" ht="17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2:31" ht="17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2:31" ht="17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2:31" ht="17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2:31" ht="17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2:31" ht="17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2:31" ht="17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2:31" ht="17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2:31" ht="17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2:31" ht="17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2:31" ht="17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2:31" ht="17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2:31" ht="17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2:31" ht="17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2:31" ht="17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2:31" ht="17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2:31" ht="17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2:31" ht="17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2:31" ht="17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2:31" ht="17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2:31" ht="17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2:31" ht="17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2:31" ht="17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2:31" ht="17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2:31" ht="17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2:31" ht="17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2:31" ht="17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2:31" ht="17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2:31" ht="17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2:31" ht="17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2:31" ht="17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2:31" ht="17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2:31" ht="17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2:31" ht="17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2:31" ht="17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2:31" ht="17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2:31" ht="17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2:31" ht="17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2:31" ht="17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2:31" ht="17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2:31" ht="17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2:31" ht="17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2:31" ht="17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2:31" ht="17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2:31" ht="17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2:31" ht="17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2:31" ht="17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2:31" ht="17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2:31" ht="17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2:31" ht="17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2:31" ht="17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2:31" ht="17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2:31" ht="17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2:31" ht="17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2:31" ht="17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2:31" ht="17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2:31" ht="17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2:31" ht="17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2:31" ht="17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2:31" ht="17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2:31" ht="17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2:31" ht="17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2:31" ht="17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2:31" ht="17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2:31" ht="17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2:31" ht="17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2:31" ht="17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2:31" ht="17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2:31" ht="17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2:31" ht="17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2:31" ht="17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2:31" ht="17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2:31" ht="17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2:31" ht="17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2:31" ht="17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2:31" ht="17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2:31" ht="17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2:31" ht="17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2:31" ht="17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2:31" ht="17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2:31" ht="17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2:31" ht="17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2:31" ht="17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2:31" ht="17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2:31" ht="17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2:31" ht="17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2:31" ht="17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2:31" ht="17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2:31" ht="17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2:31" ht="17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2:31" ht="17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2:31" ht="17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2:31" ht="17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2:31" ht="17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2:31" ht="17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2:31" ht="17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2:31" ht="17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2:31" ht="17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2:31" ht="17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2:31" ht="17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2:31" ht="17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2:31" ht="17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2:31" ht="17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2:31" ht="17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2:31" ht="17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2:31" ht="17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2:31" ht="17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2:31" ht="17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2:31" ht="17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2:31" ht="17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2:31" ht="17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2:31" ht="17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2:31" ht="17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2:31" ht="17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2:31" ht="17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2:31" ht="17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2:31" ht="17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2:31" ht="17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2:31" ht="17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2:31" ht="17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2:31" ht="17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2:31" ht="17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2:31" ht="17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2:31" ht="17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2:31" ht="17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2:31" ht="17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2:31" ht="17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2:31" ht="17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2:31" ht="17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2:31" ht="17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2:31" ht="17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2:31" ht="17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2:31" ht="17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2:31" ht="17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2:31" ht="17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2:31" ht="17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2:31" ht="17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2:31" ht="17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2:31" ht="17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2:31" ht="17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2:31" ht="17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2:31" ht="17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2:31" ht="17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2:31" ht="17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2:31" ht="17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2:31" ht="17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2:31" ht="17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2:31" ht="17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2:31" ht="17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2:31" ht="17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2:31" ht="17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2:31" ht="17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2:31" ht="17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2:31" ht="17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2:31" ht="17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2:31" ht="17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2:31" ht="17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2:31" ht="17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2:31" ht="17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2:31" ht="17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2:31" ht="17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2:31" ht="17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2:31" ht="17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2:31" ht="17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2:31" ht="17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2:31" ht="17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2:31" ht="17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2:31" ht="17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2:31" ht="17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2:31" ht="17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2:31" ht="17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2:31" ht="17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2:31" ht="17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2:31" ht="17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2:31" ht="17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2:31" ht="17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2:31" ht="17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2:31" ht="17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2:31" ht="17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2:31" ht="17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2:31" ht="17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2:31" ht="17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2:31" ht="17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2:31" ht="17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2:31" ht="17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2:31" ht="17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2:31" ht="17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2:31" ht="17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2:31" ht="17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2:31" ht="17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2:31" ht="17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2:31" ht="17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2:31" ht="17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2:31" ht="17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2:31" ht="17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2:31" ht="17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2:31" ht="17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2:31" ht="17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2:31" ht="17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2:31" ht="17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2:31" ht="17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2:31" ht="17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2:31" ht="17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2:31" ht="17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2:31" ht="17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2:31" ht="17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2:31" ht="17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2:31" ht="17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2:31" ht="17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2:31" ht="17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2:31" ht="17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2:31" ht="17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2:31" ht="17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2:31" ht="17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2:31" ht="17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2:31" ht="17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2:31" ht="17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2:31" ht="17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2:31" ht="17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2:31" ht="17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2:31" ht="17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2:31" ht="17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2:31" ht="17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2:31" ht="17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2:31" ht="17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2:31" ht="17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2:31" ht="17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2:31" ht="17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2:31" ht="17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2:31" ht="17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2:31" ht="17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2:31" ht="17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2:31" ht="17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2:31" ht="17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2:31" ht="17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2:31" ht="17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2:31" ht="17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2:31" ht="17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2:31" ht="17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2:31" ht="17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2:31" ht="17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2:31" ht="17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2:31" ht="17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2:31" ht="17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2:31" ht="17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2:31" ht="17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2:31" ht="17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2:31" ht="17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2:31" ht="17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2:31" ht="17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2:31" ht="17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2:31" ht="17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2:31" ht="17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2:31" ht="17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2:31" ht="17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2:31" ht="17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2:31" ht="17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2:31" ht="17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2:31" ht="17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2:31" ht="17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2:31" ht="17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2:31" ht="17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2:31" ht="17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2:31" ht="17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2:31" ht="17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2:31" ht="17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2:31" ht="17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2:31" ht="17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2:31" ht="17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2:31" ht="17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2:31" ht="17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2:31" ht="17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2:31" ht="17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2:31" ht="17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2:31" ht="17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2:31" ht="17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2:31" ht="17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2:31" ht="17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2:31" ht="17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2:31" ht="17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2:31" ht="17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2:31" ht="17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2:31" ht="17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2:31" ht="17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2:31" ht="17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2:31" ht="17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2:31" ht="17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2:31" ht="17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2:31" ht="17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2:31" ht="17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2:31" ht="17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2:31" ht="17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2:31" ht="17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2:31" ht="17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2:31" ht="17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2:31" ht="17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2:31" ht="17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2:31" ht="17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2:31" ht="17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2:31" ht="17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2:31" ht="17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2:31" ht="17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2:31" ht="17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2:31" ht="17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2:31" ht="17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2:31" ht="17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2:31" ht="17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2:31" ht="17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2:31" ht="17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2:31" ht="17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2:31" ht="17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2:31" ht="17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2:31" ht="17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2:31" ht="17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2:31" ht="17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2:31" ht="17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2:31" ht="17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2:31" ht="17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2:31" ht="17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2:31" ht="17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2:31" ht="17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2:31" ht="17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2:31" ht="17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2:31" ht="17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2:31" ht="17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2:31" ht="17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2:31" ht="17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2:31" ht="17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2:31" ht="17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2:31" ht="17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2:31" ht="17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2:31" ht="17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2:31" ht="17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2:31" ht="17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2:31" ht="17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2:31" ht="17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2:31" ht="17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2:31" ht="17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2:31" ht="17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2:31" ht="17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2:31" ht="17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2:31" ht="17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2:31" ht="17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2:31" ht="17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2:31" ht="17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2:31" ht="17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2:31" ht="17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2:31" ht="17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2:31" ht="17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2:31" ht="17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2:31" ht="17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2:31" ht="17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2:31" ht="17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2:31" ht="17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2:31" ht="17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2:31" ht="17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2:31" ht="17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2:31" ht="17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2:31" ht="17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2:31" ht="17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2:31" ht="17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2:31" ht="17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2:31" ht="17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2:31" ht="17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2:31" ht="17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2:31" ht="17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2:31" ht="17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2:31" ht="17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2:31" ht="17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2:31" ht="17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2:31" ht="17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2:31" ht="17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2:31" ht="17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2:31" ht="17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2:31" ht="17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2:31" ht="17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2:31" ht="17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2:31" ht="17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2:31" ht="17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2:31" ht="17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2:31" ht="17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2:31" ht="17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2:31" ht="17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2:31" ht="17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2:31" ht="17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2:31" ht="17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2:31" ht="17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2:31" ht="17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2:31" ht="17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2:31" ht="17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2:31" ht="17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2:31" ht="17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2:31" ht="17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2:31" ht="17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2:31" ht="17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2:31" ht="17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2:31" ht="17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2:31" ht="17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2:31" ht="17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2:31" ht="17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2:31" ht="17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2:31" ht="17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2:31" ht="17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2:31" ht="17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2:31" ht="17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2:31" ht="17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2:31" ht="17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2:31" ht="17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2:31" ht="17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2:31" ht="17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2:31" ht="17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2:31" ht="17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2:31" ht="17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2:31" ht="17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2:31" ht="17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2:31" ht="17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2:31" ht="17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2:31" ht="17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2:31" ht="17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2:31" ht="17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2:31" ht="17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2:31" ht="17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2:31" ht="17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2:31" ht="17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2:31" ht="17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2:31" ht="17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2:31" ht="17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2:31" ht="17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2:31" ht="17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2:31" ht="17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2:31" ht="17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2:31" ht="17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2:31" ht="17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2:31" ht="17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2:31" ht="17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2:31" ht="17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2:31" ht="17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2:31" ht="17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2:31" ht="17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2:31" ht="17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2:31" ht="17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2:31" ht="17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2:31" ht="17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2:31" ht="17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2:31" ht="17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2:31" ht="17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2:31" ht="17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2:31" ht="17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2:31" ht="17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2:31" ht="17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2:31" ht="17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2:31" ht="17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2:31" ht="17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2:31" ht="17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2:31" ht="17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2:31" ht="17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2:31" ht="17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2:31" ht="17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2:31" ht="17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2:31" ht="17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2:31" ht="17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2:31" ht="17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2:31" ht="17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2:31" ht="17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2:31" ht="17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2:31" ht="17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2:31" ht="17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2:31" ht="17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2:31" ht="17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2:31" ht="17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2:31" ht="17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2:31" ht="17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2:31" ht="17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2:31" ht="17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2:31" ht="17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2:31" ht="17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2:31" ht="17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2:31" ht="17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2:31" ht="17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2:31" ht="17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2:31" ht="17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2:31" ht="17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2:31" ht="17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2:31" ht="17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2:31" ht="17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2:31" ht="17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2:31" ht="17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2:31" ht="17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2:31" ht="17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2:31" ht="17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2:31" ht="17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2:31" ht="17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2:31" ht="17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2:31" ht="17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2:31" ht="17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2:31" ht="17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2:31" ht="17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2:31" ht="17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2:31" ht="17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2:31" ht="17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2:31" ht="17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2:31" ht="17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2:31" ht="17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2:31" ht="17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2:31" ht="17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2:31" ht="17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2:31" ht="17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2:31" ht="17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2:31" ht="17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2:31" ht="17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2:31" ht="17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2:31" ht="17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2:31" ht="17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2:31" ht="17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2:31" ht="17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2:31" ht="17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2:31" ht="17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2:31" ht="17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2:31" ht="17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2:31" ht="17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2:31" ht="17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2:31" ht="17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2:31" ht="17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2:31" ht="17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2:31" ht="17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2:31" ht="17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2:31" ht="17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2:31" ht="17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2:31" ht="17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2:31" ht="17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2:31" ht="17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2:31" ht="17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2:31" ht="17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2:31" ht="17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2:31" ht="17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2:31" ht="17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2:31" ht="17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2:31" ht="17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2:31" ht="17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2:31" ht="17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2:31" ht="17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2:31" ht="17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2:31" ht="17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2:31" ht="17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2:31" ht="17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2:31" ht="17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2:31" ht="17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2:31" ht="17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2:31" ht="17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2:31" ht="17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2:31" ht="17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2:31" ht="17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mergeCells count="6">
    <mergeCell ref="P2:R2"/>
    <mergeCell ref="D2:F2"/>
    <mergeCell ref="G2:I2"/>
    <mergeCell ref="J2:L2"/>
    <mergeCell ref="M2:O2"/>
    <mergeCell ref="S2:V2"/>
  </mergeCells>
  <phoneticPr fontId="3" type="noConversion"/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BFA1-40B8-1247-B06B-642D8064325E}">
  <sheetPr>
    <tabColor rgb="FF002060"/>
  </sheetPr>
  <dimension ref="C2:G24"/>
  <sheetViews>
    <sheetView showGridLines="0" workbookViewId="0">
      <selection activeCell="H17" sqref="H17"/>
    </sheetView>
  </sheetViews>
  <sheetFormatPr baseColWidth="10" defaultRowHeight="14"/>
  <cols>
    <col min="3" max="3" width="23" bestFit="1" customWidth="1"/>
  </cols>
  <sheetData>
    <row r="2" spans="3:7" ht="16" thickBot="1">
      <c r="C2" s="55"/>
      <c r="D2" s="55"/>
      <c r="E2" s="55"/>
      <c r="F2" s="55"/>
      <c r="G2" s="55"/>
    </row>
    <row r="3" spans="3:7" ht="15">
      <c r="C3" s="58" t="s">
        <v>76</v>
      </c>
      <c r="D3" s="191" t="s">
        <v>34</v>
      </c>
      <c r="E3" s="55"/>
      <c r="F3" s="55"/>
      <c r="G3" s="55"/>
    </row>
    <row r="4" spans="3:7" ht="15">
      <c r="C4" s="111" t="s">
        <v>77</v>
      </c>
      <c r="D4" s="82">
        <f>'STRIP Data (Trading Universe)'!S33/'STRIP Data (Trading Universe)'!E33-1</f>
        <v>-5.969038909333646E-4</v>
      </c>
      <c r="E4" s="92"/>
      <c r="F4" s="55"/>
      <c r="G4" s="55"/>
    </row>
    <row r="5" spans="3:7" ht="15">
      <c r="C5" s="111" t="s">
        <v>78</v>
      </c>
      <c r="D5" s="82">
        <f>SUM('STRIP Data (Trading Universe)'!S4:S8)/SUM('STRIP Data (Trading Universe)'!E4:E8) - 1</f>
        <v>-2.5403064216320548E-3</v>
      </c>
      <c r="E5" s="55"/>
      <c r="F5" s="55"/>
      <c r="G5" s="55"/>
    </row>
    <row r="6" spans="3:7" ht="15">
      <c r="C6" s="111" t="s">
        <v>79</v>
      </c>
      <c r="D6" s="82">
        <f>SUM('STRIP Data (Trading Universe)'!S28:S32)/SUM('STRIP Data (Trading Universe)'!E28:E32) - 1</f>
        <v>9.9690340625311347E-3</v>
      </c>
      <c r="E6" s="55"/>
      <c r="F6" s="55"/>
      <c r="G6" s="55"/>
    </row>
    <row r="7" spans="3:7" ht="15">
      <c r="C7" s="111" t="s">
        <v>80</v>
      </c>
      <c r="D7" s="82">
        <f>SUM('STRIP Data (Trading Universe)'!S16:S20)/SUM('STRIP Data (Trading Universe)'!E16:E20) - 1</f>
        <v>5.1063896646685869E-4</v>
      </c>
      <c r="E7" s="55"/>
      <c r="F7" s="55"/>
      <c r="G7" s="55"/>
    </row>
    <row r="8" spans="3:7" ht="15">
      <c r="C8" s="111" t="s">
        <v>81</v>
      </c>
      <c r="D8" s="95">
        <f>'STRIP Data (Trading Universe)'!V31</f>
        <v>1.4142866926922792E-2</v>
      </c>
      <c r="E8" s="99"/>
      <c r="F8" s="55"/>
      <c r="G8" s="55"/>
    </row>
    <row r="9" spans="3:7" ht="16" thickBot="1">
      <c r="C9" s="96" t="s">
        <v>89</v>
      </c>
      <c r="D9" s="192">
        <f>'Bond Portfolio Performance'!D17</f>
        <v>2.501607341165224E-3</v>
      </c>
      <c r="E9" s="134"/>
      <c r="F9" s="55"/>
      <c r="G9" s="55"/>
    </row>
    <row r="10" spans="3:7" ht="15">
      <c r="C10" s="55"/>
      <c r="D10" s="55"/>
      <c r="E10" s="55"/>
      <c r="F10" s="55"/>
      <c r="G10" s="55"/>
    </row>
    <row r="11" spans="3:7" ht="15">
      <c r="C11" s="55"/>
      <c r="D11" s="55"/>
      <c r="E11" s="55"/>
      <c r="F11" s="55"/>
      <c r="G11" s="55"/>
    </row>
    <row r="12" spans="3:7" ht="15">
      <c r="C12" s="55"/>
      <c r="D12" s="55"/>
      <c r="E12" s="55"/>
      <c r="F12" s="55"/>
      <c r="G12" s="55"/>
    </row>
    <row r="13" spans="3:7" ht="15">
      <c r="C13" s="55" t="s">
        <v>82</v>
      </c>
      <c r="D13" s="55"/>
      <c r="E13" s="55"/>
      <c r="F13" s="55"/>
      <c r="G13" s="55"/>
    </row>
    <row r="14" spans="3:7" ht="15">
      <c r="C14" s="55" t="s">
        <v>77</v>
      </c>
      <c r="D14" s="55" t="s">
        <v>83</v>
      </c>
      <c r="E14" s="55"/>
      <c r="F14" s="55"/>
      <c r="G14" s="55"/>
    </row>
    <row r="15" spans="3:7" ht="15">
      <c r="C15" s="55" t="s">
        <v>84</v>
      </c>
      <c r="D15" s="55" t="s">
        <v>85</v>
      </c>
      <c r="E15" s="55"/>
      <c r="F15" s="55"/>
      <c r="G15" s="55"/>
    </row>
    <row r="16" spans="3:7" ht="15">
      <c r="C16" s="55" t="s">
        <v>79</v>
      </c>
      <c r="D16" s="55" t="s">
        <v>86</v>
      </c>
      <c r="E16" s="55"/>
      <c r="F16" s="55"/>
      <c r="G16" s="55"/>
    </row>
    <row r="17" spans="3:7" ht="15">
      <c r="C17" s="55" t="s">
        <v>80</v>
      </c>
      <c r="D17" s="55" t="s">
        <v>87</v>
      </c>
      <c r="E17" s="55"/>
      <c r="F17" s="55"/>
      <c r="G17" s="55"/>
    </row>
    <row r="18" spans="3:7" ht="15">
      <c r="C18" s="55" t="s">
        <v>81</v>
      </c>
      <c r="D18" s="55" t="s">
        <v>88</v>
      </c>
      <c r="E18" s="55"/>
      <c r="F18" s="55"/>
      <c r="G18" s="55"/>
    </row>
    <row r="19" spans="3:7" ht="15">
      <c r="C19" s="55" t="s">
        <v>89</v>
      </c>
      <c r="D19" s="55" t="s">
        <v>90</v>
      </c>
      <c r="E19" s="55"/>
      <c r="F19" s="55"/>
      <c r="G19" s="55"/>
    </row>
    <row r="20" spans="3:7" ht="15">
      <c r="C20" s="55"/>
      <c r="D20" s="55"/>
      <c r="E20" s="55"/>
      <c r="F20" s="55"/>
      <c r="G20" s="55"/>
    </row>
    <row r="21" spans="3:7" ht="15">
      <c r="C21" s="55"/>
      <c r="D21" s="55"/>
      <c r="E21" s="55"/>
      <c r="F21" s="55"/>
      <c r="G21" s="55"/>
    </row>
    <row r="22" spans="3:7" ht="15">
      <c r="C22" s="55"/>
      <c r="D22" s="55"/>
      <c r="E22" s="55"/>
      <c r="F22" s="55"/>
      <c r="G22" s="55"/>
    </row>
    <row r="23" spans="3:7" ht="15">
      <c r="C23" s="55"/>
      <c r="D23" s="55"/>
      <c r="E23" s="55"/>
      <c r="F23" s="55"/>
      <c r="G23" s="55"/>
    </row>
    <row r="24" spans="3:7" ht="15">
      <c r="C24" s="55"/>
      <c r="D24" s="55"/>
      <c r="E24" s="55"/>
      <c r="F24" s="55"/>
      <c r="G24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1:AI1001"/>
  <sheetViews>
    <sheetView showGridLines="0" topLeftCell="Q1" workbookViewId="0">
      <selection activeCell="U8" sqref="U8"/>
    </sheetView>
  </sheetViews>
  <sheetFormatPr baseColWidth="10" defaultColWidth="12.6640625" defaultRowHeight="17" customHeight="1"/>
  <cols>
    <col min="1" max="1" width="2.83203125" style="17" customWidth="1"/>
    <col min="2" max="2" width="13.6640625" style="17" customWidth="1"/>
    <col min="3" max="3" width="18.83203125" style="17" customWidth="1"/>
    <col min="4" max="4" width="16" style="17" customWidth="1"/>
    <col min="5" max="6" width="9.5" style="17" customWidth="1"/>
    <col min="7" max="7" width="13.6640625" style="17" customWidth="1"/>
    <col min="8" max="8" width="18.83203125" style="17" customWidth="1"/>
    <col min="9" max="9" width="16" style="17" customWidth="1"/>
    <col min="10" max="11" width="9.5" style="17" customWidth="1"/>
    <col min="12" max="12" width="13.6640625" style="17" customWidth="1"/>
    <col min="13" max="13" width="18.83203125" style="17" customWidth="1"/>
    <col min="14" max="14" width="16" style="17" customWidth="1"/>
    <col min="15" max="16" width="9.5" style="17" customWidth="1"/>
    <col min="17" max="17" width="13.6640625" style="17" customWidth="1"/>
    <col min="18" max="18" width="18.83203125" style="17" customWidth="1"/>
    <col min="19" max="19" width="16" style="17" customWidth="1"/>
    <col min="20" max="21" width="9.5" style="17" customWidth="1"/>
    <col min="22" max="22" width="13.6640625" style="17" customWidth="1"/>
    <col min="23" max="23" width="18.83203125" style="17" customWidth="1"/>
    <col min="24" max="24" width="16" style="17" customWidth="1"/>
    <col min="25" max="25" width="9.5" style="17" customWidth="1"/>
    <col min="26" max="26" width="12.6640625" style="17"/>
    <col min="27" max="27" width="13.6640625" style="17" customWidth="1"/>
    <col min="28" max="28" width="18.83203125" style="17" customWidth="1"/>
    <col min="29" max="29" width="16" style="17" customWidth="1"/>
    <col min="30" max="30" width="9.5" style="17" customWidth="1"/>
    <col min="31" max="16384" width="12.6640625" style="17"/>
  </cols>
  <sheetData>
    <row r="1" spans="2:35" ht="17" customHeight="1" thickBot="1"/>
    <row r="2" spans="2:35" ht="17" customHeight="1">
      <c r="B2" s="172">
        <v>44952</v>
      </c>
      <c r="C2" s="173"/>
      <c r="D2" s="173"/>
      <c r="E2" s="174"/>
      <c r="F2" s="19"/>
      <c r="G2" s="172">
        <v>44959</v>
      </c>
      <c r="H2" s="173"/>
      <c r="I2" s="173"/>
      <c r="J2" s="174"/>
      <c r="K2" s="19"/>
      <c r="L2" s="172">
        <v>45331</v>
      </c>
      <c r="M2" s="173"/>
      <c r="N2" s="173"/>
      <c r="O2" s="174"/>
      <c r="P2" s="19"/>
      <c r="Q2" s="172">
        <v>45338</v>
      </c>
      <c r="R2" s="173"/>
      <c r="S2" s="173"/>
      <c r="T2" s="174"/>
      <c r="U2" s="19"/>
      <c r="V2" s="172">
        <v>45345</v>
      </c>
      <c r="W2" s="173"/>
      <c r="X2" s="173"/>
      <c r="Y2" s="174"/>
      <c r="Z2" s="19"/>
      <c r="AA2" s="172">
        <v>45352</v>
      </c>
      <c r="AB2" s="173"/>
      <c r="AC2" s="173"/>
      <c r="AD2" s="174"/>
      <c r="AE2" s="19"/>
      <c r="AF2" s="19"/>
      <c r="AG2" s="19"/>
      <c r="AH2" s="19"/>
      <c r="AI2" s="19"/>
    </row>
    <row r="3" spans="2:35" ht="17" customHeight="1">
      <c r="B3" s="175"/>
      <c r="C3" s="176"/>
      <c r="D3" s="176"/>
      <c r="E3" s="177"/>
      <c r="F3" s="19"/>
      <c r="G3" s="175"/>
      <c r="H3" s="176"/>
      <c r="I3" s="176"/>
      <c r="J3" s="177"/>
      <c r="K3" s="19"/>
      <c r="L3" s="175"/>
      <c r="M3" s="176"/>
      <c r="N3" s="176"/>
      <c r="O3" s="177"/>
      <c r="P3" s="19"/>
      <c r="Q3" s="175"/>
      <c r="R3" s="176"/>
      <c r="S3" s="176"/>
      <c r="T3" s="177"/>
      <c r="U3" s="19"/>
      <c r="V3" s="175"/>
      <c r="W3" s="176"/>
      <c r="X3" s="176"/>
      <c r="Y3" s="177"/>
      <c r="Z3" s="19"/>
      <c r="AA3" s="175"/>
      <c r="AB3" s="176"/>
      <c r="AC3" s="176"/>
      <c r="AD3" s="177"/>
      <c r="AE3" s="19"/>
      <c r="AF3" s="19"/>
      <c r="AG3" s="19"/>
      <c r="AH3" s="19"/>
      <c r="AI3" s="19"/>
    </row>
    <row r="4" spans="2:35" ht="17" customHeight="1">
      <c r="B4" s="178" t="s">
        <v>5</v>
      </c>
      <c r="C4" s="179" t="s">
        <v>11</v>
      </c>
      <c r="D4" s="179" t="s">
        <v>12</v>
      </c>
      <c r="E4" s="180" t="s">
        <v>13</v>
      </c>
      <c r="F4" s="19"/>
      <c r="G4" s="178" t="s">
        <v>5</v>
      </c>
      <c r="H4" s="179" t="s">
        <v>11</v>
      </c>
      <c r="I4" s="179" t="s">
        <v>12</v>
      </c>
      <c r="J4" s="180" t="s">
        <v>13</v>
      </c>
      <c r="K4" s="19"/>
      <c r="L4" s="178" t="s">
        <v>5</v>
      </c>
      <c r="M4" s="179" t="s">
        <v>11</v>
      </c>
      <c r="N4" s="179" t="s">
        <v>12</v>
      </c>
      <c r="O4" s="180" t="s">
        <v>13</v>
      </c>
      <c r="P4" s="19"/>
      <c r="Q4" s="178" t="s">
        <v>5</v>
      </c>
      <c r="R4" s="179" t="s">
        <v>11</v>
      </c>
      <c r="S4" s="179" t="s">
        <v>12</v>
      </c>
      <c r="T4" s="180" t="s">
        <v>13</v>
      </c>
      <c r="U4" s="19"/>
      <c r="V4" s="178" t="s">
        <v>5</v>
      </c>
      <c r="W4" s="179" t="s">
        <v>11</v>
      </c>
      <c r="X4" s="179" t="s">
        <v>12</v>
      </c>
      <c r="Y4" s="180" t="s">
        <v>13</v>
      </c>
      <c r="Z4" s="19"/>
      <c r="AA4" s="178" t="s">
        <v>5</v>
      </c>
      <c r="AB4" s="179" t="s">
        <v>11</v>
      </c>
      <c r="AC4" s="179" t="s">
        <v>12</v>
      </c>
      <c r="AD4" s="180" t="s">
        <v>13</v>
      </c>
      <c r="AE4" s="19"/>
      <c r="AF4" s="19"/>
      <c r="AG4" s="19"/>
      <c r="AH4" s="19"/>
      <c r="AI4" s="19"/>
    </row>
    <row r="5" spans="2:35" ht="17" customHeight="1">
      <c r="B5" s="72">
        <v>1</v>
      </c>
      <c r="C5" s="18">
        <v>95.311000000000007</v>
      </c>
      <c r="D5" s="71">
        <f>C5/100</f>
        <v>0.95311000000000012</v>
      </c>
      <c r="E5" s="73">
        <v>4.6435000000000004</v>
      </c>
      <c r="F5" s="19"/>
      <c r="G5" s="72">
        <v>1</v>
      </c>
      <c r="H5" s="18">
        <v>95.340999999999994</v>
      </c>
      <c r="I5" s="71">
        <f>H5/100</f>
        <v>0.95340999999999998</v>
      </c>
      <c r="J5" s="73">
        <v>4.6992000000000003</v>
      </c>
      <c r="K5" s="19"/>
      <c r="L5" s="72">
        <v>1</v>
      </c>
      <c r="M5" s="18">
        <v>95.382999999999996</v>
      </c>
      <c r="N5" s="71">
        <f>M5/100</f>
        <v>0.95382999999999996</v>
      </c>
      <c r="O5" s="73">
        <v>4.7442000000000002</v>
      </c>
      <c r="P5" s="19"/>
      <c r="Q5" s="72">
        <v>1</v>
      </c>
      <c r="R5" s="18">
        <v>95.375</v>
      </c>
      <c r="S5" s="71">
        <f>R5/100</f>
        <v>0.95374999999999999</v>
      </c>
      <c r="T5" s="73">
        <v>4.8052000000000001</v>
      </c>
      <c r="U5" s="19"/>
      <c r="V5" s="72">
        <v>1</v>
      </c>
      <c r="W5" s="18">
        <v>95.441999999999993</v>
      </c>
      <c r="X5" s="71">
        <f>W5/100</f>
        <v>0.95441999999999994</v>
      </c>
      <c r="Y5" s="73">
        <v>4.8688000000000002</v>
      </c>
      <c r="Z5" s="19"/>
      <c r="AA5" s="72">
        <v>1</v>
      </c>
      <c r="AB5" s="18">
        <f>'STRIP Data (Trading Universe)'!T4</f>
        <v>95.54</v>
      </c>
      <c r="AC5" s="71">
        <f>AB5/100</f>
        <v>0.95540000000000003</v>
      </c>
      <c r="AD5" s="73">
        <f>'STRIP Data (Trading Universe)'!U4</f>
        <v>4.8578999999999999</v>
      </c>
      <c r="AE5" s="19"/>
      <c r="AF5" s="19"/>
      <c r="AG5" s="19"/>
      <c r="AH5" s="19"/>
      <c r="AI5" s="19"/>
    </row>
    <row r="6" spans="2:35" ht="17" customHeight="1">
      <c r="B6" s="72">
        <v>2</v>
      </c>
      <c r="C6" s="18">
        <v>91.504000000000005</v>
      </c>
      <c r="D6" s="71">
        <f t="shared" ref="D6:D33" si="0">C6/100</f>
        <v>0.91504000000000008</v>
      </c>
      <c r="E6" s="73">
        <v>4.3865999999999996</v>
      </c>
      <c r="F6" s="19"/>
      <c r="G6" s="72">
        <v>2</v>
      </c>
      <c r="H6" s="18">
        <v>91.554000000000002</v>
      </c>
      <c r="I6" s="71">
        <f t="shared" ref="I6:I33" si="1">H6/100</f>
        <v>0.91554000000000002</v>
      </c>
      <c r="J6" s="73">
        <v>4.4005999999999998</v>
      </c>
      <c r="K6" s="19"/>
      <c r="L6" s="72">
        <v>2</v>
      </c>
      <c r="M6" s="18">
        <v>91.397999999999996</v>
      </c>
      <c r="N6" s="71">
        <f t="shared" ref="N6:N33" si="2">M6/100</f>
        <v>0.91398000000000001</v>
      </c>
      <c r="O6" s="73">
        <v>4.5296000000000003</v>
      </c>
      <c r="P6" s="19"/>
      <c r="Q6" s="72">
        <v>2</v>
      </c>
      <c r="R6" s="18">
        <v>91.346999999999994</v>
      </c>
      <c r="S6" s="71">
        <f t="shared" ref="S6:S33" si="3">R6/100</f>
        <v>0.91346999999999989</v>
      </c>
      <c r="T6" s="73">
        <v>4.5831999999999997</v>
      </c>
      <c r="U6" s="19"/>
      <c r="V6" s="72">
        <v>2</v>
      </c>
      <c r="W6" s="18">
        <v>91.242000000000004</v>
      </c>
      <c r="X6" s="71">
        <f t="shared" ref="X6:X33" si="4">W6/100</f>
        <v>0.91242000000000001</v>
      </c>
      <c r="Y6" s="73">
        <v>4.7076000000000002</v>
      </c>
      <c r="Z6" s="19"/>
      <c r="AA6" s="72">
        <v>2</v>
      </c>
      <c r="AB6" s="18">
        <f>'STRIP Data (Trading Universe)'!T5</f>
        <v>91.697999999999993</v>
      </c>
      <c r="AC6" s="71">
        <f t="shared" ref="AC6:AC33" si="5">AB6/100</f>
        <v>0.91697999999999991</v>
      </c>
      <c r="AD6" s="73">
        <f>'STRIP Data (Trading Universe)'!U5</f>
        <v>4.4931000000000001</v>
      </c>
      <c r="AE6" s="19"/>
      <c r="AF6" s="19"/>
      <c r="AG6" s="19"/>
      <c r="AH6" s="19"/>
      <c r="AI6" s="19"/>
    </row>
    <row r="7" spans="2:35" ht="17" customHeight="1">
      <c r="B7" s="72">
        <v>3</v>
      </c>
      <c r="C7" s="18">
        <v>88.263000000000005</v>
      </c>
      <c r="D7" s="71">
        <f t="shared" si="0"/>
        <v>0.88263000000000003</v>
      </c>
      <c r="E7" s="73">
        <v>4.1407999999999996</v>
      </c>
      <c r="F7" s="19"/>
      <c r="G7" s="72">
        <v>3</v>
      </c>
      <c r="H7" s="18">
        <v>88.343000000000004</v>
      </c>
      <c r="I7" s="71">
        <f t="shared" si="1"/>
        <v>0.88343000000000005</v>
      </c>
      <c r="J7" s="73">
        <v>4.1365999999999996</v>
      </c>
      <c r="K7" s="19"/>
      <c r="L7" s="72">
        <v>3</v>
      </c>
      <c r="M7" s="18">
        <v>88.063999999999993</v>
      </c>
      <c r="N7" s="71">
        <f t="shared" si="2"/>
        <v>0.88063999999999998</v>
      </c>
      <c r="O7" s="73">
        <v>4.2702999999999998</v>
      </c>
      <c r="P7" s="19"/>
      <c r="Q7" s="72">
        <v>3</v>
      </c>
      <c r="R7" s="18">
        <v>87.894000000000005</v>
      </c>
      <c r="S7" s="71">
        <f t="shared" si="3"/>
        <v>0.87894000000000005</v>
      </c>
      <c r="T7" s="73">
        <v>4.3518999999999997</v>
      </c>
      <c r="U7" s="19"/>
      <c r="V7" s="72">
        <v>3</v>
      </c>
      <c r="W7" s="18">
        <v>87.759</v>
      </c>
      <c r="X7" s="71">
        <f t="shared" si="4"/>
        <v>0.87758999999999998</v>
      </c>
      <c r="Y7" s="73">
        <v>4.4455</v>
      </c>
      <c r="Z7" s="19"/>
      <c r="AA7" s="72">
        <v>3</v>
      </c>
      <c r="AB7" s="18">
        <f>'STRIP Data (Trading Universe)'!T6</f>
        <v>88.132999999999996</v>
      </c>
      <c r="AC7" s="71">
        <f t="shared" si="5"/>
        <v>0.88132999999999995</v>
      </c>
      <c r="AD7" s="73">
        <f>'STRIP Data (Trading Universe)'!U6</f>
        <v>4.3274999999999997</v>
      </c>
      <c r="AE7" s="19"/>
      <c r="AF7" s="19"/>
      <c r="AG7" s="19"/>
      <c r="AH7" s="19"/>
      <c r="AI7" s="19"/>
    </row>
    <row r="8" spans="2:35" ht="17" customHeight="1">
      <c r="B8" s="72">
        <v>4</v>
      </c>
      <c r="C8" s="18">
        <v>84.954999999999998</v>
      </c>
      <c r="D8" s="71">
        <f t="shared" si="0"/>
        <v>0.84955000000000003</v>
      </c>
      <c r="E8" s="73">
        <v>4.0705</v>
      </c>
      <c r="F8" s="19"/>
      <c r="G8" s="72">
        <v>4</v>
      </c>
      <c r="H8" s="18">
        <v>85.143000000000001</v>
      </c>
      <c r="I8" s="71">
        <f t="shared" si="1"/>
        <v>0.85143000000000002</v>
      </c>
      <c r="J8" s="73">
        <v>4.0339999999999998</v>
      </c>
      <c r="K8" s="19"/>
      <c r="L8" s="72">
        <v>4</v>
      </c>
      <c r="M8" s="18">
        <v>84.694000000000003</v>
      </c>
      <c r="N8" s="71">
        <f t="shared" si="2"/>
        <v>0.84694000000000003</v>
      </c>
      <c r="O8" s="73">
        <v>4.1879</v>
      </c>
      <c r="P8" s="19"/>
      <c r="Q8" s="72">
        <v>4</v>
      </c>
      <c r="R8" s="18">
        <v>84.453999999999994</v>
      </c>
      <c r="S8" s="71">
        <f t="shared" si="3"/>
        <v>0.84453999999999996</v>
      </c>
      <c r="T8" s="73">
        <v>4.2720000000000002</v>
      </c>
      <c r="U8" s="19"/>
      <c r="V8" s="72">
        <v>4</v>
      </c>
      <c r="W8" s="18">
        <v>84.308999999999997</v>
      </c>
      <c r="X8" s="71">
        <f t="shared" si="4"/>
        <v>0.84309000000000001</v>
      </c>
      <c r="Y8" s="73">
        <v>4.3460999999999999</v>
      </c>
      <c r="Z8" s="19"/>
      <c r="AA8" s="72">
        <v>4</v>
      </c>
      <c r="AB8" s="18">
        <f>'STRIP Data (Trading Universe)'!T7</f>
        <v>84.747</v>
      </c>
      <c r="AC8" s="71">
        <f t="shared" si="5"/>
        <v>0.84746999999999995</v>
      </c>
      <c r="AD8" s="73">
        <f>'STRIP Data (Trading Universe)'!U7</f>
        <v>4.2335000000000003</v>
      </c>
      <c r="AE8" s="19"/>
      <c r="AF8" s="19"/>
      <c r="AG8" s="19"/>
      <c r="AH8" s="19"/>
      <c r="AI8" s="19"/>
    </row>
    <row r="9" spans="2:35" ht="17" customHeight="1">
      <c r="B9" s="72">
        <v>5</v>
      </c>
      <c r="C9" s="18">
        <v>81.646000000000001</v>
      </c>
      <c r="D9" s="71">
        <f t="shared" si="0"/>
        <v>0.81645999999999996</v>
      </c>
      <c r="E9" s="73">
        <v>4.0590999999999999</v>
      </c>
      <c r="F9" s="19"/>
      <c r="G9" s="72">
        <v>5</v>
      </c>
      <c r="H9" s="18">
        <v>81.933999999999997</v>
      </c>
      <c r="I9" s="71">
        <f t="shared" si="1"/>
        <v>0.81933999999999996</v>
      </c>
      <c r="J9" s="73">
        <v>4.0030999999999999</v>
      </c>
      <c r="K9" s="19"/>
      <c r="L9" s="72">
        <v>5</v>
      </c>
      <c r="M9" s="18">
        <v>81.346999999999994</v>
      </c>
      <c r="N9" s="71">
        <f t="shared" si="2"/>
        <v>0.81346999999999992</v>
      </c>
      <c r="O9" s="73">
        <v>4.165</v>
      </c>
      <c r="P9" s="19"/>
      <c r="Q9" s="72">
        <v>5</v>
      </c>
      <c r="R9" s="18">
        <v>81.081000000000003</v>
      </c>
      <c r="S9" s="71">
        <f t="shared" si="3"/>
        <v>0.81081000000000003</v>
      </c>
      <c r="T9" s="73">
        <v>4.2411000000000003</v>
      </c>
      <c r="U9" s="19"/>
      <c r="V9" s="72">
        <v>5</v>
      </c>
      <c r="W9" s="18">
        <v>80.97</v>
      </c>
      <c r="X9" s="71">
        <f t="shared" si="4"/>
        <v>0.80969999999999998</v>
      </c>
      <c r="Y9" s="73">
        <v>4.2929000000000004</v>
      </c>
      <c r="Z9" s="19"/>
      <c r="AA9" s="72">
        <v>5</v>
      </c>
      <c r="AB9" s="18">
        <f>'STRIP Data (Trading Universe)'!T8</f>
        <v>81.444999999999993</v>
      </c>
      <c r="AC9" s="71">
        <f t="shared" si="5"/>
        <v>0.8144499999999999</v>
      </c>
      <c r="AD9" s="73">
        <f>'STRIP Data (Trading Universe)'!U8</f>
        <v>4.1890999999999998</v>
      </c>
      <c r="AE9" s="19"/>
      <c r="AF9" s="19"/>
      <c r="AG9" s="19"/>
      <c r="AH9" s="19"/>
      <c r="AI9" s="19"/>
    </row>
    <row r="10" spans="2:35" ht="17" customHeight="1">
      <c r="B10" s="72">
        <v>6</v>
      </c>
      <c r="C10" s="18">
        <v>78.159000000000006</v>
      </c>
      <c r="D10" s="71">
        <f t="shared" si="0"/>
        <v>0.78159000000000001</v>
      </c>
      <c r="E10" s="73">
        <v>4.1174999999999997</v>
      </c>
      <c r="F10" s="19"/>
      <c r="G10" s="72">
        <v>6</v>
      </c>
      <c r="H10" s="18">
        <v>78.578999999999994</v>
      </c>
      <c r="I10" s="71">
        <f t="shared" si="1"/>
        <v>0.78578999999999999</v>
      </c>
      <c r="J10" s="73">
        <v>4.0399000000000003</v>
      </c>
      <c r="K10" s="19"/>
      <c r="L10" s="72">
        <v>6</v>
      </c>
      <c r="M10" s="18">
        <v>77.962999999999994</v>
      </c>
      <c r="N10" s="71">
        <f t="shared" si="2"/>
        <v>0.77962999999999993</v>
      </c>
      <c r="O10" s="73">
        <v>4.1864999999999997</v>
      </c>
      <c r="P10" s="19"/>
      <c r="Q10" s="72">
        <v>6</v>
      </c>
      <c r="R10" s="18">
        <v>77.646000000000001</v>
      </c>
      <c r="S10" s="71">
        <f t="shared" si="3"/>
        <v>0.77646000000000004</v>
      </c>
      <c r="T10" s="73">
        <v>4.2636000000000003</v>
      </c>
      <c r="U10" s="19"/>
      <c r="V10" s="72">
        <v>6</v>
      </c>
      <c r="W10" s="18">
        <v>77.531999999999996</v>
      </c>
      <c r="X10" s="71">
        <f t="shared" si="4"/>
        <v>0.77532000000000001</v>
      </c>
      <c r="Y10" s="73">
        <v>4.3085000000000004</v>
      </c>
      <c r="Z10" s="19"/>
      <c r="AA10" s="72">
        <v>6</v>
      </c>
      <c r="AB10" s="18">
        <f>'STRIP Data (Trading Universe)'!T9</f>
        <v>78.036000000000001</v>
      </c>
      <c r="AC10" s="71">
        <f t="shared" si="5"/>
        <v>0.78036000000000005</v>
      </c>
      <c r="AD10" s="73">
        <f>'STRIP Data (Trading Universe)'!U9</f>
        <v>4.2114000000000003</v>
      </c>
      <c r="AE10" s="19"/>
      <c r="AF10" s="19"/>
      <c r="AG10" s="19"/>
      <c r="AH10" s="19"/>
      <c r="AI10" s="19"/>
    </row>
    <row r="11" spans="2:35" ht="17" customHeight="1">
      <c r="B11" s="72">
        <v>7</v>
      </c>
      <c r="C11" s="18">
        <v>74.968000000000004</v>
      </c>
      <c r="D11" s="71">
        <f t="shared" si="0"/>
        <v>0.74968000000000001</v>
      </c>
      <c r="E11" s="73">
        <v>4.1308999999999996</v>
      </c>
      <c r="F11" s="19"/>
      <c r="G11" s="72">
        <v>7</v>
      </c>
      <c r="H11" s="18">
        <v>75.498000000000005</v>
      </c>
      <c r="I11" s="71">
        <f t="shared" si="1"/>
        <v>0.7549800000000001</v>
      </c>
      <c r="J11" s="73">
        <v>4.0399000000000003</v>
      </c>
      <c r="K11" s="19"/>
      <c r="L11" s="72">
        <v>7</v>
      </c>
      <c r="M11" s="18">
        <v>74.760000000000005</v>
      </c>
      <c r="N11" s="71">
        <f t="shared" si="2"/>
        <v>0.74760000000000004</v>
      </c>
      <c r="O11" s="73">
        <v>4.1940999999999997</v>
      </c>
      <c r="P11" s="19"/>
      <c r="Q11" s="72">
        <v>7</v>
      </c>
      <c r="R11" s="18">
        <v>74.322000000000003</v>
      </c>
      <c r="S11" s="71">
        <f t="shared" si="3"/>
        <v>0.74321999999999999</v>
      </c>
      <c r="T11" s="73">
        <v>4.2864000000000004</v>
      </c>
      <c r="U11" s="19"/>
      <c r="V11" s="72">
        <v>7</v>
      </c>
      <c r="W11" s="18">
        <v>74.363</v>
      </c>
      <c r="X11" s="71">
        <f t="shared" si="4"/>
        <v>0.74363000000000001</v>
      </c>
      <c r="Y11" s="73">
        <v>4.2953999999999999</v>
      </c>
      <c r="Z11" s="19"/>
      <c r="AA11" s="72">
        <v>7</v>
      </c>
      <c r="AB11" s="18">
        <f>'STRIP Data (Trading Universe)'!T10</f>
        <v>74.826999999999998</v>
      </c>
      <c r="AC11" s="71">
        <f t="shared" si="5"/>
        <v>0.74826999999999999</v>
      </c>
      <c r="AD11" s="73">
        <f>'STRIP Data (Trading Universe)'!U10</f>
        <v>4.2160000000000002</v>
      </c>
      <c r="AE11" s="19"/>
      <c r="AF11" s="19"/>
      <c r="AG11" s="19"/>
      <c r="AH11" s="19"/>
      <c r="AI11" s="19"/>
    </row>
    <row r="12" spans="2:35" ht="17" customHeight="1">
      <c r="B12" s="72">
        <v>8</v>
      </c>
      <c r="C12" s="18">
        <v>71.772000000000006</v>
      </c>
      <c r="D12" s="71">
        <f t="shared" si="0"/>
        <v>0.71772000000000002</v>
      </c>
      <c r="E12" s="73">
        <v>4.1649000000000003</v>
      </c>
      <c r="F12" s="19"/>
      <c r="G12" s="72">
        <v>8</v>
      </c>
      <c r="H12" s="18">
        <v>72.388999999999996</v>
      </c>
      <c r="I12" s="71">
        <f t="shared" si="1"/>
        <v>0.72388999999999992</v>
      </c>
      <c r="J12" s="73">
        <v>4.0660999999999996</v>
      </c>
      <c r="K12" s="19"/>
      <c r="L12" s="72">
        <v>8</v>
      </c>
      <c r="M12" s="18">
        <v>71.543999999999997</v>
      </c>
      <c r="N12" s="71">
        <f t="shared" si="2"/>
        <v>0.71543999999999996</v>
      </c>
      <c r="O12" s="73">
        <v>4.2255000000000003</v>
      </c>
      <c r="P12" s="19"/>
      <c r="Q12" s="72">
        <v>8</v>
      </c>
      <c r="R12" s="18">
        <v>71.227000000000004</v>
      </c>
      <c r="S12" s="71">
        <f t="shared" si="3"/>
        <v>0.71227000000000007</v>
      </c>
      <c r="T12" s="73">
        <v>4.2880000000000003</v>
      </c>
      <c r="U12" s="19"/>
      <c r="V12" s="72">
        <v>8</v>
      </c>
      <c r="W12" s="18">
        <v>71.215999999999994</v>
      </c>
      <c r="X12" s="71">
        <f t="shared" si="4"/>
        <v>0.7121599999999999</v>
      </c>
      <c r="Y12" s="73">
        <v>4.3048999999999999</v>
      </c>
      <c r="Z12" s="19"/>
      <c r="AA12" s="72">
        <v>8</v>
      </c>
      <c r="AB12" s="18">
        <f>'STRIP Data (Trading Universe)'!T11</f>
        <v>71.697000000000003</v>
      </c>
      <c r="AC12" s="71">
        <f t="shared" si="5"/>
        <v>0.71697</v>
      </c>
      <c r="AD12" s="73">
        <f>'STRIP Data (Trading Universe)'!U11</f>
        <v>4.2290000000000001</v>
      </c>
      <c r="AE12" s="19"/>
      <c r="AF12" s="19"/>
      <c r="AG12" s="19"/>
      <c r="AH12" s="19"/>
      <c r="AI12" s="19"/>
    </row>
    <row r="13" spans="2:35" ht="17" customHeight="1">
      <c r="B13" s="72">
        <v>9</v>
      </c>
      <c r="C13" s="18">
        <v>68.552999999999997</v>
      </c>
      <c r="D13" s="71">
        <f t="shared" si="0"/>
        <v>0.68552999999999997</v>
      </c>
      <c r="E13" s="73">
        <v>4.2176</v>
      </c>
      <c r="F13" s="19"/>
      <c r="G13" s="72">
        <v>9</v>
      </c>
      <c r="H13" s="18">
        <v>69.225999999999999</v>
      </c>
      <c r="I13" s="71">
        <f t="shared" si="1"/>
        <v>0.69225999999999999</v>
      </c>
      <c r="J13" s="73">
        <v>4.1161000000000003</v>
      </c>
      <c r="K13" s="19"/>
      <c r="L13" s="72">
        <v>9</v>
      </c>
      <c r="M13" s="18">
        <v>68.378</v>
      </c>
      <c r="N13" s="71">
        <f t="shared" si="2"/>
        <v>0.68378000000000005</v>
      </c>
      <c r="O13" s="73">
        <v>4.2645999999999997</v>
      </c>
      <c r="P13" s="19"/>
      <c r="Q13" s="72">
        <v>9</v>
      </c>
      <c r="R13" s="18">
        <v>68.066999999999993</v>
      </c>
      <c r="S13" s="71">
        <f t="shared" si="3"/>
        <v>0.68066999999999989</v>
      </c>
      <c r="T13" s="73">
        <v>4.3215000000000003</v>
      </c>
      <c r="U13" s="19"/>
      <c r="V13" s="72">
        <v>9</v>
      </c>
      <c r="W13" s="18">
        <v>68.099000000000004</v>
      </c>
      <c r="X13" s="71">
        <f t="shared" si="4"/>
        <v>0.68098999999999998</v>
      </c>
      <c r="Y13" s="73">
        <v>4.3296000000000001</v>
      </c>
      <c r="Z13" s="19"/>
      <c r="AA13" s="72">
        <v>9</v>
      </c>
      <c r="AB13" s="18">
        <f>'STRIP Data (Trading Universe)'!T12</f>
        <v>68.587000000000003</v>
      </c>
      <c r="AC13" s="71">
        <f t="shared" si="5"/>
        <v>0.68586999999999998</v>
      </c>
      <c r="AD13" s="73">
        <f>'STRIP Data (Trading Universe)'!U12</f>
        <v>4.2575000000000003</v>
      </c>
      <c r="AE13" s="19"/>
      <c r="AF13" s="19"/>
      <c r="AG13" s="19"/>
      <c r="AH13" s="19"/>
      <c r="AI13" s="19"/>
    </row>
    <row r="14" spans="2:35" ht="17" customHeight="1">
      <c r="B14" s="72">
        <v>10</v>
      </c>
      <c r="C14" s="18">
        <v>65.457999999999998</v>
      </c>
      <c r="D14" s="71">
        <f t="shared" si="0"/>
        <v>0.65457999999999994</v>
      </c>
      <c r="E14" s="73">
        <v>4.2629000000000001</v>
      </c>
      <c r="F14" s="19"/>
      <c r="G14" s="72">
        <v>10</v>
      </c>
      <c r="H14" s="18">
        <v>66.254000000000005</v>
      </c>
      <c r="I14" s="71">
        <f t="shared" si="1"/>
        <v>0.66254000000000002</v>
      </c>
      <c r="J14" s="73">
        <v>4.1479999999999997</v>
      </c>
      <c r="K14" s="19"/>
      <c r="L14" s="72">
        <v>10</v>
      </c>
      <c r="M14" s="18">
        <v>65.308999999999997</v>
      </c>
      <c r="N14" s="71">
        <f t="shared" si="2"/>
        <v>0.65308999999999995</v>
      </c>
      <c r="O14" s="73">
        <v>4.3026</v>
      </c>
      <c r="P14" s="19"/>
      <c r="Q14" s="72">
        <v>10</v>
      </c>
      <c r="R14" s="18">
        <v>65.027000000000001</v>
      </c>
      <c r="S14" s="71">
        <f t="shared" si="3"/>
        <v>0.65027000000000001</v>
      </c>
      <c r="T14" s="73">
        <v>4.3514999999999997</v>
      </c>
      <c r="U14" s="19"/>
      <c r="V14" s="72">
        <v>10</v>
      </c>
      <c r="W14" s="18">
        <v>65.138999999999996</v>
      </c>
      <c r="X14" s="71">
        <f t="shared" si="4"/>
        <v>0.65138999999999991</v>
      </c>
      <c r="Y14" s="73">
        <v>4.3460000000000001</v>
      </c>
      <c r="Z14" s="19"/>
      <c r="AA14" s="72">
        <v>10</v>
      </c>
      <c r="AB14" s="18">
        <f>'STRIP Data (Trading Universe)'!T13</f>
        <v>65.617000000000004</v>
      </c>
      <c r="AC14" s="71">
        <f t="shared" si="5"/>
        <v>0.65617000000000003</v>
      </c>
      <c r="AD14" s="73">
        <f>'STRIP Data (Trading Universe)'!U13</f>
        <v>4.2793999999999999</v>
      </c>
      <c r="AE14" s="19"/>
      <c r="AF14" s="19"/>
      <c r="AG14" s="19"/>
      <c r="AH14" s="19"/>
      <c r="AI14" s="19"/>
    </row>
    <row r="15" spans="2:35" ht="17" customHeight="1">
      <c r="B15" s="72">
        <v>11</v>
      </c>
      <c r="C15" s="18">
        <v>62.408999999999999</v>
      </c>
      <c r="D15" s="71">
        <f t="shared" si="0"/>
        <v>0.62409000000000003</v>
      </c>
      <c r="E15" s="73">
        <v>4.3139000000000003</v>
      </c>
      <c r="F15" s="19"/>
      <c r="G15" s="72">
        <v>11</v>
      </c>
      <c r="H15" s="18">
        <v>63.329000000000001</v>
      </c>
      <c r="I15" s="71">
        <f t="shared" si="1"/>
        <v>0.63329000000000002</v>
      </c>
      <c r="J15" s="73">
        <v>4.1859000000000002</v>
      </c>
      <c r="K15" s="19"/>
      <c r="L15" s="72">
        <v>11</v>
      </c>
      <c r="M15" s="18">
        <v>62.372</v>
      </c>
      <c r="N15" s="71">
        <f t="shared" si="2"/>
        <v>0.62372000000000005</v>
      </c>
      <c r="O15" s="73">
        <v>4.3345000000000002</v>
      </c>
      <c r="P15" s="19"/>
      <c r="Q15" s="72">
        <v>11</v>
      </c>
      <c r="R15" s="18">
        <v>62.085999999999999</v>
      </c>
      <c r="S15" s="71">
        <f t="shared" si="3"/>
        <v>0.62085999999999997</v>
      </c>
      <c r="T15" s="73">
        <v>4.3815999999999997</v>
      </c>
      <c r="U15" s="19"/>
      <c r="V15" s="72">
        <v>11</v>
      </c>
      <c r="W15" s="18">
        <v>62.314</v>
      </c>
      <c r="X15" s="71">
        <f t="shared" si="4"/>
        <v>0.62314000000000003</v>
      </c>
      <c r="Y15" s="73">
        <v>4.3585000000000003</v>
      </c>
      <c r="Z15" s="19"/>
      <c r="AA15" s="72">
        <v>11</v>
      </c>
      <c r="AB15" s="18">
        <f>'STRIP Data (Trading Universe)'!T14</f>
        <v>62.741</v>
      </c>
      <c r="AC15" s="71">
        <f t="shared" si="5"/>
        <v>0.62741000000000002</v>
      </c>
      <c r="AD15" s="73">
        <f>'STRIP Data (Trading Universe)'!U14</f>
        <v>4.3025000000000002</v>
      </c>
      <c r="AE15" s="19"/>
      <c r="AF15" s="19"/>
      <c r="AG15" s="19"/>
      <c r="AH15" s="19"/>
      <c r="AI15" s="19"/>
    </row>
    <row r="16" spans="2:35" ht="17" customHeight="1">
      <c r="B16" s="72">
        <v>12</v>
      </c>
      <c r="C16" s="18">
        <v>59.463999999999999</v>
      </c>
      <c r="D16" s="71">
        <f t="shared" si="0"/>
        <v>0.59463999999999995</v>
      </c>
      <c r="E16" s="73">
        <v>4.3619000000000003</v>
      </c>
      <c r="F16" s="19"/>
      <c r="G16" s="72">
        <v>12</v>
      </c>
      <c r="H16" s="18">
        <v>60.497999999999998</v>
      </c>
      <c r="I16" s="71">
        <f t="shared" si="1"/>
        <v>0.60497999999999996</v>
      </c>
      <c r="J16" s="73">
        <v>4.2225000000000001</v>
      </c>
      <c r="K16" s="19"/>
      <c r="L16" s="72">
        <v>12</v>
      </c>
      <c r="M16" s="18">
        <v>59.481000000000002</v>
      </c>
      <c r="N16" s="71">
        <f t="shared" si="2"/>
        <v>0.59481000000000006</v>
      </c>
      <c r="O16" s="73">
        <v>4.3734999999999999</v>
      </c>
      <c r="P16" s="19"/>
      <c r="Q16" s="72">
        <v>12</v>
      </c>
      <c r="R16" s="18">
        <v>59.265000000000001</v>
      </c>
      <c r="S16" s="71">
        <f t="shared" si="3"/>
        <v>0.59265000000000001</v>
      </c>
      <c r="T16" s="73">
        <v>4.4085000000000001</v>
      </c>
      <c r="U16" s="19"/>
      <c r="V16" s="72">
        <v>12</v>
      </c>
      <c r="W16" s="18">
        <v>59.478999999999999</v>
      </c>
      <c r="X16" s="71">
        <f t="shared" si="4"/>
        <v>0.59479000000000004</v>
      </c>
      <c r="Y16" s="73">
        <v>4.3879000000000001</v>
      </c>
      <c r="Z16" s="19"/>
      <c r="AA16" s="72">
        <v>12</v>
      </c>
      <c r="AB16" s="18">
        <f>'STRIP Data (Trading Universe)'!T15</f>
        <v>59.908999999999999</v>
      </c>
      <c r="AC16" s="71">
        <f t="shared" si="5"/>
        <v>0.59909000000000001</v>
      </c>
      <c r="AD16" s="73">
        <f>'STRIP Data (Trading Universe)'!U15</f>
        <v>4.3334999999999999</v>
      </c>
      <c r="AE16" s="19"/>
      <c r="AF16" s="19"/>
      <c r="AG16" s="19"/>
      <c r="AH16" s="19"/>
      <c r="AI16" s="19"/>
    </row>
    <row r="17" spans="2:35" ht="17" customHeight="1">
      <c r="B17" s="72">
        <v>13</v>
      </c>
      <c r="C17" s="18">
        <v>56.625999999999998</v>
      </c>
      <c r="D17" s="71">
        <f t="shared" si="0"/>
        <v>0.56625999999999999</v>
      </c>
      <c r="E17" s="73">
        <v>4.407</v>
      </c>
      <c r="F17" s="19"/>
      <c r="G17" s="72">
        <v>13</v>
      </c>
      <c r="H17" s="18">
        <v>57.722999999999999</v>
      </c>
      <c r="I17" s="71">
        <f t="shared" si="1"/>
        <v>0.57723000000000002</v>
      </c>
      <c r="J17" s="73">
        <v>4.2629999999999999</v>
      </c>
      <c r="K17" s="19"/>
      <c r="L17" s="72">
        <v>13</v>
      </c>
      <c r="M17" s="18">
        <v>56.668999999999997</v>
      </c>
      <c r="N17" s="71">
        <f t="shared" si="2"/>
        <v>0.56668999999999992</v>
      </c>
      <c r="O17" s="73">
        <v>4.4141000000000004</v>
      </c>
      <c r="P17" s="19"/>
      <c r="Q17" s="72">
        <v>13</v>
      </c>
      <c r="R17" s="18">
        <v>56.347999999999999</v>
      </c>
      <c r="S17" s="71">
        <f t="shared" si="3"/>
        <v>0.56347999999999998</v>
      </c>
      <c r="T17" s="73">
        <v>4.4625000000000004</v>
      </c>
      <c r="U17" s="19"/>
      <c r="V17" s="72">
        <v>13</v>
      </c>
      <c r="W17" s="18">
        <v>56.594999999999999</v>
      </c>
      <c r="X17" s="71">
        <f t="shared" si="4"/>
        <v>0.56594999999999995</v>
      </c>
      <c r="Y17" s="73">
        <v>4.4375999999999998</v>
      </c>
      <c r="Z17" s="19"/>
      <c r="AA17" s="72">
        <v>13</v>
      </c>
      <c r="AB17" s="18">
        <f>'STRIP Data (Trading Universe)'!T16</f>
        <v>57.05</v>
      </c>
      <c r="AC17" s="71">
        <f t="shared" si="5"/>
        <v>0.57050000000000001</v>
      </c>
      <c r="AD17" s="73">
        <f>'STRIP Data (Trading Universe)'!U16</f>
        <v>4.3810000000000002</v>
      </c>
      <c r="AE17" s="19"/>
      <c r="AF17" s="19"/>
      <c r="AG17" s="19"/>
      <c r="AH17" s="19"/>
      <c r="AI17" s="19"/>
    </row>
    <row r="18" spans="2:35" ht="17" customHeight="1">
      <c r="B18" s="72">
        <v>14</v>
      </c>
      <c r="C18" s="18">
        <v>53.683999999999997</v>
      </c>
      <c r="D18" s="71">
        <f t="shared" si="0"/>
        <v>0.53683999999999998</v>
      </c>
      <c r="E18" s="73">
        <v>4.4779999999999998</v>
      </c>
      <c r="F18" s="19"/>
      <c r="G18" s="72">
        <v>14</v>
      </c>
      <c r="H18" s="18">
        <v>54.921999999999997</v>
      </c>
      <c r="I18" s="71">
        <f t="shared" si="1"/>
        <v>0.54921999999999993</v>
      </c>
      <c r="J18" s="73">
        <v>4.3181000000000003</v>
      </c>
      <c r="K18" s="19"/>
      <c r="L18" s="72">
        <v>14</v>
      </c>
      <c r="M18" s="18">
        <v>53.823</v>
      </c>
      <c r="N18" s="71">
        <f t="shared" si="2"/>
        <v>0.53822999999999999</v>
      </c>
      <c r="O18" s="73">
        <v>4.4714999999999998</v>
      </c>
      <c r="P18" s="19"/>
      <c r="Q18" s="72">
        <v>14</v>
      </c>
      <c r="R18" s="18">
        <v>53.511000000000003</v>
      </c>
      <c r="S18" s="71">
        <f t="shared" si="3"/>
        <v>0.53510999999999997</v>
      </c>
      <c r="T18" s="73">
        <v>4.5174000000000003</v>
      </c>
      <c r="U18" s="19"/>
      <c r="V18" s="72">
        <v>14</v>
      </c>
      <c r="W18" s="18">
        <v>53.789000000000001</v>
      </c>
      <c r="X18" s="71">
        <f t="shared" si="4"/>
        <v>0.53788999999999998</v>
      </c>
      <c r="Y18" s="73">
        <v>4.4885000000000002</v>
      </c>
      <c r="Z18" s="19"/>
      <c r="AA18" s="72">
        <v>14</v>
      </c>
      <c r="AB18" s="18">
        <f>'STRIP Data (Trading Universe)'!T17</f>
        <v>54.244</v>
      </c>
      <c r="AC18" s="71">
        <f t="shared" si="5"/>
        <v>0.54244000000000003</v>
      </c>
      <c r="AD18" s="73">
        <f>'STRIP Data (Trading Universe)'!U17</f>
        <v>4.4329999999999998</v>
      </c>
      <c r="AE18" s="19"/>
      <c r="AF18" s="19"/>
      <c r="AG18" s="19"/>
      <c r="AH18" s="19"/>
      <c r="AI18" s="19"/>
    </row>
    <row r="19" spans="2:35" ht="17" customHeight="1">
      <c r="B19" s="72">
        <v>15</v>
      </c>
      <c r="C19" s="18">
        <v>50.84</v>
      </c>
      <c r="D19" s="71">
        <f t="shared" si="0"/>
        <v>0.50840000000000007</v>
      </c>
      <c r="E19" s="73">
        <v>4.5469999999999997</v>
      </c>
      <c r="F19" s="19"/>
      <c r="G19" s="72">
        <v>15</v>
      </c>
      <c r="H19" s="18">
        <v>52.148000000000003</v>
      </c>
      <c r="I19" s="71">
        <f t="shared" si="1"/>
        <v>0.52148000000000005</v>
      </c>
      <c r="J19" s="73">
        <v>4.38</v>
      </c>
      <c r="K19" s="19"/>
      <c r="L19" s="72">
        <v>15</v>
      </c>
      <c r="M19" s="18">
        <v>50.978999999999999</v>
      </c>
      <c r="N19" s="71">
        <f t="shared" si="2"/>
        <v>0.50978999999999997</v>
      </c>
      <c r="O19" s="73">
        <v>4.54</v>
      </c>
      <c r="P19" s="19"/>
      <c r="Q19" s="72">
        <v>15</v>
      </c>
      <c r="R19" s="18">
        <v>50.646000000000001</v>
      </c>
      <c r="S19" s="71">
        <f t="shared" si="3"/>
        <v>0.50646000000000002</v>
      </c>
      <c r="T19" s="73">
        <v>4.5880999999999998</v>
      </c>
      <c r="U19" s="19"/>
      <c r="V19" s="72">
        <v>15</v>
      </c>
      <c r="W19" s="18">
        <v>50.978000000000002</v>
      </c>
      <c r="X19" s="71">
        <f t="shared" si="4"/>
        <v>0.50978000000000001</v>
      </c>
      <c r="Y19" s="73">
        <v>4.5518999999999998</v>
      </c>
      <c r="Z19" s="19"/>
      <c r="AA19" s="72">
        <v>15</v>
      </c>
      <c r="AB19" s="18">
        <f>'STRIP Data (Trading Universe)'!T18</f>
        <v>51.433999999999997</v>
      </c>
      <c r="AC19" s="71">
        <f t="shared" si="5"/>
        <v>0.51434000000000002</v>
      </c>
      <c r="AD19" s="73">
        <f>'STRIP Data (Trading Universe)'!U18</f>
        <v>4.4969000000000001</v>
      </c>
      <c r="AE19" s="19"/>
      <c r="AF19" s="19"/>
      <c r="AG19" s="19"/>
      <c r="AH19" s="19"/>
      <c r="AI19" s="19"/>
    </row>
    <row r="20" spans="2:35" ht="17" customHeight="1">
      <c r="B20" s="72">
        <v>16</v>
      </c>
      <c r="C20" s="18">
        <v>47.999000000000002</v>
      </c>
      <c r="D20" s="71">
        <f t="shared" si="0"/>
        <v>0.47999000000000003</v>
      </c>
      <c r="E20" s="73">
        <v>4.6269</v>
      </c>
      <c r="F20" s="19"/>
      <c r="G20" s="72">
        <v>16</v>
      </c>
      <c r="H20" s="18">
        <v>49.344999999999999</v>
      </c>
      <c r="I20" s="71">
        <f t="shared" si="1"/>
        <v>0.49345</v>
      </c>
      <c r="J20" s="73">
        <v>4.4560000000000004</v>
      </c>
      <c r="K20" s="19"/>
      <c r="L20" s="72">
        <v>16</v>
      </c>
      <c r="M20" s="18">
        <v>48.176000000000002</v>
      </c>
      <c r="N20" s="71">
        <f t="shared" si="2"/>
        <v>0.48176000000000002</v>
      </c>
      <c r="O20" s="73">
        <v>4.6144999999999996</v>
      </c>
      <c r="P20" s="19"/>
      <c r="Q20" s="72">
        <v>16</v>
      </c>
      <c r="R20" s="18">
        <v>47.902999999999999</v>
      </c>
      <c r="S20" s="71">
        <f t="shared" si="3"/>
        <v>0.47903000000000001</v>
      </c>
      <c r="T20" s="73">
        <v>4.6540999999999997</v>
      </c>
      <c r="U20" s="19"/>
      <c r="V20" s="72">
        <v>16</v>
      </c>
      <c r="W20" s="18">
        <v>48.192999999999998</v>
      </c>
      <c r="X20" s="71">
        <f t="shared" si="4"/>
        <v>0.48192999999999997</v>
      </c>
      <c r="Y20" s="73">
        <v>4.6234999999999999</v>
      </c>
      <c r="Z20" s="19"/>
      <c r="AA20" s="72">
        <v>16</v>
      </c>
      <c r="AB20" s="18">
        <f>'STRIP Data (Trading Universe)'!T19</f>
        <v>48.624000000000002</v>
      </c>
      <c r="AC20" s="71">
        <f t="shared" si="5"/>
        <v>0.48624000000000001</v>
      </c>
      <c r="AD20" s="73">
        <f>'STRIP Data (Trading Universe)'!U19</f>
        <v>4.5720000000000001</v>
      </c>
      <c r="AE20" s="19"/>
      <c r="AF20" s="19"/>
      <c r="AG20" s="19"/>
      <c r="AH20" s="19"/>
      <c r="AI20" s="19"/>
    </row>
    <row r="21" spans="2:35" ht="17" customHeight="1">
      <c r="B21" s="72">
        <v>17</v>
      </c>
      <c r="C21" s="18">
        <v>45.433999999999997</v>
      </c>
      <c r="D21" s="71">
        <f t="shared" si="0"/>
        <v>0.45433999999999997</v>
      </c>
      <c r="E21" s="73">
        <v>4.6820000000000004</v>
      </c>
      <c r="F21" s="19"/>
      <c r="G21" s="72">
        <v>17</v>
      </c>
      <c r="H21" s="18">
        <v>46.732999999999997</v>
      </c>
      <c r="I21" s="71">
        <f t="shared" si="1"/>
        <v>0.46732999999999997</v>
      </c>
      <c r="J21" s="73">
        <v>4.5179999999999998</v>
      </c>
      <c r="K21" s="19"/>
      <c r="L21" s="72">
        <v>17</v>
      </c>
      <c r="M21" s="18">
        <v>45.616999999999997</v>
      </c>
      <c r="N21" s="71">
        <f t="shared" si="2"/>
        <v>0.45616999999999996</v>
      </c>
      <c r="O21" s="73">
        <v>4.6684000000000001</v>
      </c>
      <c r="P21" s="19"/>
      <c r="Q21" s="72">
        <v>17</v>
      </c>
      <c r="R21" s="18">
        <v>45.317999999999998</v>
      </c>
      <c r="S21" s="71">
        <f t="shared" si="3"/>
        <v>0.45317999999999997</v>
      </c>
      <c r="T21" s="73">
        <v>4.7111000000000001</v>
      </c>
      <c r="U21" s="19"/>
      <c r="V21" s="72">
        <v>17</v>
      </c>
      <c r="W21" s="18">
        <v>45.573</v>
      </c>
      <c r="X21" s="71">
        <f t="shared" si="4"/>
        <v>0.45573000000000002</v>
      </c>
      <c r="Y21" s="73">
        <v>4.6848999999999998</v>
      </c>
      <c r="Z21" s="19"/>
      <c r="AA21" s="72">
        <v>17</v>
      </c>
      <c r="AB21" s="18">
        <f>'STRIP Data (Trading Universe)'!T20</f>
        <v>45.962000000000003</v>
      </c>
      <c r="AC21" s="71">
        <f t="shared" si="5"/>
        <v>0.45962000000000003</v>
      </c>
      <c r="AD21" s="73">
        <f>'STRIP Data (Trading Universe)'!U20</f>
        <v>4.6390000000000002</v>
      </c>
      <c r="AE21" s="19"/>
      <c r="AF21" s="19"/>
      <c r="AG21" s="19"/>
      <c r="AH21" s="19"/>
      <c r="AI21" s="19"/>
    </row>
    <row r="22" spans="2:35" ht="17" customHeight="1">
      <c r="B22" s="72">
        <v>18</v>
      </c>
      <c r="C22" s="18">
        <v>43.139000000000003</v>
      </c>
      <c r="D22" s="71">
        <f t="shared" si="0"/>
        <v>0.43139000000000005</v>
      </c>
      <c r="E22" s="73">
        <v>4.7134999999999998</v>
      </c>
      <c r="F22" s="19"/>
      <c r="G22" s="72">
        <v>18</v>
      </c>
      <c r="H22" s="18">
        <v>44.369</v>
      </c>
      <c r="I22" s="71">
        <f t="shared" si="1"/>
        <v>0.44368999999999997</v>
      </c>
      <c r="J22" s="73">
        <v>4.5590000000000002</v>
      </c>
      <c r="K22" s="19"/>
      <c r="L22" s="72">
        <v>18</v>
      </c>
      <c r="M22" s="18">
        <v>43.363999999999997</v>
      </c>
      <c r="N22" s="71">
        <f t="shared" si="2"/>
        <v>0.43363999999999997</v>
      </c>
      <c r="O22" s="73">
        <v>4.694</v>
      </c>
      <c r="P22" s="19"/>
      <c r="Q22" s="72">
        <v>18</v>
      </c>
      <c r="R22" s="18">
        <v>43.134999999999998</v>
      </c>
      <c r="S22" s="71">
        <f t="shared" si="3"/>
        <v>0.43134999999999996</v>
      </c>
      <c r="T22" s="73">
        <v>4.7270000000000003</v>
      </c>
      <c r="U22" s="19"/>
      <c r="V22" s="72">
        <v>18</v>
      </c>
      <c r="W22" s="18">
        <v>43.311999999999998</v>
      </c>
      <c r="X22" s="71">
        <f t="shared" si="4"/>
        <v>0.43311999999999995</v>
      </c>
      <c r="Y22" s="73">
        <v>4.7110000000000003</v>
      </c>
      <c r="Z22" s="19"/>
      <c r="AA22" s="72">
        <v>18</v>
      </c>
      <c r="AB22" s="18">
        <f>'STRIP Data (Trading Universe)'!T21</f>
        <v>43.725000000000001</v>
      </c>
      <c r="AC22" s="71">
        <f t="shared" si="5"/>
        <v>0.43725000000000003</v>
      </c>
      <c r="AD22" s="73">
        <f>'STRIP Data (Trading Universe)'!U21</f>
        <v>4.6619999999999999</v>
      </c>
      <c r="AE22" s="19"/>
      <c r="AF22" s="19"/>
      <c r="AG22" s="19"/>
      <c r="AH22" s="19"/>
      <c r="AI22" s="19"/>
    </row>
    <row r="23" spans="2:35" ht="17" customHeight="1">
      <c r="B23" s="72">
        <v>19</v>
      </c>
      <c r="C23" s="18">
        <v>41.195</v>
      </c>
      <c r="D23" s="71">
        <f t="shared" si="0"/>
        <v>0.41194999999999998</v>
      </c>
      <c r="E23" s="73">
        <v>4.7110000000000003</v>
      </c>
      <c r="F23" s="19"/>
      <c r="G23" s="72">
        <v>19</v>
      </c>
      <c r="H23" s="18">
        <v>42.424999999999997</v>
      </c>
      <c r="I23" s="71">
        <f t="shared" si="1"/>
        <v>0.42424999999999996</v>
      </c>
      <c r="J23" s="73">
        <v>4.5575000000000001</v>
      </c>
      <c r="K23" s="19"/>
      <c r="L23" s="72">
        <v>19</v>
      </c>
      <c r="M23" s="18">
        <v>41.36</v>
      </c>
      <c r="N23" s="71">
        <f t="shared" si="2"/>
        <v>0.41359999999999997</v>
      </c>
      <c r="O23" s="73">
        <v>4.6989999999999998</v>
      </c>
      <c r="P23" s="19"/>
      <c r="Q23" s="72">
        <v>19</v>
      </c>
      <c r="R23" s="18">
        <v>41.161999999999999</v>
      </c>
      <c r="S23" s="71">
        <f t="shared" si="3"/>
        <v>0.41161999999999999</v>
      </c>
      <c r="T23" s="73">
        <v>4.7275999999999998</v>
      </c>
      <c r="U23" s="19"/>
      <c r="V23" s="72">
        <v>19</v>
      </c>
      <c r="W23" s="18">
        <v>41.307000000000002</v>
      </c>
      <c r="X23" s="71">
        <f t="shared" si="4"/>
        <v>0.41307000000000005</v>
      </c>
      <c r="Y23" s="73">
        <v>4.7154999999999996</v>
      </c>
      <c r="Z23" s="19"/>
      <c r="AA23" s="72">
        <v>19</v>
      </c>
      <c r="AB23" s="18">
        <f>'STRIP Data (Trading Universe)'!T22</f>
        <v>41.76</v>
      </c>
      <c r="AC23" s="71">
        <f t="shared" si="5"/>
        <v>0.41759999999999997</v>
      </c>
      <c r="AD23" s="73">
        <f>'STRIP Data (Trading Universe)'!U22</f>
        <v>4.6614000000000004</v>
      </c>
      <c r="AE23" s="19"/>
      <c r="AF23" s="19"/>
      <c r="AG23" s="19"/>
      <c r="AH23" s="19"/>
      <c r="AI23" s="19"/>
    </row>
    <row r="24" spans="2:35" ht="17" customHeight="1">
      <c r="B24" s="72">
        <v>20</v>
      </c>
      <c r="C24" s="18">
        <v>39.340000000000003</v>
      </c>
      <c r="D24" s="71">
        <f t="shared" si="0"/>
        <v>0.39340000000000003</v>
      </c>
      <c r="E24" s="73">
        <v>4.7084999999999999</v>
      </c>
      <c r="F24" s="19"/>
      <c r="G24" s="72">
        <v>20</v>
      </c>
      <c r="H24" s="18">
        <v>40.576000000000001</v>
      </c>
      <c r="I24" s="71">
        <f t="shared" si="1"/>
        <v>0.40576000000000001</v>
      </c>
      <c r="J24" s="73">
        <v>4.5548999999999999</v>
      </c>
      <c r="K24" s="19"/>
      <c r="L24" s="72">
        <v>20</v>
      </c>
      <c r="M24" s="18">
        <v>39.533000000000001</v>
      </c>
      <c r="N24" s="71">
        <f t="shared" si="2"/>
        <v>0.39533000000000001</v>
      </c>
      <c r="O24" s="73">
        <v>4.6924999999999999</v>
      </c>
      <c r="P24" s="19"/>
      <c r="Q24" s="72">
        <v>20</v>
      </c>
      <c r="R24" s="18">
        <v>39.283000000000001</v>
      </c>
      <c r="S24" s="71">
        <f t="shared" si="3"/>
        <v>0.39283000000000001</v>
      </c>
      <c r="T24" s="73">
        <v>4.7275</v>
      </c>
      <c r="U24" s="19"/>
      <c r="V24" s="72">
        <v>20</v>
      </c>
      <c r="W24" s="18">
        <v>39.426000000000002</v>
      </c>
      <c r="X24" s="71">
        <f t="shared" si="4"/>
        <v>0.39426</v>
      </c>
      <c r="Y24" s="73">
        <v>4.7154999999999996</v>
      </c>
      <c r="Z24" s="19"/>
      <c r="AA24" s="72">
        <v>20</v>
      </c>
      <c r="AB24" s="18">
        <f>'STRIP Data (Trading Universe)'!T23</f>
        <v>39.844000000000001</v>
      </c>
      <c r="AC24" s="71">
        <f t="shared" si="5"/>
        <v>0.39844000000000002</v>
      </c>
      <c r="AD24" s="73">
        <f>'STRIP Data (Trading Universe)'!U23</f>
        <v>4.6660000000000004</v>
      </c>
      <c r="AE24" s="19"/>
      <c r="AF24" s="19"/>
      <c r="AG24" s="19"/>
      <c r="AH24" s="19"/>
      <c r="AI24" s="19"/>
    </row>
    <row r="25" spans="2:35" ht="17" customHeight="1">
      <c r="B25" s="72">
        <v>21</v>
      </c>
      <c r="C25" s="18">
        <v>37.551000000000002</v>
      </c>
      <c r="D25" s="71">
        <f t="shared" si="0"/>
        <v>0.37551000000000001</v>
      </c>
      <c r="E25" s="73">
        <v>4.7084999999999999</v>
      </c>
      <c r="F25" s="19"/>
      <c r="G25" s="72">
        <v>21</v>
      </c>
      <c r="H25" s="18">
        <v>38.792999999999999</v>
      </c>
      <c r="I25" s="71">
        <f t="shared" si="1"/>
        <v>0.38793</v>
      </c>
      <c r="J25" s="73">
        <v>4.5544000000000002</v>
      </c>
      <c r="K25" s="19"/>
      <c r="L25" s="72">
        <v>21</v>
      </c>
      <c r="M25" s="18">
        <v>37.744999999999997</v>
      </c>
      <c r="N25" s="71">
        <f t="shared" si="2"/>
        <v>0.37744999999999995</v>
      </c>
      <c r="O25" s="73">
        <v>4.6920000000000002</v>
      </c>
      <c r="P25" s="19"/>
      <c r="Q25" s="72">
        <v>21</v>
      </c>
      <c r="R25" s="18">
        <v>37.481999999999999</v>
      </c>
      <c r="S25" s="71">
        <f t="shared" si="3"/>
        <v>0.37481999999999999</v>
      </c>
      <c r="T25" s="73">
        <v>4.7285000000000004</v>
      </c>
      <c r="U25" s="19"/>
      <c r="V25" s="72">
        <v>21</v>
      </c>
      <c r="W25" s="18">
        <v>37.65</v>
      </c>
      <c r="X25" s="71">
        <f t="shared" si="4"/>
        <v>0.3765</v>
      </c>
      <c r="Y25" s="73">
        <v>4.7130000000000001</v>
      </c>
      <c r="Z25" s="19"/>
      <c r="AA25" s="72">
        <v>21</v>
      </c>
      <c r="AB25" s="18">
        <f>'STRIP Data (Trading Universe)'!T24</f>
        <v>38.125999999999998</v>
      </c>
      <c r="AC25" s="71">
        <f t="shared" si="5"/>
        <v>0.38125999999999999</v>
      </c>
      <c r="AD25" s="73">
        <f>'STRIP Data (Trading Universe)'!U24</f>
        <v>4.6559999999999997</v>
      </c>
      <c r="AE25" s="19"/>
      <c r="AF25" s="19"/>
      <c r="AG25" s="19"/>
      <c r="AH25" s="19"/>
      <c r="AI25" s="19"/>
    </row>
    <row r="26" spans="2:35" ht="17" customHeight="1">
      <c r="B26" s="72">
        <v>22</v>
      </c>
      <c r="C26" s="18">
        <v>35.89</v>
      </c>
      <c r="D26" s="71">
        <f t="shared" si="0"/>
        <v>0.3589</v>
      </c>
      <c r="E26" s="73">
        <v>4.7024999999999997</v>
      </c>
      <c r="F26" s="19"/>
      <c r="G26" s="72">
        <v>22</v>
      </c>
      <c r="H26" s="18">
        <v>37.143999999999998</v>
      </c>
      <c r="I26" s="71">
        <f t="shared" si="1"/>
        <v>0.37143999999999999</v>
      </c>
      <c r="J26" s="73">
        <v>4.5469999999999997</v>
      </c>
      <c r="K26" s="19"/>
      <c r="L26" s="72">
        <v>22</v>
      </c>
      <c r="M26" s="18">
        <v>36.139000000000003</v>
      </c>
      <c r="N26" s="71">
        <f t="shared" si="2"/>
        <v>0.36139000000000004</v>
      </c>
      <c r="O26" s="73">
        <v>4.6784999999999997</v>
      </c>
      <c r="P26" s="19"/>
      <c r="Q26" s="72">
        <v>22</v>
      </c>
      <c r="R26" s="18">
        <v>35.956000000000003</v>
      </c>
      <c r="S26" s="71">
        <f t="shared" si="3"/>
        <v>0.35956000000000005</v>
      </c>
      <c r="T26" s="73">
        <v>4.7045000000000003</v>
      </c>
      <c r="U26" s="19"/>
      <c r="V26" s="72">
        <v>22</v>
      </c>
      <c r="W26" s="18">
        <v>36.301000000000002</v>
      </c>
      <c r="X26" s="71">
        <f t="shared" si="4"/>
        <v>0.36301</v>
      </c>
      <c r="Y26" s="73">
        <v>4.6660000000000004</v>
      </c>
      <c r="Z26" s="19"/>
      <c r="AA26" s="72">
        <v>22</v>
      </c>
      <c r="AB26" s="18">
        <f>'STRIP Data (Trading Universe)'!T25</f>
        <v>36.658000000000001</v>
      </c>
      <c r="AC26" s="71">
        <f t="shared" si="5"/>
        <v>0.36658000000000002</v>
      </c>
      <c r="AD26" s="73">
        <f>'STRIP Data (Trading Universe)'!U25</f>
        <v>4.6245000000000003</v>
      </c>
      <c r="AE26" s="19"/>
      <c r="AF26" s="19"/>
      <c r="AG26" s="19"/>
      <c r="AH26" s="19"/>
      <c r="AI26" s="19"/>
    </row>
    <row r="27" spans="2:35" ht="17" customHeight="1">
      <c r="B27" s="72">
        <v>23</v>
      </c>
      <c r="C27" s="18">
        <v>34.351999999999997</v>
      </c>
      <c r="D27" s="71">
        <f t="shared" si="0"/>
        <v>0.34351999999999999</v>
      </c>
      <c r="E27" s="73">
        <v>4.6905000000000001</v>
      </c>
      <c r="F27" s="19"/>
      <c r="G27" s="72">
        <v>23</v>
      </c>
      <c r="H27" s="18">
        <v>35.603000000000002</v>
      </c>
      <c r="I27" s="71">
        <f t="shared" si="1"/>
        <v>0.35603000000000001</v>
      </c>
      <c r="J27" s="73">
        <v>4.5354999999999999</v>
      </c>
      <c r="K27" s="19"/>
      <c r="L27" s="72">
        <v>23</v>
      </c>
      <c r="M27" s="18">
        <v>34.587000000000003</v>
      </c>
      <c r="N27" s="71">
        <f t="shared" si="2"/>
        <v>0.34587000000000001</v>
      </c>
      <c r="O27" s="73">
        <v>4.6680999999999999</v>
      </c>
      <c r="P27" s="19"/>
      <c r="Q27" s="72">
        <v>23</v>
      </c>
      <c r="R27" s="18">
        <v>34.411000000000001</v>
      </c>
      <c r="S27" s="71">
        <f t="shared" si="3"/>
        <v>0.34411000000000003</v>
      </c>
      <c r="T27" s="73">
        <v>4.6929999999999996</v>
      </c>
      <c r="U27" s="19"/>
      <c r="V27" s="72">
        <v>23</v>
      </c>
      <c r="W27" s="18">
        <v>34.828000000000003</v>
      </c>
      <c r="X27" s="71">
        <f t="shared" si="4"/>
        <v>0.34828000000000003</v>
      </c>
      <c r="Y27" s="73">
        <v>4.6449999999999996</v>
      </c>
      <c r="Z27" s="19"/>
      <c r="AA27" s="72">
        <v>23</v>
      </c>
      <c r="AB27" s="18">
        <f>'STRIP Data (Trading Universe)'!T26</f>
        <v>35.125999999999998</v>
      </c>
      <c r="AC27" s="71">
        <f t="shared" si="5"/>
        <v>0.35125999999999996</v>
      </c>
      <c r="AD27" s="73">
        <f>'STRIP Data (Trading Universe)'!U26</f>
        <v>4.6109999999999998</v>
      </c>
      <c r="AE27" s="19"/>
      <c r="AF27" s="19"/>
      <c r="AG27" s="19"/>
      <c r="AH27" s="19"/>
      <c r="AI27" s="19"/>
    </row>
    <row r="28" spans="2:35" ht="17" customHeight="1">
      <c r="B28" s="72">
        <v>24</v>
      </c>
      <c r="C28" s="18">
        <v>32.869</v>
      </c>
      <c r="D28" s="71">
        <f t="shared" si="0"/>
        <v>0.32868999999999998</v>
      </c>
      <c r="E28" s="73">
        <v>4.681</v>
      </c>
      <c r="F28" s="19"/>
      <c r="G28" s="72">
        <v>24</v>
      </c>
      <c r="H28" s="18">
        <v>34.113999999999997</v>
      </c>
      <c r="I28" s="71">
        <f t="shared" si="1"/>
        <v>0.34114</v>
      </c>
      <c r="J28" s="73">
        <v>4.5265000000000004</v>
      </c>
      <c r="K28" s="19"/>
      <c r="L28" s="72">
        <v>24</v>
      </c>
      <c r="M28" s="18">
        <v>33.179000000000002</v>
      </c>
      <c r="N28" s="71">
        <f t="shared" si="2"/>
        <v>0.33179000000000003</v>
      </c>
      <c r="O28" s="73">
        <v>4.6485000000000003</v>
      </c>
      <c r="P28" s="19"/>
      <c r="Q28" s="72">
        <v>24</v>
      </c>
      <c r="R28" s="18">
        <v>33.012999999999998</v>
      </c>
      <c r="S28" s="71">
        <f t="shared" si="3"/>
        <v>0.33012999999999998</v>
      </c>
      <c r="T28" s="73">
        <v>4.6721000000000004</v>
      </c>
      <c r="U28" s="19"/>
      <c r="V28" s="72">
        <v>24</v>
      </c>
      <c r="W28" s="18">
        <v>33.468000000000004</v>
      </c>
      <c r="X28" s="71">
        <f t="shared" si="4"/>
        <v>0.33468000000000003</v>
      </c>
      <c r="Y28" s="73">
        <v>4.6189999999999998</v>
      </c>
      <c r="Z28" s="19"/>
      <c r="AA28" s="72">
        <v>24</v>
      </c>
      <c r="AB28" s="18">
        <f>'STRIP Data (Trading Universe)'!T27</f>
        <v>33.694000000000003</v>
      </c>
      <c r="AC28" s="71">
        <f t="shared" si="5"/>
        <v>0.33694000000000002</v>
      </c>
      <c r="AD28" s="73">
        <f>'STRIP Data (Trading Universe)'!U27</f>
        <v>4.5940000000000003</v>
      </c>
      <c r="AE28" s="19"/>
      <c r="AF28" s="19"/>
      <c r="AG28" s="19"/>
      <c r="AH28" s="19"/>
      <c r="AI28" s="19"/>
    </row>
    <row r="29" spans="2:35" ht="17" customHeight="1">
      <c r="B29" s="72">
        <v>25</v>
      </c>
      <c r="C29" s="18">
        <v>31.603000000000002</v>
      </c>
      <c r="D29" s="71">
        <f t="shared" si="0"/>
        <v>0.31603000000000003</v>
      </c>
      <c r="E29" s="73">
        <v>4.6524999999999999</v>
      </c>
      <c r="F29" s="19"/>
      <c r="G29" s="72">
        <v>25</v>
      </c>
      <c r="H29" s="18">
        <v>32.881</v>
      </c>
      <c r="I29" s="71">
        <f t="shared" si="1"/>
        <v>0.32880999999999999</v>
      </c>
      <c r="J29" s="73">
        <v>4.4939999999999998</v>
      </c>
      <c r="K29" s="19"/>
      <c r="L29" s="72">
        <v>25</v>
      </c>
      <c r="M29" s="18">
        <v>31.867999999999999</v>
      </c>
      <c r="N29" s="71">
        <f t="shared" si="2"/>
        <v>0.31867999999999996</v>
      </c>
      <c r="O29" s="73">
        <v>4.6254999999999997</v>
      </c>
      <c r="P29" s="19"/>
      <c r="Q29" s="72">
        <v>25</v>
      </c>
      <c r="R29" s="18">
        <v>31.754999999999999</v>
      </c>
      <c r="S29" s="71">
        <f t="shared" si="3"/>
        <v>0.31755</v>
      </c>
      <c r="T29" s="73">
        <v>4.6420000000000003</v>
      </c>
      <c r="U29" s="19"/>
      <c r="V29" s="72">
        <v>25</v>
      </c>
      <c r="W29" s="18">
        <v>32.271999999999998</v>
      </c>
      <c r="X29" s="71">
        <f t="shared" si="4"/>
        <v>0.32272000000000001</v>
      </c>
      <c r="Y29" s="73">
        <v>4.5810000000000004</v>
      </c>
      <c r="Z29" s="19"/>
      <c r="AA29" s="72">
        <v>25</v>
      </c>
      <c r="AB29" s="18">
        <f>'STRIP Data (Trading Universe)'!T28</f>
        <v>32.466000000000001</v>
      </c>
      <c r="AC29" s="71">
        <f t="shared" si="5"/>
        <v>0.32466</v>
      </c>
      <c r="AD29" s="73">
        <f>'STRIP Data (Trading Universe)'!U28</f>
        <v>4.5599999999999996</v>
      </c>
      <c r="AE29" s="19"/>
      <c r="AF29" s="19"/>
      <c r="AG29" s="19"/>
      <c r="AH29" s="19"/>
      <c r="AI29" s="19"/>
    </row>
    <row r="30" spans="2:35" ht="17" customHeight="1">
      <c r="B30" s="72">
        <v>26</v>
      </c>
      <c r="C30" s="18">
        <v>30.686</v>
      </c>
      <c r="D30" s="71">
        <f t="shared" si="0"/>
        <v>0.30686000000000002</v>
      </c>
      <c r="E30" s="73">
        <v>4.5875000000000004</v>
      </c>
      <c r="F30" s="19"/>
      <c r="G30" s="72">
        <v>26</v>
      </c>
      <c r="H30" s="18">
        <v>31.907</v>
      </c>
      <c r="I30" s="71">
        <f t="shared" si="1"/>
        <v>0.31907000000000002</v>
      </c>
      <c r="J30" s="73">
        <v>4.4375999999999998</v>
      </c>
      <c r="K30" s="19"/>
      <c r="L30" s="72">
        <v>26</v>
      </c>
      <c r="M30" s="18">
        <v>30.911000000000001</v>
      </c>
      <c r="N30" s="71">
        <f t="shared" si="2"/>
        <v>0.30911</v>
      </c>
      <c r="O30" s="73">
        <v>4.5655000000000001</v>
      </c>
      <c r="P30" s="19"/>
      <c r="Q30" s="72">
        <v>26</v>
      </c>
      <c r="R30" s="18">
        <v>30.77</v>
      </c>
      <c r="S30" s="71">
        <f t="shared" si="3"/>
        <v>0.30769999999999997</v>
      </c>
      <c r="T30" s="73">
        <v>4.5853999999999999</v>
      </c>
      <c r="U30" s="19"/>
      <c r="V30" s="72">
        <v>26</v>
      </c>
      <c r="W30" s="18">
        <v>31.280999999999999</v>
      </c>
      <c r="X30" s="71">
        <f t="shared" si="4"/>
        <v>0.31280999999999998</v>
      </c>
      <c r="Y30" s="73">
        <v>4.5255000000000001</v>
      </c>
      <c r="Z30" s="19"/>
      <c r="AA30" s="72">
        <v>26</v>
      </c>
      <c r="AB30" s="18">
        <f>'STRIP Data (Trading Universe)'!T29</f>
        <v>31.539000000000001</v>
      </c>
      <c r="AC30" s="71">
        <f t="shared" si="5"/>
        <v>0.31539</v>
      </c>
      <c r="AD30" s="73">
        <f>'STRIP Data (Trading Universe)'!U29</f>
        <v>4.4965000000000002</v>
      </c>
      <c r="AE30" s="19"/>
      <c r="AF30" s="19"/>
      <c r="AG30" s="19"/>
      <c r="AH30" s="19"/>
      <c r="AI30" s="19"/>
    </row>
    <row r="31" spans="2:35" ht="17" customHeight="1">
      <c r="B31" s="72">
        <v>27</v>
      </c>
      <c r="C31" s="18">
        <v>29.710999999999999</v>
      </c>
      <c r="D31" s="71">
        <f t="shared" si="0"/>
        <v>0.29710999999999999</v>
      </c>
      <c r="E31" s="73">
        <v>4.5381</v>
      </c>
      <c r="F31" s="19"/>
      <c r="G31" s="72">
        <v>27</v>
      </c>
      <c r="H31" s="18">
        <v>30.972000000000001</v>
      </c>
      <c r="I31" s="71">
        <f t="shared" si="1"/>
        <v>0.30972</v>
      </c>
      <c r="J31" s="73">
        <v>4.3841000000000001</v>
      </c>
      <c r="K31" s="19"/>
      <c r="L31" s="72">
        <v>27</v>
      </c>
      <c r="M31" s="18">
        <v>29.954999999999998</v>
      </c>
      <c r="N31" s="71">
        <f t="shared" si="2"/>
        <v>0.29954999999999998</v>
      </c>
      <c r="O31" s="73">
        <v>4.5134999999999996</v>
      </c>
      <c r="P31" s="19"/>
      <c r="Q31" s="72">
        <v>27</v>
      </c>
      <c r="R31" s="18">
        <v>29.832000000000001</v>
      </c>
      <c r="S31" s="71">
        <f t="shared" si="3"/>
        <v>0.29832000000000003</v>
      </c>
      <c r="T31" s="73">
        <v>4.5309999999999997</v>
      </c>
      <c r="U31" s="19"/>
      <c r="V31" s="72">
        <v>27</v>
      </c>
      <c r="W31" s="18">
        <v>30.361000000000001</v>
      </c>
      <c r="X31" s="71">
        <f t="shared" si="4"/>
        <v>0.30360999999999999</v>
      </c>
      <c r="Y31" s="73">
        <v>4.4690000000000003</v>
      </c>
      <c r="Z31" s="19"/>
      <c r="AA31" s="72">
        <v>27</v>
      </c>
      <c r="AB31" s="18">
        <f>'STRIP Data (Trading Universe)'!T30</f>
        <v>30.608000000000001</v>
      </c>
      <c r="AC31" s="71">
        <f t="shared" si="5"/>
        <v>0.30608000000000002</v>
      </c>
      <c r="AD31" s="73">
        <f>'STRIP Data (Trading Universe)'!U30</f>
        <v>4.4414999999999996</v>
      </c>
      <c r="AE31" s="19"/>
      <c r="AF31" s="19"/>
      <c r="AG31" s="19"/>
      <c r="AH31" s="19"/>
      <c r="AI31" s="19"/>
    </row>
    <row r="32" spans="2:35" ht="17" customHeight="1">
      <c r="B32" s="72">
        <v>28</v>
      </c>
      <c r="C32" s="18">
        <v>29.202000000000002</v>
      </c>
      <c r="D32" s="71">
        <f t="shared" si="0"/>
        <v>0.29202</v>
      </c>
      <c r="E32" s="73">
        <v>4.4375</v>
      </c>
      <c r="F32" s="19"/>
      <c r="G32" s="72">
        <v>28</v>
      </c>
      <c r="H32" s="18">
        <v>30.449000000000002</v>
      </c>
      <c r="I32" s="71">
        <f t="shared" si="1"/>
        <v>0.30449000000000004</v>
      </c>
      <c r="J32" s="73">
        <v>4.2881</v>
      </c>
      <c r="K32" s="19"/>
      <c r="L32" s="72">
        <v>28</v>
      </c>
      <c r="M32" s="18">
        <v>29.463999999999999</v>
      </c>
      <c r="N32" s="71">
        <f t="shared" si="2"/>
        <v>0.29464000000000001</v>
      </c>
      <c r="O32" s="73">
        <v>4.4109999999999996</v>
      </c>
      <c r="P32" s="19"/>
      <c r="Q32" s="72">
        <v>28</v>
      </c>
      <c r="R32" s="18">
        <v>29.285</v>
      </c>
      <c r="S32" s="71">
        <f t="shared" si="3"/>
        <v>0.29285</v>
      </c>
      <c r="T32" s="73">
        <v>4.4348999999999998</v>
      </c>
      <c r="U32" s="19"/>
      <c r="V32" s="72">
        <v>28</v>
      </c>
      <c r="W32" s="18">
        <v>29.899000000000001</v>
      </c>
      <c r="X32" s="71">
        <f t="shared" si="4"/>
        <v>0.29899000000000003</v>
      </c>
      <c r="Y32" s="73">
        <v>4.3635000000000002</v>
      </c>
      <c r="Z32" s="19"/>
      <c r="AA32" s="72">
        <v>28</v>
      </c>
      <c r="AB32" s="18">
        <f>'STRIP Data (Trading Universe)'!T31</f>
        <v>30.187000000000001</v>
      </c>
      <c r="AC32" s="71">
        <f t="shared" si="5"/>
        <v>0.30187000000000003</v>
      </c>
      <c r="AD32" s="73">
        <f>'STRIP Data (Trading Universe)'!U31</f>
        <v>4.3315000000000001</v>
      </c>
      <c r="AE32" s="19"/>
      <c r="AF32" s="19"/>
      <c r="AG32" s="19"/>
      <c r="AH32" s="19"/>
      <c r="AI32" s="19"/>
    </row>
    <row r="33" spans="2:35" ht="17" customHeight="1" thickBot="1">
      <c r="B33" s="74">
        <v>29</v>
      </c>
      <c r="C33" s="75">
        <v>28.963000000000001</v>
      </c>
      <c r="D33" s="76">
        <f t="shared" si="0"/>
        <v>0.28963</v>
      </c>
      <c r="E33" s="77">
        <v>4.3120000000000003</v>
      </c>
      <c r="F33" s="19"/>
      <c r="G33" s="74">
        <v>29</v>
      </c>
      <c r="H33" s="75">
        <v>30.312999999999999</v>
      </c>
      <c r="I33" s="76">
        <f t="shared" si="1"/>
        <v>0.30313000000000001</v>
      </c>
      <c r="J33" s="77">
        <v>4.1544999999999996</v>
      </c>
      <c r="K33" s="19"/>
      <c r="L33" s="74">
        <v>29</v>
      </c>
      <c r="M33" s="75">
        <v>29.01</v>
      </c>
      <c r="N33" s="76">
        <f t="shared" si="2"/>
        <v>0.29010000000000002</v>
      </c>
      <c r="O33" s="77">
        <v>4.3120000000000003</v>
      </c>
      <c r="P33" s="19"/>
      <c r="Q33" s="74">
        <v>29</v>
      </c>
      <c r="R33" s="75">
        <v>28.891999999999999</v>
      </c>
      <c r="S33" s="76">
        <f t="shared" si="3"/>
        <v>0.28892000000000001</v>
      </c>
      <c r="T33" s="77">
        <v>4.3280000000000003</v>
      </c>
      <c r="U33" s="19"/>
      <c r="V33" s="74">
        <v>29</v>
      </c>
      <c r="W33" s="75">
        <v>29.501999999999999</v>
      </c>
      <c r="X33" s="76">
        <f t="shared" si="4"/>
        <v>0.29502</v>
      </c>
      <c r="Y33" s="77">
        <v>4.2584</v>
      </c>
      <c r="Z33" s="19"/>
      <c r="AA33" s="74">
        <v>29</v>
      </c>
      <c r="AB33" s="75">
        <f>'STRIP Data (Trading Universe)'!T32</f>
        <v>29.722999999999999</v>
      </c>
      <c r="AC33" s="76">
        <f t="shared" si="5"/>
        <v>0.29722999999999999</v>
      </c>
      <c r="AD33" s="77">
        <f>'STRIP Data (Trading Universe)'!U32</f>
        <v>4.2350000000000003</v>
      </c>
      <c r="AE33" s="19"/>
      <c r="AF33" s="19"/>
      <c r="AG33" s="19"/>
      <c r="AH33" s="19"/>
      <c r="AI33" s="19"/>
    </row>
    <row r="34" spans="2:35" ht="17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2:35" ht="17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2:35" ht="17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2:35" ht="17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2:35" ht="17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2:35" ht="17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2:35" ht="17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2:35" ht="17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2:35" ht="17" customHeight="1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2:35" ht="17" customHeight="1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2:35" ht="17" customHeight="1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2:35" ht="17" customHeight="1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2:35" ht="17" customHeight="1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 spans="2:35" ht="17" customHeight="1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2:35" ht="17" customHeight="1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2:35" ht="17" customHeight="1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2:35" ht="17" customHeight="1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2:35" ht="17" customHeight="1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2:35" ht="17" customHeight="1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 spans="2:35" ht="17" customHeight="1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2:35" ht="17" customHeight="1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2:35" ht="17" customHeigh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2:35" ht="17" customHeight="1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2:35" ht="17" customHeight="1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2:35" ht="17" customHeight="1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 spans="2:35" ht="17" customHeight="1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2:35" ht="17" customHeight="1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2:35" ht="17" customHeight="1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2:35" ht="17" customHeight="1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2:35" ht="17" customHeight="1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2:35" ht="17" customHeight="1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2:35" ht="17" customHeight="1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2:35" ht="17" customHeight="1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2:35" ht="17" customHeight="1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2:35" ht="17" customHeight="1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2:35" ht="17" customHeight="1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2:35" ht="17" customHeight="1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 spans="2:35" ht="17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2:35" ht="17" customHeight="1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2:35" ht="17" customHeight="1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2:35" ht="17" customHeight="1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2:35" ht="17" customHeight="1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2:35" ht="17" customHeight="1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 spans="2:35" ht="17" customHeight="1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2:35" ht="17" customHeight="1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 spans="2:35" ht="17" customHeight="1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2:35" ht="17" customHeight="1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 spans="2:35" ht="17" customHeight="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2:35" ht="17" customHeight="1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 spans="2:35" ht="17" customHeight="1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2:35" ht="17" customHeight="1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2:35" ht="17" customHeight="1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2:35" ht="17" customHeight="1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 spans="2:35" ht="17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2:35" ht="17" customHeight="1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 spans="2:35" ht="17" customHeight="1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2:35" ht="17" customHeight="1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2:35" ht="17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2:35" ht="17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2:35" ht="17" customHeight="1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2:35" ht="17" customHeight="1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 spans="2:35" ht="17" customHeight="1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2:35" ht="17" customHeight="1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2:35" ht="17" customHeight="1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2:35" ht="17" customHeight="1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2:35" ht="17" customHeight="1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2:35" ht="17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 spans="2:35" ht="17" customHeight="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2:35" ht="17" customHeight="1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 spans="2:35" ht="17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2:35" ht="17" customHeight="1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2:35" ht="17" customHeight="1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2:35" ht="17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 spans="2:35" ht="17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2:35" ht="17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 spans="2:35" ht="17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2:35" ht="17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2:35" ht="17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2:35" ht="17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 spans="2:35" ht="17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2:35" ht="17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 spans="2:35" ht="17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2:35" ht="17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 spans="2:35" ht="17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2:35" ht="17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 spans="2:35" ht="17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2:35" ht="17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 spans="2:35" ht="17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2:35" ht="17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 spans="2:35" ht="17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2:35" ht="17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 spans="2:35" ht="17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2:35" ht="17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 spans="2:35" ht="17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2:35" ht="17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 spans="2:35" ht="17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2:35" ht="17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 spans="2:35" ht="17" customHeigh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2:35" ht="17" customHeight="1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 spans="2:35" ht="17" customHeight="1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2:35" ht="17" customHeight="1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 spans="2:35" ht="17" customHeight="1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2:35" ht="17" customHeight="1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 spans="2:35" ht="17" customHeight="1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2:35" ht="17" customHeight="1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 spans="2:35" ht="17" customHeight="1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2:35" ht="17" customHeight="1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 spans="2:35" ht="17" customHeight="1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2:35" ht="17" customHeight="1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 spans="2:35" ht="17" customHeight="1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2:35" ht="17" customHeight="1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 spans="2:35" ht="17" customHeight="1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2:35" ht="17" customHeight="1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 spans="2:35" ht="17" customHeight="1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2:35" ht="17" customHeight="1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 spans="2:35" ht="17" customHeight="1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2:35" ht="17" customHeight="1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 spans="2:35" ht="17" customHeight="1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2:35" ht="17" customHeight="1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 spans="2:35" ht="17" customHeight="1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2:35" ht="17" customHeight="1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 spans="2:35" ht="17" customHeight="1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2:35" ht="17" customHeight="1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 spans="2:35" ht="17" customHeight="1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2:35" ht="17" customHeight="1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 spans="2:35" ht="17" customHeight="1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2:35" ht="17" customHeight="1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 spans="2:35" ht="17" customHeight="1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2:35" ht="17" customHeight="1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 spans="2:35" ht="17" customHeight="1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2:35" ht="17" customHeight="1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 spans="2:35" ht="17" customHeight="1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2:35" ht="17" customHeight="1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 spans="2:35" ht="17" customHeight="1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2:35" ht="17" customHeight="1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 spans="2:35" ht="17" customHeight="1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2:35" ht="17" customHeight="1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 spans="2:35" ht="17" customHeight="1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2:35" ht="17" customHeight="1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 spans="2:35" ht="17" customHeight="1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2:35" ht="17" customHeight="1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 spans="2:35" ht="17" customHeight="1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2:35" ht="17" customHeight="1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 spans="2:35" ht="17" customHeight="1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2:35" ht="17" customHeight="1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 spans="2:35" ht="17" customHeight="1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2:35" ht="17" customHeight="1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 spans="2:35" ht="17" customHeight="1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2:35" ht="17" customHeight="1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 spans="2:35" ht="17" customHeight="1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2:35" ht="17" customHeight="1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 spans="2:35" ht="17" customHeight="1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2:35" ht="17" customHeight="1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 spans="2:35" ht="17" customHeight="1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2:35" ht="17" customHeight="1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 spans="2:35" ht="17" customHeight="1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2:35" ht="17" customHeight="1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 spans="2:35" ht="17" customHeight="1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2:35" ht="17" customHeight="1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 spans="2:35" ht="17" customHeight="1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2:35" ht="17" customHeight="1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 spans="2:35" ht="17" customHeight="1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2:35" ht="17" customHeight="1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 spans="2:35" ht="17" customHeight="1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2:35" ht="17" customHeight="1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 spans="2:35" ht="17" customHeight="1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2:35" ht="17" customHeight="1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 spans="2:35" ht="17" customHeight="1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2:35" ht="17" customHeight="1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 spans="2:35" ht="17" customHeight="1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2:35" ht="17" customHeight="1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 spans="2:35" ht="17" customHeight="1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2:35" ht="17" customHeight="1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 spans="2:35" ht="17" customHeight="1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2:35" ht="17" customHeight="1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 spans="2:35" ht="17" customHeight="1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2:35" ht="17" customHeight="1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 spans="2:35" ht="17" customHeight="1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2:35" ht="17" customHeight="1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 spans="2:35" ht="17" customHeight="1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2:35" ht="17" customHeight="1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 spans="2:35" ht="17" customHeight="1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2:35" ht="17" customHeight="1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 spans="2:35" ht="17" customHeight="1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2:35" ht="17" customHeight="1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 spans="2:35" ht="17" customHeight="1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2:35" ht="17" customHeight="1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 spans="2:35" ht="17" customHeight="1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2:35" ht="17" customHeight="1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 spans="2:35" ht="17" customHeight="1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2:35" ht="17" customHeight="1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 spans="2:35" ht="17" customHeight="1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2:35" ht="17" customHeight="1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 spans="2:35" ht="17" customHeight="1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2:35" ht="17" customHeight="1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 spans="2:35" ht="17" customHeight="1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2:35" ht="17" customHeight="1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 spans="2:35" ht="17" customHeight="1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2:35" ht="17" customHeight="1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 spans="2:35" ht="17" customHeight="1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2:35" ht="17" customHeight="1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 spans="2:35" ht="17" customHeight="1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2:35" ht="17" customHeight="1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 spans="2:35" ht="17" customHeight="1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2:35" ht="17" customHeight="1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 spans="2:35" ht="17" customHeight="1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2:35" ht="17" customHeight="1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 spans="2:35" ht="17" customHeight="1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2:35" ht="17" customHeight="1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 spans="2:35" ht="17" customHeight="1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2:35" ht="17" customHeight="1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 spans="2:35" ht="17" customHeight="1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2:35" ht="17" customHeight="1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 spans="2:35" ht="17" customHeight="1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2:35" ht="17" customHeight="1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 spans="2:35" ht="17" customHeight="1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2:35" ht="17" customHeight="1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 spans="2:35" ht="17" customHeight="1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2:35" ht="17" customHeight="1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 spans="2:35" ht="17" customHeight="1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2:35" ht="17" customHeight="1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 spans="2:35" ht="17" customHeight="1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2:35" ht="17" customHeight="1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 spans="2:35" ht="17" customHeight="1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2:35" ht="17" customHeight="1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 spans="2:35" ht="17" customHeight="1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2:35" ht="17" customHeight="1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 spans="2:35" ht="17" customHeight="1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2:35" ht="17" customHeight="1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 spans="2:35" ht="17" customHeight="1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2:35" ht="17" customHeight="1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 spans="2:35" ht="17" customHeight="1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2:35" ht="17" customHeight="1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 spans="2:35" ht="17" customHeight="1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2:35" ht="17" customHeight="1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 spans="2:35" ht="17" customHeight="1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2:35" ht="17" customHeight="1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 spans="2:35" ht="17" customHeight="1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2:35" ht="17" customHeight="1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 spans="2:35" ht="17" customHeight="1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2:35" ht="17" customHeight="1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 spans="2:35" ht="17" customHeight="1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2:35" ht="17" customHeight="1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 spans="2:35" ht="17" customHeight="1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2:35" ht="17" customHeight="1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 spans="2:35" ht="17" customHeight="1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2:35" ht="17" customHeight="1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 spans="2:35" ht="17" customHeight="1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2:35" ht="17" customHeight="1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 spans="2:35" ht="17" customHeight="1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2:35" ht="17" customHeight="1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 spans="2:35" ht="17" customHeight="1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2:35" ht="17" customHeight="1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 spans="2:35" ht="17" customHeight="1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2:35" ht="17" customHeight="1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 spans="2:35" ht="17" customHeight="1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2:35" ht="17" customHeight="1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 spans="2:35" ht="17" customHeight="1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2:35" ht="17" customHeight="1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 spans="2:35" ht="17" customHeight="1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2:35" ht="17" customHeight="1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 spans="2:35" ht="17" customHeight="1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2:35" ht="17" customHeight="1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 spans="2:35" ht="17" customHeight="1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2:35" ht="17" customHeight="1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 spans="2:35" ht="17" customHeight="1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2:35" ht="17" customHeight="1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  <row r="301" spans="2:35" ht="17" customHeight="1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2:35" ht="17" customHeight="1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</row>
    <row r="303" spans="2:35" ht="17" customHeight="1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2:35" ht="17" customHeight="1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</row>
    <row r="305" spans="2:35" ht="17" customHeight="1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2:35" ht="17" customHeight="1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</row>
    <row r="307" spans="2:35" ht="17" customHeight="1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2:35" ht="17" customHeight="1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</row>
    <row r="309" spans="2:35" ht="17" customHeight="1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2:35" ht="17" customHeight="1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</row>
    <row r="311" spans="2:35" ht="17" customHeight="1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2:35" ht="17" customHeight="1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</row>
    <row r="313" spans="2:35" ht="17" customHeight="1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2:35" ht="17" customHeight="1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</row>
    <row r="315" spans="2:35" ht="17" customHeight="1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2:35" ht="17" customHeight="1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</row>
    <row r="317" spans="2:35" ht="17" customHeight="1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2:35" ht="17" customHeight="1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</row>
    <row r="319" spans="2:35" ht="17" customHeight="1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2:35" ht="17" customHeight="1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</row>
    <row r="321" spans="2:35" ht="17" customHeight="1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2:35" ht="17" customHeight="1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</row>
    <row r="323" spans="2:35" ht="17" customHeight="1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2:35" ht="17" customHeight="1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</row>
    <row r="325" spans="2:35" ht="17" customHeight="1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2:35" ht="17" customHeight="1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</row>
    <row r="327" spans="2:35" ht="17" customHeight="1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2:35" ht="17" customHeight="1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</row>
    <row r="329" spans="2:35" ht="17" customHeight="1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2:35" ht="17" customHeight="1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</row>
    <row r="331" spans="2:35" ht="17" customHeight="1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2:35" ht="17" customHeight="1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</row>
    <row r="333" spans="2:35" ht="17" customHeight="1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2:35" ht="17" customHeight="1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</row>
    <row r="335" spans="2:35" ht="17" customHeight="1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2:35" ht="17" customHeight="1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</row>
    <row r="337" spans="2:35" ht="17" customHeight="1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2:35" ht="17" customHeight="1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</row>
    <row r="339" spans="2:35" ht="17" customHeight="1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2:35" ht="17" customHeight="1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</row>
    <row r="341" spans="2:35" ht="17" customHeight="1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2:35" ht="17" customHeight="1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</row>
    <row r="343" spans="2:35" ht="17" customHeight="1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2:35" ht="17" customHeight="1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</row>
    <row r="345" spans="2:35" ht="17" customHeight="1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2:35" ht="17" customHeight="1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</row>
    <row r="347" spans="2:35" ht="17" customHeight="1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2:35" ht="17" customHeight="1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</row>
    <row r="349" spans="2:35" ht="17" customHeight="1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2:35" ht="17" customHeight="1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</row>
    <row r="351" spans="2:35" ht="17" customHeight="1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2:35" ht="17" customHeight="1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</row>
    <row r="353" spans="2:35" ht="17" customHeight="1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2:35" ht="17" customHeight="1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</row>
    <row r="355" spans="2:35" ht="17" customHeight="1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2:35" ht="17" customHeight="1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</row>
    <row r="357" spans="2:35" ht="17" customHeight="1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2:35" ht="17" customHeight="1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</row>
    <row r="359" spans="2:35" ht="17" customHeight="1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2:35" ht="17" customHeight="1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</row>
    <row r="361" spans="2:35" ht="17" customHeight="1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2:35" ht="17" customHeight="1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</row>
    <row r="363" spans="2:35" ht="17" customHeight="1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2:35" ht="17" customHeight="1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</row>
    <row r="365" spans="2:35" ht="17" customHeight="1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2:35" ht="17" customHeight="1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</row>
    <row r="367" spans="2:35" ht="17" customHeight="1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2:35" ht="17" customHeight="1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</row>
    <row r="369" spans="2:35" ht="17" customHeight="1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2:35" ht="17" customHeight="1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</row>
    <row r="371" spans="2:35" ht="17" customHeight="1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2:35" ht="17" customHeight="1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</row>
    <row r="373" spans="2:35" ht="17" customHeight="1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2:35" ht="17" customHeight="1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</row>
    <row r="375" spans="2:35" ht="17" customHeight="1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2:35" ht="17" customHeight="1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</row>
    <row r="377" spans="2:35" ht="17" customHeight="1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2:35" ht="17" customHeight="1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</row>
    <row r="379" spans="2:35" ht="17" customHeight="1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2:35" ht="17" customHeight="1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</row>
    <row r="381" spans="2:35" ht="17" customHeight="1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2:35" ht="17" customHeight="1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</row>
    <row r="383" spans="2:35" ht="17" customHeight="1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2:35" ht="17" customHeight="1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</row>
    <row r="385" spans="2:35" ht="17" customHeight="1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2:35" ht="17" customHeight="1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</row>
    <row r="387" spans="2:35" ht="17" customHeight="1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2:35" ht="17" customHeight="1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</row>
    <row r="389" spans="2:35" ht="17" customHeight="1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2:35" ht="17" customHeight="1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</row>
    <row r="391" spans="2:35" ht="17" customHeight="1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2:35" ht="17" customHeight="1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</row>
    <row r="393" spans="2:35" ht="17" customHeight="1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2:35" ht="17" customHeight="1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</row>
    <row r="395" spans="2:35" ht="17" customHeight="1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2:35" ht="17" customHeight="1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</row>
    <row r="397" spans="2:35" ht="17" customHeight="1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2:35" ht="17" customHeight="1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</row>
    <row r="399" spans="2:35" ht="17" customHeight="1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2:35" ht="17" customHeight="1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</row>
    <row r="401" spans="2:35" ht="17" customHeight="1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2:35" ht="17" customHeight="1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</row>
    <row r="403" spans="2:35" ht="17" customHeight="1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2:35" ht="17" customHeight="1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</row>
    <row r="405" spans="2:35" ht="17" customHeight="1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2:35" ht="17" customHeight="1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</row>
    <row r="407" spans="2:35" ht="17" customHeight="1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2:35" ht="17" customHeight="1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</row>
    <row r="409" spans="2:35" ht="17" customHeight="1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2:35" ht="17" customHeight="1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</row>
    <row r="411" spans="2:35" ht="17" customHeight="1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2:35" ht="17" customHeight="1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</row>
    <row r="413" spans="2:35" ht="17" customHeight="1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2:35" ht="17" customHeight="1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</row>
    <row r="415" spans="2:35" ht="17" customHeight="1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2:35" ht="17" customHeight="1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</row>
    <row r="417" spans="2:35" ht="17" customHeight="1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2:35" ht="17" customHeight="1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</row>
    <row r="419" spans="2:35" ht="17" customHeight="1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2:35" ht="17" customHeight="1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</row>
    <row r="421" spans="2:35" ht="17" customHeight="1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2:35" ht="17" customHeight="1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</row>
    <row r="423" spans="2:35" ht="17" customHeight="1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2:35" ht="17" customHeight="1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</row>
    <row r="425" spans="2:35" ht="17" customHeight="1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2:35" ht="17" customHeight="1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</row>
    <row r="427" spans="2:35" ht="17" customHeight="1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2:35" ht="17" customHeight="1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</row>
    <row r="429" spans="2:35" ht="17" customHeight="1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2:35" ht="17" customHeight="1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</row>
    <row r="431" spans="2:35" ht="17" customHeight="1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2:35" ht="17" customHeight="1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</row>
    <row r="433" spans="2:35" ht="17" customHeight="1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2:35" ht="17" customHeight="1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</row>
    <row r="435" spans="2:35" ht="17" customHeight="1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2:35" ht="17" customHeight="1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</row>
    <row r="437" spans="2:35" ht="17" customHeight="1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2:35" ht="17" customHeight="1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</row>
    <row r="439" spans="2:35" ht="17" customHeight="1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2:35" ht="17" customHeight="1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</row>
    <row r="441" spans="2:35" ht="17" customHeight="1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2:35" ht="17" customHeight="1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</row>
    <row r="443" spans="2:35" ht="17" customHeight="1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2:35" ht="17" customHeight="1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</row>
    <row r="445" spans="2:35" ht="17" customHeight="1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2:35" ht="17" customHeight="1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</row>
    <row r="447" spans="2:35" ht="17" customHeight="1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2:35" ht="17" customHeight="1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</row>
    <row r="449" spans="2:35" ht="17" customHeight="1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2:35" ht="17" customHeight="1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</row>
    <row r="451" spans="2:35" ht="17" customHeight="1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2:35" ht="17" customHeight="1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</row>
    <row r="453" spans="2:35" ht="17" customHeight="1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2:35" ht="17" customHeight="1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</row>
    <row r="455" spans="2:35" ht="17" customHeight="1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2:35" ht="17" customHeight="1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</row>
    <row r="457" spans="2:35" ht="17" customHeight="1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2:35" ht="17" customHeight="1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</row>
    <row r="459" spans="2:35" ht="17" customHeight="1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2:35" ht="17" customHeight="1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</row>
    <row r="461" spans="2:35" ht="17" customHeight="1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2:35" ht="17" customHeight="1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</row>
    <row r="463" spans="2:35" ht="17" customHeight="1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2:35" ht="17" customHeight="1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</row>
    <row r="465" spans="2:35" ht="17" customHeight="1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2:35" ht="17" customHeight="1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</row>
    <row r="467" spans="2:35" ht="17" customHeight="1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2:35" ht="17" customHeight="1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</row>
    <row r="469" spans="2:35" ht="17" customHeight="1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2:35" ht="17" customHeight="1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</row>
    <row r="471" spans="2:35" ht="17" customHeight="1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2:35" ht="17" customHeight="1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</row>
    <row r="473" spans="2:35" ht="17" customHeight="1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2:35" ht="17" customHeight="1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</row>
    <row r="475" spans="2:35" ht="17" customHeight="1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2:35" ht="17" customHeight="1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</row>
    <row r="477" spans="2:35" ht="17" customHeight="1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2:35" ht="17" customHeight="1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</row>
    <row r="479" spans="2:35" ht="17" customHeight="1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2:35" ht="17" customHeight="1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</row>
    <row r="481" spans="2:35" ht="17" customHeight="1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2:35" ht="17" customHeight="1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</row>
    <row r="483" spans="2:35" ht="17" customHeight="1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2:35" ht="17" customHeight="1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</row>
    <row r="485" spans="2:35" ht="17" customHeight="1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2:35" ht="17" customHeight="1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</row>
    <row r="487" spans="2:35" ht="17" customHeight="1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2:35" ht="17" customHeight="1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</row>
    <row r="489" spans="2:35" ht="17" customHeight="1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2:35" ht="17" customHeight="1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</row>
    <row r="491" spans="2:35" ht="17" customHeight="1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2:35" ht="17" customHeight="1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</row>
    <row r="493" spans="2:35" ht="17" customHeight="1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2:35" ht="17" customHeight="1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</row>
    <row r="495" spans="2:35" ht="17" customHeight="1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2:35" ht="17" customHeight="1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</row>
    <row r="497" spans="2:35" ht="17" customHeight="1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2:35" ht="17" customHeight="1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</row>
    <row r="499" spans="2:35" ht="17" customHeight="1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2:35" ht="17" customHeight="1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</row>
    <row r="501" spans="2:35" ht="17" customHeight="1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2:35" ht="17" customHeight="1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</row>
    <row r="503" spans="2:35" ht="17" customHeight="1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2:35" ht="17" customHeight="1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</row>
    <row r="505" spans="2:35" ht="17" customHeight="1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2:35" ht="17" customHeight="1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</row>
    <row r="507" spans="2:35" ht="17" customHeight="1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2:35" ht="17" customHeight="1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</row>
    <row r="509" spans="2:35" ht="17" customHeight="1"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2:35" ht="17" customHeight="1"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</row>
    <row r="511" spans="2:35" ht="17" customHeight="1"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2:35" ht="17" customHeight="1"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</row>
    <row r="513" spans="2:35" ht="17" customHeight="1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2:35" ht="17" customHeight="1"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</row>
    <row r="515" spans="2:35" ht="17" customHeight="1"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2:35" ht="17" customHeight="1"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</row>
    <row r="517" spans="2:35" ht="17" customHeight="1"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2:35" ht="17" customHeight="1"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</row>
    <row r="519" spans="2:35" ht="17" customHeight="1"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2:35" ht="17" customHeight="1"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</row>
    <row r="521" spans="2:35" ht="17" customHeight="1"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2:35" ht="17" customHeight="1"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</row>
    <row r="523" spans="2:35" ht="17" customHeight="1"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2:35" ht="17" customHeight="1"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</row>
    <row r="525" spans="2:35" ht="17" customHeight="1"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2:35" ht="17" customHeight="1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</row>
    <row r="527" spans="2:35" ht="17" customHeight="1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2:35" ht="17" customHeight="1"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</row>
    <row r="529" spans="2:35" ht="17" customHeight="1"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2:35" ht="17" customHeight="1"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</row>
    <row r="531" spans="2:35" ht="17" customHeight="1"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2:35" ht="17" customHeight="1"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</row>
    <row r="533" spans="2:35" ht="17" customHeight="1"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2:35" ht="17" customHeight="1"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</row>
    <row r="535" spans="2:35" ht="17" customHeight="1"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2:35" ht="17" customHeight="1"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</row>
    <row r="537" spans="2:35" ht="17" customHeight="1"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2:35" ht="17" customHeight="1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</row>
    <row r="539" spans="2:35" ht="17" customHeight="1"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2:35" ht="17" customHeight="1"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</row>
    <row r="541" spans="2:35" ht="17" customHeight="1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2:35" ht="17" customHeight="1"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</row>
    <row r="543" spans="2:35" ht="17" customHeight="1"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2:35" ht="17" customHeight="1"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</row>
    <row r="545" spans="2:35" ht="17" customHeight="1"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2:35" ht="17" customHeight="1"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</row>
    <row r="547" spans="2:35" ht="17" customHeight="1"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2:35" ht="17" customHeight="1"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</row>
    <row r="549" spans="2:35" ht="17" customHeight="1"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2:35" ht="17" customHeight="1"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</row>
    <row r="551" spans="2:35" ht="17" customHeight="1"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2:35" ht="17" customHeight="1"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</row>
    <row r="553" spans="2:35" ht="17" customHeight="1"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2:35" ht="17" customHeight="1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</row>
    <row r="555" spans="2:35" ht="17" customHeight="1"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2:35" ht="17" customHeight="1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</row>
    <row r="557" spans="2:35" ht="17" customHeight="1"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2:35" ht="17" customHeight="1"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</row>
    <row r="559" spans="2:35" ht="17" customHeight="1"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2:35" ht="17" customHeight="1"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</row>
    <row r="561" spans="2:35" ht="17" customHeight="1"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2:35" ht="17" customHeight="1"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</row>
    <row r="563" spans="2:35" ht="17" customHeight="1"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2:35" ht="17" customHeight="1"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</row>
    <row r="565" spans="2:35" ht="17" customHeight="1"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2:35" ht="17" customHeight="1"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</row>
    <row r="567" spans="2:35" ht="17" customHeight="1"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2:35" ht="17" customHeight="1"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</row>
    <row r="569" spans="2:35" ht="17" customHeight="1"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2:35" ht="17" customHeight="1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</row>
    <row r="571" spans="2:35" ht="17" customHeight="1"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2:35" ht="17" customHeight="1"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</row>
    <row r="573" spans="2:35" ht="17" customHeight="1"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2:35" ht="17" customHeight="1"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</row>
    <row r="575" spans="2:35" ht="17" customHeight="1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2:35" ht="17" customHeight="1"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</row>
    <row r="577" spans="2:35" ht="17" customHeight="1"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2:35" ht="17" customHeight="1"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</row>
    <row r="579" spans="2:35" ht="17" customHeight="1"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2:35" ht="17" customHeight="1"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</row>
    <row r="581" spans="2:35" ht="17" customHeight="1"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2:35" ht="17" customHeight="1"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</row>
    <row r="583" spans="2:35" ht="17" customHeight="1"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2:35" ht="17" customHeight="1"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</row>
    <row r="585" spans="2:35" ht="17" customHeight="1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2:35" ht="17" customHeight="1"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</row>
    <row r="587" spans="2:35" ht="17" customHeight="1"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2:35" ht="17" customHeight="1"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</row>
    <row r="589" spans="2:35" ht="17" customHeight="1"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2:35" ht="17" customHeight="1"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</row>
    <row r="591" spans="2:35" ht="17" customHeight="1"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2:35" ht="17" customHeight="1"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</row>
    <row r="593" spans="2:35" ht="17" customHeight="1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2:35" ht="17" customHeight="1"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</row>
    <row r="595" spans="2:35" ht="17" customHeight="1"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2:35" ht="17" customHeight="1"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</row>
    <row r="597" spans="2:35" ht="17" customHeight="1"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2:35" ht="17" customHeight="1"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</row>
    <row r="599" spans="2:35" ht="17" customHeight="1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2:35" ht="17" customHeight="1"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</row>
    <row r="601" spans="2:35" ht="17" customHeight="1"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2:35" ht="17" customHeight="1"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</row>
    <row r="603" spans="2:35" ht="17" customHeight="1"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2:35" ht="17" customHeight="1"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</row>
    <row r="605" spans="2:35" ht="17" customHeight="1"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2:35" ht="17" customHeight="1"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</row>
    <row r="607" spans="2:35" ht="17" customHeight="1"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2:35" ht="17" customHeight="1"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</row>
    <row r="609" spans="2:35" ht="17" customHeight="1"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2:35" ht="17" customHeight="1"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</row>
    <row r="611" spans="2:35" ht="17" customHeight="1"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2:35" ht="17" customHeight="1"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</row>
    <row r="613" spans="2:35" ht="17" customHeight="1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2:35" ht="17" customHeight="1"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</row>
    <row r="615" spans="2:35" ht="17" customHeight="1"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2:35" ht="17" customHeight="1"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</row>
    <row r="617" spans="2:35" ht="17" customHeight="1"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2:35" ht="17" customHeight="1"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</row>
    <row r="619" spans="2:35" ht="17" customHeight="1"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2:35" ht="17" customHeight="1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</row>
    <row r="621" spans="2:35" ht="17" customHeight="1"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2:35" ht="17" customHeight="1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</row>
    <row r="623" spans="2:35" ht="17" customHeight="1"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2:35" ht="17" customHeight="1"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</row>
    <row r="625" spans="2:35" ht="17" customHeight="1"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2:35" ht="17" customHeight="1"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</row>
    <row r="627" spans="2:35" ht="17" customHeight="1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2:35" ht="17" customHeight="1"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</row>
    <row r="629" spans="2:35" ht="17" customHeight="1"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2:35" ht="17" customHeight="1"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</row>
    <row r="631" spans="2:35" ht="17" customHeight="1"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2:35" ht="17" customHeight="1"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</row>
    <row r="633" spans="2:35" ht="17" customHeight="1"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2:35" ht="17" customHeight="1"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</row>
    <row r="635" spans="2:35" ht="17" customHeight="1"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2:35" ht="17" customHeight="1"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</row>
    <row r="637" spans="2:35" ht="17" customHeight="1"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2:35" ht="17" customHeight="1"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</row>
    <row r="639" spans="2:35" ht="17" customHeight="1"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2:35" ht="17" customHeight="1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</row>
    <row r="641" spans="2:35" ht="17" customHeight="1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2:35" ht="17" customHeight="1"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</row>
    <row r="643" spans="2:35" ht="17" customHeight="1"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2:35" ht="17" customHeight="1"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</row>
    <row r="645" spans="2:35" ht="17" customHeight="1"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2:35" ht="17" customHeight="1"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</row>
    <row r="647" spans="2:35" ht="17" customHeight="1"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2:35" ht="17" customHeight="1"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</row>
    <row r="649" spans="2:35" ht="17" customHeight="1"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2:35" ht="17" customHeight="1"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</row>
    <row r="651" spans="2:35" ht="17" customHeight="1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2:35" ht="17" customHeight="1"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</row>
    <row r="653" spans="2:35" ht="17" customHeight="1"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2:35" ht="17" customHeight="1"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</row>
    <row r="655" spans="2:35" ht="17" customHeight="1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2:35" ht="17" customHeight="1"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</row>
    <row r="657" spans="2:35" ht="17" customHeight="1"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2:35" ht="17" customHeight="1"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</row>
    <row r="659" spans="2:35" ht="17" customHeight="1"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2:35" ht="17" customHeight="1"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</row>
    <row r="661" spans="2:35" ht="17" customHeight="1"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2:35" ht="17" customHeight="1"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</row>
    <row r="663" spans="2:35" ht="17" customHeight="1"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2:35" ht="17" customHeight="1"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</row>
    <row r="665" spans="2:35" ht="17" customHeight="1"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2:35" ht="17" customHeight="1"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</row>
    <row r="667" spans="2:35" ht="17" customHeight="1"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2:35" ht="17" customHeight="1"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</row>
    <row r="669" spans="2:35" ht="17" customHeight="1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2:35" ht="17" customHeight="1"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</row>
    <row r="671" spans="2:35" ht="17" customHeight="1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2:35" ht="17" customHeight="1"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</row>
    <row r="673" spans="2:35" ht="17" customHeight="1"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2:35" ht="17" customHeight="1"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</row>
    <row r="675" spans="2:35" ht="17" customHeight="1"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2:35" ht="17" customHeight="1"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</row>
    <row r="677" spans="2:35" ht="17" customHeight="1"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2:35" ht="17" customHeight="1"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</row>
    <row r="679" spans="2:35" ht="17" customHeight="1"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2:35" ht="17" customHeight="1"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</row>
    <row r="681" spans="2:35" ht="17" customHeight="1"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2:35" ht="17" customHeight="1"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</row>
    <row r="683" spans="2:35" ht="17" customHeight="1"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2:35" ht="17" customHeight="1"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</row>
    <row r="685" spans="2:35" ht="17" customHeight="1"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2:35" ht="17" customHeight="1"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</row>
    <row r="687" spans="2:35" ht="17" customHeight="1"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2:35" ht="17" customHeight="1"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</row>
    <row r="689" spans="2:35" ht="17" customHeight="1"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2:35" ht="17" customHeight="1"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</row>
    <row r="691" spans="2:35" ht="17" customHeight="1"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2:35" ht="17" customHeight="1"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</row>
    <row r="693" spans="2:35" ht="17" customHeight="1"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2:35" ht="17" customHeight="1"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</row>
    <row r="695" spans="2:35" ht="17" customHeight="1"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2:35" ht="17" customHeight="1"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</row>
    <row r="697" spans="2:35" ht="17" customHeight="1"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2:35" ht="17" customHeight="1"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</row>
    <row r="699" spans="2:35" ht="17" customHeight="1"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2:35" ht="17" customHeight="1"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</row>
    <row r="701" spans="2:35" ht="17" customHeight="1"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2:35" ht="17" customHeight="1"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</row>
    <row r="703" spans="2:35" ht="17" customHeight="1"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2:35" ht="17" customHeight="1"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</row>
    <row r="705" spans="2:35" ht="17" customHeight="1"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2:35" ht="17" customHeight="1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</row>
    <row r="707" spans="2:35" ht="17" customHeight="1"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2:35" ht="17" customHeight="1"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</row>
    <row r="709" spans="2:35" ht="17" customHeight="1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2:35" ht="17" customHeight="1"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</row>
    <row r="711" spans="2:35" ht="17" customHeight="1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2:35" ht="17" customHeight="1"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</row>
    <row r="713" spans="2:35" ht="17" customHeight="1"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2:35" ht="17" customHeight="1"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</row>
    <row r="715" spans="2:35" ht="17" customHeight="1"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</row>
    <row r="716" spans="2:35" ht="17" customHeight="1"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</row>
    <row r="717" spans="2:35" ht="17" customHeight="1"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</row>
    <row r="718" spans="2:35" ht="17" customHeight="1"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</row>
    <row r="719" spans="2:35" ht="17" customHeight="1"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</row>
    <row r="720" spans="2:35" ht="17" customHeight="1"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</row>
    <row r="721" spans="2:35" ht="17" customHeight="1"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</row>
    <row r="722" spans="2:35" ht="17" customHeight="1"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</row>
    <row r="723" spans="2:35" ht="17" customHeight="1"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</row>
    <row r="724" spans="2:35" ht="17" customHeight="1"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</row>
    <row r="725" spans="2:35" ht="17" customHeight="1"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</row>
    <row r="726" spans="2:35" ht="17" customHeight="1"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</row>
    <row r="727" spans="2:35" ht="17" customHeight="1"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</row>
    <row r="728" spans="2:35" ht="17" customHeight="1"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</row>
    <row r="729" spans="2:35" ht="17" customHeight="1"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</row>
    <row r="730" spans="2:35" ht="17" customHeight="1"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</row>
    <row r="731" spans="2:35" ht="17" customHeight="1"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</row>
    <row r="732" spans="2:35" ht="17" customHeight="1"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</row>
    <row r="733" spans="2:35" ht="17" customHeight="1"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</row>
    <row r="734" spans="2:35" ht="17" customHeight="1"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</row>
    <row r="735" spans="2:35" ht="17" customHeight="1"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</row>
    <row r="736" spans="2:35" ht="17" customHeight="1"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</row>
    <row r="737" spans="2:35" ht="17" customHeight="1"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2:35" ht="17" customHeight="1"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</row>
    <row r="739" spans="2:35" ht="17" customHeight="1"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</row>
    <row r="740" spans="2:35" ht="17" customHeight="1"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</row>
    <row r="741" spans="2:35" ht="17" customHeight="1"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</row>
    <row r="742" spans="2:35" ht="17" customHeight="1"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</row>
    <row r="743" spans="2:35" ht="17" customHeight="1"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</row>
    <row r="744" spans="2:35" ht="17" customHeight="1"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</row>
    <row r="745" spans="2:35" ht="17" customHeight="1"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</row>
    <row r="746" spans="2:35" ht="17" customHeight="1"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</row>
    <row r="747" spans="2:35" ht="17" customHeight="1"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</row>
    <row r="748" spans="2:35" ht="17" customHeight="1"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</row>
    <row r="749" spans="2:35" ht="17" customHeight="1"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</row>
    <row r="750" spans="2:35" ht="17" customHeight="1"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</row>
    <row r="751" spans="2:35" ht="17" customHeight="1"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</row>
    <row r="752" spans="2:35" ht="17" customHeight="1"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</row>
    <row r="753" spans="2:35" ht="17" customHeight="1"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</row>
    <row r="754" spans="2:35" ht="17" customHeight="1"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</row>
    <row r="755" spans="2:35" ht="17" customHeight="1"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</row>
    <row r="756" spans="2:35" ht="17" customHeight="1"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</row>
    <row r="757" spans="2:35" ht="17" customHeight="1"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</row>
    <row r="758" spans="2:35" ht="17" customHeight="1"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</row>
    <row r="759" spans="2:35" ht="17" customHeight="1"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</row>
    <row r="760" spans="2:35" ht="17" customHeight="1"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</row>
    <row r="761" spans="2:35" ht="17" customHeight="1"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</row>
    <row r="762" spans="2:35" ht="17" customHeight="1"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</row>
    <row r="763" spans="2:35" ht="17" customHeight="1"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</row>
    <row r="764" spans="2:35" ht="17" customHeight="1"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</row>
    <row r="765" spans="2:35" ht="17" customHeight="1"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</row>
    <row r="766" spans="2:35" ht="17" customHeight="1"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</row>
    <row r="767" spans="2:35" ht="17" customHeight="1"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</row>
    <row r="768" spans="2:35" ht="17" customHeight="1"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</row>
    <row r="769" spans="2:35" ht="17" customHeight="1"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</row>
    <row r="770" spans="2:35" ht="17" customHeight="1"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</row>
    <row r="771" spans="2:35" ht="17" customHeight="1"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</row>
    <row r="772" spans="2:35" ht="17" customHeight="1"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</row>
    <row r="773" spans="2:35" ht="17" customHeight="1"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</row>
    <row r="774" spans="2:35" ht="17" customHeight="1"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</row>
    <row r="775" spans="2:35" ht="17" customHeight="1"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</row>
    <row r="776" spans="2:35" ht="17" customHeight="1"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</row>
    <row r="777" spans="2:35" ht="17" customHeight="1"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</row>
    <row r="778" spans="2:35" ht="17" customHeight="1"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</row>
    <row r="779" spans="2:35" ht="17" customHeight="1"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</row>
    <row r="780" spans="2:35" ht="17" customHeight="1"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</row>
    <row r="781" spans="2:35" ht="17" customHeight="1"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</row>
    <row r="782" spans="2:35" ht="17" customHeight="1"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</row>
    <row r="783" spans="2:35" ht="17" customHeight="1"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</row>
    <row r="784" spans="2:35" ht="17" customHeight="1"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</row>
    <row r="785" spans="2:35" ht="17" customHeight="1"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</row>
    <row r="786" spans="2:35" ht="17" customHeight="1"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</row>
    <row r="787" spans="2:35" ht="17" customHeight="1"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</row>
    <row r="788" spans="2:35" ht="17" customHeight="1"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</row>
    <row r="789" spans="2:35" ht="17" customHeight="1"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</row>
    <row r="790" spans="2:35" ht="17" customHeight="1"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</row>
    <row r="791" spans="2:35" ht="17" customHeight="1"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</row>
    <row r="792" spans="2:35" ht="17" customHeight="1"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</row>
    <row r="793" spans="2:35" ht="17" customHeight="1"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</row>
    <row r="794" spans="2:35" ht="17" customHeight="1"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</row>
    <row r="795" spans="2:35" ht="17" customHeight="1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</row>
    <row r="796" spans="2:35" ht="17" customHeight="1"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</row>
    <row r="797" spans="2:35" ht="17" customHeight="1"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</row>
    <row r="798" spans="2:35" ht="17" customHeight="1"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</row>
    <row r="799" spans="2:35" ht="17" customHeight="1"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</row>
    <row r="800" spans="2:35" ht="17" customHeight="1"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</row>
    <row r="801" spans="2:35" ht="17" customHeight="1"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</row>
    <row r="802" spans="2:35" ht="17" customHeight="1"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</row>
    <row r="803" spans="2:35" ht="17" customHeight="1"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</row>
    <row r="804" spans="2:35" ht="17" customHeight="1"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</row>
    <row r="805" spans="2:35" ht="17" customHeight="1"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</row>
    <row r="806" spans="2:35" ht="17" customHeight="1"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</row>
    <row r="807" spans="2:35" ht="17" customHeight="1"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</row>
    <row r="808" spans="2:35" ht="17" customHeight="1"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</row>
    <row r="809" spans="2:35" ht="17" customHeight="1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</row>
    <row r="810" spans="2:35" ht="17" customHeight="1"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</row>
    <row r="811" spans="2:35" ht="17" customHeight="1"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</row>
    <row r="812" spans="2:35" ht="17" customHeight="1"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</row>
    <row r="813" spans="2:35" ht="17" customHeight="1"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</row>
    <row r="814" spans="2:35" ht="17" customHeight="1"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</row>
    <row r="815" spans="2:35" ht="17" customHeight="1"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</row>
    <row r="816" spans="2:35" ht="17" customHeight="1"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</row>
    <row r="817" spans="2:35" ht="17" customHeight="1"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</row>
    <row r="818" spans="2:35" ht="17" customHeight="1"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</row>
    <row r="819" spans="2:35" ht="17" customHeight="1"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</row>
    <row r="820" spans="2:35" ht="17" customHeight="1"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</row>
    <row r="821" spans="2:35" ht="17" customHeight="1"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</row>
    <row r="822" spans="2:35" ht="17" customHeight="1"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</row>
    <row r="823" spans="2:35" ht="17" customHeight="1"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</row>
    <row r="824" spans="2:35" ht="17" customHeight="1"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</row>
    <row r="825" spans="2:35" ht="17" customHeight="1"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</row>
    <row r="826" spans="2:35" ht="17" customHeight="1"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</row>
    <row r="827" spans="2:35" ht="17" customHeight="1"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</row>
    <row r="828" spans="2:35" ht="17" customHeight="1"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</row>
    <row r="829" spans="2:35" ht="17" customHeight="1"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</row>
    <row r="830" spans="2:35" ht="17" customHeight="1"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</row>
    <row r="831" spans="2:35" ht="17" customHeight="1"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</row>
    <row r="832" spans="2:35" ht="17" customHeight="1"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</row>
    <row r="833" spans="2:35" ht="17" customHeight="1"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</row>
    <row r="834" spans="2:35" ht="17" customHeight="1"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</row>
    <row r="835" spans="2:35" ht="17" customHeight="1"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</row>
    <row r="836" spans="2:35" ht="17" customHeight="1"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</row>
    <row r="837" spans="2:35" ht="17" customHeight="1"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</row>
    <row r="838" spans="2:35" ht="17" customHeight="1"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</row>
    <row r="839" spans="2:35" ht="17" customHeight="1"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</row>
    <row r="840" spans="2:35" ht="17" customHeight="1"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</row>
    <row r="841" spans="2:35" ht="17" customHeight="1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</row>
    <row r="842" spans="2:35" ht="17" customHeight="1"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</row>
    <row r="843" spans="2:35" ht="17" customHeight="1"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</row>
    <row r="844" spans="2:35" ht="17" customHeight="1"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</row>
    <row r="845" spans="2:35" ht="17" customHeight="1"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</row>
    <row r="846" spans="2:35" ht="17" customHeight="1"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</row>
    <row r="847" spans="2:35" ht="17" customHeight="1"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</row>
    <row r="848" spans="2:35" ht="17" customHeight="1"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</row>
    <row r="849" spans="2:35" ht="17" customHeight="1"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</row>
    <row r="850" spans="2:35" ht="17" customHeight="1"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</row>
    <row r="851" spans="2:35" ht="17" customHeight="1"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</row>
    <row r="852" spans="2:35" ht="17" customHeight="1"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</row>
    <row r="853" spans="2:35" ht="17" customHeight="1"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</row>
    <row r="854" spans="2:35" ht="17" customHeight="1"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</row>
    <row r="855" spans="2:35" ht="17" customHeight="1"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</row>
    <row r="856" spans="2:35" ht="17" customHeight="1"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</row>
    <row r="857" spans="2:35" ht="17" customHeight="1"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</row>
    <row r="858" spans="2:35" ht="17" customHeight="1"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</row>
    <row r="859" spans="2:35" ht="17" customHeight="1"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</row>
    <row r="860" spans="2:35" ht="17" customHeight="1"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</row>
    <row r="861" spans="2:35" ht="17" customHeight="1"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</row>
    <row r="862" spans="2:35" ht="17" customHeight="1"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</row>
    <row r="863" spans="2:35" ht="17" customHeight="1"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</row>
    <row r="864" spans="2:35" ht="17" customHeight="1"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</row>
    <row r="865" spans="2:35" ht="17" customHeight="1"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</row>
    <row r="866" spans="2:35" ht="17" customHeight="1"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</row>
    <row r="867" spans="2:35" ht="17" customHeight="1"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</row>
    <row r="868" spans="2:35" ht="17" customHeight="1"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</row>
    <row r="869" spans="2:35" ht="17" customHeight="1"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</row>
    <row r="870" spans="2:35" ht="17" customHeight="1"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</row>
    <row r="871" spans="2:35" ht="17" customHeight="1"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</row>
    <row r="872" spans="2:35" ht="17" customHeight="1"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</row>
    <row r="873" spans="2:35" ht="17" customHeight="1"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</row>
    <row r="874" spans="2:35" ht="17" customHeight="1"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</row>
    <row r="875" spans="2:35" ht="17" customHeight="1"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</row>
    <row r="876" spans="2:35" ht="17" customHeight="1"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</row>
    <row r="877" spans="2:35" ht="17" customHeight="1"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</row>
    <row r="878" spans="2:35" ht="17" customHeight="1"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</row>
    <row r="879" spans="2:35" ht="17" customHeight="1"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</row>
    <row r="880" spans="2:35" ht="17" customHeight="1"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</row>
    <row r="881" spans="2:35" ht="17" customHeight="1"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</row>
    <row r="882" spans="2:35" ht="17" customHeight="1"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</row>
    <row r="883" spans="2:35" ht="17" customHeight="1"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</row>
    <row r="884" spans="2:35" ht="17" customHeight="1"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</row>
    <row r="885" spans="2:35" ht="17" customHeight="1"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</row>
    <row r="886" spans="2:35" ht="17" customHeight="1"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</row>
    <row r="887" spans="2:35" ht="17" customHeight="1"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</row>
    <row r="888" spans="2:35" ht="17" customHeight="1"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</row>
    <row r="889" spans="2:35" ht="17" customHeight="1"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</row>
    <row r="890" spans="2:35" ht="17" customHeight="1"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</row>
    <row r="891" spans="2:35" ht="17" customHeight="1"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</row>
    <row r="892" spans="2:35" ht="17" customHeight="1"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</row>
    <row r="893" spans="2:35" ht="17" customHeight="1"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</row>
    <row r="894" spans="2:35" ht="17" customHeight="1"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</row>
    <row r="895" spans="2:35" ht="17" customHeight="1"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</row>
    <row r="896" spans="2:35" ht="17" customHeight="1"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</row>
    <row r="897" spans="2:35" ht="17" customHeight="1"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</row>
    <row r="898" spans="2:35" ht="17" customHeight="1"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</row>
    <row r="899" spans="2:35" ht="17" customHeight="1"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</row>
    <row r="900" spans="2:35" ht="17" customHeight="1"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</row>
    <row r="901" spans="2:35" ht="17" customHeight="1"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</row>
    <row r="902" spans="2:35" ht="17" customHeight="1"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</row>
    <row r="903" spans="2:35" ht="17" customHeight="1"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</row>
    <row r="904" spans="2:35" ht="17" customHeight="1"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</row>
    <row r="905" spans="2:35" ht="17" customHeight="1"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</row>
    <row r="906" spans="2:35" ht="17" customHeight="1"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</row>
    <row r="907" spans="2:35" ht="17" customHeight="1"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</row>
    <row r="908" spans="2:35" ht="17" customHeight="1"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</row>
    <row r="909" spans="2:35" ht="17" customHeight="1"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</row>
    <row r="910" spans="2:35" ht="17" customHeight="1"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</row>
    <row r="911" spans="2:35" ht="17" customHeight="1"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</row>
    <row r="912" spans="2:35" ht="17" customHeight="1"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</row>
    <row r="913" spans="2:35" ht="17" customHeight="1"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</row>
    <row r="914" spans="2:35" ht="17" customHeight="1"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</row>
    <row r="915" spans="2:35" ht="17" customHeight="1"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</row>
    <row r="916" spans="2:35" ht="17" customHeight="1"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</row>
    <row r="917" spans="2:35" ht="17" customHeight="1"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</row>
    <row r="918" spans="2:35" ht="17" customHeight="1"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</row>
    <row r="919" spans="2:35" ht="17" customHeight="1"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</row>
    <row r="920" spans="2:35" ht="17" customHeight="1"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</row>
    <row r="921" spans="2:35" ht="17" customHeight="1"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</row>
    <row r="922" spans="2:35" ht="17" customHeight="1"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</row>
    <row r="923" spans="2:35" ht="17" customHeight="1"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</row>
    <row r="924" spans="2:35" ht="17" customHeight="1"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</row>
    <row r="925" spans="2:35" ht="17" customHeight="1"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</row>
    <row r="926" spans="2:35" ht="17" customHeight="1"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</row>
    <row r="927" spans="2:35" ht="17" customHeight="1"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</row>
    <row r="928" spans="2:35" ht="17" customHeight="1"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</row>
    <row r="929" spans="2:35" ht="17" customHeight="1"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</row>
    <row r="930" spans="2:35" ht="17" customHeight="1"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</row>
    <row r="931" spans="2:35" ht="17" customHeight="1"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</row>
    <row r="932" spans="2:35" ht="17" customHeight="1"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</row>
    <row r="933" spans="2:35" ht="17" customHeight="1"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</row>
    <row r="934" spans="2:35" ht="17" customHeight="1"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</row>
    <row r="935" spans="2:35" ht="17" customHeight="1"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</row>
    <row r="936" spans="2:35" ht="17" customHeight="1"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</row>
    <row r="937" spans="2:35" ht="17" customHeight="1"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</row>
    <row r="938" spans="2:35" ht="17" customHeight="1"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</row>
    <row r="939" spans="2:35" ht="17" customHeight="1"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</row>
    <row r="940" spans="2:35" ht="17" customHeight="1"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</row>
    <row r="941" spans="2:35" ht="17" customHeight="1"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</row>
    <row r="942" spans="2:35" ht="17" customHeight="1"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</row>
    <row r="943" spans="2:35" ht="17" customHeight="1"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</row>
    <row r="944" spans="2:35" ht="17" customHeight="1"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</row>
    <row r="945" spans="2:35" ht="17" customHeight="1"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</row>
    <row r="946" spans="2:35" ht="17" customHeight="1"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</row>
    <row r="947" spans="2:35" ht="17" customHeight="1"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</row>
    <row r="948" spans="2:35" ht="17" customHeight="1"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</row>
    <row r="949" spans="2:35" ht="17" customHeight="1"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</row>
    <row r="950" spans="2:35" ht="17" customHeight="1"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</row>
    <row r="951" spans="2:35" ht="17" customHeight="1"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</row>
    <row r="952" spans="2:35" ht="17" customHeight="1"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</row>
    <row r="953" spans="2:35" ht="17" customHeight="1"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</row>
    <row r="954" spans="2:35" ht="17" customHeight="1"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</row>
    <row r="955" spans="2:35" ht="17" customHeight="1"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</row>
    <row r="956" spans="2:35" ht="17" customHeight="1"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</row>
    <row r="957" spans="2:35" ht="17" customHeight="1"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</row>
    <row r="958" spans="2:35" ht="17" customHeight="1"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</row>
    <row r="959" spans="2:35" ht="17" customHeight="1"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</row>
    <row r="960" spans="2:35" ht="17" customHeight="1"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</row>
    <row r="961" spans="2:35" ht="17" customHeight="1"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</row>
    <row r="962" spans="2:35" ht="17" customHeight="1"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</row>
    <row r="963" spans="2:35" ht="17" customHeight="1"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</row>
    <row r="964" spans="2:35" ht="17" customHeight="1"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</row>
    <row r="965" spans="2:35" ht="17" customHeight="1"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</row>
    <row r="966" spans="2:35" ht="17" customHeight="1"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</row>
    <row r="967" spans="2:35" ht="17" customHeight="1"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</row>
    <row r="968" spans="2:35" ht="17" customHeight="1"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</row>
    <row r="969" spans="2:35" ht="17" customHeight="1"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</row>
    <row r="970" spans="2:35" ht="17" customHeight="1"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</row>
    <row r="971" spans="2:35" ht="17" customHeight="1"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</row>
    <row r="972" spans="2:35" ht="17" customHeight="1"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</row>
    <row r="973" spans="2:35" ht="17" customHeight="1"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</row>
    <row r="974" spans="2:35" ht="17" customHeight="1"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</row>
    <row r="975" spans="2:35" ht="17" customHeight="1"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</row>
    <row r="976" spans="2:35" ht="17" customHeight="1"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</row>
    <row r="977" spans="2:35" ht="17" customHeight="1"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</row>
    <row r="978" spans="2:35" ht="17" customHeight="1"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</row>
    <row r="979" spans="2:35" ht="17" customHeight="1"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</row>
    <row r="980" spans="2:35" ht="17" customHeight="1"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</row>
    <row r="981" spans="2:35" ht="17" customHeight="1"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</row>
    <row r="982" spans="2:35" ht="17" customHeight="1"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</row>
    <row r="983" spans="2:35" ht="17" customHeight="1"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</row>
    <row r="984" spans="2:35" ht="17" customHeight="1"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</row>
    <row r="985" spans="2:35" ht="17" customHeight="1"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</row>
    <row r="986" spans="2:35" ht="17" customHeight="1"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</row>
    <row r="987" spans="2:35" ht="17" customHeight="1"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</row>
    <row r="988" spans="2:35" ht="17" customHeight="1"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</row>
    <row r="989" spans="2:35" ht="17" customHeight="1"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</row>
    <row r="990" spans="2:35" ht="17" customHeight="1"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</row>
    <row r="991" spans="2:35" ht="17" customHeight="1"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</row>
    <row r="992" spans="2:35" ht="17" customHeight="1"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</row>
    <row r="993" spans="2:35" ht="17" customHeight="1"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</row>
    <row r="994" spans="2:35" ht="17" customHeight="1"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</row>
    <row r="995" spans="2:35" ht="17" customHeight="1"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</row>
    <row r="996" spans="2:35" ht="17" customHeight="1"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</row>
    <row r="997" spans="2:35" ht="17" customHeight="1"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</row>
    <row r="998" spans="2:35" ht="17" customHeight="1"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</row>
    <row r="999" spans="2:35" ht="17" customHeight="1"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</row>
    <row r="1000" spans="2:35" ht="17" customHeight="1"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</row>
    <row r="1001" spans="2:35" ht="17" customHeight="1"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</row>
  </sheetData>
  <mergeCells count="6">
    <mergeCell ref="AA2:AD3"/>
    <mergeCell ref="B2:E3"/>
    <mergeCell ref="G2:J3"/>
    <mergeCell ref="L2:O3"/>
    <mergeCell ref="Q2:T3"/>
    <mergeCell ref="V2:Y3"/>
  </mergeCells>
  <phoneticPr fontId="3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Bond Portfolio Performance</vt:lpstr>
      <vt:lpstr>Rationale</vt:lpstr>
      <vt:lpstr>Progress of Portfolio Value</vt:lpstr>
      <vt:lpstr>Forward</vt:lpstr>
      <vt:lpstr>Theta, Time sensitivity</vt:lpstr>
      <vt:lpstr>Delta &amp; Gamma Risk</vt:lpstr>
      <vt:lpstr>Annuity and Par Yield</vt:lpstr>
      <vt:lpstr>STRIP Data (Trading Universe)</vt:lpstr>
      <vt:lpstr>Strategy Comparizon</vt:lpstr>
      <vt:lpstr>Discount Function &amp; Yield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 Chen</dc:creator>
  <cp:lastModifiedBy>Kshitiz Udainiya</cp:lastModifiedBy>
  <dcterms:created xsi:type="dcterms:W3CDTF">2019-03-31T20:47:24Z</dcterms:created>
  <dcterms:modified xsi:type="dcterms:W3CDTF">2025-06-22T23:25:25Z</dcterms:modified>
</cp:coreProperties>
</file>