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ook742_ExcelPython\book742_ExcelPython\Excel(0705)\"/>
    </mc:Choice>
  </mc:AlternateContent>
  <bookViews>
    <workbookView xWindow="0" yWindow="0" windowWidth="21270" windowHeight="10890"/>
  </bookViews>
  <sheets>
    <sheet name="最佳化前" sheetId="23" r:id="rId1"/>
    <sheet name="最佳化後" sheetId="24" r:id="rId2"/>
    <sheet name="測試" sheetId="21" r:id="rId3"/>
  </sheets>
  <definedNames>
    <definedName name="solver_adj" localSheetId="0" hidden="1">最佳化前!$D$9:$H$10,最佳化前!$D$13:$F$15</definedName>
    <definedName name="solver_adj" localSheetId="1" hidden="1">最佳化後!$D$9:$H$10,最佳化後!$D$13:$F$15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最佳化前!$H$27</definedName>
    <definedName name="solver_opt" localSheetId="1" hidden="1">最佳化後!$H$27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21" l="1" a="1"/>
  <c r="M11" i="21" s="1"/>
  <c r="N2" i="21"/>
  <c r="N3" i="21"/>
  <c r="D9" i="21"/>
  <c r="M22" i="24" a="1"/>
  <c r="M24" i="24" s="1"/>
  <c r="M19" i="24" a="1"/>
  <c r="M21" i="24" s="1"/>
  <c r="AP22" i="24" a="1"/>
  <c r="AP24" i="24" s="1"/>
  <c r="AL22" i="24" a="1"/>
  <c r="AL24" i="24" s="1"/>
  <c r="AG22" i="24" a="1"/>
  <c r="AG24" i="24" s="1"/>
  <c r="AC22" i="24" a="1"/>
  <c r="AC24" i="24" s="1"/>
  <c r="Y22" i="24" a="1"/>
  <c r="Y24" i="24" s="1"/>
  <c r="U22" i="24" a="1"/>
  <c r="U24" i="24" s="1"/>
  <c r="Q22" i="24" a="1"/>
  <c r="Q24" i="24" s="1"/>
  <c r="AP19" i="24" a="1"/>
  <c r="AP21" i="24" s="1"/>
  <c r="AL19" i="24" a="1"/>
  <c r="AL21" i="24" s="1"/>
  <c r="AG19" i="24" a="1"/>
  <c r="AG21" i="24" s="1"/>
  <c r="AC19" i="24" a="1"/>
  <c r="AC21" i="24" s="1"/>
  <c r="Y19" i="24" a="1"/>
  <c r="Y21" i="24" s="1"/>
  <c r="U19" i="24" a="1"/>
  <c r="U21" i="24" s="1"/>
  <c r="Q19" i="24" a="1"/>
  <c r="Q21" i="24" s="1"/>
  <c r="M20" i="24" l="1"/>
  <c r="M22" i="24"/>
  <c r="M23" i="24"/>
  <c r="M19" i="24"/>
  <c r="M12" i="21"/>
  <c r="Q19" i="24"/>
  <c r="U19" i="24"/>
  <c r="Y19" i="24"/>
  <c r="AC19" i="24"/>
  <c r="AG19" i="24"/>
  <c r="AL19" i="24"/>
  <c r="AP19" i="24"/>
  <c r="Q22" i="24"/>
  <c r="U22" i="24"/>
  <c r="Y22" i="24"/>
  <c r="AC22" i="24"/>
  <c r="AG22" i="24"/>
  <c r="AL22" i="24"/>
  <c r="AP22" i="24"/>
  <c r="Q20" i="24"/>
  <c r="U20" i="24"/>
  <c r="Y20" i="24"/>
  <c r="AC20" i="24"/>
  <c r="AG20" i="24"/>
  <c r="AL20" i="24"/>
  <c r="AP20" i="24"/>
  <c r="Q23" i="24"/>
  <c r="U23" i="24"/>
  <c r="Y23" i="24"/>
  <c r="AC23" i="24"/>
  <c r="AG23" i="24"/>
  <c r="AL23" i="24"/>
  <c r="AP23" i="24"/>
  <c r="AG22" i="23" a="1"/>
  <c r="AG24" i="23" s="1"/>
  <c r="AC22" i="23" a="1"/>
  <c r="AC24" i="23" s="1"/>
  <c r="Y22" i="23" a="1"/>
  <c r="Y24" i="23" s="1"/>
  <c r="U22" i="23" a="1"/>
  <c r="U24" i="23" s="1"/>
  <c r="Q22" i="23" a="1"/>
  <c r="Q24" i="23" s="1"/>
  <c r="M22" i="23" a="1"/>
  <c r="M24" i="23" s="1"/>
  <c r="AG22" i="23" l="1"/>
  <c r="AG23" i="23"/>
  <c r="AC22" i="23"/>
  <c r="AC23" i="23"/>
  <c r="Y22" i="23"/>
  <c r="Y23" i="23"/>
  <c r="U22" i="23"/>
  <c r="U23" i="23"/>
  <c r="Q22" i="23"/>
  <c r="Q23" i="23"/>
  <c r="M22" i="23"/>
  <c r="M23" i="23"/>
  <c r="D13" i="21"/>
  <c r="E13" i="21"/>
  <c r="F13" i="21"/>
  <c r="D14" i="21"/>
  <c r="E14" i="21"/>
  <c r="F14" i="21"/>
  <c r="D15" i="21"/>
  <c r="E15" i="21"/>
  <c r="F15" i="21"/>
  <c r="E9" i="21"/>
  <c r="F9" i="21"/>
  <c r="G9" i="21"/>
  <c r="H9" i="21"/>
  <c r="D10" i="21"/>
  <c r="E10" i="21"/>
  <c r="F10" i="21"/>
  <c r="G10" i="21"/>
  <c r="H10" i="21"/>
  <c r="D3" i="21"/>
  <c r="AL27" i="24"/>
  <c r="AQ3" i="24"/>
  <c r="AP3" i="24"/>
  <c r="AO3" i="24"/>
  <c r="AM3" i="24"/>
  <c r="AL3" i="24"/>
  <c r="AK30" i="24" s="1"/>
  <c r="AK3" i="24"/>
  <c r="AI3" i="24"/>
  <c r="AG30" i="24" s="1"/>
  <c r="AH3" i="24"/>
  <c r="AG3" i="24"/>
  <c r="AE3" i="24"/>
  <c r="AC30" i="24" s="1"/>
  <c r="AD3" i="24"/>
  <c r="AC3" i="24"/>
  <c r="AA3" i="24"/>
  <c r="Y30" i="24" s="1"/>
  <c r="Z3" i="24"/>
  <c r="Y3" i="24"/>
  <c r="W3" i="24"/>
  <c r="U30" i="24" s="1"/>
  <c r="V3" i="24"/>
  <c r="U3" i="24"/>
  <c r="S3" i="24"/>
  <c r="Q30" i="24" s="1"/>
  <c r="R3" i="24"/>
  <c r="Q3" i="24"/>
  <c r="Q6" i="24" s="1"/>
  <c r="O3" i="24"/>
  <c r="N3" i="24"/>
  <c r="M3" i="24"/>
  <c r="M4" i="24" s="1"/>
  <c r="F3" i="24"/>
  <c r="E3" i="24"/>
  <c r="D3" i="24"/>
  <c r="Q11" i="24" l="1"/>
  <c r="Q12" i="24"/>
  <c r="AG11" i="24"/>
  <c r="AG12" i="24"/>
  <c r="AL15" i="24" a="1"/>
  <c r="AM13" i="24" a="1"/>
  <c r="AL14" i="24"/>
  <c r="AL13" i="24"/>
  <c r="AM12" i="24"/>
  <c r="AL11" i="24"/>
  <c r="AM9" i="24" a="1"/>
  <c r="AM11" i="24"/>
  <c r="AL9" i="24" a="1"/>
  <c r="AL12" i="24"/>
  <c r="M11" i="24"/>
  <c r="M12" i="24"/>
  <c r="AC11" i="24"/>
  <c r="AC12" i="24"/>
  <c r="M30" i="24"/>
  <c r="Y11" i="24"/>
  <c r="Y12" i="24"/>
  <c r="AO11" i="24"/>
  <c r="AO12" i="24"/>
  <c r="U12" i="24"/>
  <c r="U11" i="24"/>
  <c r="AK12" i="24"/>
  <c r="AK11" i="24"/>
  <c r="AQ5" i="24"/>
  <c r="AP13" i="24"/>
  <c r="AP12" i="24"/>
  <c r="AP14" i="24"/>
  <c r="AQ9" i="24" a="1"/>
  <c r="AP15" i="24" a="1"/>
  <c r="AQ11" i="24"/>
  <c r="AQ13" i="24" a="1"/>
  <c r="AP11" i="24"/>
  <c r="AQ12" i="24"/>
  <c r="AP9" i="24" a="1"/>
  <c r="AO30" i="24"/>
  <c r="AP27" i="24"/>
  <c r="V4" i="24"/>
  <c r="AQ4" i="24"/>
  <c r="V5" i="24"/>
  <c r="V6" i="24"/>
  <c r="AL6" i="24"/>
  <c r="AH6" i="24"/>
  <c r="AH4" i="24"/>
  <c r="W5" i="24"/>
  <c r="Q4" i="24"/>
  <c r="AA4" i="24"/>
  <c r="AL4" i="24"/>
  <c r="Q5" i="24"/>
  <c r="AA5" i="24"/>
  <c r="AL5" i="24"/>
  <c r="AA6" i="24"/>
  <c r="AQ6" i="24"/>
  <c r="AG4" i="24"/>
  <c r="AG5" i="24"/>
  <c r="AC6" i="24"/>
  <c r="AM6" i="24"/>
  <c r="W4" i="24"/>
  <c r="M5" i="24"/>
  <c r="AH5" i="24"/>
  <c r="M6" i="24"/>
  <c r="W6" i="24"/>
  <c r="O6" i="24"/>
  <c r="O5" i="24"/>
  <c r="O4" i="24"/>
  <c r="U6" i="24"/>
  <c r="U5" i="24"/>
  <c r="U4" i="24"/>
  <c r="Z6" i="24"/>
  <c r="Z5" i="24"/>
  <c r="Z4" i="24"/>
  <c r="AE6" i="24"/>
  <c r="AE5" i="24"/>
  <c r="AE4" i="24"/>
  <c r="AK6" i="24"/>
  <c r="AK5" i="24"/>
  <c r="AK4" i="24"/>
  <c r="R4" i="24"/>
  <c r="AC4" i="24"/>
  <c r="AM4" i="24"/>
  <c r="R5" i="24"/>
  <c r="AC5" i="24"/>
  <c r="AM5" i="24"/>
  <c r="R6" i="24"/>
  <c r="AG6" i="24"/>
  <c r="N4" i="24"/>
  <c r="S4" i="24"/>
  <c r="Y4" i="24"/>
  <c r="AD4" i="24"/>
  <c r="AI4" i="24"/>
  <c r="AO4" i="24"/>
  <c r="N5" i="24"/>
  <c r="S5" i="24"/>
  <c r="Y5" i="24"/>
  <c r="AD5" i="24"/>
  <c r="AI5" i="24"/>
  <c r="AO5" i="24"/>
  <c r="N6" i="24"/>
  <c r="S6" i="24"/>
  <c r="Y6" i="24"/>
  <c r="AD6" i="24"/>
  <c r="AI6" i="24"/>
  <c r="AO6" i="24"/>
  <c r="M27" i="24"/>
  <c r="Q27" i="24"/>
  <c r="U27" i="24"/>
  <c r="Y27" i="24"/>
  <c r="AC27" i="24"/>
  <c r="AG27" i="24"/>
  <c r="AP6" i="24"/>
  <c r="AP4" i="24"/>
  <c r="AP5" i="24"/>
  <c r="F3" i="23"/>
  <c r="E3" i="23"/>
  <c r="D3" i="23"/>
  <c r="AO3" i="23"/>
  <c r="AM3" i="23"/>
  <c r="AI3" i="23"/>
  <c r="AG30" i="23" s="1"/>
  <c r="AD3" i="23"/>
  <c r="Y3" i="23"/>
  <c r="W3" i="23"/>
  <c r="U30" i="23" s="1"/>
  <c r="S3" i="23"/>
  <c r="Q30" i="23" s="1"/>
  <c r="N3" i="23"/>
  <c r="AL13" i="23" l="1"/>
  <c r="AL9" i="23" a="1"/>
  <c r="AL14" i="23"/>
  <c r="AL12" i="23"/>
  <c r="AL11" i="23"/>
  <c r="AL15" i="23" a="1"/>
  <c r="M12" i="23"/>
  <c r="M11" i="23"/>
  <c r="AC12" i="23"/>
  <c r="AC11" i="23"/>
  <c r="M9" i="24" a="1"/>
  <c r="M9" i="24" s="1"/>
  <c r="M13" i="24" s="1"/>
  <c r="N9" i="24" a="1"/>
  <c r="N9" i="24" s="1"/>
  <c r="Q9" i="24" a="1"/>
  <c r="Q9" i="24" s="1"/>
  <c r="Q13" i="24" s="1"/>
  <c r="AM10" i="24"/>
  <c r="AM9" i="24"/>
  <c r="AQ9" i="24"/>
  <c r="AQ10" i="24"/>
  <c r="AM14" i="24"/>
  <c r="AM13" i="24"/>
  <c r="AP10" i="24"/>
  <c r="AP9" i="24"/>
  <c r="AP16" i="24"/>
  <c r="AP15" i="24"/>
  <c r="AQ14" i="24"/>
  <c r="AQ13" i="24"/>
  <c r="AL9" i="24"/>
  <c r="AL10" i="24"/>
  <c r="AL15" i="24"/>
  <c r="AL16" i="24"/>
  <c r="V9" i="24" a="1"/>
  <c r="V9" i="24" s="1"/>
  <c r="R9" i="24" a="1"/>
  <c r="R10" i="24" s="1"/>
  <c r="AO9" i="24" a="1"/>
  <c r="AC9" i="24" a="1"/>
  <c r="Z9" i="24" a="1"/>
  <c r="AG9" i="24" a="1"/>
  <c r="AD9" i="24" a="1"/>
  <c r="AK9" i="24" a="1"/>
  <c r="Y9" i="24" a="1"/>
  <c r="U9" i="24" a="1"/>
  <c r="AH9" i="24" a="1"/>
  <c r="AC19" i="23" a="1"/>
  <c r="O3" i="23"/>
  <c r="AK3" i="23"/>
  <c r="AK4" i="23" s="1"/>
  <c r="U3" i="23"/>
  <c r="AP3" i="23"/>
  <c r="Z3" i="23"/>
  <c r="AE3" i="23"/>
  <c r="W6" i="23"/>
  <c r="W5" i="23"/>
  <c r="W4" i="23"/>
  <c r="Y6" i="23"/>
  <c r="Y5" i="23"/>
  <c r="Y4" i="23"/>
  <c r="AM6" i="23"/>
  <c r="AM5" i="23"/>
  <c r="AM4" i="23"/>
  <c r="AO6" i="23"/>
  <c r="AO5" i="23"/>
  <c r="AO4" i="23"/>
  <c r="N6" i="23"/>
  <c r="N5" i="23"/>
  <c r="N4" i="23"/>
  <c r="AI6" i="23"/>
  <c r="AI5" i="23"/>
  <c r="AI4" i="23"/>
  <c r="S6" i="23"/>
  <c r="S5" i="23"/>
  <c r="S4" i="23"/>
  <c r="AD6" i="23"/>
  <c r="AD5" i="23"/>
  <c r="AD4" i="23"/>
  <c r="Q3" i="23"/>
  <c r="V3" i="23"/>
  <c r="AA3" i="23"/>
  <c r="Y30" i="23" s="1"/>
  <c r="AG3" i="23"/>
  <c r="AL3" i="23"/>
  <c r="AQ3" i="23"/>
  <c r="M3" i="23"/>
  <c r="R3" i="23"/>
  <c r="AC3" i="23"/>
  <c r="AH3" i="23"/>
  <c r="Z5" i="23" l="1"/>
  <c r="Y12" i="23"/>
  <c r="Y11" i="23"/>
  <c r="AL16" i="23"/>
  <c r="AL15" i="23"/>
  <c r="AP4" i="23"/>
  <c r="AO12" i="23"/>
  <c r="AO11" i="23"/>
  <c r="AO30" i="23"/>
  <c r="Q11" i="23"/>
  <c r="Q12" i="23"/>
  <c r="AK12" i="23"/>
  <c r="AK11" i="23"/>
  <c r="AK30" i="23"/>
  <c r="AP15" i="23" a="1"/>
  <c r="AP11" i="23"/>
  <c r="AP12" i="23"/>
  <c r="AP14" i="23"/>
  <c r="AP9" i="23" a="1"/>
  <c r="AP13" i="23"/>
  <c r="O6" i="23"/>
  <c r="M30" i="23"/>
  <c r="AL9" i="23"/>
  <c r="AL10" i="23"/>
  <c r="AE5" i="23"/>
  <c r="AC30" i="23"/>
  <c r="AG11" i="23"/>
  <c r="AG12" i="23"/>
  <c r="U12" i="23"/>
  <c r="U11" i="23"/>
  <c r="M10" i="24"/>
  <c r="M14" i="24" s="1"/>
  <c r="M15" i="24" s="1" a="1"/>
  <c r="N10" i="24"/>
  <c r="Q10" i="24"/>
  <c r="Q14" i="24" s="1"/>
  <c r="Q15" i="24" s="1" a="1"/>
  <c r="Q16" i="24" s="1"/>
  <c r="R12" i="24" s="1"/>
  <c r="R14" i="24" s="1"/>
  <c r="R9" i="24"/>
  <c r="V10" i="24"/>
  <c r="Y10" i="24"/>
  <c r="Y14" i="24" s="1"/>
  <c r="Y9" i="24"/>
  <c r="Y13" i="24" s="1"/>
  <c r="AC10" i="24"/>
  <c r="AC14" i="24" s="1"/>
  <c r="AC9" i="24"/>
  <c r="AC13" i="24" s="1"/>
  <c r="AK10" i="24"/>
  <c r="AK14" i="24" s="1"/>
  <c r="AK9" i="24"/>
  <c r="AK13" i="24" s="1"/>
  <c r="AO10" i="24"/>
  <c r="AO14" i="24" s="1"/>
  <c r="AO9" i="24"/>
  <c r="AO13" i="24" s="1"/>
  <c r="AH10" i="24"/>
  <c r="AH9" i="24"/>
  <c r="AD10" i="24"/>
  <c r="AD9" i="24"/>
  <c r="AO9" i="23" a="1"/>
  <c r="AO9" i="23" s="1"/>
  <c r="AO13" i="23" s="1"/>
  <c r="U10" i="24"/>
  <c r="U14" i="24" s="1"/>
  <c r="U9" i="24"/>
  <c r="U13" i="24" s="1"/>
  <c r="AG9" i="24"/>
  <c r="AG13" i="24" s="1"/>
  <c r="AG10" i="24"/>
  <c r="AG14" i="24" s="1"/>
  <c r="Z9" i="24"/>
  <c r="Z10" i="24"/>
  <c r="AD9" i="23" a="1"/>
  <c r="AD10" i="23" s="1"/>
  <c r="Y9" i="23" a="1"/>
  <c r="N9" i="23" a="1"/>
  <c r="N9" i="23" s="1"/>
  <c r="AP5" i="23"/>
  <c r="AM9" i="23" a="1"/>
  <c r="AM9" i="23" s="1"/>
  <c r="AP6" i="23"/>
  <c r="AK5" i="23"/>
  <c r="U19" i="23" a="1"/>
  <c r="U21" i="23" s="1"/>
  <c r="U4" i="23"/>
  <c r="U5" i="23"/>
  <c r="AK6" i="23"/>
  <c r="U6" i="23"/>
  <c r="O4" i="23"/>
  <c r="O5" i="23"/>
  <c r="M19" i="23" a="1"/>
  <c r="M19" i="23" s="1"/>
  <c r="AE4" i="23"/>
  <c r="AE6" i="23"/>
  <c r="Z4" i="23"/>
  <c r="Z6" i="23"/>
  <c r="AG19" i="23" a="1"/>
  <c r="V6" i="23"/>
  <c r="V5" i="23"/>
  <c r="V4" i="23"/>
  <c r="U27" i="23"/>
  <c r="R6" i="23"/>
  <c r="R5" i="23"/>
  <c r="R4" i="23"/>
  <c r="Y19" i="23" a="1"/>
  <c r="AL6" i="23"/>
  <c r="AL5" i="23"/>
  <c r="AL4" i="23"/>
  <c r="Q6" i="23"/>
  <c r="Q5" i="23"/>
  <c r="Q4" i="23"/>
  <c r="M27" i="23"/>
  <c r="M6" i="23"/>
  <c r="M5" i="23"/>
  <c r="M4" i="23"/>
  <c r="Q19" i="23" a="1"/>
  <c r="AG6" i="23"/>
  <c r="AG5" i="23"/>
  <c r="AG4" i="23"/>
  <c r="AC21" i="23"/>
  <c r="AC20" i="23"/>
  <c r="AC19" i="23"/>
  <c r="AC6" i="23"/>
  <c r="AC5" i="23"/>
  <c r="AC4" i="23"/>
  <c r="AQ6" i="23"/>
  <c r="AQ5" i="23"/>
  <c r="AQ4" i="23"/>
  <c r="AH6" i="23"/>
  <c r="AH5" i="23"/>
  <c r="AH4" i="23"/>
  <c r="AA6" i="23"/>
  <c r="AA5" i="23"/>
  <c r="AA4" i="23"/>
  <c r="AP16" i="23" l="1"/>
  <c r="AP15" i="23"/>
  <c r="AP10" i="23"/>
  <c r="AP9" i="23"/>
  <c r="M16" i="24"/>
  <c r="N12" i="24" s="1"/>
  <c r="N14" i="24" s="1"/>
  <c r="M15" i="24"/>
  <c r="N11" i="24" s="1"/>
  <c r="N13" i="24" s="1"/>
  <c r="Q15" i="24"/>
  <c r="R11" i="24" s="1"/>
  <c r="R13" i="24" s="1"/>
  <c r="R15" i="24" s="1" a="1"/>
  <c r="AC15" i="24" a="1"/>
  <c r="AC16" i="24" s="1"/>
  <c r="AD12" i="24" s="1"/>
  <c r="AD14" i="24" s="1"/>
  <c r="AO10" i="23"/>
  <c r="AO14" i="23" s="1"/>
  <c r="AO15" i="23" s="1" a="1"/>
  <c r="AO16" i="23" s="1"/>
  <c r="AG15" i="24" a="1"/>
  <c r="AG16" i="24" s="1"/>
  <c r="AH12" i="24" s="1"/>
  <c r="AH14" i="24" s="1"/>
  <c r="AK15" i="24" a="1"/>
  <c r="AK16" i="24" s="1"/>
  <c r="Y15" i="24" a="1"/>
  <c r="Y16" i="24" s="1"/>
  <c r="Z12" i="24" s="1"/>
  <c r="Z14" i="24" s="1"/>
  <c r="U15" i="24" a="1"/>
  <c r="U15" i="24" s="1"/>
  <c r="V11" i="24" s="1"/>
  <c r="V13" i="24" s="1"/>
  <c r="AO15" i="24" a="1"/>
  <c r="AK9" i="23" a="1"/>
  <c r="AK9" i="23" s="1"/>
  <c r="AK13" i="23" s="1"/>
  <c r="AD9" i="23"/>
  <c r="AG9" i="23" a="1"/>
  <c r="AH9" i="23" a="1"/>
  <c r="AC9" i="23" a="1"/>
  <c r="R9" i="23" a="1"/>
  <c r="R10" i="23" s="1"/>
  <c r="V9" i="23" a="1"/>
  <c r="V10" i="23" s="1"/>
  <c r="Z9" i="23" a="1"/>
  <c r="Y10" i="23"/>
  <c r="Y14" i="23" s="1"/>
  <c r="Y9" i="23"/>
  <c r="Y13" i="23" s="1"/>
  <c r="U9" i="23" a="1"/>
  <c r="Q9" i="23" a="1"/>
  <c r="N10" i="23"/>
  <c r="M9" i="23" a="1"/>
  <c r="M9" i="23" s="1"/>
  <c r="M13" i="23" s="1"/>
  <c r="AQ9" i="23" a="1"/>
  <c r="AQ10" i="23" s="1"/>
  <c r="AM10" i="23"/>
  <c r="U19" i="23"/>
  <c r="U20" i="23"/>
  <c r="AC27" i="23"/>
  <c r="M20" i="23"/>
  <c r="M21" i="23"/>
  <c r="Y27" i="23"/>
  <c r="Q27" i="23"/>
  <c r="Q21" i="23"/>
  <c r="Q20" i="23"/>
  <c r="Q19" i="23"/>
  <c r="Y21" i="23"/>
  <c r="Y20" i="23"/>
  <c r="Y19" i="23"/>
  <c r="AG21" i="23"/>
  <c r="AG20" i="23"/>
  <c r="AG19" i="23"/>
  <c r="AG27" i="23"/>
  <c r="N15" i="24" l="1" a="1"/>
  <c r="N15" i="24" s="1"/>
  <c r="AC15" i="24"/>
  <c r="AD11" i="24" s="1"/>
  <c r="AD13" i="24" s="1"/>
  <c r="AD15" i="24" s="1" a="1"/>
  <c r="AD16" i="24" s="1"/>
  <c r="AK15" i="24"/>
  <c r="AK19" i="24" s="1" a="1"/>
  <c r="AK20" i="24" s="1"/>
  <c r="Y15" i="24"/>
  <c r="Z11" i="24" s="1"/>
  <c r="Z13" i="24" s="1"/>
  <c r="Z15" i="24" s="1" a="1"/>
  <c r="Z16" i="24" s="1"/>
  <c r="AO15" i="23"/>
  <c r="AG15" i="24"/>
  <c r="AH11" i="24" s="1"/>
  <c r="AH13" i="24" s="1"/>
  <c r="AH15" i="24" s="1" a="1"/>
  <c r="U16" i="24"/>
  <c r="V12" i="24" s="1"/>
  <c r="V14" i="24" s="1"/>
  <c r="V15" i="24" s="1" a="1"/>
  <c r="V16" i="24" s="1"/>
  <c r="AK10" i="23"/>
  <c r="AK14" i="23" s="1"/>
  <c r="AK15" i="23" s="1" a="1"/>
  <c r="AK16" i="23" s="1"/>
  <c r="AO15" i="24"/>
  <c r="AO16" i="24"/>
  <c r="R16" i="24"/>
  <c r="R15" i="24"/>
  <c r="V9" i="23"/>
  <c r="AH10" i="23"/>
  <c r="AH9" i="23"/>
  <c r="AG10" i="23"/>
  <c r="AG14" i="23" s="1"/>
  <c r="AG9" i="23"/>
  <c r="AG13" i="23" s="1"/>
  <c r="R9" i="23"/>
  <c r="AC10" i="23"/>
  <c r="AC14" i="23" s="1"/>
  <c r="AC9" i="23"/>
  <c r="AC13" i="23" s="1"/>
  <c r="Z10" i="23"/>
  <c r="Z9" i="23"/>
  <c r="Y15" i="23" a="1"/>
  <c r="U10" i="23"/>
  <c r="U14" i="23" s="1"/>
  <c r="U9" i="23"/>
  <c r="U13" i="23" s="1"/>
  <c r="Q10" i="23"/>
  <c r="Q14" i="23" s="1"/>
  <c r="Q9" i="23"/>
  <c r="Q13" i="23" s="1"/>
  <c r="M10" i="23"/>
  <c r="M14" i="23" s="1"/>
  <c r="M15" i="23" s="1" a="1"/>
  <c r="AQ9" i="23"/>
  <c r="M3" i="21"/>
  <c r="F3" i="21"/>
  <c r="E3" i="21"/>
  <c r="N16" i="24" l="1"/>
  <c r="N19" i="24" s="1" a="1"/>
  <c r="N4" i="21"/>
  <c r="AK19" i="24"/>
  <c r="AK21" i="24"/>
  <c r="AO19" i="24" a="1"/>
  <c r="AO20" i="24" s="1"/>
  <c r="V15" i="24"/>
  <c r="V19" i="24" s="1" a="1"/>
  <c r="AD15" i="24"/>
  <c r="AD19" i="24" s="1" a="1"/>
  <c r="R19" i="24" a="1"/>
  <c r="R20" i="24" s="1"/>
  <c r="Z15" i="24"/>
  <c r="Z19" i="24" s="1" a="1"/>
  <c r="AG15" i="23" a="1"/>
  <c r="AG15" i="23" s="1"/>
  <c r="AH11" i="23" s="1"/>
  <c r="AH13" i="23" s="1"/>
  <c r="AK15" i="23"/>
  <c r="AH16" i="24"/>
  <c r="AH15" i="24"/>
  <c r="AC15" i="23" a="1"/>
  <c r="AC15" i="23" s="1"/>
  <c r="AD11" i="23" s="1"/>
  <c r="AD13" i="23" s="1"/>
  <c r="Q15" i="23" a="1"/>
  <c r="Q15" i="23" s="1"/>
  <c r="R11" i="23" s="1"/>
  <c r="R13" i="23" s="1"/>
  <c r="Y15" i="23"/>
  <c r="Z11" i="23" s="1"/>
  <c r="Z13" i="23" s="1"/>
  <c r="Y16" i="23"/>
  <c r="Z12" i="23" s="1"/>
  <c r="Z14" i="23" s="1"/>
  <c r="U15" i="23" a="1"/>
  <c r="U15" i="23" s="1"/>
  <c r="V11" i="23" s="1"/>
  <c r="V13" i="23" s="1"/>
  <c r="M15" i="23"/>
  <c r="M16" i="23"/>
  <c r="N12" i="23" s="1"/>
  <c r="N14" i="23" s="1"/>
  <c r="AQ12" i="23"/>
  <c r="AO19" i="23" a="1"/>
  <c r="AO20" i="23" s="1"/>
  <c r="N6" i="21"/>
  <c r="M6" i="21"/>
  <c r="M5" i="21"/>
  <c r="M4" i="21"/>
  <c r="N5" i="21"/>
  <c r="N9" i="21" l="1" a="1"/>
  <c r="M9" i="21" a="1"/>
  <c r="M9" i="21" s="1"/>
  <c r="M13" i="21" s="1"/>
  <c r="N21" i="24"/>
  <c r="N19" i="24"/>
  <c r="N20" i="24"/>
  <c r="Q16" i="23"/>
  <c r="R12" i="23" s="1"/>
  <c r="R14" i="23" s="1"/>
  <c r="R15" i="23" s="1" a="1"/>
  <c r="R19" i="24"/>
  <c r="AO21" i="24"/>
  <c r="AH19" i="24" a="1"/>
  <c r="AH21" i="24" s="1"/>
  <c r="AK22" i="24" a="1"/>
  <c r="AK24" i="24" s="1"/>
  <c r="AO19" i="24"/>
  <c r="R21" i="24"/>
  <c r="AG16" i="23"/>
  <c r="AH12" i="23" s="1"/>
  <c r="AH14" i="23" s="1"/>
  <c r="AH15" i="23" s="1" a="1"/>
  <c r="AD21" i="24"/>
  <c r="AD20" i="24"/>
  <c r="AD19" i="24"/>
  <c r="V21" i="24"/>
  <c r="V20" i="24"/>
  <c r="V19" i="24"/>
  <c r="Z21" i="24"/>
  <c r="Z20" i="24"/>
  <c r="Z19" i="24"/>
  <c r="AC16" i="23"/>
  <c r="AD12" i="23" s="1"/>
  <c r="AD14" i="23" s="1"/>
  <c r="AD15" i="23" s="1" a="1"/>
  <c r="U16" i="23"/>
  <c r="V12" i="23" s="1"/>
  <c r="V14" i="23" s="1"/>
  <c r="V15" i="23" s="1" a="1"/>
  <c r="Z15" i="23" a="1"/>
  <c r="N11" i="23"/>
  <c r="N13" i="23" s="1"/>
  <c r="N15" i="23" s="1" a="1"/>
  <c r="AO19" i="23"/>
  <c r="AO21" i="23"/>
  <c r="AK19" i="23" a="1"/>
  <c r="N9" i="21" l="1"/>
  <c r="N10" i="21"/>
  <c r="M10" i="21"/>
  <c r="M14" i="21" s="1"/>
  <c r="M15" i="21" s="1" a="1"/>
  <c r="N22" i="24" a="1"/>
  <c r="N22" i="24" s="1"/>
  <c r="AO22" i="24" a="1"/>
  <c r="AO23" i="24" s="1"/>
  <c r="R22" i="24" a="1"/>
  <c r="R22" i="24" s="1"/>
  <c r="AH20" i="24"/>
  <c r="AH19" i="24"/>
  <c r="AK23" i="24"/>
  <c r="AK22" i="24"/>
  <c r="AD22" i="24" a="1"/>
  <c r="AD24" i="24" s="1"/>
  <c r="Z22" i="24" a="1"/>
  <c r="V22" i="24" a="1"/>
  <c r="AH16" i="23"/>
  <c r="AH15" i="23"/>
  <c r="AD16" i="23"/>
  <c r="AD15" i="23"/>
  <c r="V15" i="23"/>
  <c r="V16" i="23"/>
  <c r="Z16" i="23"/>
  <c r="Z15" i="23"/>
  <c r="R16" i="23"/>
  <c r="R15" i="23"/>
  <c r="N15" i="23"/>
  <c r="N16" i="23"/>
  <c r="AQ11" i="23"/>
  <c r="AQ13" i="23" s="1" a="1"/>
  <c r="AP19" i="23" a="1"/>
  <c r="AO22" i="23" a="1"/>
  <c r="AO23" i="23" s="1"/>
  <c r="AM11" i="23"/>
  <c r="AM12" i="23"/>
  <c r="AK19" i="23"/>
  <c r="AK21" i="23"/>
  <c r="AK20" i="23"/>
  <c r="M15" i="21" l="1"/>
  <c r="N11" i="21" s="1"/>
  <c r="N13" i="21" s="1"/>
  <c r="M16" i="21"/>
  <c r="N12" i="21" s="1"/>
  <c r="N14" i="21" s="1"/>
  <c r="N24" i="24"/>
  <c r="N23" i="24"/>
  <c r="AO24" i="24"/>
  <c r="AO22" i="24"/>
  <c r="AH22" i="24" a="1"/>
  <c r="AH22" i="24" s="1"/>
  <c r="R23" i="24"/>
  <c r="R24" i="24"/>
  <c r="Z19" i="23" a="1"/>
  <c r="Z21" i="23" s="1"/>
  <c r="AH19" i="23" a="1"/>
  <c r="AH21" i="23" s="1"/>
  <c r="AD19" i="23" a="1"/>
  <c r="AD20" i="23" s="1"/>
  <c r="AD22" i="24"/>
  <c r="AD23" i="24"/>
  <c r="R19" i="23" a="1"/>
  <c r="R21" i="23" s="1"/>
  <c r="N19" i="23" a="1"/>
  <c r="N21" i="23" s="1"/>
  <c r="V24" i="24"/>
  <c r="V23" i="24"/>
  <c r="V22" i="24"/>
  <c r="Z24" i="24"/>
  <c r="Z23" i="24"/>
  <c r="Z22" i="24"/>
  <c r="V19" i="23" a="1"/>
  <c r="V19" i="23" s="1"/>
  <c r="AK27" i="24"/>
  <c r="AL30" i="24"/>
  <c r="AM30" i="24" s="1"/>
  <c r="AO22" i="23"/>
  <c r="AP19" i="23"/>
  <c r="AP21" i="23"/>
  <c r="AP20" i="23"/>
  <c r="AQ13" i="23"/>
  <c r="AQ14" i="23"/>
  <c r="AL19" i="23" a="1"/>
  <c r="AL20" i="23" s="1"/>
  <c r="AO24" i="23"/>
  <c r="AM13" i="23" a="1"/>
  <c r="AK22" i="23" a="1"/>
  <c r="N15" i="21" l="1" a="1"/>
  <c r="N15" i="21" s="1"/>
  <c r="AP30" i="24"/>
  <c r="AQ30" i="24" s="1"/>
  <c r="R30" i="24"/>
  <c r="S30" i="24" s="1"/>
  <c r="M19" i="21" a="1"/>
  <c r="M19" i="21" s="1"/>
  <c r="AH23" i="24"/>
  <c r="AO27" i="24"/>
  <c r="Z20" i="23"/>
  <c r="AH24" i="24"/>
  <c r="Z19" i="23"/>
  <c r="R27" i="24"/>
  <c r="AD21" i="23"/>
  <c r="AD19" i="23"/>
  <c r="AH19" i="23"/>
  <c r="R19" i="23"/>
  <c r="AH20" i="23"/>
  <c r="V21" i="23"/>
  <c r="R20" i="23"/>
  <c r="N19" i="23"/>
  <c r="N20" i="23"/>
  <c r="V20" i="23"/>
  <c r="Z27" i="24"/>
  <c r="Z30" i="24"/>
  <c r="AA30" i="24" s="1"/>
  <c r="N27" i="24"/>
  <c r="N30" i="24"/>
  <c r="O30" i="24" s="1"/>
  <c r="V27" i="24"/>
  <c r="V30" i="24"/>
  <c r="W30" i="24" s="1"/>
  <c r="AO27" i="23"/>
  <c r="AP30" i="23"/>
  <c r="AQ30" i="23" s="1"/>
  <c r="AL21" i="23"/>
  <c r="AL19" i="23"/>
  <c r="AP22" i="23" a="1"/>
  <c r="AM14" i="23"/>
  <c r="AM13" i="23"/>
  <c r="AK23" i="23"/>
  <c r="AK22" i="23"/>
  <c r="AK24" i="23"/>
  <c r="V22" i="23" l="1" a="1"/>
  <c r="V23" i="23" s="1"/>
  <c r="N16" i="21"/>
  <c r="N19" i="21" s="1" a="1"/>
  <c r="AH27" i="24"/>
  <c r="AH30" i="24"/>
  <c r="AI30" i="24" s="1"/>
  <c r="M21" i="21"/>
  <c r="M20" i="21"/>
  <c r="Z22" i="23" a="1"/>
  <c r="Z22" i="23" s="1"/>
  <c r="AD22" i="23" a="1"/>
  <c r="AD22" i="23" s="1"/>
  <c r="R22" i="23" a="1"/>
  <c r="R24" i="23" s="1"/>
  <c r="AH22" i="23" a="1"/>
  <c r="AH22" i="23" s="1"/>
  <c r="N22" i="23" a="1"/>
  <c r="N24" i="23" s="1"/>
  <c r="AD27" i="24"/>
  <c r="AD30" i="24"/>
  <c r="AE30" i="24" s="1"/>
  <c r="AL22" i="23" a="1"/>
  <c r="AL24" i="23" s="1"/>
  <c r="AP24" i="23"/>
  <c r="AP23" i="23"/>
  <c r="AP22" i="23"/>
  <c r="AK27" i="23"/>
  <c r="AL30" i="23"/>
  <c r="AM30" i="23" s="1"/>
  <c r="V22" i="23" l="1"/>
  <c r="V24" i="23"/>
  <c r="H27" i="24"/>
  <c r="N19" i="21"/>
  <c r="N21" i="21"/>
  <c r="N20" i="21"/>
  <c r="M22" i="21" a="1"/>
  <c r="M23" i="21" s="1"/>
  <c r="Z24" i="23"/>
  <c r="AH24" i="23"/>
  <c r="AH23" i="23"/>
  <c r="AD23" i="23"/>
  <c r="AD24" i="23"/>
  <c r="Z23" i="23"/>
  <c r="R22" i="23"/>
  <c r="R23" i="23"/>
  <c r="N22" i="23"/>
  <c r="N23" i="23"/>
  <c r="H30" i="24"/>
  <c r="AL22" i="23"/>
  <c r="AL23" i="23"/>
  <c r="AP27" i="23"/>
  <c r="V27" i="23" l="1"/>
  <c r="V30" i="23"/>
  <c r="W30" i="23" s="1"/>
  <c r="N22" i="21" a="1"/>
  <c r="M24" i="21"/>
  <c r="M22" i="21"/>
  <c r="AH27" i="23"/>
  <c r="Z27" i="23"/>
  <c r="AH30" i="23"/>
  <c r="AI30" i="23" s="1"/>
  <c r="AD30" i="23"/>
  <c r="AE30" i="23" s="1"/>
  <c r="AD27" i="23"/>
  <c r="Z30" i="23"/>
  <c r="AA30" i="23" s="1"/>
  <c r="N27" i="23"/>
  <c r="N30" i="23"/>
  <c r="O30" i="23" s="1"/>
  <c r="R27" i="23"/>
  <c r="R30" i="23"/>
  <c r="S30" i="23" s="1"/>
  <c r="AL27" i="23"/>
  <c r="H30" i="23" l="1"/>
  <c r="M26" i="21"/>
  <c r="N22" i="21"/>
  <c r="N23" i="21"/>
  <c r="N24" i="21"/>
  <c r="H27" i="23"/>
  <c r="H25" i="23" s="1"/>
  <c r="N26" i="21" l="1"/>
</calcChain>
</file>

<file path=xl/sharedStrings.xml><?xml version="1.0" encoding="utf-8"?>
<sst xmlns="http://schemas.openxmlformats.org/spreadsheetml/2006/main" count="244" uniqueCount="55">
  <si>
    <t>C</t>
    <phoneticPr fontId="1"/>
  </si>
  <si>
    <t>表</t>
    <phoneticPr fontId="1"/>
  </si>
  <si>
    <t>文字</t>
  </si>
  <si>
    <t>和</t>
    <rPh sb="0" eb="1">
      <t>ワ</t>
    </rPh>
    <phoneticPr fontId="1"/>
  </si>
  <si>
    <t>予測</t>
    <rPh sb="0" eb="2">
      <t>ヨソク</t>
    </rPh>
    <phoneticPr fontId="1"/>
  </si>
  <si>
    <t>≪参考≫</t>
    <rPh sb="0" eb="4">
      <t>サンコウ</t>
    </rPh>
    <phoneticPr fontId="1"/>
  </si>
  <si>
    <t>S</t>
    <phoneticPr fontId="1"/>
  </si>
  <si>
    <t>誤差 e</t>
    <rPh sb="0" eb="2">
      <t>ゴサ</t>
    </rPh>
    <phoneticPr fontId="1"/>
  </si>
  <si>
    <t>いよし</t>
  </si>
  <si>
    <t>いしよ</t>
  </si>
  <si>
    <t>よいし</t>
  </si>
  <si>
    <t>よしい</t>
  </si>
  <si>
    <t>しいよ</t>
  </si>
  <si>
    <t>しよい</t>
  </si>
  <si>
    <t>しよ</t>
  </si>
  <si>
    <t>よし</t>
  </si>
  <si>
    <t>E</t>
    <phoneticPr fontId="1"/>
  </si>
  <si>
    <t>正解</t>
    <rPh sb="0" eb="2">
      <t>セイカイ</t>
    </rPh>
    <phoneticPr fontId="1"/>
  </si>
  <si>
    <t>Z1</t>
    <phoneticPr fontId="1"/>
  </si>
  <si>
    <t>Z2</t>
    <phoneticPr fontId="1"/>
  </si>
  <si>
    <t>Z3</t>
    <phoneticPr fontId="1"/>
  </si>
  <si>
    <t>H1</t>
    <phoneticPr fontId="1"/>
  </si>
  <si>
    <t>H2</t>
    <phoneticPr fontId="1"/>
  </si>
  <si>
    <t>X1</t>
    <phoneticPr fontId="1"/>
  </si>
  <si>
    <t>X2</t>
    <phoneticPr fontId="1"/>
  </si>
  <si>
    <t>X3</t>
    <phoneticPr fontId="1"/>
  </si>
  <si>
    <t>H1</t>
    <phoneticPr fontId="1"/>
  </si>
  <si>
    <t>H2</t>
    <phoneticPr fontId="1"/>
  </si>
  <si>
    <t>C1</t>
    <phoneticPr fontId="1"/>
  </si>
  <si>
    <t>C2</t>
    <phoneticPr fontId="1"/>
  </si>
  <si>
    <t>Z1</t>
    <phoneticPr fontId="1"/>
  </si>
  <si>
    <t>Z2</t>
    <phoneticPr fontId="1"/>
  </si>
  <si>
    <t>Z3</t>
    <phoneticPr fontId="1"/>
  </si>
  <si>
    <t>輸出</t>
    <rPh sb="0" eb="2">
      <t>シュツリョク</t>
    </rPh>
    <phoneticPr fontId="1"/>
  </si>
  <si>
    <t>輸入層</t>
    <rPh sb="0" eb="2">
      <t>ニュウリョク</t>
    </rPh>
    <rPh sb="2" eb="3">
      <t>ソウ</t>
    </rPh>
    <phoneticPr fontId="1"/>
  </si>
  <si>
    <t>隱藏層</t>
    <rPh sb="2" eb="3">
      <t>ソウ</t>
    </rPh>
    <phoneticPr fontId="1"/>
  </si>
  <si>
    <t>權重與閾值</t>
    <rPh sb="0" eb="1">
      <t>オモ</t>
    </rPh>
    <rPh sb="3" eb="4">
      <t>シキイ</t>
    </rPh>
    <rPh sb="4" eb="5">
      <t>アタイ</t>
    </rPh>
    <phoneticPr fontId="1"/>
  </si>
  <si>
    <t>文字數</t>
    <rPh sb="0" eb="3">
      <t>モジスウ</t>
    </rPh>
    <phoneticPr fontId="1"/>
  </si>
  <si>
    <t>輸出層</t>
    <rPh sb="0" eb="2">
      <t>シュツリョク</t>
    </rPh>
    <rPh sb="2" eb="3">
      <t>ソウ</t>
    </rPh>
    <phoneticPr fontId="1"/>
  </si>
  <si>
    <t>隱藏層</t>
    <rPh sb="0" eb="1">
      <t>カク</t>
    </rPh>
    <rPh sb="1" eb="2">
      <t>ソウ</t>
    </rPh>
    <phoneticPr fontId="1"/>
  </si>
  <si>
    <t>閾值</t>
    <rPh sb="0" eb="1">
      <t>シキイ</t>
    </rPh>
    <rPh sb="1" eb="2">
      <t>チ</t>
    </rPh>
    <phoneticPr fontId="1"/>
  </si>
  <si>
    <t>閾值</t>
    <phoneticPr fontId="1"/>
  </si>
  <si>
    <t>預測</t>
    <rPh sb="0" eb="2">
      <t>ヨソク</t>
    </rPh>
    <phoneticPr fontId="1"/>
  </si>
  <si>
    <t>對錯</t>
    <rPh sb="0" eb="2">
      <t>セイゴ</t>
    </rPh>
    <phoneticPr fontId="1"/>
  </si>
  <si>
    <t>目標函數 E</t>
    <rPh sb="0" eb="2">
      <t>モクテキ</t>
    </rPh>
    <rPh sb="2" eb="4">
      <t>カンスウ</t>
    </rPh>
    <phoneticPr fontId="1"/>
  </si>
  <si>
    <r>
      <rPr>
        <sz val="11"/>
        <color theme="1"/>
        <rFont val="新細明體"/>
        <family val="3"/>
        <charset val="128"/>
        <scheme val="minor"/>
      </rPr>
      <t>≪</t>
    </r>
    <r>
      <rPr>
        <sz val="11"/>
        <color theme="1"/>
        <rFont val="新細明體"/>
        <family val="2"/>
        <charset val="128"/>
        <scheme val="minor"/>
      </rPr>
      <t>參考</t>
    </r>
    <r>
      <rPr>
        <sz val="11"/>
        <color theme="1"/>
        <rFont val="新細明體"/>
        <family val="3"/>
        <charset val="128"/>
        <scheme val="minor"/>
      </rPr>
      <t>≫</t>
    </r>
    <rPh sb="0" eb="4">
      <t>サンコウ</t>
    </rPh>
    <phoneticPr fontId="1"/>
  </si>
  <si>
    <t>閾值</t>
    <phoneticPr fontId="1"/>
  </si>
  <si>
    <t>閾值</t>
    <phoneticPr fontId="1"/>
  </si>
  <si>
    <t>輸入層</t>
    <rPh sb="0" eb="2">
      <t>シュツリョク</t>
    </rPh>
    <rPh sb="2" eb="3">
      <t>ソウ</t>
    </rPh>
    <phoneticPr fontId="1"/>
  </si>
  <si>
    <t>結尾正確率</t>
    <phoneticPr fontId="1"/>
  </si>
  <si>
    <t>結尾正確率</t>
    <phoneticPr fontId="1"/>
  </si>
  <si>
    <t>預測最後一個文字</t>
    <rPh sb="0" eb="2">
      <t>サイゴ</t>
    </rPh>
    <rPh sb="3" eb="5">
      <t>モジヨソク</t>
    </rPh>
    <phoneticPr fontId="1"/>
  </si>
  <si>
    <t>預測最後一個文字的確認</t>
    <rPh sb="0" eb="2">
      <t>サイゴ</t>
    </rPh>
    <rPh sb="3" eb="5">
      <t>モジ</t>
    </rPh>
    <rPh sb="6" eb="8">
      <t>ヨソクカクニン</t>
    </rPh>
    <phoneticPr fontId="1"/>
  </si>
  <si>
    <t>いよし</t>
    <phoneticPr fontId="1"/>
  </si>
  <si>
    <t>よい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</si>
</sst>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0.0_ "/>
  </numFmts>
  <fonts count="9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  <font>
      <sz val="11"/>
      <color rgb="FFFF0000"/>
      <name val="新細明體"/>
      <family val="2"/>
      <charset val="128"/>
      <scheme val="minor"/>
    </font>
    <font>
      <sz val="11"/>
      <name val="新細明體"/>
      <family val="3"/>
      <charset val="128"/>
      <scheme val="minor"/>
    </font>
    <font>
      <sz val="9"/>
      <color theme="1"/>
      <name val="新細明體"/>
      <family val="2"/>
      <charset val="128"/>
      <scheme val="minor"/>
    </font>
    <font>
      <sz val="9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178" fontId="0" fillId="2" borderId="5" xfId="0" applyNumberFormat="1" applyFill="1" applyBorder="1" applyAlignment="1">
      <alignment vertical="center"/>
    </xf>
    <xf numFmtId="178" fontId="0" fillId="2" borderId="6" xfId="0" applyNumberFormat="1" applyFill="1" applyBorder="1" applyAlignment="1">
      <alignment vertical="center"/>
    </xf>
    <xf numFmtId="178" fontId="0" fillId="4" borderId="4" xfId="0" applyNumberFormat="1" applyFill="1" applyBorder="1" applyAlignment="1">
      <alignment vertical="center"/>
    </xf>
    <xf numFmtId="178" fontId="0" fillId="4" borderId="5" xfId="0" applyNumberFormat="1" applyFill="1" applyBorder="1" applyAlignment="1">
      <alignment vertical="center"/>
    </xf>
    <xf numFmtId="178" fontId="0" fillId="4" borderId="6" xfId="0" applyNumberFormat="1" applyFill="1" applyBorder="1" applyAlignment="1">
      <alignment vertical="center"/>
    </xf>
    <xf numFmtId="178" fontId="0" fillId="4" borderId="9" xfId="0" applyNumberFormat="1" applyFill="1" applyBorder="1" applyAlignment="1">
      <alignment vertical="center"/>
    </xf>
    <xf numFmtId="178" fontId="0" fillId="4" borderId="0" xfId="0" applyNumberFormat="1" applyFill="1" applyBorder="1" applyAlignment="1">
      <alignment vertical="center"/>
    </xf>
    <xf numFmtId="178" fontId="0" fillId="4" borderId="8" xfId="0" applyNumberFormat="1" applyFill="1" applyBorder="1" applyAlignment="1">
      <alignment vertical="center"/>
    </xf>
    <xf numFmtId="178" fontId="0" fillId="4" borderId="13" xfId="0" applyNumberFormat="1" applyFill="1" applyBorder="1" applyAlignment="1">
      <alignment vertical="center"/>
    </xf>
    <xf numFmtId="178" fontId="0" fillId="4" borderId="1" xfId="0" applyNumberFormat="1" applyFill="1" applyBorder="1" applyAlignment="1">
      <alignment vertical="center"/>
    </xf>
    <xf numFmtId="178" fontId="0" fillId="4" borderId="12" xfId="0" applyNumberFormat="1" applyFill="1" applyBorder="1" applyAlignment="1">
      <alignment vertical="center"/>
    </xf>
    <xf numFmtId="178" fontId="0" fillId="0" borderId="0" xfId="0" applyNumberFormat="1" applyFill="1" applyBorder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7" fontId="0" fillId="0" borderId="8" xfId="0" applyNumberFormat="1" applyBorder="1" applyAlignment="1">
      <alignment vertical="center"/>
    </xf>
    <xf numFmtId="177" fontId="0" fillId="0" borderId="8" xfId="0" applyNumberFormat="1" applyFill="1" applyBorder="1" applyAlignment="1">
      <alignment vertical="center"/>
    </xf>
    <xf numFmtId="177" fontId="0" fillId="0" borderId="12" xfId="0" applyNumberFormat="1" applyBorder="1" applyAlignment="1">
      <alignment vertical="center"/>
    </xf>
    <xf numFmtId="177" fontId="0" fillId="0" borderId="19" xfId="0" applyNumberFormat="1" applyFill="1" applyBorder="1" applyAlignment="1">
      <alignment vertical="center"/>
    </xf>
    <xf numFmtId="177" fontId="0" fillId="0" borderId="20" xfId="0" applyNumberFormat="1" applyFill="1" applyBorder="1" applyAlignment="1">
      <alignment vertical="center"/>
    </xf>
    <xf numFmtId="177" fontId="0" fillId="0" borderId="22" xfId="0" applyNumberFormat="1" applyFill="1" applyBorder="1" applyAlignment="1">
      <alignment vertical="center"/>
    </xf>
    <xf numFmtId="177" fontId="0" fillId="0" borderId="24" xfId="0" applyNumberFormat="1" applyFill="1" applyBorder="1" applyAlignment="1">
      <alignment vertical="center"/>
    </xf>
    <xf numFmtId="177" fontId="0" fillId="0" borderId="25" xfId="0" applyNumberFormat="1" applyFill="1" applyBorder="1" applyAlignment="1">
      <alignment vertical="center"/>
    </xf>
    <xf numFmtId="178" fontId="0" fillId="2" borderId="4" xfId="0" applyNumberFormat="1" applyFill="1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7" fontId="0" fillId="0" borderId="6" xfId="0" applyNumberFormat="1" applyBorder="1" applyAlignment="1">
      <alignment vertical="center"/>
    </xf>
    <xf numFmtId="177" fontId="0" fillId="0" borderId="34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24" xfId="0" applyNumberFormat="1" applyBorder="1" applyAlignment="1">
      <alignment vertical="center"/>
    </xf>
    <xf numFmtId="177" fontId="0" fillId="0" borderId="25" xfId="0" applyNumberFormat="1" applyBorder="1" applyAlignment="1">
      <alignment vertical="center"/>
    </xf>
    <xf numFmtId="0" fontId="4" fillId="0" borderId="28" xfId="0" applyFont="1" applyFill="1" applyBorder="1" applyAlignment="1">
      <alignment horizontal="center" vertical="center"/>
    </xf>
    <xf numFmtId="177" fontId="0" fillId="0" borderId="6" xfId="0" applyNumberFormat="1" applyFill="1" applyBorder="1" applyAlignment="1">
      <alignment vertical="center"/>
    </xf>
    <xf numFmtId="177" fontId="0" fillId="0" borderId="34" xfId="0" applyNumberForma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4" xfId="0" applyNumberForma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78" fontId="0" fillId="2" borderId="13" xfId="0" applyNumberFormat="1" applyFill="1" applyBorder="1" applyAlignment="1">
      <alignment vertical="center"/>
    </xf>
    <xf numFmtId="178" fontId="0" fillId="2" borderId="1" xfId="0" applyNumberFormat="1" applyFill="1" applyBorder="1" applyAlignment="1">
      <alignment vertical="center"/>
    </xf>
    <xf numFmtId="178" fontId="0" fillId="2" borderId="12" xfId="0" applyNumberForma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vertical="center"/>
    </xf>
    <xf numFmtId="177" fontId="0" fillId="0" borderId="20" xfId="0" applyNumberFormat="1" applyBorder="1" applyAlignment="1">
      <alignment vertical="center"/>
    </xf>
    <xf numFmtId="0" fontId="6" fillId="0" borderId="10" xfId="0" applyFont="1" applyFill="1" applyBorder="1" applyAlignment="1">
      <alignment horizontal="center" vertical="center" textRotation="255"/>
    </xf>
    <xf numFmtId="0" fontId="6" fillId="0" borderId="10" xfId="0" applyFont="1" applyBorder="1" applyAlignment="1">
      <alignment horizontal="center" vertical="center" textRotation="255"/>
    </xf>
    <xf numFmtId="0" fontId="4" fillId="0" borderId="2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77" fontId="0" fillId="0" borderId="11" xfId="0" applyNumberFormat="1" applyFill="1" applyBorder="1">
      <alignment vertical="center"/>
    </xf>
    <xf numFmtId="0" fontId="4" fillId="0" borderId="27" xfId="0" applyFont="1" applyFill="1" applyBorder="1" applyAlignment="1">
      <alignment horizontal="center" vertical="center"/>
    </xf>
    <xf numFmtId="177" fontId="0" fillId="0" borderId="26" xfId="0" applyNumberFormat="1" applyBorder="1" applyAlignment="1">
      <alignment vertical="center"/>
    </xf>
    <xf numFmtId="0" fontId="0" fillId="0" borderId="12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 shrinkToFit="1"/>
    </xf>
    <xf numFmtId="0" fontId="0" fillId="3" borderId="3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 textRotation="255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9" fontId="0" fillId="0" borderId="0" xfId="0" applyNumberFormat="1" applyBorder="1">
      <alignment vertical="center"/>
    </xf>
    <xf numFmtId="9" fontId="0" fillId="0" borderId="3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horizontal="center" vertical="center" shrinkToFit="1"/>
    </xf>
    <xf numFmtId="0" fontId="3" fillId="0" borderId="35" xfId="0" applyFont="1" applyBorder="1">
      <alignment vertical="center"/>
    </xf>
    <xf numFmtId="0" fontId="0" fillId="0" borderId="35" xfId="0" applyBorder="1">
      <alignment vertical="center"/>
    </xf>
    <xf numFmtId="177" fontId="0" fillId="0" borderId="17" xfId="0" applyNumberFormat="1" applyFill="1" applyBorder="1">
      <alignment vertical="center"/>
    </xf>
    <xf numFmtId="9" fontId="0" fillId="0" borderId="17" xfId="0" applyNumberFormat="1" applyBorder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3" fillId="6" borderId="17" xfId="0" applyFont="1" applyFill="1" applyBorder="1">
      <alignment vertical="center"/>
    </xf>
    <xf numFmtId="9" fontId="0" fillId="0" borderId="0" xfId="0" applyNumberFormat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2" xfId="0" applyBorder="1" applyAlignment="1">
      <alignment vertical="center" shrinkToFit="1"/>
    </xf>
    <xf numFmtId="177" fontId="0" fillId="2" borderId="4" xfId="0" applyNumberFormat="1" applyFill="1" applyBorder="1" applyAlignment="1">
      <alignment vertical="center"/>
    </xf>
    <xf numFmtId="177" fontId="0" fillId="2" borderId="5" xfId="0" applyNumberFormat="1" applyFill="1" applyBorder="1" applyAlignment="1">
      <alignment vertical="center"/>
    </xf>
    <xf numFmtId="177" fontId="0" fillId="2" borderId="6" xfId="0" applyNumberFormat="1" applyFill="1" applyBorder="1" applyAlignment="1">
      <alignment vertical="center"/>
    </xf>
    <xf numFmtId="177" fontId="0" fillId="2" borderId="13" xfId="0" applyNumberForma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2" borderId="12" xfId="0" applyNumberFormat="1" applyFill="1" applyBorder="1" applyAlignment="1">
      <alignment vertical="center"/>
    </xf>
    <xf numFmtId="177" fontId="0" fillId="0" borderId="5" xfId="0" applyNumberForma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4" borderId="4" xfId="0" applyNumberFormat="1" applyFill="1" applyBorder="1" applyAlignment="1">
      <alignment vertical="center"/>
    </xf>
    <xf numFmtId="177" fontId="0" fillId="4" borderId="5" xfId="0" applyNumberFormat="1" applyFill="1" applyBorder="1" applyAlignment="1">
      <alignment vertical="center"/>
    </xf>
    <xf numFmtId="177" fontId="0" fillId="4" borderId="6" xfId="0" applyNumberFormat="1" applyFill="1" applyBorder="1" applyAlignment="1">
      <alignment vertical="center"/>
    </xf>
    <xf numFmtId="177" fontId="0" fillId="4" borderId="9" xfId="0" applyNumberFormat="1" applyFill="1" applyBorder="1" applyAlignment="1">
      <alignment vertical="center"/>
    </xf>
    <xf numFmtId="177" fontId="0" fillId="4" borderId="0" xfId="0" applyNumberFormat="1" applyFill="1" applyBorder="1" applyAlignment="1">
      <alignment vertical="center"/>
    </xf>
    <xf numFmtId="177" fontId="0" fillId="4" borderId="8" xfId="0" applyNumberFormat="1" applyFill="1" applyBorder="1" applyAlignment="1">
      <alignment vertical="center"/>
    </xf>
    <xf numFmtId="177" fontId="0" fillId="4" borderId="13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77" fontId="0" fillId="4" borderId="12" xfId="0" applyNumberFormat="1" applyFill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6" xfId="0" applyBorder="1" applyAlignment="1">
      <alignment vertical="center" textRotation="255" shrinkToFit="1"/>
    </xf>
    <xf numFmtId="0" fontId="0" fillId="0" borderId="8" xfId="0" applyBorder="1" applyAlignment="1">
      <alignment vertical="center" textRotation="255" shrinkToFit="1"/>
    </xf>
    <xf numFmtId="0" fontId="0" fillId="0" borderId="12" xfId="0" applyBorder="1" applyAlignment="1">
      <alignment vertical="center" textRotation="255" shrinkToFit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 shrinkToFit="1"/>
    </xf>
    <xf numFmtId="0" fontId="0" fillId="0" borderId="12" xfId="0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4" borderId="6" xfId="0" applyFill="1" applyBorder="1" applyAlignment="1">
      <alignment vertical="center" textRotation="255" shrinkToFit="1"/>
    </xf>
    <xf numFmtId="0" fontId="0" fillId="4" borderId="8" xfId="0" applyFill="1" applyBorder="1" applyAlignment="1">
      <alignment vertical="center" textRotation="255" shrinkToFit="1"/>
    </xf>
    <xf numFmtId="0" fontId="0" fillId="0" borderId="4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8" fillId="0" borderId="1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255" shrinkToFit="1"/>
    </xf>
    <xf numFmtId="0" fontId="0" fillId="2" borderId="8" xfId="0" applyFill="1" applyBorder="1" applyAlignment="1">
      <alignment horizontal="center" vertical="center" textRotation="255" shrinkToFit="1"/>
    </xf>
    <xf numFmtId="0" fontId="0" fillId="2" borderId="6" xfId="0" applyFill="1" applyBorder="1" applyAlignment="1">
      <alignment horizontal="center" vertical="center" textRotation="255"/>
    </xf>
    <xf numFmtId="0" fontId="0" fillId="2" borderId="8" xfId="0" applyFill="1" applyBorder="1" applyAlignment="1">
      <alignment horizontal="center" vertical="center" textRotation="255"/>
    </xf>
    <xf numFmtId="177" fontId="0" fillId="0" borderId="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1"/>
  <sheetViews>
    <sheetView tabSelected="1" workbookViewId="0">
      <pane ySplit="1" topLeftCell="A2" activePane="bottomLeft" state="frozen"/>
      <selection pane="bottomLeft" activeCell="W36" sqref="W36:W37"/>
    </sheetView>
  </sheetViews>
  <sheetFormatPr defaultRowHeight="15.75" x14ac:dyDescent="0.25"/>
  <cols>
    <col min="1" max="1" width="1.42578125" customWidth="1"/>
    <col min="2" max="3" width="2.7109375" customWidth="1"/>
    <col min="4" max="8" width="6.5703125" customWidth="1"/>
    <col min="9" max="9" width="1.85546875" customWidth="1"/>
    <col min="10" max="12" width="3" customWidth="1"/>
    <col min="13" max="15" width="6.5703125" customWidth="1"/>
    <col min="16" max="16" width="3" customWidth="1"/>
    <col min="17" max="19" width="6.5703125" customWidth="1"/>
    <col min="20" max="20" width="3" customWidth="1"/>
    <col min="21" max="23" width="6.5703125" customWidth="1"/>
    <col min="24" max="24" width="3" customWidth="1"/>
    <col min="25" max="27" width="6.5703125" customWidth="1"/>
    <col min="28" max="28" width="3" customWidth="1"/>
    <col min="29" max="31" width="6.5703125" customWidth="1"/>
    <col min="32" max="32" width="3" customWidth="1"/>
    <col min="33" max="35" width="6.5703125" customWidth="1"/>
    <col min="36" max="36" width="3" customWidth="1"/>
    <col min="37" max="39" width="6.5703125" customWidth="1"/>
    <col min="40" max="40" width="3" customWidth="1"/>
    <col min="41" max="43" width="6.5703125" customWidth="1"/>
    <col min="44" max="44" width="4.42578125" customWidth="1"/>
  </cols>
  <sheetData>
    <row r="1" spans="1:70" ht="18" customHeight="1" thickBot="1" x14ac:dyDescent="0.3">
      <c r="B1" s="1" t="s">
        <v>51</v>
      </c>
      <c r="G1" s="125"/>
      <c r="H1" s="119"/>
      <c r="M1" s="2"/>
      <c r="N1" s="4" t="s">
        <v>37</v>
      </c>
      <c r="Q1" s="2"/>
      <c r="R1" s="4" t="s">
        <v>37</v>
      </c>
      <c r="U1" s="2"/>
      <c r="V1" s="4" t="s">
        <v>37</v>
      </c>
      <c r="Y1" s="2"/>
      <c r="Z1" s="4" t="s">
        <v>37</v>
      </c>
      <c r="AC1" s="2"/>
      <c r="AD1" s="4" t="s">
        <v>37</v>
      </c>
      <c r="AG1" s="2"/>
      <c r="AH1" s="4" t="s">
        <v>37</v>
      </c>
      <c r="AK1" s="2"/>
      <c r="AL1" s="4" t="s">
        <v>37</v>
      </c>
      <c r="AO1" s="2"/>
      <c r="AP1" s="4" t="s">
        <v>37</v>
      </c>
      <c r="AR1" s="29"/>
    </row>
    <row r="2" spans="1:70" ht="15" customHeight="1" thickBot="1" x14ac:dyDescent="0.3">
      <c r="C2" s="139"/>
      <c r="D2" s="80" t="s">
        <v>8</v>
      </c>
      <c r="E2" s="81"/>
      <c r="L2" s="138">
        <v>1</v>
      </c>
      <c r="M2" s="121" t="s">
        <v>8</v>
      </c>
      <c r="N2" s="122">
        <v>3</v>
      </c>
      <c r="P2" s="138">
        <v>2</v>
      </c>
      <c r="Q2" s="121" t="s">
        <v>9</v>
      </c>
      <c r="R2" s="122">
        <v>3</v>
      </c>
      <c r="T2" s="138">
        <v>3</v>
      </c>
      <c r="U2" s="121" t="s">
        <v>10</v>
      </c>
      <c r="V2" s="122">
        <v>3</v>
      </c>
      <c r="X2" s="138">
        <v>4</v>
      </c>
      <c r="Y2" s="121" t="s">
        <v>11</v>
      </c>
      <c r="Z2" s="122">
        <v>3</v>
      </c>
      <c r="AB2" s="138">
        <v>5</v>
      </c>
      <c r="AC2" s="121" t="s">
        <v>12</v>
      </c>
      <c r="AD2" s="122">
        <v>3</v>
      </c>
      <c r="AF2" s="138">
        <v>6</v>
      </c>
      <c r="AG2" s="121" t="s">
        <v>13</v>
      </c>
      <c r="AH2" s="122">
        <v>3</v>
      </c>
      <c r="AJ2" s="138">
        <v>7</v>
      </c>
      <c r="AK2" s="121" t="s">
        <v>14</v>
      </c>
      <c r="AL2" s="122">
        <v>2</v>
      </c>
      <c r="AN2" s="138">
        <v>8</v>
      </c>
      <c r="AO2" s="121" t="s">
        <v>15</v>
      </c>
      <c r="AP2" s="122">
        <v>2</v>
      </c>
      <c r="AR2" s="29"/>
    </row>
    <row r="3" spans="1:70" s="119" customFormat="1" ht="15" customHeight="1" thickBot="1" x14ac:dyDescent="0.3">
      <c r="C3" s="25" t="s">
        <v>1</v>
      </c>
      <c r="D3" s="14" t="str">
        <f>MID($D$2,1,1)</f>
        <v>い</v>
      </c>
      <c r="E3" s="14" t="str">
        <f>MID($D$2,2,1)</f>
        <v>よ</v>
      </c>
      <c r="F3" s="20" t="str">
        <f>MID($D$2,3,1)</f>
        <v>し</v>
      </c>
      <c r="G3" s="8"/>
      <c r="H3" s="43"/>
      <c r="J3" s="159"/>
      <c r="K3" s="161"/>
      <c r="L3" s="103"/>
      <c r="M3" s="58" t="str">
        <f>MID(M2,1,1)</f>
        <v>い</v>
      </c>
      <c r="N3" s="58" t="str">
        <f>MID(M2,2,1)</f>
        <v>よ</v>
      </c>
      <c r="O3" s="59" t="str">
        <f>MID(M2,3,1)</f>
        <v>し</v>
      </c>
      <c r="P3" s="103"/>
      <c r="Q3" s="58" t="str">
        <f>MID(Q2,1,1)</f>
        <v>い</v>
      </c>
      <c r="R3" s="58" t="str">
        <f>MID(Q2,2,1)</f>
        <v>し</v>
      </c>
      <c r="S3" s="59" t="str">
        <f>MID(Q2,3,1)</f>
        <v>よ</v>
      </c>
      <c r="T3" s="103"/>
      <c r="U3" s="58" t="str">
        <f>MID(U2,1,1)</f>
        <v>よ</v>
      </c>
      <c r="V3" s="58" t="str">
        <f>MID(U2,2,1)</f>
        <v>い</v>
      </c>
      <c r="W3" s="59" t="str">
        <f>MID(U2,3,1)</f>
        <v>し</v>
      </c>
      <c r="X3" s="103"/>
      <c r="Y3" s="58" t="str">
        <f>MID(Y2,1,1)</f>
        <v>よ</v>
      </c>
      <c r="Z3" s="58" t="str">
        <f>MID(Y2,2,1)</f>
        <v>し</v>
      </c>
      <c r="AA3" s="59" t="str">
        <f>MID(Y2,3,1)</f>
        <v>い</v>
      </c>
      <c r="AB3" s="103"/>
      <c r="AC3" s="58" t="str">
        <f>MID(AC2,1,1)</f>
        <v>し</v>
      </c>
      <c r="AD3" s="58" t="str">
        <f>MID(AC2,2,1)</f>
        <v>い</v>
      </c>
      <c r="AE3" s="59" t="str">
        <f>MID(AC2,3,1)</f>
        <v>よ</v>
      </c>
      <c r="AF3" s="103"/>
      <c r="AG3" s="58" t="str">
        <f>MID(AG2,1,1)</f>
        <v>し</v>
      </c>
      <c r="AH3" s="58" t="str">
        <f>MID(AG2,2,1)</f>
        <v>よ</v>
      </c>
      <c r="AI3" s="59" t="str">
        <f>MID(AG2,3,1)</f>
        <v>い</v>
      </c>
      <c r="AJ3" s="103"/>
      <c r="AK3" s="58" t="str">
        <f>MID(AK2,1,1)</f>
        <v>し</v>
      </c>
      <c r="AL3" s="58" t="str">
        <f>MID(AK2,2,1)</f>
        <v>よ</v>
      </c>
      <c r="AM3" s="59" t="str">
        <f>MID(AK2,3,1)</f>
        <v/>
      </c>
      <c r="AN3" s="103"/>
      <c r="AO3" s="58" t="str">
        <f>MID(AO2,1,1)</f>
        <v>よ</v>
      </c>
      <c r="AP3" s="58" t="str">
        <f>MID(AO2,2,1)</f>
        <v>し</v>
      </c>
      <c r="AQ3" s="59" t="str">
        <f>MID(AO2,3,1)</f>
        <v/>
      </c>
      <c r="AR3" s="29"/>
    </row>
    <row r="4" spans="1:70" ht="15" customHeight="1" x14ac:dyDescent="0.25">
      <c r="C4" s="134">
        <v>1</v>
      </c>
      <c r="D4" s="19">
        <v>1</v>
      </c>
      <c r="E4" s="19">
        <v>0</v>
      </c>
      <c r="F4" s="19">
        <v>0</v>
      </c>
      <c r="G4" s="3"/>
      <c r="H4" s="18"/>
      <c r="J4" s="182" t="s">
        <v>34</v>
      </c>
      <c r="K4" s="55">
        <v>1</v>
      </c>
      <c r="L4" s="56"/>
      <c r="M4" s="15">
        <f ca="1">IF(M$3="","",OFFSET($C$3,$K4,SEARCH(M$3,$D$2)))</f>
        <v>1</v>
      </c>
      <c r="N4" s="15">
        <f ca="1">IF(N$3="","",OFFSET($C$3,$K4,SEARCH(N$3,$D$2)))</f>
        <v>0</v>
      </c>
      <c r="O4" s="16">
        <f ca="1">IF(O$3="","",OFFSET($C$3,$K4,SEARCH(O$3,$D$2)))</f>
        <v>0</v>
      </c>
      <c r="P4" s="56"/>
      <c r="Q4" s="15">
        <f ca="1">IF(Q$3="","",OFFSET($C$3,$K4,SEARCH(Q$3,$D$2)))</f>
        <v>1</v>
      </c>
      <c r="R4" s="15">
        <f ca="1">IF(R$3="","",OFFSET($C$3,$K4,SEARCH(R$3,$D$2)))</f>
        <v>0</v>
      </c>
      <c r="S4" s="16">
        <f ca="1">IF(S$3="","",OFFSET($C$3,$K4,SEARCH(S$3,$D$2)))</f>
        <v>0</v>
      </c>
      <c r="T4" s="56"/>
      <c r="U4" s="15">
        <f ca="1">IF(U$3="","",OFFSET($C$3,$K4,SEARCH(U$3,$D$2)))</f>
        <v>0</v>
      </c>
      <c r="V4" s="15">
        <f ca="1">IF(V$3="","",OFFSET($C$3,$K4,SEARCH(V$3,$D$2)))</f>
        <v>1</v>
      </c>
      <c r="W4" s="16">
        <f ca="1">IF(W$3="","",OFFSET($C$3,$K4,SEARCH(W$3,$D$2)))</f>
        <v>0</v>
      </c>
      <c r="X4" s="56"/>
      <c r="Y4" s="15">
        <f ca="1">IF(Y$3="","",OFFSET($C$3,$K4,SEARCH(Y$3,$D$2)))</f>
        <v>0</v>
      </c>
      <c r="Z4" s="15">
        <f ca="1">IF(Z$3="","",OFFSET($C$3,$K4,SEARCH(Z$3,$D$2)))</f>
        <v>0</v>
      </c>
      <c r="AA4" s="16">
        <f ca="1">IF(AA$3="","",OFFSET($C$3,$K4,SEARCH(AA$3,$D$2)))</f>
        <v>1</v>
      </c>
      <c r="AB4" s="56"/>
      <c r="AC4" s="15">
        <f ca="1">IF(AC$3="","",OFFSET($C$3,$K4,SEARCH(AC$3,$D$2)))</f>
        <v>0</v>
      </c>
      <c r="AD4" s="15">
        <f ca="1">IF(AD$3="","",OFFSET($C$3,$K4,SEARCH(AD$3,$D$2)))</f>
        <v>1</v>
      </c>
      <c r="AE4" s="16">
        <f ca="1">IF(AE$3="","",OFFSET($C$3,$K4,SEARCH(AE$3,$D$2)))</f>
        <v>0</v>
      </c>
      <c r="AF4" s="56"/>
      <c r="AG4" s="15">
        <f ca="1">IF(AG$3="","",OFFSET($C$3,$K4,SEARCH(AG$3,$D$2)))</f>
        <v>0</v>
      </c>
      <c r="AH4" s="15">
        <f ca="1">IF(AH$3="","",OFFSET($C$3,$K4,SEARCH(AH$3,$D$2)))</f>
        <v>0</v>
      </c>
      <c r="AI4" s="16">
        <f ca="1">IF(AI$3="","",OFFSET($C$3,$K4,SEARCH(AI$3,$D$2)))</f>
        <v>1</v>
      </c>
      <c r="AJ4" s="56"/>
      <c r="AK4" s="15">
        <f ca="1">IF(AK$3="","",OFFSET($C$3,$K4,SEARCH(AK$3,$D$2)))</f>
        <v>0</v>
      </c>
      <c r="AL4" s="15">
        <f ca="1">IF(AL$3="","",OFFSET($C$3,$K4,SEARCH(AL$3,$D$2)))</f>
        <v>0</v>
      </c>
      <c r="AM4" s="16" t="str">
        <f ca="1">IF(AM$3="","",OFFSET($C$3,$K4,SEARCH(AM$3,$D$2)))</f>
        <v/>
      </c>
      <c r="AN4" s="56"/>
      <c r="AO4" s="15">
        <f ca="1">IF(AO$3="","",OFFSET($C$3,$K4,SEARCH(AO$3,$D$2)))</f>
        <v>0</v>
      </c>
      <c r="AP4" s="15">
        <f ca="1">IF(AP$3="","",OFFSET($C$3,$K4,SEARCH(AP$3,$D$2)))</f>
        <v>0</v>
      </c>
      <c r="AQ4" s="16" t="str">
        <f ca="1">IF(AQ$3="","",OFFSET($C$3,$K4,SEARCH(AQ$3,$D$2)))</f>
        <v/>
      </c>
      <c r="AR4" s="29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5" customHeight="1" x14ac:dyDescent="0.25">
      <c r="C5" s="134">
        <v>2</v>
      </c>
      <c r="D5" s="19">
        <v>0</v>
      </c>
      <c r="E5" s="19">
        <v>1</v>
      </c>
      <c r="F5" s="19">
        <v>0</v>
      </c>
      <c r="G5" s="3"/>
      <c r="H5" s="18"/>
      <c r="J5" s="183"/>
      <c r="K5" s="101">
        <v>2</v>
      </c>
      <c r="L5" s="57"/>
      <c r="M5" s="5">
        <f t="shared" ref="M5:AC6" ca="1" si="0">IF(M$3="","",OFFSET($C$3,$K5,SEARCH(M$3,$D$2)))</f>
        <v>0</v>
      </c>
      <c r="N5" s="5">
        <f t="shared" ca="1" si="0"/>
        <v>1</v>
      </c>
      <c r="O5" s="17">
        <f t="shared" ca="1" si="0"/>
        <v>0</v>
      </c>
      <c r="P5" s="57"/>
      <c r="Q5" s="5">
        <f t="shared" ca="1" si="0"/>
        <v>0</v>
      </c>
      <c r="R5" s="5">
        <f t="shared" ca="1" si="0"/>
        <v>0</v>
      </c>
      <c r="S5" s="17">
        <f t="shared" ca="1" si="0"/>
        <v>1</v>
      </c>
      <c r="T5" s="57"/>
      <c r="U5" s="5">
        <f t="shared" ca="1" si="0"/>
        <v>1</v>
      </c>
      <c r="V5" s="5">
        <f t="shared" ca="1" si="0"/>
        <v>0</v>
      </c>
      <c r="W5" s="17">
        <f t="shared" ca="1" si="0"/>
        <v>0</v>
      </c>
      <c r="X5" s="57"/>
      <c r="Y5" s="5">
        <f t="shared" ca="1" si="0"/>
        <v>1</v>
      </c>
      <c r="Z5" s="5">
        <f t="shared" ca="1" si="0"/>
        <v>0</v>
      </c>
      <c r="AA5" s="17">
        <f t="shared" ca="1" si="0"/>
        <v>0</v>
      </c>
      <c r="AB5" s="57"/>
      <c r="AC5" s="5">
        <f t="shared" ca="1" si="0"/>
        <v>0</v>
      </c>
      <c r="AD5" s="5">
        <f t="shared" ref="AC5:AE6" ca="1" si="1">IF(AD$3="","",OFFSET($C$3,$K5,SEARCH(AD$3,$D$2)))</f>
        <v>0</v>
      </c>
      <c r="AE5" s="17">
        <f t="shared" ca="1" si="1"/>
        <v>1</v>
      </c>
      <c r="AF5" s="57"/>
      <c r="AG5" s="5">
        <f t="shared" ref="AG5:AI6" ca="1" si="2">IF(AG$3="","",OFFSET($C$3,$K5,SEARCH(AG$3,$D$2)))</f>
        <v>0</v>
      </c>
      <c r="AH5" s="5">
        <f t="shared" ca="1" si="2"/>
        <v>1</v>
      </c>
      <c r="AI5" s="17">
        <f t="shared" ca="1" si="2"/>
        <v>0</v>
      </c>
      <c r="AJ5" s="57"/>
      <c r="AK5" s="5">
        <f t="shared" ref="AK5:AM6" ca="1" si="3">IF(AK$3="","",OFFSET($C$3,$K5,SEARCH(AK$3,$D$2)))</f>
        <v>0</v>
      </c>
      <c r="AL5" s="5">
        <f t="shared" ca="1" si="3"/>
        <v>1</v>
      </c>
      <c r="AM5" s="17" t="str">
        <f t="shared" ca="1" si="3"/>
        <v/>
      </c>
      <c r="AN5" s="57"/>
      <c r="AO5" s="5">
        <f t="shared" ref="AO5:AQ6" ca="1" si="4">IF(AO$3="","",OFFSET($C$3,$K5,SEARCH(AO$3,$D$2)))</f>
        <v>1</v>
      </c>
      <c r="AP5" s="5">
        <f t="shared" ca="1" si="4"/>
        <v>0</v>
      </c>
      <c r="AQ5" s="17" t="str">
        <f t="shared" ca="1" si="4"/>
        <v/>
      </c>
      <c r="AR5" s="29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5" customHeight="1" thickBot="1" x14ac:dyDescent="0.3">
      <c r="C6" s="135">
        <v>3</v>
      </c>
      <c r="D6" s="98">
        <v>0</v>
      </c>
      <c r="E6" s="98">
        <v>0</v>
      </c>
      <c r="F6" s="98">
        <v>1</v>
      </c>
      <c r="G6" s="3"/>
      <c r="H6" s="18"/>
      <c r="J6" s="184"/>
      <c r="K6" s="102">
        <v>3</v>
      </c>
      <c r="L6" s="76"/>
      <c r="M6" s="77">
        <f t="shared" ca="1" si="0"/>
        <v>0</v>
      </c>
      <c r="N6" s="77">
        <f t="shared" ca="1" si="0"/>
        <v>0</v>
      </c>
      <c r="O6" s="78">
        <f t="shared" ca="1" si="0"/>
        <v>1</v>
      </c>
      <c r="P6" s="76"/>
      <c r="Q6" s="77">
        <f t="shared" ca="1" si="0"/>
        <v>0</v>
      </c>
      <c r="R6" s="77">
        <f t="shared" ca="1" si="0"/>
        <v>1</v>
      </c>
      <c r="S6" s="78">
        <f t="shared" ca="1" si="0"/>
        <v>0</v>
      </c>
      <c r="T6" s="76"/>
      <c r="U6" s="77">
        <f t="shared" ca="1" si="0"/>
        <v>0</v>
      </c>
      <c r="V6" s="77">
        <f t="shared" ca="1" si="0"/>
        <v>0</v>
      </c>
      <c r="W6" s="78">
        <f t="shared" ca="1" si="0"/>
        <v>1</v>
      </c>
      <c r="X6" s="76"/>
      <c r="Y6" s="77">
        <f t="shared" ca="1" si="0"/>
        <v>0</v>
      </c>
      <c r="Z6" s="77">
        <f t="shared" ca="1" si="0"/>
        <v>1</v>
      </c>
      <c r="AA6" s="78">
        <f t="shared" ca="1" si="0"/>
        <v>0</v>
      </c>
      <c r="AB6" s="76"/>
      <c r="AC6" s="77">
        <f t="shared" ca="1" si="1"/>
        <v>1</v>
      </c>
      <c r="AD6" s="77">
        <f t="shared" ca="1" si="1"/>
        <v>0</v>
      </c>
      <c r="AE6" s="78">
        <f t="shared" ca="1" si="1"/>
        <v>0</v>
      </c>
      <c r="AF6" s="76"/>
      <c r="AG6" s="77">
        <f t="shared" ca="1" si="2"/>
        <v>1</v>
      </c>
      <c r="AH6" s="77">
        <f t="shared" ca="1" si="2"/>
        <v>0</v>
      </c>
      <c r="AI6" s="78">
        <f t="shared" ca="1" si="2"/>
        <v>0</v>
      </c>
      <c r="AJ6" s="76"/>
      <c r="AK6" s="77">
        <f t="shared" ca="1" si="3"/>
        <v>1</v>
      </c>
      <c r="AL6" s="77">
        <f t="shared" ca="1" si="3"/>
        <v>0</v>
      </c>
      <c r="AM6" s="78" t="str">
        <f t="shared" ca="1" si="3"/>
        <v/>
      </c>
      <c r="AN6" s="76"/>
      <c r="AO6" s="77">
        <f t="shared" ca="1" si="4"/>
        <v>0</v>
      </c>
      <c r="AP6" s="77">
        <f t="shared" ca="1" si="4"/>
        <v>1</v>
      </c>
      <c r="AQ6" s="78" t="str">
        <f t="shared" ca="1" si="4"/>
        <v/>
      </c>
      <c r="AR6" s="29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15" customHeight="1" x14ac:dyDescent="0.25">
      <c r="B7" t="s">
        <v>36</v>
      </c>
      <c r="G7" s="13"/>
      <c r="I7" s="6"/>
      <c r="J7" t="s">
        <v>35</v>
      </c>
      <c r="AR7" s="29" t="s">
        <v>16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s="29" customFormat="1" ht="15" customHeight="1" thickBot="1" x14ac:dyDescent="0.3">
      <c r="A8"/>
      <c r="B8" s="119"/>
      <c r="C8" s="119"/>
      <c r="D8" s="136" t="s">
        <v>23</v>
      </c>
      <c r="E8" s="137" t="s">
        <v>24</v>
      </c>
      <c r="F8" s="137" t="s">
        <v>25</v>
      </c>
      <c r="G8" s="64" t="s">
        <v>0</v>
      </c>
      <c r="H8" s="20" t="s">
        <v>40</v>
      </c>
      <c r="I8" s="6"/>
      <c r="J8" s="178"/>
      <c r="K8" s="177"/>
      <c r="L8" s="104"/>
      <c r="M8" s="105">
        <v>1</v>
      </c>
      <c r="N8" s="105">
        <v>2</v>
      </c>
      <c r="O8" s="105">
        <v>3</v>
      </c>
      <c r="P8" s="120"/>
      <c r="Q8" s="105">
        <v>1</v>
      </c>
      <c r="R8" s="105">
        <v>2</v>
      </c>
      <c r="S8" s="105">
        <v>3</v>
      </c>
      <c r="T8" s="104"/>
      <c r="U8" s="105">
        <v>1</v>
      </c>
      <c r="V8" s="105">
        <v>2</v>
      </c>
      <c r="W8" s="105">
        <v>3</v>
      </c>
      <c r="X8" s="104"/>
      <c r="Y8" s="105">
        <v>1</v>
      </c>
      <c r="Z8" s="105">
        <v>2</v>
      </c>
      <c r="AA8" s="105">
        <v>3</v>
      </c>
      <c r="AB8" s="104"/>
      <c r="AC8" s="105">
        <v>1</v>
      </c>
      <c r="AD8" s="105">
        <v>2</v>
      </c>
      <c r="AE8" s="105">
        <v>3</v>
      </c>
      <c r="AF8" s="104"/>
      <c r="AG8" s="105">
        <v>1</v>
      </c>
      <c r="AH8" s="105">
        <v>2</v>
      </c>
      <c r="AI8" s="105">
        <v>3</v>
      </c>
      <c r="AJ8" s="104"/>
      <c r="AK8" s="105">
        <v>1</v>
      </c>
      <c r="AL8" s="105">
        <v>2</v>
      </c>
      <c r="AM8" s="105">
        <v>3</v>
      </c>
      <c r="AN8" s="104"/>
      <c r="AO8" s="105">
        <v>1</v>
      </c>
      <c r="AP8" s="105">
        <v>2</v>
      </c>
      <c r="AQ8" s="105">
        <v>3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15" customHeight="1" x14ac:dyDescent="0.25">
      <c r="B9" s="185" t="s">
        <v>39</v>
      </c>
      <c r="C9" s="12" t="s">
        <v>21</v>
      </c>
      <c r="D9" s="140">
        <v>3.0441378594412281</v>
      </c>
      <c r="E9" s="141">
        <v>16.207606525401303</v>
      </c>
      <c r="F9" s="141">
        <v>8.0399500858122543</v>
      </c>
      <c r="G9" s="142">
        <v>65.2</v>
      </c>
      <c r="H9" s="142">
        <v>9.5796246243794805</v>
      </c>
      <c r="I9" s="91"/>
      <c r="J9" s="187" t="s">
        <v>3</v>
      </c>
      <c r="K9" s="109" t="s">
        <v>26</v>
      </c>
      <c r="L9" s="88"/>
      <c r="M9" s="89">
        <f t="array" aca="1" ref="M9:M10" ca="1">IF(N3="","",MMULT($D$9:$F$10,M4:M6))</f>
        <v>3.0441378594412281</v>
      </c>
      <c r="N9" s="89">
        <f t="array" aca="1" ref="N9:N10" ca="1">IF(O3="","",MMULT($D$9:$F$10,N4:N6))</f>
        <v>16.207606525401303</v>
      </c>
      <c r="O9" s="90"/>
      <c r="P9" s="88"/>
      <c r="Q9" s="89">
        <f t="array" aca="1" ref="Q9:Q10" ca="1">IF(R3="","",MMULT($D$9:$F$10,Q4:Q6))</f>
        <v>3.0441378594412281</v>
      </c>
      <c r="R9" s="89">
        <f t="array" aca="1" ref="R9:R10" ca="1">IF(S3="","",MMULT($D$9:$F$10,R4:R6))</f>
        <v>8.0399500858122543</v>
      </c>
      <c r="S9" s="90"/>
      <c r="T9" s="88"/>
      <c r="U9" s="89">
        <f t="array" aca="1" ref="U9:U10" ca="1">IF(V3="","",MMULT($D$9:$F$10,U4:U6))</f>
        <v>16.207606525401303</v>
      </c>
      <c r="V9" s="89">
        <f t="array" aca="1" ref="V9:V10" ca="1">IF(W3="","",MMULT($D$9:$F$10,V4:V6))</f>
        <v>3.0441378594412281</v>
      </c>
      <c r="W9" s="90"/>
      <c r="X9" s="88"/>
      <c r="Y9" s="89">
        <f t="array" aca="1" ref="Y9:Y10" ca="1">IF(Z3="","",MMULT($D$9:$F$10,Y4:Y6))</f>
        <v>16.207606525401303</v>
      </c>
      <c r="Z9" s="89">
        <f t="array" aca="1" ref="Z9:Z10" ca="1">IF(AA3="","",MMULT($D$9:$F$10,Z4:Z6))</f>
        <v>8.0399500858122543</v>
      </c>
      <c r="AA9" s="90"/>
      <c r="AB9" s="88"/>
      <c r="AC9" s="89">
        <f t="array" aca="1" ref="AC9:AC10" ca="1">IF(AD3="","",MMULT($D$9:$F$10,AC4:AC6))</f>
        <v>8.0399500858122543</v>
      </c>
      <c r="AD9" s="89">
        <f t="array" aca="1" ref="AD9:AD10" ca="1">IF(AE3="","",MMULT($D$9:$F$10,AD4:AD6))</f>
        <v>3.0441378594412281</v>
      </c>
      <c r="AE9" s="90"/>
      <c r="AF9" s="88"/>
      <c r="AG9" s="89">
        <f t="array" aca="1" ref="AG9:AG10" ca="1">IF(AH3="","",MMULT($D$9:$F$10,AG4:AG6))</f>
        <v>8.0399500858122543</v>
      </c>
      <c r="AH9" s="89">
        <f t="array" aca="1" ref="AH9:AH10" ca="1">IF(AI3="","",MMULT($D$9:$F$10,AH4:AH6))</f>
        <v>16.207606525401303</v>
      </c>
      <c r="AI9" s="90"/>
      <c r="AJ9" s="88"/>
      <c r="AK9" s="89">
        <f t="array" aca="1" ref="AK9:AK10" ca="1">IF(AL3="","",MMULT($D$9:$F$10,AK4:AK6))</f>
        <v>8.0399500858122543</v>
      </c>
      <c r="AL9" s="89" t="str">
        <f t="array" ref="AL9:AL10">IF(AM3="","",MMULT($D$9:$F$10,AL4:AL6))</f>
        <v/>
      </c>
      <c r="AM9" s="90" t="str">
        <f t="array" ref="AM9:AM10">IF(AM3="","",MMULT($D$9:$F$10,AM4:AM6))</f>
        <v/>
      </c>
      <c r="AN9" s="88"/>
      <c r="AO9" s="89">
        <f t="array" aca="1" ref="AO9:AO10" ca="1">IF(AP3="","",MMULT($D$9:$F$10,AO4:AO6))</f>
        <v>16.207606525401303</v>
      </c>
      <c r="AP9" s="89" t="str">
        <f t="array" ref="AP9:AP10">IF(AQ3="","",MMULT($D$9:$F$10,AP4:AP6))</f>
        <v/>
      </c>
      <c r="AQ9" s="90" t="str">
        <f t="array" ref="AQ9:AQ10">IF(AQ3="","",MMULT($D$9:$F$10,AQ4:AQ6))</f>
        <v/>
      </c>
      <c r="AR9" s="29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</row>
    <row r="10" spans="1:70" ht="15" customHeight="1" x14ac:dyDescent="0.25">
      <c r="B10" s="186"/>
      <c r="C10" s="135" t="s">
        <v>22</v>
      </c>
      <c r="D10" s="143">
        <v>7.9416089944686954</v>
      </c>
      <c r="E10" s="144">
        <v>8.9095121139432685</v>
      </c>
      <c r="F10" s="144">
        <v>21.415677505907478</v>
      </c>
      <c r="G10" s="145">
        <v>4.9760823045178313</v>
      </c>
      <c r="H10" s="145">
        <v>12.637428919739378</v>
      </c>
      <c r="I10" s="92"/>
      <c r="J10" s="188"/>
      <c r="K10" s="110" t="s">
        <v>27</v>
      </c>
      <c r="L10" s="96"/>
      <c r="M10" s="46">
        <f ca="1"/>
        <v>7.9416089944686954</v>
      </c>
      <c r="N10" s="46">
        <f ca="1"/>
        <v>8.9095121139432685</v>
      </c>
      <c r="O10" s="97"/>
      <c r="P10" s="96"/>
      <c r="Q10" s="46">
        <f ca="1"/>
        <v>7.9416089944686954</v>
      </c>
      <c r="R10" s="46">
        <f ca="1"/>
        <v>21.415677505907478</v>
      </c>
      <c r="S10" s="97"/>
      <c r="T10" s="96"/>
      <c r="U10" s="46">
        <f ca="1"/>
        <v>8.9095121139432685</v>
      </c>
      <c r="V10" s="46">
        <f ca="1"/>
        <v>7.9416089944686954</v>
      </c>
      <c r="W10" s="97"/>
      <c r="X10" s="96"/>
      <c r="Y10" s="46">
        <f ca="1"/>
        <v>8.9095121139432685</v>
      </c>
      <c r="Z10" s="46">
        <f ca="1"/>
        <v>21.415677505907478</v>
      </c>
      <c r="AA10" s="97"/>
      <c r="AB10" s="96"/>
      <c r="AC10" s="46">
        <f ca="1"/>
        <v>21.415677505907478</v>
      </c>
      <c r="AD10" s="46">
        <f ca="1"/>
        <v>7.9416089944686954</v>
      </c>
      <c r="AE10" s="97"/>
      <c r="AF10" s="96"/>
      <c r="AG10" s="46">
        <f ca="1"/>
        <v>21.415677505907478</v>
      </c>
      <c r="AH10" s="46">
        <f ca="1"/>
        <v>8.9095121139432685</v>
      </c>
      <c r="AI10" s="97"/>
      <c r="AJ10" s="96"/>
      <c r="AK10" s="46">
        <f ca="1"/>
        <v>21.415677505907478</v>
      </c>
      <c r="AL10" s="46" t="str">
        <v/>
      </c>
      <c r="AM10" s="97" t="str">
        <v/>
      </c>
      <c r="AN10" s="96"/>
      <c r="AO10" s="46">
        <f ca="1"/>
        <v>8.9095121139432685</v>
      </c>
      <c r="AP10" s="46" t="str">
        <v/>
      </c>
      <c r="AQ10" s="97" t="str">
        <v/>
      </c>
      <c r="AR10" s="29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</row>
    <row r="11" spans="1:70" ht="15" customHeight="1" x14ac:dyDescent="0.25">
      <c r="B11" s="106"/>
      <c r="C11" s="107"/>
      <c r="D11" s="146"/>
      <c r="E11" s="146"/>
      <c r="F11" s="146"/>
      <c r="G11" s="10"/>
      <c r="H11" s="10"/>
      <c r="I11" s="92"/>
      <c r="J11" s="189" t="s">
        <v>0</v>
      </c>
      <c r="K11" s="109" t="s">
        <v>28</v>
      </c>
      <c r="L11" s="60"/>
      <c r="M11" s="44">
        <f>IF(N$3="","",L15)</f>
        <v>0</v>
      </c>
      <c r="N11" s="44">
        <f ca="1">IF(O$3="","",M15)</f>
        <v>1.4489201331362416E-3</v>
      </c>
      <c r="O11" s="70"/>
      <c r="P11" s="60"/>
      <c r="Q11" s="44">
        <f>IF(R$3="","",P15)</f>
        <v>0</v>
      </c>
      <c r="R11" s="44">
        <f ca="1">IF(S$3="","",Q15)</f>
        <v>1.4489201331362416E-3</v>
      </c>
      <c r="S11" s="70"/>
      <c r="T11" s="60"/>
      <c r="U11" s="44">
        <f>IF(V$3="","",T15)</f>
        <v>0</v>
      </c>
      <c r="V11" s="44">
        <f ca="1">IF(W$3="","",U15)</f>
        <v>0.99867891757152905</v>
      </c>
      <c r="W11" s="70"/>
      <c r="X11" s="60"/>
      <c r="Y11" s="44">
        <f>IF(Z$3="","",X15)</f>
        <v>0</v>
      </c>
      <c r="Z11" s="44">
        <f ca="1">IF(AA$3="","",Y15)</f>
        <v>0.99867891757152905</v>
      </c>
      <c r="AA11" s="70"/>
      <c r="AB11" s="60"/>
      <c r="AC11" s="44">
        <f>IF(AD$3="","",AB15)</f>
        <v>0</v>
      </c>
      <c r="AD11" s="44">
        <f ca="1">IF(AE$3="","",AC15)</f>
        <v>0.17658259227455808</v>
      </c>
      <c r="AE11" s="70"/>
      <c r="AF11" s="60"/>
      <c r="AG11" s="44">
        <f>IF(AH$3="","",AF15)</f>
        <v>0</v>
      </c>
      <c r="AH11" s="44">
        <f ca="1">IF(AI$3="","",AG15)</f>
        <v>0.17658259227455808</v>
      </c>
      <c r="AI11" s="70"/>
      <c r="AJ11" s="60"/>
      <c r="AK11" s="44">
        <f>IF(AL$3="","",AJ15)</f>
        <v>0</v>
      </c>
      <c r="AL11" s="44" t="str">
        <f>IF(AM$3="","",AK15)</f>
        <v/>
      </c>
      <c r="AM11" s="70" t="str">
        <f t="shared" ref="AM11:AM12" si="5">IF(AM$3="","",$G9*AL15)</f>
        <v/>
      </c>
      <c r="AN11" s="60"/>
      <c r="AO11" s="44">
        <f>IF(AP$3="","",AN15)</f>
        <v>0</v>
      </c>
      <c r="AP11" s="44" t="str">
        <f>IF(AQ$3="","",AO15)</f>
        <v/>
      </c>
      <c r="AQ11" s="70" t="str">
        <f t="shared" ref="AQ11:AQ12" si="6">IF(AQ$3="","",$G9*AP15)</f>
        <v/>
      </c>
      <c r="AR11" s="29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</row>
    <row r="12" spans="1:70" ht="15" customHeight="1" x14ac:dyDescent="0.25">
      <c r="B12" s="21"/>
      <c r="C12" s="22"/>
      <c r="D12" s="157" t="s">
        <v>21</v>
      </c>
      <c r="E12" s="158" t="s">
        <v>22</v>
      </c>
      <c r="F12" s="113" t="s">
        <v>46</v>
      </c>
      <c r="G12" s="10"/>
      <c r="H12" s="147"/>
      <c r="I12" s="92"/>
      <c r="J12" s="190"/>
      <c r="K12" s="110" t="s">
        <v>29</v>
      </c>
      <c r="L12" s="61"/>
      <c r="M12" s="44">
        <f>IF(N$3="","",L16)</f>
        <v>0</v>
      </c>
      <c r="N12" s="44">
        <f ca="1">IF(O$3="","",M16)</f>
        <v>9.050712058715344E-3</v>
      </c>
      <c r="O12" s="70"/>
      <c r="P12" s="61"/>
      <c r="Q12" s="44">
        <f>IF(R$3="","",P16)</f>
        <v>0</v>
      </c>
      <c r="R12" s="44">
        <f ca="1">IF(S$3="","",Q16)</f>
        <v>9.050712058715344E-3</v>
      </c>
      <c r="S12" s="70"/>
      <c r="T12" s="61"/>
      <c r="U12" s="44">
        <f>IF(V$3="","",T16)</f>
        <v>0</v>
      </c>
      <c r="V12" s="44">
        <f ca="1">IF(W$3="","",U16)</f>
        <v>2.3478381991959538E-2</v>
      </c>
      <c r="W12" s="70"/>
      <c r="X12" s="61"/>
      <c r="Y12" s="44">
        <f>IF(Z$3="","",X16)</f>
        <v>0</v>
      </c>
      <c r="Z12" s="44">
        <f ca="1">IF(AA$3="","",Y16)</f>
        <v>2.3478381991959538E-2</v>
      </c>
      <c r="AA12" s="70"/>
      <c r="AB12" s="61"/>
      <c r="AC12" s="44">
        <f>IF(AD$3="","",AB16)</f>
        <v>0</v>
      </c>
      <c r="AD12" s="44">
        <f ca="1">IF(AE$3="","",AC16)</f>
        <v>0.99984597607676817</v>
      </c>
      <c r="AE12" s="70"/>
      <c r="AF12" s="61"/>
      <c r="AG12" s="44">
        <f>IF(AH$3="","",AF16)</f>
        <v>0</v>
      </c>
      <c r="AH12" s="44">
        <f ca="1">IF(AI$3="","",AG16)</f>
        <v>0.99984597607676817</v>
      </c>
      <c r="AI12" s="70"/>
      <c r="AJ12" s="61"/>
      <c r="AK12" s="44">
        <f>IF(AL$3="","",AJ16)</f>
        <v>0</v>
      </c>
      <c r="AL12" s="44" t="str">
        <f>IF(AM$3="","",AK16)</f>
        <v/>
      </c>
      <c r="AM12" s="70" t="str">
        <f t="shared" si="5"/>
        <v/>
      </c>
      <c r="AN12" s="61"/>
      <c r="AO12" s="44">
        <f>IF(AP$3="","",AN16)</f>
        <v>0</v>
      </c>
      <c r="AP12" s="44" t="str">
        <f>IF(AQ$3="","",AO16)</f>
        <v/>
      </c>
      <c r="AQ12" s="70" t="str">
        <f t="shared" si="6"/>
        <v/>
      </c>
      <c r="AR12" s="29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</row>
    <row r="13" spans="1:70" ht="15" customHeight="1" x14ac:dyDescent="0.25">
      <c r="B13" s="167" t="s">
        <v>38</v>
      </c>
      <c r="C13" s="12" t="s">
        <v>18</v>
      </c>
      <c r="D13" s="148">
        <v>78.900000000000006</v>
      </c>
      <c r="E13" s="149">
        <v>96.5</v>
      </c>
      <c r="F13" s="150">
        <v>83.9</v>
      </c>
      <c r="G13" s="10"/>
      <c r="H13" s="147"/>
      <c r="I13" s="92"/>
      <c r="J13" s="172" t="s">
        <v>6</v>
      </c>
      <c r="K13" s="26" t="s">
        <v>26</v>
      </c>
      <c r="L13" s="67"/>
      <c r="M13" s="68">
        <f ca="1">IF(N$3="","",M9+$G$9*M11-$H$9)</f>
        <v>-6.535486764938252</v>
      </c>
      <c r="N13" s="68">
        <f ca="1">IF(O$3="","",N9+$G$9*N11-$H$9)</f>
        <v>6.7224514937023052</v>
      </c>
      <c r="O13" s="69"/>
      <c r="P13" s="67"/>
      <c r="Q13" s="68">
        <f ca="1">IF(R$3="","",Q9+$G$9*Q11-$H$9)</f>
        <v>-6.535486764938252</v>
      </c>
      <c r="R13" s="68">
        <f ca="1">IF(S$3="","",R9+$G$9*R11-$H$9)</f>
        <v>-1.4452049458867435</v>
      </c>
      <c r="S13" s="69"/>
      <c r="T13" s="67"/>
      <c r="U13" s="68">
        <f ca="1">IF(V$3="","",U9+$G$9*U11-$H$9)</f>
        <v>6.6279819010218226</v>
      </c>
      <c r="V13" s="68">
        <f ca="1">IF(W$3="","",V9+$G$9*V11-$H$9)</f>
        <v>58.578378660725434</v>
      </c>
      <c r="W13" s="69"/>
      <c r="X13" s="67"/>
      <c r="Y13" s="68">
        <f ca="1">IF(Z$3="","",Y9+$G$9*Y11-$H$9)</f>
        <v>6.6279819010218226</v>
      </c>
      <c r="Z13" s="68">
        <f ca="1">IF(AA$3="","",Z9+$G$9*Z11-$H$9)</f>
        <v>63.574190887096464</v>
      </c>
      <c r="AA13" s="69"/>
      <c r="AB13" s="67"/>
      <c r="AC13" s="68">
        <f ca="1">IF(AD$3="","",AC9+$G$9*AC11-$H$9)</f>
        <v>-1.5396745385672261</v>
      </c>
      <c r="AD13" s="68">
        <f ca="1">IF(AE$3="","",AD9+$G$9*AD11-$H$9)</f>
        <v>4.977698251362936</v>
      </c>
      <c r="AE13" s="69"/>
      <c r="AF13" s="67"/>
      <c r="AG13" s="68">
        <f ca="1">IF(AH$3="","",AG9+$G$9*AG11-$H$9)</f>
        <v>-1.5396745385672261</v>
      </c>
      <c r="AH13" s="68">
        <f ca="1">IF(AI$3="","",AH9+$G$9*AH11-$H$9)</f>
        <v>18.141166917323009</v>
      </c>
      <c r="AI13" s="69"/>
      <c r="AJ13" s="67"/>
      <c r="AK13" s="68">
        <f ca="1">IF(AL$3="","",AK9+$G$9*AK11-$H$9)</f>
        <v>-1.5396745385672261</v>
      </c>
      <c r="AL13" s="68" t="str">
        <f>IF(AM$3="","",AL9+$G$9*AL11-$H$9)</f>
        <v/>
      </c>
      <c r="AM13" s="69" t="str">
        <f t="array" ref="AM13:AM14">IF(AM$3="","",AM9:AM10+AM11:AM12)</f>
        <v/>
      </c>
      <c r="AN13" s="67"/>
      <c r="AO13" s="68">
        <f ca="1">IF(AP$3="","",AO9+$G$9*AO11-$H$9)</f>
        <v>6.6279819010218226</v>
      </c>
      <c r="AP13" s="68" t="str">
        <f>IF(AQ$3="","",AP9+$G$9*AP11-$H$9)</f>
        <v/>
      </c>
      <c r="AQ13" s="69" t="str">
        <f t="array" ref="AQ13:AQ14">IF(AQ$3="","",AQ9:AQ10+AQ11:AQ12)</f>
        <v/>
      </c>
      <c r="AR13" s="29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</row>
    <row r="14" spans="1:70" ht="15" customHeight="1" x14ac:dyDescent="0.25">
      <c r="B14" s="168"/>
      <c r="C14" s="134" t="s">
        <v>19</v>
      </c>
      <c r="D14" s="151">
        <v>-74.303920100955992</v>
      </c>
      <c r="E14" s="152">
        <v>-6.0394431315960073</v>
      </c>
      <c r="F14" s="153">
        <v>-9.5586230241501173</v>
      </c>
      <c r="G14" s="10"/>
      <c r="H14" s="147"/>
      <c r="I14" s="92"/>
      <c r="J14" s="173"/>
      <c r="K14" s="27" t="s">
        <v>27</v>
      </c>
      <c r="L14" s="62"/>
      <c r="M14" s="44">
        <f ca="1">IF(N$3="","",M10+$G$10*M12-$H$10)</f>
        <v>-4.6958199252706825</v>
      </c>
      <c r="N14" s="44">
        <f ca="1">IF(O$3="","",N10+$G$10*N12-$H$10)</f>
        <v>-3.6828797176774497</v>
      </c>
      <c r="O14" s="70"/>
      <c r="P14" s="62"/>
      <c r="Q14" s="44">
        <f ca="1">IF(R$3="","",Q10+$G$10*Q12-$H$10)</f>
        <v>-4.6958199252706825</v>
      </c>
      <c r="R14" s="44">
        <f ca="1">IF(S$3="","",R10+$G$10*R12-$H$10)</f>
        <v>8.8232856742867583</v>
      </c>
      <c r="S14" s="70"/>
      <c r="T14" s="62"/>
      <c r="U14" s="44">
        <f ca="1">IF(V$3="","",U10+$G$10*U12-$H$10)</f>
        <v>-3.7279168057961094</v>
      </c>
      <c r="V14" s="44">
        <f ca="1">IF(W$3="","",V10+$G$10*V12-$H$10)</f>
        <v>-4.5789895641017822</v>
      </c>
      <c r="W14" s="70"/>
      <c r="X14" s="62"/>
      <c r="Y14" s="44">
        <f ca="1">IF(Z$3="","",Y10+$G$10*Y12-$H$10)</f>
        <v>-3.7279168057961094</v>
      </c>
      <c r="Z14" s="44">
        <f ca="1">IF(AA$3="","",Z10+$G$10*Z12-$H$10)</f>
        <v>8.8950789473370016</v>
      </c>
      <c r="AA14" s="70"/>
      <c r="AB14" s="62"/>
      <c r="AC14" s="44">
        <f ca="1">IF(AD$3="","",AC10+$G$10*AC12-$H$10)</f>
        <v>8.7782485861681003</v>
      </c>
      <c r="AD14" s="44">
        <f ca="1">IF(AE$3="","",AD10+$G$10*AD12-$H$10)</f>
        <v>0.279495943528282</v>
      </c>
      <c r="AE14" s="70"/>
      <c r="AF14" s="62"/>
      <c r="AG14" s="44">
        <f ca="1">IF(AH$3="","",AG10+$G$10*AG12-$H$10)</f>
        <v>8.7782485861681003</v>
      </c>
      <c r="AH14" s="44">
        <f ca="1">IF(AI$3="","",AH10+$G$10*AH12-$H$10)</f>
        <v>1.247399063002856</v>
      </c>
      <c r="AI14" s="70"/>
      <c r="AJ14" s="62"/>
      <c r="AK14" s="44">
        <f ca="1">IF(AL$3="","",AK10+$G$10*AK12-$H$10)</f>
        <v>8.7782485861681003</v>
      </c>
      <c r="AL14" s="44" t="str">
        <f>IF(AM$3="","",AL10+$G$10*AL12-$H$10)</f>
        <v/>
      </c>
      <c r="AM14" s="70" t="str">
        <v/>
      </c>
      <c r="AN14" s="62"/>
      <c r="AO14" s="44">
        <f ca="1">IF(AP$3="","",AO10+$G$10*AO12-$H$10)</f>
        <v>-3.7279168057961094</v>
      </c>
      <c r="AP14" s="44" t="str">
        <f>IF(AQ$3="","",AP10+$G$10*AP12-$H$10)</f>
        <v/>
      </c>
      <c r="AQ14" s="70" t="str">
        <v/>
      </c>
      <c r="AR14" s="29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</row>
    <row r="15" spans="1:70" ht="15" customHeight="1" x14ac:dyDescent="0.25">
      <c r="B15" s="169"/>
      <c r="C15" s="135" t="s">
        <v>20</v>
      </c>
      <c r="D15" s="154">
        <v>36.030779312588301</v>
      </c>
      <c r="E15" s="155">
        <v>-41.305849808129317</v>
      </c>
      <c r="F15" s="156">
        <v>-6.5116293385632211</v>
      </c>
      <c r="G15" s="10"/>
      <c r="H15" s="10"/>
      <c r="I15" s="92"/>
      <c r="J15" s="174" t="s">
        <v>33</v>
      </c>
      <c r="K15" s="82" t="s">
        <v>26</v>
      </c>
      <c r="L15" s="67">
        <v>0</v>
      </c>
      <c r="M15" s="68">
        <f t="array" aca="1" ref="M15:M16" ca="1">IF(N$3="","",1/(1+EXP(-M13:M14)))</f>
        <v>1.4489201331362416E-3</v>
      </c>
      <c r="N15" s="68">
        <f t="array" aca="1" ref="N15:N16" ca="1">IF(O$3="","",1/(1+EXP(-N13:N14)))</f>
        <v>0.99879786285734595</v>
      </c>
      <c r="O15" s="69"/>
      <c r="P15" s="67">
        <v>0</v>
      </c>
      <c r="Q15" s="68">
        <f t="array" aca="1" ref="Q15:Q16" ca="1">IF(R$3="","",1/(1+EXP(-Q13:Q14)))</f>
        <v>1.4489201331362416E-3</v>
      </c>
      <c r="R15" s="68">
        <f t="array" aca="1" ref="R15:R16" ca="1">IF(S$3="","",1/(1+EXP(-R13:R14)))</f>
        <v>0.19074062666647071</v>
      </c>
      <c r="S15" s="69"/>
      <c r="T15" s="67">
        <v>0</v>
      </c>
      <c r="U15" s="68">
        <f t="array" aca="1" ref="U15:U16" ca="1">IF(V$3="","",1/(1+EXP(-U13:U14)))</f>
        <v>0.99867891757152905</v>
      </c>
      <c r="V15" s="68">
        <f t="array" aca="1" ref="V15:V16" ca="1">IF(W$3="","",1/(1+EXP(-V13:V14)))</f>
        <v>1</v>
      </c>
      <c r="W15" s="69"/>
      <c r="X15" s="67">
        <v>0</v>
      </c>
      <c r="Y15" s="68">
        <f t="array" aca="1" ref="Y15:Y16" ca="1">IF(Z$3="","",1/(1+EXP(-Y13:Y14)))</f>
        <v>0.99867891757152905</v>
      </c>
      <c r="Z15" s="68">
        <f t="array" aca="1" ref="Z15:Z16" ca="1">IF(AA$3="","",1/(1+EXP(-Z13:Z14)))</f>
        <v>1</v>
      </c>
      <c r="AA15" s="69"/>
      <c r="AB15" s="67">
        <v>0</v>
      </c>
      <c r="AC15" s="68">
        <f t="array" aca="1" ref="AC15:AC16" ca="1">IF(AD$3="","",1/(1+EXP(-AC13:AC14)))</f>
        <v>0.17658259227455808</v>
      </c>
      <c r="AD15" s="68">
        <f t="array" aca="1" ref="AD15:AD16" ca="1">IF(AE$3="","",1/(1+EXP(-AD13:AD14)))</f>
        <v>0.99315724278927686</v>
      </c>
      <c r="AE15" s="69"/>
      <c r="AF15" s="67">
        <v>0</v>
      </c>
      <c r="AG15" s="68">
        <f t="array" aca="1" ref="AG15:AG16" ca="1">IF(AH$3="","",1/(1+EXP(-AG13:AG14)))</f>
        <v>0.17658259227455808</v>
      </c>
      <c r="AH15" s="68">
        <f t="array" aca="1" ref="AH15:AH16" ca="1">IF(AI$3="","",1/(1+EXP(-AH13:AH14)))</f>
        <v>0.99999998677513324</v>
      </c>
      <c r="AI15" s="69"/>
      <c r="AJ15" s="67">
        <v>0</v>
      </c>
      <c r="AK15" s="68">
        <f t="array" aca="1" ref="AK15:AK16" ca="1">IF(AL$3="","",1/(1+EXP(-AK13:AK14)))</f>
        <v>0.17658259227455808</v>
      </c>
      <c r="AL15" s="68" t="str">
        <f t="array" ref="AL15:AL16">IF(AM$3="","",1/(1+EXP(-AL13:AL14)))</f>
        <v/>
      </c>
      <c r="AM15" s="69"/>
      <c r="AN15" s="67">
        <v>0</v>
      </c>
      <c r="AO15" s="68">
        <f t="array" aca="1" ref="AO15:AO16" ca="1">IF(AP$3="","",1/(1+EXP(-AO13:AO14)))</f>
        <v>0.99867891757152905</v>
      </c>
      <c r="AP15" s="68" t="str">
        <f t="array" ref="AP15:AP16">IF(AQ$3="","",1/(1+EXP(-AP13:AP14)))</f>
        <v/>
      </c>
      <c r="AQ15" s="69"/>
      <c r="AR15" s="29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</row>
    <row r="16" spans="1:70" ht="15" customHeight="1" thickBot="1" x14ac:dyDescent="0.3">
      <c r="I16" s="92"/>
      <c r="J16" s="175"/>
      <c r="K16" s="93" t="s">
        <v>27</v>
      </c>
      <c r="L16" s="83">
        <v>0</v>
      </c>
      <c r="M16" s="71">
        <f ca="1"/>
        <v>9.050712058715344E-3</v>
      </c>
      <c r="N16" s="71">
        <f ca="1"/>
        <v>2.4533417912584163E-2</v>
      </c>
      <c r="O16" s="72"/>
      <c r="P16" s="83">
        <v>0</v>
      </c>
      <c r="Q16" s="71">
        <f ca="1"/>
        <v>9.050712058715344E-3</v>
      </c>
      <c r="R16" s="71">
        <f ca="1"/>
        <v>0.99985275797951401</v>
      </c>
      <c r="S16" s="72"/>
      <c r="T16" s="83">
        <v>0</v>
      </c>
      <c r="U16" s="71">
        <f ca="1"/>
        <v>2.3478381991959538E-2</v>
      </c>
      <c r="V16" s="71">
        <f ca="1"/>
        <v>1.0160958532319707E-2</v>
      </c>
      <c r="W16" s="72"/>
      <c r="X16" s="83">
        <v>0</v>
      </c>
      <c r="Y16" s="71">
        <f ca="1"/>
        <v>2.3478381991959538E-2</v>
      </c>
      <c r="Z16" s="71">
        <f ca="1"/>
        <v>0.999862957025618</v>
      </c>
      <c r="AA16" s="72"/>
      <c r="AB16" s="83">
        <v>0</v>
      </c>
      <c r="AC16" s="71">
        <f ca="1"/>
        <v>0.99984597607676817</v>
      </c>
      <c r="AD16" s="71">
        <f ca="1"/>
        <v>0.56942264345025095</v>
      </c>
      <c r="AE16" s="72"/>
      <c r="AF16" s="83">
        <v>0</v>
      </c>
      <c r="AG16" s="71">
        <f ca="1"/>
        <v>0.99984597607676817</v>
      </c>
      <c r="AH16" s="71">
        <f ca="1"/>
        <v>0.77684930182263023</v>
      </c>
      <c r="AI16" s="72"/>
      <c r="AJ16" s="83">
        <v>0</v>
      </c>
      <c r="AK16" s="71">
        <f ca="1"/>
        <v>0.99984597607676817</v>
      </c>
      <c r="AL16" s="71" t="str">
        <v/>
      </c>
      <c r="AM16" s="72"/>
      <c r="AN16" s="83">
        <v>0</v>
      </c>
      <c r="AO16" s="71">
        <f ca="1"/>
        <v>2.3478381991959538E-2</v>
      </c>
      <c r="AP16" s="71" t="str">
        <v/>
      </c>
      <c r="AQ16" s="72"/>
      <c r="AR16" s="29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0" ht="15" customHeight="1" x14ac:dyDescent="0.25">
      <c r="J17" s="176" t="s">
        <v>38</v>
      </c>
      <c r="K17" s="177"/>
      <c r="L17" s="53"/>
      <c r="M17" s="2"/>
      <c r="N17" s="2"/>
      <c r="O17" s="2"/>
      <c r="P17" s="53"/>
      <c r="Q17" s="2"/>
      <c r="R17" s="2"/>
      <c r="S17" s="2"/>
      <c r="T17" s="53"/>
      <c r="U17" s="2"/>
      <c r="V17" s="2"/>
      <c r="W17" s="2"/>
      <c r="X17" s="53"/>
      <c r="Y17" s="2"/>
      <c r="Z17" s="2"/>
      <c r="AA17" s="2"/>
      <c r="AB17" s="53"/>
      <c r="AC17" s="2"/>
      <c r="AD17" s="2"/>
      <c r="AE17" s="2"/>
      <c r="AF17" s="53"/>
      <c r="AG17" s="2"/>
      <c r="AH17" s="2"/>
      <c r="AI17" s="2"/>
      <c r="AJ17" s="53"/>
      <c r="AK17" s="2"/>
      <c r="AL17" s="2"/>
      <c r="AM17" s="2"/>
      <c r="AN17" s="53"/>
      <c r="AO17" s="2"/>
      <c r="AP17" s="2"/>
      <c r="AQ17" s="2"/>
      <c r="AR17" s="29" t="s">
        <v>16</v>
      </c>
    </row>
    <row r="18" spans="1:70" ht="15" customHeight="1" thickBot="1" x14ac:dyDescent="0.3">
      <c r="D18" s="3"/>
      <c r="F18" s="9"/>
      <c r="G18" s="9"/>
      <c r="H18" s="8"/>
      <c r="J18" s="178"/>
      <c r="K18" s="179"/>
      <c r="L18" s="54"/>
      <c r="M18" s="28">
        <v>1</v>
      </c>
      <c r="N18" s="28">
        <v>2</v>
      </c>
      <c r="O18" s="28">
        <v>3</v>
      </c>
      <c r="P18" s="54"/>
      <c r="Q18" s="28">
        <v>1</v>
      </c>
      <c r="R18" s="28">
        <v>2</v>
      </c>
      <c r="S18" s="28">
        <v>3</v>
      </c>
      <c r="T18" s="54"/>
      <c r="U18" s="28">
        <v>1</v>
      </c>
      <c r="V18" s="28">
        <v>2</v>
      </c>
      <c r="W18" s="28">
        <v>3</v>
      </c>
      <c r="X18" s="54"/>
      <c r="Y18" s="28">
        <v>1</v>
      </c>
      <c r="Z18" s="28">
        <v>2</v>
      </c>
      <c r="AA18" s="28">
        <v>3</v>
      </c>
      <c r="AB18" s="54"/>
      <c r="AC18" s="28">
        <v>1</v>
      </c>
      <c r="AD18" s="28">
        <v>2</v>
      </c>
      <c r="AE18" s="28">
        <v>3</v>
      </c>
      <c r="AF18" s="54"/>
      <c r="AG18" s="28">
        <v>1</v>
      </c>
      <c r="AH18" s="28">
        <v>2</v>
      </c>
      <c r="AI18" s="28">
        <v>3</v>
      </c>
      <c r="AJ18" s="54"/>
      <c r="AK18" s="28">
        <v>1</v>
      </c>
      <c r="AL18" s="28">
        <v>2</v>
      </c>
      <c r="AM18" s="28">
        <v>3</v>
      </c>
      <c r="AN18" s="54"/>
      <c r="AO18" s="28">
        <v>1</v>
      </c>
      <c r="AP18" s="28">
        <v>2</v>
      </c>
      <c r="AQ18" s="28">
        <v>3</v>
      </c>
      <c r="AR18" s="29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ht="15" customHeight="1" x14ac:dyDescent="0.25">
      <c r="D19" s="3"/>
      <c r="F19" s="9"/>
      <c r="G19" s="9"/>
      <c r="H19" s="125"/>
      <c r="J19" s="180" t="s">
        <v>6</v>
      </c>
      <c r="K19" s="111" t="s">
        <v>30</v>
      </c>
      <c r="L19" s="63"/>
      <c r="M19" s="47" t="str">
        <f t="array" ref="M19:M21">IF(M18=N2-1,MMULT($D$13:$E$15,M15:M16)-$F$13:$F$15,"")</f>
        <v/>
      </c>
      <c r="N19" s="47">
        <f t="array" aca="1" ref="N19:N21" ca="1">IF(N18=N2-1,MMULT($D$13:$E$15,N15:N16)-$F$13:$F$15,"")</f>
        <v>-2.7273737919910417</v>
      </c>
      <c r="O19" s="48"/>
      <c r="P19" s="63"/>
      <c r="Q19" s="47" t="str">
        <f t="array" ref="Q19:Q21">IF(Q18=R2-1,MMULT($D$13:$E$15,Q15:Q16)-$F$13:$F$15,"")</f>
        <v/>
      </c>
      <c r="R19" s="47">
        <f t="array" aca="1" ref="R19:R21" ca="1">IF(R18=R2-1,MMULT($D$13:$E$15,R15:R16)-$F$13:$F$15,"")</f>
        <v>27.63522658900763</v>
      </c>
      <c r="S19" s="48"/>
      <c r="T19" s="63"/>
      <c r="U19" s="47" t="str">
        <f t="array" ref="U19:U21">IF(U18=V2-1,MMULT($D$13:$E$15,U15:U16)-$F$13:$F$15,"")</f>
        <v/>
      </c>
      <c r="V19" s="47">
        <f t="array" aca="1" ref="V19:V21" ca="1">IF(V18=V2-1,MMULT($D$13:$E$15,V15:V16)-$F$13:$F$15,"")</f>
        <v>-4.019467501631155</v>
      </c>
      <c r="W19" s="48"/>
      <c r="X19" s="63"/>
      <c r="Y19" s="47" t="str">
        <f t="array" ref="Y19:Y21">IF(Y18=Z2-1,MMULT($D$13:$E$15,Y15:Y16)-$F$13:$F$15,"")</f>
        <v/>
      </c>
      <c r="Z19" s="47">
        <f t="array" aca="1" ref="Z19:Z21" ca="1">IF(Z18=Z2-1,MMULT($D$13:$E$15,Z15:Z16)-$F$13:$F$15,"")</f>
        <v>91.486775352972131</v>
      </c>
      <c r="AA19" s="48"/>
      <c r="AB19" s="63"/>
      <c r="AC19" s="47" t="str">
        <f t="array" ref="AC19:AC21">IF(AC18=AD2-1,MMULT($D$13:$E$15,AC15:AC16)-$F$13:$F$15,"")</f>
        <v/>
      </c>
      <c r="AD19" s="47">
        <f t="array" aca="1" ref="AD19:AD21" ca="1">IF(AD18=AD2-1,MMULT($D$13:$E$15,AD15:AD16)-$F$13:$F$15,"")</f>
        <v>49.409391549023155</v>
      </c>
      <c r="AE19" s="48"/>
      <c r="AF19" s="63"/>
      <c r="AG19" s="47" t="str">
        <f t="array" ref="AG19:AG21">IF(AG18=AH2-1,MMULT($D$13:$E$15,AG15:AG16)-$F$13:$F$15,"")</f>
        <v/>
      </c>
      <c r="AH19" s="47">
        <f t="array" aca="1" ref="AH19:AH21" ca="1">IF(AH18=AH2-1,MMULT($D$13:$E$15,AH15:AH16)-$F$13:$F$15,"")</f>
        <v>69.965956582441834</v>
      </c>
      <c r="AI19" s="48"/>
      <c r="AJ19" s="63"/>
      <c r="AK19" s="47">
        <f t="array" aca="1" ref="AK19:AK21" ca="1">IF(AK18=AL2-1,MMULT($D$13:$E$15,AK15:AK16)-$F$13:$F$15,"")</f>
        <v>26.517503221870754</v>
      </c>
      <c r="AL19" s="47" t="str">
        <f t="array" ref="AL19:AL21">IF(AL18=AL2-1,MMULT($D$13:$E$15,AL15:AL16)-$F$13:$F$15,"")</f>
        <v/>
      </c>
      <c r="AM19" s="48"/>
      <c r="AN19" s="63"/>
      <c r="AO19" s="47">
        <f t="array" aca="1" ref="AO19:AO21" ca="1">IF(AO18=AP2-1,MMULT($D$13:$E$15,AO15:AO16)-$F$13:$F$15,"")</f>
        <v>-2.838569541382256</v>
      </c>
      <c r="AP19" s="47" t="str">
        <f t="array" ref="AP19:AP21">IF(AP18=AP2-1,MMULT($D$13:$E$15,AP15:AP16)-$F$13:$F$15,"")</f>
        <v/>
      </c>
      <c r="AQ19" s="48"/>
      <c r="AR19" s="29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</row>
    <row r="20" spans="1:70" ht="15" customHeight="1" x14ac:dyDescent="0.25">
      <c r="D20" s="3"/>
      <c r="F20" s="3"/>
      <c r="G20" s="3"/>
      <c r="H20" s="42"/>
      <c r="J20" s="181"/>
      <c r="K20" s="112" t="s">
        <v>31</v>
      </c>
      <c r="L20" s="61"/>
      <c r="M20" s="45" t="str">
        <v/>
      </c>
      <c r="N20" s="45">
        <f ca="1"/>
        <v>-64.804141756914447</v>
      </c>
      <c r="O20" s="49"/>
      <c r="P20" s="61"/>
      <c r="Q20" s="45" t="str">
        <v/>
      </c>
      <c r="R20" s="45">
        <f ca="1"/>
        <v>-10.652707131468299</v>
      </c>
      <c r="S20" s="49"/>
      <c r="T20" s="61"/>
      <c r="U20" s="45" t="str">
        <v/>
      </c>
      <c r="V20" s="45">
        <f ca="1"/>
        <v>-64.806663608024323</v>
      </c>
      <c r="W20" s="49"/>
      <c r="X20" s="61"/>
      <c r="Y20" s="45" t="str">
        <v/>
      </c>
      <c r="Z20" s="45">
        <f ca="1"/>
        <v>-70.783912545151509</v>
      </c>
      <c r="AA20" s="49"/>
      <c r="AB20" s="61"/>
      <c r="AC20" s="45" t="str">
        <v/>
      </c>
      <c r="AD20" s="45">
        <f ca="1"/>
        <v>-67.675849064710917</v>
      </c>
      <c r="AE20" s="49"/>
      <c r="AF20" s="61"/>
      <c r="AG20" s="45" t="str">
        <v/>
      </c>
      <c r="AH20" s="45">
        <f ca="1"/>
        <v>-69.437033274324264</v>
      </c>
      <c r="AI20" s="49"/>
      <c r="AJ20" s="61"/>
      <c r="AK20" s="45">
        <f ca="1"/>
        <v>-9.6006687163090785</v>
      </c>
      <c r="AL20" s="45" t="str">
        <v/>
      </c>
      <c r="AM20" s="49"/>
      <c r="AN20" s="61"/>
      <c r="AO20" s="45">
        <f ca="1"/>
        <v>-64.78893182645632</v>
      </c>
      <c r="AP20" s="45" t="str">
        <v/>
      </c>
      <c r="AQ20" s="49"/>
      <c r="AR20" s="29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ht="15" customHeight="1" x14ac:dyDescent="0.25">
      <c r="D21" s="3"/>
      <c r="F21" s="3"/>
      <c r="G21" s="3"/>
      <c r="H21" s="42"/>
      <c r="J21" s="181"/>
      <c r="K21" s="112" t="s">
        <v>32</v>
      </c>
      <c r="L21" s="61"/>
      <c r="M21" s="45" t="str">
        <v/>
      </c>
      <c r="N21" s="45">
        <f ca="1"/>
        <v>41.485721037483813</v>
      </c>
      <c r="O21" s="49"/>
      <c r="P21" s="61"/>
      <c r="Q21" s="45" t="str">
        <v/>
      </c>
      <c r="R21" s="45">
        <f ca="1"/>
        <v>-27.915605087418054</v>
      </c>
      <c r="S21" s="49"/>
      <c r="T21" s="61"/>
      <c r="U21" s="45" t="str">
        <v/>
      </c>
      <c r="V21" s="45">
        <f ca="1"/>
        <v>42.122701624108899</v>
      </c>
      <c r="W21" s="49"/>
      <c r="X21" s="61"/>
      <c r="Y21" s="45" t="str">
        <v/>
      </c>
      <c r="Z21" s="45">
        <f ca="1"/>
        <v>1.2422195195392867</v>
      </c>
      <c r="AA21" s="49"/>
      <c r="AB21" s="61"/>
      <c r="AC21" s="45" t="str">
        <v/>
      </c>
      <c r="AD21" s="45">
        <f ca="1"/>
        <v>18.775372588498296</v>
      </c>
      <c r="AE21" s="49"/>
      <c r="AF21" s="61"/>
      <c r="AG21" s="45" t="str">
        <v/>
      </c>
      <c r="AH21" s="45">
        <f ca="1"/>
        <v>10.453987590013579</v>
      </c>
      <c r="AI21" s="49"/>
      <c r="AJ21" s="61"/>
      <c r="AK21" s="45">
        <f ca="1"/>
        <v>-28.425449967836858</v>
      </c>
      <c r="AL21" s="45" t="str">
        <v/>
      </c>
      <c r="AM21" s="49"/>
      <c r="AN21" s="61"/>
      <c r="AO21" s="45">
        <f ca="1"/>
        <v>41.525014501419776</v>
      </c>
      <c r="AP21" s="45" t="str">
        <v/>
      </c>
      <c r="AQ21" s="49"/>
      <c r="AR21" s="29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ht="15" customHeight="1" x14ac:dyDescent="0.25">
      <c r="B22" s="3"/>
      <c r="C22" s="3"/>
      <c r="D22" s="3"/>
      <c r="E22" s="3"/>
      <c r="F22" s="3"/>
      <c r="G22" s="3"/>
      <c r="H22" s="3"/>
      <c r="J22" s="167" t="s">
        <v>33</v>
      </c>
      <c r="K22" s="99" t="s">
        <v>30</v>
      </c>
      <c r="L22" s="73"/>
      <c r="M22" s="74" t="str">
        <f t="array" ref="M22:M24">IF(M18=N2-1,1/(1+EXP(-M19:M21)),"")</f>
        <v/>
      </c>
      <c r="N22" s="74">
        <f t="array" aca="1" ref="N22:N24" ca="1">IF(N18=N2-1,1/(1+EXP(-N19:N21)),"")</f>
        <v>6.1377284795471297E-2</v>
      </c>
      <c r="O22" s="75"/>
      <c r="P22" s="73"/>
      <c r="Q22" s="74" t="str">
        <f t="array" ref="Q22:Q24">IF(Q18=R2-1,1/(1+EXP(-Q19:Q21)),"")</f>
        <v/>
      </c>
      <c r="R22" s="74">
        <f t="array" aca="1" ref="R22:R24" ca="1">IF(R18=R2-1,1/(1+EXP(-R19:R21)),"")</f>
        <v>0.99999999999900413</v>
      </c>
      <c r="S22" s="75"/>
      <c r="T22" s="73"/>
      <c r="U22" s="74" t="str">
        <f t="array" ref="U22:U24">IF(U18=V2-1,1/(1+EXP(-U19:U21)),"")</f>
        <v/>
      </c>
      <c r="V22" s="74">
        <f t="array" aca="1" ref="V22:V24" ca="1">IF(V18=V2-1,1/(1+EXP(-V19:V21)),"")</f>
        <v>1.76455684037095E-2</v>
      </c>
      <c r="W22" s="75"/>
      <c r="X22" s="73"/>
      <c r="Y22" s="74" t="str">
        <f t="array" ref="Y22:Y24">IF(Y18=Z2-1,1/(1+EXP(-Y19:Y21)),"")</f>
        <v/>
      </c>
      <c r="Z22" s="74">
        <f t="array" aca="1" ref="Z22:Z24" ca="1">IF(Z18=Z2-1,1/(1+EXP(-Z19:Z21)),"")</f>
        <v>1</v>
      </c>
      <c r="AA22" s="75"/>
      <c r="AB22" s="73"/>
      <c r="AC22" s="74" t="str">
        <f t="array" ref="AC22:AC24">IF(AC18=AD2-1,1/(1+EXP(-AC19:AC21)),"")</f>
        <v/>
      </c>
      <c r="AD22" s="74">
        <f t="array" aca="1" ref="AD22:AD24" ca="1">IF(AD18=AD2-1,1/(1+EXP(-AD19:AD21)),"")</f>
        <v>1</v>
      </c>
      <c r="AE22" s="75"/>
      <c r="AF22" s="73"/>
      <c r="AG22" s="74" t="str">
        <f t="array" ref="AG22:AG24">IF(AG18=AH2-1,1/(1+EXP(-AG19:AG21)),"")</f>
        <v/>
      </c>
      <c r="AH22" s="74">
        <f t="array" aca="1" ref="AH22:AH24" ca="1">IF(AH18=AH2-1,1/(1+EXP(-AH19:AH21)),"")</f>
        <v>1</v>
      </c>
      <c r="AI22" s="75"/>
      <c r="AJ22" s="73"/>
      <c r="AK22" s="74">
        <f t="array" aca="1" ref="AK22:AK24" ca="1">IF(AK18=AL2-1,1/(1+EXP(-AK19:AK21)),"")</f>
        <v>0.99999999999695488</v>
      </c>
      <c r="AL22" s="74" t="str">
        <f t="array" ref="AL22:AL24">IF(AL18=AL2-1,1/(1+EXP(-AL19:AL21)),"")</f>
        <v/>
      </c>
      <c r="AM22" s="75"/>
      <c r="AN22" s="73"/>
      <c r="AO22" s="74">
        <f t="array" aca="1" ref="AO22:AO24" ca="1">IF(AO18=AP2-1,1/(1+EXP(-AO19:AO21)),"")</f>
        <v>5.5275188603495951E-2</v>
      </c>
      <c r="AP22" s="74" t="str">
        <f t="array" ref="AP22:AP24">IF(AP18=AP2-1,1/(1+EXP(-AP19:AP21)),"")</f>
        <v/>
      </c>
      <c r="AQ22" s="75"/>
      <c r="AR22" s="29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</row>
    <row r="23" spans="1:70" ht="15" customHeight="1" x14ac:dyDescent="0.25">
      <c r="D23" s="3"/>
      <c r="E23" s="6"/>
      <c r="J23" s="168"/>
      <c r="K23" s="27" t="s">
        <v>31</v>
      </c>
      <c r="L23" s="61"/>
      <c r="M23" s="45" t="str">
        <v/>
      </c>
      <c r="N23" s="45">
        <f ca="1"/>
        <v>7.1766014827685369E-29</v>
      </c>
      <c r="O23" s="49"/>
      <c r="P23" s="61"/>
      <c r="Q23" s="45" t="str">
        <v/>
      </c>
      <c r="R23" s="45">
        <f ca="1"/>
        <v>2.3636208388299257E-5</v>
      </c>
      <c r="S23" s="49"/>
      <c r="T23" s="61"/>
      <c r="U23" s="45" t="str">
        <v/>
      </c>
      <c r="V23" s="45">
        <f ca="1"/>
        <v>7.1585259638174668E-29</v>
      </c>
      <c r="W23" s="49"/>
      <c r="X23" s="61"/>
      <c r="Y23" s="45" t="str">
        <v/>
      </c>
      <c r="Z23" s="45">
        <f ca="1"/>
        <v>1.8152538817087711E-31</v>
      </c>
      <c r="AA23" s="49"/>
      <c r="AB23" s="61"/>
      <c r="AC23" s="45" t="str">
        <v/>
      </c>
      <c r="AD23" s="45">
        <f ca="1"/>
        <v>4.0621148016723343E-30</v>
      </c>
      <c r="AE23" s="49"/>
      <c r="AF23" s="61"/>
      <c r="AG23" s="45" t="str">
        <v/>
      </c>
      <c r="AH23" s="45">
        <f ca="1"/>
        <v>6.9803887390084298E-31</v>
      </c>
      <c r="AI23" s="49"/>
      <c r="AJ23" s="61"/>
      <c r="AK23" s="45">
        <f ca="1"/>
        <v>6.7678879579552664E-5</v>
      </c>
      <c r="AL23" s="45" t="str">
        <v/>
      </c>
      <c r="AM23" s="49"/>
      <c r="AN23" s="61"/>
      <c r="AO23" s="45">
        <f ca="1"/>
        <v>7.286591441626695E-29</v>
      </c>
      <c r="AP23" s="45" t="str">
        <v/>
      </c>
      <c r="AQ23" s="49"/>
      <c r="AR23" s="29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</row>
    <row r="24" spans="1:70" ht="15" customHeight="1" thickBot="1" x14ac:dyDescent="0.3">
      <c r="D24" s="3"/>
      <c r="E24" s="6"/>
      <c r="G24" s="6"/>
      <c r="H24" s="6"/>
      <c r="J24" s="169"/>
      <c r="K24" s="100" t="s">
        <v>32</v>
      </c>
      <c r="L24" s="87"/>
      <c r="M24" s="50" t="str">
        <v/>
      </c>
      <c r="N24" s="50">
        <f ca="1"/>
        <v>1</v>
      </c>
      <c r="O24" s="51"/>
      <c r="P24" s="87"/>
      <c r="Q24" s="50" t="str">
        <v/>
      </c>
      <c r="R24" s="50">
        <f ca="1"/>
        <v>7.5232717877714596E-13</v>
      </c>
      <c r="S24" s="51"/>
      <c r="T24" s="87"/>
      <c r="U24" s="50" t="str">
        <v/>
      </c>
      <c r="V24" s="50">
        <f ca="1"/>
        <v>1</v>
      </c>
      <c r="W24" s="51"/>
      <c r="X24" s="87"/>
      <c r="Y24" s="50" t="str">
        <v/>
      </c>
      <c r="Z24" s="50">
        <f ca="1"/>
        <v>0.77595011746347142</v>
      </c>
      <c r="AA24" s="51"/>
      <c r="AB24" s="87"/>
      <c r="AC24" s="50" t="str">
        <v/>
      </c>
      <c r="AD24" s="50">
        <f ca="1"/>
        <v>0.99999999298610454</v>
      </c>
      <c r="AE24" s="51"/>
      <c r="AF24" s="87"/>
      <c r="AG24" s="50" t="str">
        <v/>
      </c>
      <c r="AH24" s="50">
        <f ca="1"/>
        <v>0.99997116776202333</v>
      </c>
      <c r="AI24" s="51"/>
      <c r="AJ24" s="87"/>
      <c r="AK24" s="50">
        <f ca="1"/>
        <v>4.5183922835217132E-13</v>
      </c>
      <c r="AL24" s="50" t="str">
        <v/>
      </c>
      <c r="AM24" s="51"/>
      <c r="AN24" s="87"/>
      <c r="AO24" s="50">
        <f ca="1"/>
        <v>1</v>
      </c>
      <c r="AP24" s="50" t="str">
        <v/>
      </c>
      <c r="AQ24" s="51"/>
      <c r="AR24" s="29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</row>
    <row r="25" spans="1:70" ht="15" customHeight="1" thickBot="1" x14ac:dyDescent="0.3">
      <c r="D25" s="3"/>
      <c r="E25" s="6"/>
      <c r="H25" s="164" t="str">
        <f ca="1">IF(H27=H26,"〇","×")</f>
        <v>〇</v>
      </c>
      <c r="AR25" s="29" t="s">
        <v>16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ht="15" customHeight="1" thickBot="1" x14ac:dyDescent="0.3">
      <c r="D26" s="3"/>
      <c r="E26" s="6"/>
      <c r="H26" s="10">
        <v>8.608992165722519</v>
      </c>
      <c r="M26" s="130" t="s">
        <v>7</v>
      </c>
      <c r="N26" s="131" t="s">
        <v>7</v>
      </c>
      <c r="O26" s="94"/>
      <c r="Q26" s="130" t="s">
        <v>7</v>
      </c>
      <c r="R26" s="131" t="s">
        <v>7</v>
      </c>
      <c r="S26" s="94"/>
      <c r="U26" s="130" t="s">
        <v>7</v>
      </c>
      <c r="V26" s="131" t="s">
        <v>7</v>
      </c>
      <c r="W26" s="94"/>
      <c r="Y26" s="130" t="s">
        <v>7</v>
      </c>
      <c r="Z26" s="131" t="s">
        <v>7</v>
      </c>
      <c r="AA26" s="94"/>
      <c r="AC26" s="130" t="s">
        <v>7</v>
      </c>
      <c r="AD26" s="131" t="s">
        <v>7</v>
      </c>
      <c r="AE26" s="94"/>
      <c r="AG26" s="130" t="s">
        <v>7</v>
      </c>
      <c r="AH26" s="131" t="s">
        <v>7</v>
      </c>
      <c r="AI26" s="94"/>
      <c r="AK26" s="130" t="s">
        <v>7</v>
      </c>
      <c r="AL26" s="131" t="s">
        <v>7</v>
      </c>
      <c r="AM26" s="94"/>
      <c r="AO26" s="130" t="s">
        <v>7</v>
      </c>
      <c r="AP26" s="131" t="s">
        <v>7</v>
      </c>
      <c r="AQ26" s="94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5" customHeight="1" thickBot="1" x14ac:dyDescent="0.3">
      <c r="D27" s="3"/>
      <c r="F27" s="170" t="s">
        <v>44</v>
      </c>
      <c r="G27" s="171"/>
      <c r="H27" s="123">
        <f ca="1">SUM(M27:AQ27)</f>
        <v>8.608992165722519</v>
      </c>
      <c r="M27" s="132" t="str">
        <f>IF(M22="","",SUMXMY2(M22:M24,N4:N6))</f>
        <v/>
      </c>
      <c r="N27" s="133">
        <f ca="1">IF(N22="","",SUMXMY2(N22:N24,O4:O6))</f>
        <v>3.7671710888643921E-3</v>
      </c>
      <c r="O27" s="95"/>
      <c r="Q27" s="132" t="str">
        <f>IF(Q22="","",SUMXMY2(Q22:Q24,R4:R6))</f>
        <v/>
      </c>
      <c r="R27" s="133">
        <f ca="1">IF(R22="","",SUMXMY2(R22:R24,S4:S6))</f>
        <v>1.9999527281399021</v>
      </c>
      <c r="S27" s="95"/>
      <c r="U27" s="132" t="str">
        <f>IF(U22="","",SUMXMY2(U22:U24,V4:V6))</f>
        <v/>
      </c>
      <c r="V27" s="133">
        <f ca="1">IF(V22="","",SUMXMY2(V22:V24,W4:W6))</f>
        <v>3.1136608428999104E-4</v>
      </c>
      <c r="W27" s="95"/>
      <c r="Y27" s="132" t="str">
        <f>IF(Y22="","",SUMXMY2(Y22:Y24,Z4:Z6))</f>
        <v/>
      </c>
      <c r="Z27" s="133">
        <f ca="1">IF(Z22="","",SUMXMY2(Z22:Z24,AA4:AA6))</f>
        <v>0.60209858479157508</v>
      </c>
      <c r="AA27" s="95"/>
      <c r="AC27" s="132" t="str">
        <f>IF(AC22="","",SUMXMY2(AC22:AC24,AD4:AD6))</f>
        <v/>
      </c>
      <c r="AD27" s="133">
        <f ca="1">IF(AD22="","",SUMXMY2(AD22:AD24,AE4:AE6))</f>
        <v>2.9999999859722091</v>
      </c>
      <c r="AE27" s="95"/>
      <c r="AG27" s="132" t="str">
        <f>IF(AG22="","",SUMXMY2(AG22:AG24,AH4:AH6))</f>
        <v/>
      </c>
      <c r="AH27" s="133">
        <f ca="1">IF(AH22="","",SUMXMY2(AH22:AH24,AI4:AI6))</f>
        <v>0.99994233635534457</v>
      </c>
      <c r="AI27" s="95"/>
      <c r="AK27" s="132">
        <f ca="1">IF(AK22="","",SUMXMY2(AK22:AK24,AL4:AL6))</f>
        <v>1.9998646468151813</v>
      </c>
      <c r="AL27" s="133" t="str">
        <f>IF(AL22="","",SUMXMY2(AL22:AL24,AM4:AM6))</f>
        <v/>
      </c>
      <c r="AM27" s="95"/>
      <c r="AO27" s="132">
        <f ca="1">IF(AO22="","",SUMXMY2(AO22:AO24,AP4:AP6))</f>
        <v>3.0553464751520488E-3</v>
      </c>
      <c r="AP27" s="133" t="str">
        <f>IF(AP22="","",SUMXMY2(AP22:AP24,AQ4:AQ6))</f>
        <v/>
      </c>
      <c r="AQ27" s="95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70" ht="15" customHeight="1" x14ac:dyDescent="0.25">
      <c r="AR28" s="29" t="s">
        <v>16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ht="15" customHeight="1" thickBot="1" x14ac:dyDescent="0.3">
      <c r="B29" s="6"/>
      <c r="D29" s="41"/>
      <c r="E29" s="6"/>
      <c r="F29" s="166" t="s">
        <v>45</v>
      </c>
      <c r="G29" s="13"/>
      <c r="H29" s="115"/>
      <c r="M29" s="4" t="s">
        <v>17</v>
      </c>
      <c r="N29" s="113" t="s">
        <v>42</v>
      </c>
      <c r="O29" s="4" t="s">
        <v>43</v>
      </c>
      <c r="Q29" s="4" t="s">
        <v>17</v>
      </c>
      <c r="R29" s="113" t="s">
        <v>4</v>
      </c>
      <c r="S29" s="4" t="s">
        <v>43</v>
      </c>
      <c r="U29" s="4" t="s">
        <v>17</v>
      </c>
      <c r="V29" s="113" t="s">
        <v>42</v>
      </c>
      <c r="W29" s="4" t="s">
        <v>43</v>
      </c>
      <c r="Y29" s="4" t="s">
        <v>17</v>
      </c>
      <c r="Z29" s="113" t="s">
        <v>42</v>
      </c>
      <c r="AA29" s="4" t="s">
        <v>43</v>
      </c>
      <c r="AC29" s="4" t="s">
        <v>17</v>
      </c>
      <c r="AD29" s="113" t="s">
        <v>42</v>
      </c>
      <c r="AE29" s="4" t="s">
        <v>43</v>
      </c>
      <c r="AG29" s="4" t="s">
        <v>17</v>
      </c>
      <c r="AH29" s="113" t="s">
        <v>42</v>
      </c>
      <c r="AI29" s="4" t="s">
        <v>43</v>
      </c>
      <c r="AK29" s="4" t="s">
        <v>17</v>
      </c>
      <c r="AL29" s="4" t="s">
        <v>42</v>
      </c>
      <c r="AM29" s="4" t="s">
        <v>43</v>
      </c>
      <c r="AO29" s="4" t="s">
        <v>17</v>
      </c>
      <c r="AP29" s="4" t="s">
        <v>42</v>
      </c>
      <c r="AQ29" s="4" t="s">
        <v>43</v>
      </c>
      <c r="AR29" s="29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1:70" ht="15" customHeight="1" thickBot="1" x14ac:dyDescent="0.3">
      <c r="A30" s="24"/>
      <c r="C30" s="24"/>
      <c r="D30" s="24"/>
      <c r="E30" s="24"/>
      <c r="F30" s="170" t="s">
        <v>50</v>
      </c>
      <c r="G30" s="171"/>
      <c r="H30" s="124">
        <f ca="1">COUNTIF(L30:AQ30,"〇")/8</f>
        <v>0.625</v>
      </c>
      <c r="M30" s="113" t="str">
        <f ca="1">OFFSET(L3,0,N2)</f>
        <v>し</v>
      </c>
      <c r="N30" s="4" t="str">
        <f ca="1">IF(O3="","",OFFSET($C$3,0,MATCH(MAX(N22:N24),N22:N24,0)))</f>
        <v>し</v>
      </c>
      <c r="O30" s="4" t="str">
        <f ca="1">IF(N30=O3,"〇","×")</f>
        <v>〇</v>
      </c>
      <c r="Q30" s="113" t="str">
        <f ca="1">OFFSET(P3,0,R2)</f>
        <v>よ</v>
      </c>
      <c r="R30" s="4" t="str">
        <f ca="1">IF(S3="","",OFFSET($C$3,0,MATCH(MAX(R22:R24),R22:R24,0)))</f>
        <v>い</v>
      </c>
      <c r="S30" s="4" t="str">
        <f ca="1">IF(R30=S3,"〇","×")</f>
        <v>×</v>
      </c>
      <c r="U30" s="113" t="str">
        <f ca="1">OFFSET(T3,0,V2)</f>
        <v>し</v>
      </c>
      <c r="V30" s="4" t="str">
        <f ca="1">IF(W3="","",OFFSET($C$3,0,MATCH(MAX(V22:V24),V22:V24,0)))</f>
        <v>し</v>
      </c>
      <c r="W30" s="4" t="str">
        <f ca="1">IF(V30=W3,"〇","×")</f>
        <v>〇</v>
      </c>
      <c r="Y30" s="113" t="str">
        <f ca="1">OFFSET(X3,0,Z2)</f>
        <v>い</v>
      </c>
      <c r="Z30" s="4" t="str">
        <f ca="1">IF(AA3="","",OFFSET($C$3,0,MATCH(MAX(Z22:Z24),Z22:Z24,0)))</f>
        <v>い</v>
      </c>
      <c r="AA30" s="4" t="str">
        <f ca="1">IF(Z30=AA3,"〇","×")</f>
        <v>〇</v>
      </c>
      <c r="AC30" s="113" t="str">
        <f ca="1">OFFSET(AB3,0,AD2)</f>
        <v>よ</v>
      </c>
      <c r="AD30" s="4" t="str">
        <f ca="1">IF(AE3="","",OFFSET($C$3,0,MATCH(MAX(AD22:AD24),AD22:AD24,0)))</f>
        <v>い</v>
      </c>
      <c r="AE30" s="4" t="str">
        <f ca="1">IF(AD30=AE3,"〇","×")</f>
        <v>×</v>
      </c>
      <c r="AG30" s="113" t="str">
        <f ca="1">OFFSET(AF3,0,AH2)</f>
        <v>い</v>
      </c>
      <c r="AH30" s="4" t="str">
        <f ca="1">IF(AI3="","",OFFSET($C$3,0,MATCH(MAX(AH22:AH24),AH22:AH24,0)))</f>
        <v>い</v>
      </c>
      <c r="AI30" s="4" t="str">
        <f ca="1">IF(AH30=AI3,"〇","×")</f>
        <v>〇</v>
      </c>
      <c r="AK30" s="113" t="str">
        <f ca="1">OFFSET(AJ3,0,AL2)</f>
        <v>よ</v>
      </c>
      <c r="AL30" s="113" t="str">
        <f ca="1">IF(AL3="","",OFFSET($C$3,0,MATCH(MAX(AK22:AK24),AK22:AK24,0)))</f>
        <v>い</v>
      </c>
      <c r="AM30" s="113" t="str">
        <f ca="1">IF(AL30=AL3,"〇","×")</f>
        <v>×</v>
      </c>
      <c r="AO30" s="113" t="str">
        <f ca="1">OFFSET(AN3,0,AP2)</f>
        <v>し</v>
      </c>
      <c r="AP30" s="113" t="str">
        <f ca="1">IF(AP3="","",OFFSET($C$3,0,MATCH(MAX(AO22:AO24),AO22:AO24,0)))</f>
        <v>し</v>
      </c>
      <c r="AQ30" s="113" t="str">
        <f ca="1">IF(AP30=AP3,"〇","×")</f>
        <v>〇</v>
      </c>
      <c r="AR30" s="29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x14ac:dyDescent="0.25">
      <c r="A31" s="24"/>
      <c r="B31" s="65"/>
      <c r="C31" s="24"/>
      <c r="D31" s="24"/>
      <c r="E31" s="24"/>
      <c r="F31" s="24"/>
      <c r="G31" s="24"/>
      <c r="M31" s="10"/>
      <c r="N31" s="9"/>
      <c r="O31" s="9"/>
      <c r="Q31" s="10"/>
      <c r="R31" s="9"/>
      <c r="S31" s="9"/>
      <c r="U31" s="10"/>
      <c r="V31" s="9"/>
      <c r="W31" s="9"/>
      <c r="Y31" s="10"/>
      <c r="Z31" s="9"/>
      <c r="AA31" s="9"/>
      <c r="AC31" s="10"/>
      <c r="AD31" s="9"/>
      <c r="AE31" s="9"/>
      <c r="AG31" s="10"/>
      <c r="AH31" s="9"/>
      <c r="AI31" s="9"/>
      <c r="AK31" s="10"/>
      <c r="AL31" s="9"/>
      <c r="AM31" s="9"/>
      <c r="AO31" s="10"/>
      <c r="AP31" s="9"/>
      <c r="AQ31" s="9"/>
      <c r="AR31" s="29" t="s">
        <v>16</v>
      </c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</sheetData>
  <mergeCells count="14">
    <mergeCell ref="J4:J6"/>
    <mergeCell ref="J8:K8"/>
    <mergeCell ref="B9:B10"/>
    <mergeCell ref="J9:J10"/>
    <mergeCell ref="J11:J12"/>
    <mergeCell ref="J22:J24"/>
    <mergeCell ref="F27:G27"/>
    <mergeCell ref="F30:G30"/>
    <mergeCell ref="B13:B15"/>
    <mergeCell ref="J13:J14"/>
    <mergeCell ref="J15:J16"/>
    <mergeCell ref="J17:K17"/>
    <mergeCell ref="J18:K18"/>
    <mergeCell ref="J19:J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1"/>
  <sheetViews>
    <sheetView workbookViewId="0">
      <pane ySplit="1" topLeftCell="A2" activePane="bottomLeft" state="frozen"/>
      <selection pane="bottomLeft" activeCell="Q33" sqref="Q33"/>
    </sheetView>
  </sheetViews>
  <sheetFormatPr defaultRowHeight="15.75" x14ac:dyDescent="0.25"/>
  <cols>
    <col min="1" max="1" width="1.42578125" customWidth="1"/>
    <col min="2" max="3" width="2.7109375" customWidth="1"/>
    <col min="4" max="8" width="6.5703125" customWidth="1"/>
    <col min="9" max="9" width="1.42578125" customWidth="1"/>
    <col min="10" max="12" width="3" customWidth="1"/>
    <col min="13" max="15" width="6.5703125" customWidth="1"/>
    <col min="16" max="16" width="3" customWidth="1"/>
    <col min="17" max="19" width="6.5703125" customWidth="1"/>
    <col min="20" max="20" width="3" customWidth="1"/>
    <col min="21" max="23" width="6.5703125" customWidth="1"/>
    <col min="24" max="24" width="3" customWidth="1"/>
    <col min="25" max="27" width="6.5703125" customWidth="1"/>
    <col min="28" max="28" width="3" customWidth="1"/>
    <col min="29" max="31" width="6.5703125" customWidth="1"/>
    <col min="32" max="32" width="3" customWidth="1"/>
    <col min="33" max="35" width="6.5703125" customWidth="1"/>
    <col min="36" max="36" width="3" customWidth="1"/>
    <col min="37" max="39" width="6.5703125" customWidth="1"/>
    <col min="40" max="40" width="3" customWidth="1"/>
    <col min="41" max="43" width="6.5703125" customWidth="1"/>
    <col min="44" max="44" width="4.42578125" customWidth="1"/>
  </cols>
  <sheetData>
    <row r="1" spans="1:70" ht="18" customHeight="1" thickBot="1" x14ac:dyDescent="0.3">
      <c r="B1" s="1" t="s">
        <v>51</v>
      </c>
      <c r="G1" s="125"/>
      <c r="H1" s="119"/>
      <c r="M1" s="2"/>
      <c r="N1" s="4" t="s">
        <v>37</v>
      </c>
      <c r="Q1" s="2"/>
      <c r="R1" s="4" t="s">
        <v>37</v>
      </c>
      <c r="U1" s="2"/>
      <c r="V1" s="4" t="s">
        <v>37</v>
      </c>
      <c r="Y1" s="2"/>
      <c r="Z1" s="4" t="s">
        <v>37</v>
      </c>
      <c r="AC1" s="2"/>
      <c r="AD1" s="4" t="s">
        <v>37</v>
      </c>
      <c r="AG1" s="2"/>
      <c r="AH1" s="4" t="s">
        <v>37</v>
      </c>
      <c r="AK1" s="2"/>
      <c r="AL1" s="4" t="s">
        <v>37</v>
      </c>
      <c r="AO1" s="2"/>
      <c r="AP1" s="4" t="s">
        <v>37</v>
      </c>
      <c r="AR1" s="29"/>
    </row>
    <row r="2" spans="1:70" ht="15" customHeight="1" thickBot="1" x14ac:dyDescent="0.3">
      <c r="C2" s="139"/>
      <c r="D2" s="80" t="s">
        <v>8</v>
      </c>
      <c r="E2" s="81"/>
      <c r="L2" s="138">
        <v>1</v>
      </c>
      <c r="M2" s="121" t="s">
        <v>8</v>
      </c>
      <c r="N2" s="122">
        <v>3</v>
      </c>
      <c r="P2" s="138">
        <v>2</v>
      </c>
      <c r="Q2" s="121" t="s">
        <v>9</v>
      </c>
      <c r="R2" s="122">
        <v>3</v>
      </c>
      <c r="T2" s="138">
        <v>3</v>
      </c>
      <c r="U2" s="121" t="s">
        <v>10</v>
      </c>
      <c r="V2" s="122">
        <v>3</v>
      </c>
      <c r="X2" s="138">
        <v>4</v>
      </c>
      <c r="Y2" s="121" t="s">
        <v>11</v>
      </c>
      <c r="Z2" s="122">
        <v>3</v>
      </c>
      <c r="AB2" s="138">
        <v>5</v>
      </c>
      <c r="AC2" s="121" t="s">
        <v>12</v>
      </c>
      <c r="AD2" s="122">
        <v>3</v>
      </c>
      <c r="AF2" s="138">
        <v>6</v>
      </c>
      <c r="AG2" s="121" t="s">
        <v>13</v>
      </c>
      <c r="AH2" s="122">
        <v>3</v>
      </c>
      <c r="AJ2" s="138">
        <v>7</v>
      </c>
      <c r="AK2" s="121" t="s">
        <v>14</v>
      </c>
      <c r="AL2" s="122">
        <v>2</v>
      </c>
      <c r="AN2" s="138">
        <v>8</v>
      </c>
      <c r="AO2" s="121" t="s">
        <v>15</v>
      </c>
      <c r="AP2" s="122">
        <v>2</v>
      </c>
      <c r="AR2" s="29"/>
    </row>
    <row r="3" spans="1:70" s="119" customFormat="1" ht="15" customHeight="1" thickBot="1" x14ac:dyDescent="0.3">
      <c r="C3" s="25" t="s">
        <v>1</v>
      </c>
      <c r="D3" s="14" t="str">
        <f>MID($D$2,1,1)</f>
        <v>い</v>
      </c>
      <c r="E3" s="14" t="str">
        <f>MID($D$2,2,1)</f>
        <v>よ</v>
      </c>
      <c r="F3" s="20" t="str">
        <f>MID($D$2,3,1)</f>
        <v>し</v>
      </c>
      <c r="G3" s="8"/>
      <c r="H3" s="43"/>
      <c r="J3" s="159"/>
      <c r="K3" s="161"/>
      <c r="L3" s="103"/>
      <c r="M3" s="58" t="str">
        <f>MID(M2,1,1)</f>
        <v>い</v>
      </c>
      <c r="N3" s="58" t="str">
        <f>MID(M2,2,1)</f>
        <v>よ</v>
      </c>
      <c r="O3" s="59" t="str">
        <f>MID(M2,3,1)</f>
        <v>し</v>
      </c>
      <c r="P3" s="103"/>
      <c r="Q3" s="58" t="str">
        <f>MID(Q2,1,1)</f>
        <v>い</v>
      </c>
      <c r="R3" s="58" t="str">
        <f>MID(Q2,2,1)</f>
        <v>し</v>
      </c>
      <c r="S3" s="59" t="str">
        <f>MID(Q2,3,1)</f>
        <v>よ</v>
      </c>
      <c r="T3" s="103"/>
      <c r="U3" s="58" t="str">
        <f>MID(U2,1,1)</f>
        <v>よ</v>
      </c>
      <c r="V3" s="58" t="str">
        <f>MID(U2,2,1)</f>
        <v>い</v>
      </c>
      <c r="W3" s="59" t="str">
        <f>MID(U2,3,1)</f>
        <v>し</v>
      </c>
      <c r="X3" s="103"/>
      <c r="Y3" s="58" t="str">
        <f>MID(Y2,1,1)</f>
        <v>よ</v>
      </c>
      <c r="Z3" s="58" t="str">
        <f>MID(Y2,2,1)</f>
        <v>し</v>
      </c>
      <c r="AA3" s="59" t="str">
        <f>MID(Y2,3,1)</f>
        <v>い</v>
      </c>
      <c r="AB3" s="103"/>
      <c r="AC3" s="58" t="str">
        <f>MID(AC2,1,1)</f>
        <v>し</v>
      </c>
      <c r="AD3" s="58" t="str">
        <f>MID(AC2,2,1)</f>
        <v>い</v>
      </c>
      <c r="AE3" s="59" t="str">
        <f>MID(AC2,3,1)</f>
        <v>よ</v>
      </c>
      <c r="AF3" s="103"/>
      <c r="AG3" s="58" t="str">
        <f>MID(AG2,1,1)</f>
        <v>し</v>
      </c>
      <c r="AH3" s="58" t="str">
        <f>MID(AG2,2,1)</f>
        <v>よ</v>
      </c>
      <c r="AI3" s="59" t="str">
        <f>MID(AG2,3,1)</f>
        <v>い</v>
      </c>
      <c r="AJ3" s="103"/>
      <c r="AK3" s="58" t="str">
        <f>MID(AK2,1,1)</f>
        <v>し</v>
      </c>
      <c r="AL3" s="58" t="str">
        <f>MID(AK2,2,1)</f>
        <v>よ</v>
      </c>
      <c r="AM3" s="59" t="str">
        <f>MID(AK2,3,1)</f>
        <v/>
      </c>
      <c r="AN3" s="103"/>
      <c r="AO3" s="58" t="str">
        <f>MID(AO2,1,1)</f>
        <v>よ</v>
      </c>
      <c r="AP3" s="58" t="str">
        <f>MID(AO2,2,1)</f>
        <v>し</v>
      </c>
      <c r="AQ3" s="59" t="str">
        <f>MID(AO2,3,1)</f>
        <v/>
      </c>
      <c r="AR3" s="29"/>
    </row>
    <row r="4" spans="1:70" ht="15" customHeight="1" x14ac:dyDescent="0.25">
      <c r="C4" s="134">
        <v>1</v>
      </c>
      <c r="D4" s="19">
        <v>1</v>
      </c>
      <c r="E4" s="19">
        <v>0</v>
      </c>
      <c r="F4" s="19">
        <v>0</v>
      </c>
      <c r="G4" s="3"/>
      <c r="H4" s="18"/>
      <c r="J4" s="182" t="s">
        <v>34</v>
      </c>
      <c r="K4" s="55">
        <v>1</v>
      </c>
      <c r="L4" s="56"/>
      <c r="M4" s="15">
        <f t="shared" ref="M4:O6" ca="1" si="0">IF(M$3="","",OFFSET($C$3,$K4,SEARCH(M$3,$D$2)))</f>
        <v>1</v>
      </c>
      <c r="N4" s="15">
        <f t="shared" ca="1" si="0"/>
        <v>0</v>
      </c>
      <c r="O4" s="16">
        <f t="shared" ca="1" si="0"/>
        <v>0</v>
      </c>
      <c r="P4" s="56"/>
      <c r="Q4" s="15">
        <f t="shared" ref="Q4:S6" ca="1" si="1">IF(Q$3="","",OFFSET($C$3,$K4,SEARCH(Q$3,$D$2)))</f>
        <v>1</v>
      </c>
      <c r="R4" s="15">
        <f t="shared" ca="1" si="1"/>
        <v>0</v>
      </c>
      <c r="S4" s="16">
        <f t="shared" ca="1" si="1"/>
        <v>0</v>
      </c>
      <c r="T4" s="56"/>
      <c r="U4" s="15">
        <f t="shared" ref="U4:W6" ca="1" si="2">IF(U$3="","",OFFSET($C$3,$K4,SEARCH(U$3,$D$2)))</f>
        <v>0</v>
      </c>
      <c r="V4" s="15">
        <f t="shared" ca="1" si="2"/>
        <v>1</v>
      </c>
      <c r="W4" s="16">
        <f t="shared" ca="1" si="2"/>
        <v>0</v>
      </c>
      <c r="X4" s="56"/>
      <c r="Y4" s="15">
        <f t="shared" ref="Y4:AA6" ca="1" si="3">IF(Y$3="","",OFFSET($C$3,$K4,SEARCH(Y$3,$D$2)))</f>
        <v>0</v>
      </c>
      <c r="Z4" s="15">
        <f t="shared" ca="1" si="3"/>
        <v>0</v>
      </c>
      <c r="AA4" s="16">
        <f t="shared" ca="1" si="3"/>
        <v>1</v>
      </c>
      <c r="AB4" s="56"/>
      <c r="AC4" s="15">
        <f t="shared" ref="AC4:AE6" ca="1" si="4">IF(AC$3="","",OFFSET($C$3,$K4,SEARCH(AC$3,$D$2)))</f>
        <v>0</v>
      </c>
      <c r="AD4" s="15">
        <f t="shared" ca="1" si="4"/>
        <v>1</v>
      </c>
      <c r="AE4" s="16">
        <f t="shared" ca="1" si="4"/>
        <v>0</v>
      </c>
      <c r="AF4" s="56"/>
      <c r="AG4" s="15">
        <f t="shared" ref="AG4:AI6" ca="1" si="5">IF(AG$3="","",OFFSET($C$3,$K4,SEARCH(AG$3,$D$2)))</f>
        <v>0</v>
      </c>
      <c r="AH4" s="15">
        <f t="shared" ca="1" si="5"/>
        <v>0</v>
      </c>
      <c r="AI4" s="16">
        <f t="shared" ca="1" si="5"/>
        <v>1</v>
      </c>
      <c r="AJ4" s="56"/>
      <c r="AK4" s="15">
        <f t="shared" ref="AK4:AM6" ca="1" si="6">IF(AK$3="","",OFFSET($C$3,$K4,SEARCH(AK$3,$D$2)))</f>
        <v>0</v>
      </c>
      <c r="AL4" s="15">
        <f t="shared" ca="1" si="6"/>
        <v>0</v>
      </c>
      <c r="AM4" s="16" t="str">
        <f t="shared" ca="1" si="6"/>
        <v/>
      </c>
      <c r="AN4" s="56"/>
      <c r="AO4" s="15">
        <f t="shared" ref="AO4:AQ6" ca="1" si="7">IF(AO$3="","",OFFSET($C$3,$K4,SEARCH(AO$3,$D$2)))</f>
        <v>0</v>
      </c>
      <c r="AP4" s="15">
        <f t="shared" ca="1" si="7"/>
        <v>0</v>
      </c>
      <c r="AQ4" s="16" t="str">
        <f t="shared" ca="1" si="7"/>
        <v/>
      </c>
      <c r="AR4" s="29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5" customHeight="1" x14ac:dyDescent="0.25">
      <c r="C5" s="134">
        <v>2</v>
      </c>
      <c r="D5" s="19">
        <v>0</v>
      </c>
      <c r="E5" s="19">
        <v>1</v>
      </c>
      <c r="F5" s="19">
        <v>0</v>
      </c>
      <c r="G5" s="3"/>
      <c r="H5" s="18"/>
      <c r="J5" s="183"/>
      <c r="K5" s="101">
        <v>2</v>
      </c>
      <c r="L5" s="57"/>
      <c r="M5" s="5">
        <f t="shared" ca="1" si="0"/>
        <v>0</v>
      </c>
      <c r="N5" s="5">
        <f t="shared" ca="1" si="0"/>
        <v>1</v>
      </c>
      <c r="O5" s="17">
        <f t="shared" ca="1" si="0"/>
        <v>0</v>
      </c>
      <c r="P5" s="57"/>
      <c r="Q5" s="5">
        <f t="shared" ca="1" si="1"/>
        <v>0</v>
      </c>
      <c r="R5" s="5">
        <f t="shared" ca="1" si="1"/>
        <v>0</v>
      </c>
      <c r="S5" s="17">
        <f t="shared" ca="1" si="1"/>
        <v>1</v>
      </c>
      <c r="T5" s="57"/>
      <c r="U5" s="5">
        <f t="shared" ca="1" si="2"/>
        <v>1</v>
      </c>
      <c r="V5" s="5">
        <f t="shared" ca="1" si="2"/>
        <v>0</v>
      </c>
      <c r="W5" s="17">
        <f t="shared" ca="1" si="2"/>
        <v>0</v>
      </c>
      <c r="X5" s="57"/>
      <c r="Y5" s="5">
        <f t="shared" ca="1" si="3"/>
        <v>1</v>
      </c>
      <c r="Z5" s="5">
        <f t="shared" ca="1" si="3"/>
        <v>0</v>
      </c>
      <c r="AA5" s="17">
        <f t="shared" ca="1" si="3"/>
        <v>0</v>
      </c>
      <c r="AB5" s="57"/>
      <c r="AC5" s="5">
        <f t="shared" ca="1" si="4"/>
        <v>0</v>
      </c>
      <c r="AD5" s="5">
        <f t="shared" ca="1" si="4"/>
        <v>0</v>
      </c>
      <c r="AE5" s="17">
        <f t="shared" ca="1" si="4"/>
        <v>1</v>
      </c>
      <c r="AF5" s="57"/>
      <c r="AG5" s="5">
        <f t="shared" ca="1" si="5"/>
        <v>0</v>
      </c>
      <c r="AH5" s="5">
        <f t="shared" ca="1" si="5"/>
        <v>1</v>
      </c>
      <c r="AI5" s="17">
        <f t="shared" ca="1" si="5"/>
        <v>0</v>
      </c>
      <c r="AJ5" s="57"/>
      <c r="AK5" s="5">
        <f t="shared" ca="1" si="6"/>
        <v>0</v>
      </c>
      <c r="AL5" s="5">
        <f t="shared" ca="1" si="6"/>
        <v>1</v>
      </c>
      <c r="AM5" s="17" t="str">
        <f t="shared" ca="1" si="6"/>
        <v/>
      </c>
      <c r="AN5" s="57"/>
      <c r="AO5" s="5">
        <f t="shared" ca="1" si="7"/>
        <v>1</v>
      </c>
      <c r="AP5" s="5">
        <f t="shared" ca="1" si="7"/>
        <v>0</v>
      </c>
      <c r="AQ5" s="17" t="str">
        <f t="shared" ca="1" si="7"/>
        <v/>
      </c>
      <c r="AR5" s="29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5" customHeight="1" thickBot="1" x14ac:dyDescent="0.3">
      <c r="C6" s="135">
        <v>3</v>
      </c>
      <c r="D6" s="98">
        <v>0</v>
      </c>
      <c r="E6" s="98">
        <v>0</v>
      </c>
      <c r="F6" s="98">
        <v>1</v>
      </c>
      <c r="G6" s="3"/>
      <c r="H6" s="18"/>
      <c r="J6" s="184"/>
      <c r="K6" s="102">
        <v>3</v>
      </c>
      <c r="L6" s="76"/>
      <c r="M6" s="77">
        <f t="shared" ca="1" si="0"/>
        <v>0</v>
      </c>
      <c r="N6" s="77">
        <f t="shared" ca="1" si="0"/>
        <v>0</v>
      </c>
      <c r="O6" s="78">
        <f t="shared" ca="1" si="0"/>
        <v>1</v>
      </c>
      <c r="P6" s="76"/>
      <c r="Q6" s="77">
        <f t="shared" ca="1" si="1"/>
        <v>0</v>
      </c>
      <c r="R6" s="77">
        <f t="shared" ca="1" si="1"/>
        <v>1</v>
      </c>
      <c r="S6" s="78">
        <f t="shared" ca="1" si="1"/>
        <v>0</v>
      </c>
      <c r="T6" s="76"/>
      <c r="U6" s="77">
        <f t="shared" ca="1" si="2"/>
        <v>0</v>
      </c>
      <c r="V6" s="77">
        <f t="shared" ca="1" si="2"/>
        <v>0</v>
      </c>
      <c r="W6" s="78">
        <f t="shared" ca="1" si="2"/>
        <v>1</v>
      </c>
      <c r="X6" s="76"/>
      <c r="Y6" s="77">
        <f t="shared" ca="1" si="3"/>
        <v>0</v>
      </c>
      <c r="Z6" s="77">
        <f t="shared" ca="1" si="3"/>
        <v>1</v>
      </c>
      <c r="AA6" s="78">
        <f t="shared" ca="1" si="3"/>
        <v>0</v>
      </c>
      <c r="AB6" s="76"/>
      <c r="AC6" s="77">
        <f t="shared" ca="1" si="4"/>
        <v>1</v>
      </c>
      <c r="AD6" s="77">
        <f t="shared" ca="1" si="4"/>
        <v>0</v>
      </c>
      <c r="AE6" s="78">
        <f t="shared" ca="1" si="4"/>
        <v>0</v>
      </c>
      <c r="AF6" s="76"/>
      <c r="AG6" s="77">
        <f t="shared" ca="1" si="5"/>
        <v>1</v>
      </c>
      <c r="AH6" s="77">
        <f t="shared" ca="1" si="5"/>
        <v>0</v>
      </c>
      <c r="AI6" s="78">
        <f t="shared" ca="1" si="5"/>
        <v>0</v>
      </c>
      <c r="AJ6" s="76"/>
      <c r="AK6" s="77">
        <f t="shared" ca="1" si="6"/>
        <v>1</v>
      </c>
      <c r="AL6" s="77">
        <f t="shared" ca="1" si="6"/>
        <v>0</v>
      </c>
      <c r="AM6" s="78" t="str">
        <f t="shared" ca="1" si="6"/>
        <v/>
      </c>
      <c r="AN6" s="76"/>
      <c r="AO6" s="77">
        <f t="shared" ca="1" si="7"/>
        <v>0</v>
      </c>
      <c r="AP6" s="77">
        <f t="shared" ca="1" si="7"/>
        <v>1</v>
      </c>
      <c r="AQ6" s="78" t="str">
        <f t="shared" ca="1" si="7"/>
        <v/>
      </c>
      <c r="AR6" s="29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15" customHeight="1" x14ac:dyDescent="0.25">
      <c r="B7" t="s">
        <v>36</v>
      </c>
      <c r="G7" s="13"/>
      <c r="I7" s="6"/>
      <c r="J7" t="s">
        <v>35</v>
      </c>
      <c r="AR7" s="29" t="s">
        <v>16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s="29" customFormat="1" ht="15" customHeight="1" thickBot="1" x14ac:dyDescent="0.3">
      <c r="A8"/>
      <c r="B8" s="119"/>
      <c r="C8" s="119"/>
      <c r="D8" s="163" t="s">
        <v>23</v>
      </c>
      <c r="E8" s="137" t="s">
        <v>24</v>
      </c>
      <c r="F8" s="137" t="s">
        <v>25</v>
      </c>
      <c r="G8" s="64" t="s">
        <v>0</v>
      </c>
      <c r="H8" s="20" t="s">
        <v>40</v>
      </c>
      <c r="I8" s="6"/>
      <c r="J8" s="178"/>
      <c r="K8" s="177"/>
      <c r="L8" s="104"/>
      <c r="M8" s="105">
        <v>1</v>
      </c>
      <c r="N8" s="105">
        <v>2</v>
      </c>
      <c r="O8" s="105">
        <v>3</v>
      </c>
      <c r="P8" s="120"/>
      <c r="Q8" s="105">
        <v>1</v>
      </c>
      <c r="R8" s="105">
        <v>2</v>
      </c>
      <c r="S8" s="105">
        <v>3</v>
      </c>
      <c r="T8" s="104"/>
      <c r="U8" s="105">
        <v>1</v>
      </c>
      <c r="V8" s="105">
        <v>2</v>
      </c>
      <c r="W8" s="105">
        <v>3</v>
      </c>
      <c r="X8" s="104"/>
      <c r="Y8" s="105">
        <v>1</v>
      </c>
      <c r="Z8" s="105">
        <v>2</v>
      </c>
      <c r="AA8" s="105">
        <v>3</v>
      </c>
      <c r="AB8" s="104"/>
      <c r="AC8" s="105">
        <v>1</v>
      </c>
      <c r="AD8" s="105">
        <v>2</v>
      </c>
      <c r="AE8" s="105">
        <v>3</v>
      </c>
      <c r="AF8" s="104"/>
      <c r="AG8" s="105">
        <v>1</v>
      </c>
      <c r="AH8" s="105">
        <v>2</v>
      </c>
      <c r="AI8" s="105">
        <v>3</v>
      </c>
      <c r="AJ8" s="104"/>
      <c r="AK8" s="105">
        <v>1</v>
      </c>
      <c r="AL8" s="105">
        <v>2</v>
      </c>
      <c r="AM8" s="105">
        <v>3</v>
      </c>
      <c r="AN8" s="104"/>
      <c r="AO8" s="105">
        <v>1</v>
      </c>
      <c r="AP8" s="105">
        <v>2</v>
      </c>
      <c r="AQ8" s="105">
        <v>3</v>
      </c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1:70" ht="15" customHeight="1" x14ac:dyDescent="0.25">
      <c r="B9" s="185" t="s">
        <v>39</v>
      </c>
      <c r="C9" s="12" t="s">
        <v>21</v>
      </c>
      <c r="D9" s="140">
        <v>3.0237377973213704</v>
      </c>
      <c r="E9" s="141">
        <v>18.290756074767529</v>
      </c>
      <c r="F9" s="141">
        <v>2.5292899822028172</v>
      </c>
      <c r="G9" s="142">
        <v>65.055999822716572</v>
      </c>
      <c r="H9" s="142">
        <v>16.880760255069852</v>
      </c>
      <c r="I9" s="91"/>
      <c r="J9" s="187" t="s">
        <v>3</v>
      </c>
      <c r="K9" s="109" t="s">
        <v>26</v>
      </c>
      <c r="L9" s="88"/>
      <c r="M9" s="89">
        <f t="array" aca="1" ref="M9:M10" ca="1">IF(N3="","",MMULT($D$9:$F$10,M4:M6))</f>
        <v>3.0237377973213704</v>
      </c>
      <c r="N9" s="89">
        <f t="array" aca="1" ref="N9:N10" ca="1">IF(O3="","",MMULT($D$9:$F$10,N4:N6))</f>
        <v>18.290756074767529</v>
      </c>
      <c r="O9" s="90"/>
      <c r="P9" s="88"/>
      <c r="Q9" s="89">
        <f t="array" aca="1" ref="Q9:Q10" ca="1">IF(R3="","",MMULT($D$9:$F$10,Q4:Q6))</f>
        <v>3.0237377973213704</v>
      </c>
      <c r="R9" s="89">
        <f t="array" aca="1" ref="R9:R10" ca="1">IF(S3="","",MMULT($D$9:$F$10,R4:R6))</f>
        <v>2.5292899822028172</v>
      </c>
      <c r="S9" s="90"/>
      <c r="T9" s="88"/>
      <c r="U9" s="89">
        <f t="array" aca="1" ref="U9:U10" ca="1">IF(V3="","",MMULT($D$9:$F$10,U4:U6))</f>
        <v>18.290756074767529</v>
      </c>
      <c r="V9" s="89">
        <f t="array" aca="1" ref="V9:V10" ca="1">IF(W3="","",MMULT($D$9:$F$10,V4:V6))</f>
        <v>3.0237377973213704</v>
      </c>
      <c r="W9" s="90"/>
      <c r="X9" s="88"/>
      <c r="Y9" s="89">
        <f t="array" aca="1" ref="Y9:Y10" ca="1">IF(Z3="","",MMULT($D$9:$F$10,Y4:Y6))</f>
        <v>18.290756074767529</v>
      </c>
      <c r="Z9" s="89">
        <f t="array" aca="1" ref="Z9:Z10" ca="1">IF(AA3="","",MMULT($D$9:$F$10,Z4:Z6))</f>
        <v>2.5292899822028172</v>
      </c>
      <c r="AA9" s="90"/>
      <c r="AB9" s="88"/>
      <c r="AC9" s="89">
        <f t="array" aca="1" ref="AC9:AC10" ca="1">IF(AD3="","",MMULT($D$9:$F$10,AC4:AC6))</f>
        <v>2.5292899822028172</v>
      </c>
      <c r="AD9" s="89">
        <f t="array" aca="1" ref="AD9:AD10" ca="1">IF(AE3="","",MMULT($D$9:$F$10,AD4:AD6))</f>
        <v>3.0237377973213704</v>
      </c>
      <c r="AE9" s="90"/>
      <c r="AF9" s="88"/>
      <c r="AG9" s="89">
        <f t="array" aca="1" ref="AG9:AG10" ca="1">IF(AH3="","",MMULT($D$9:$F$10,AG4:AG6))</f>
        <v>2.5292899822028172</v>
      </c>
      <c r="AH9" s="89">
        <f t="array" aca="1" ref="AH9:AH10" ca="1">IF(AI3="","",MMULT($D$9:$F$10,AH4:AH6))</f>
        <v>18.290756074767529</v>
      </c>
      <c r="AI9" s="90"/>
      <c r="AJ9" s="88"/>
      <c r="AK9" s="89">
        <f t="array" aca="1" ref="AK9:AK10" ca="1">IF(AL3="","",MMULT($D$9:$F$10,AK4:AK6))</f>
        <v>2.5292899822028172</v>
      </c>
      <c r="AL9" s="89" t="str">
        <f t="array" ref="AL9:AL10">IF(AM3="","",MMULT($D$9:$F$10,AL4:AL6))</f>
        <v/>
      </c>
      <c r="AM9" s="90" t="str">
        <f t="array" ref="AM9:AM10">IF(AM3="","",MMULT($D$9:$F$10,AM4:AM6))</f>
        <v/>
      </c>
      <c r="AN9" s="88"/>
      <c r="AO9" s="89">
        <f t="array" aca="1" ref="AO9:AO10" ca="1">IF(AP3="","",MMULT($D$9:$F$10,AO4:AO6))</f>
        <v>18.290756074767529</v>
      </c>
      <c r="AP9" s="89" t="str">
        <f t="array" ref="AP9:AP10">IF(AQ3="","",MMULT($D$9:$F$10,AP4:AP6))</f>
        <v/>
      </c>
      <c r="AQ9" s="90" t="str">
        <f t="array" ref="AQ9:AQ10">IF(AQ3="","",MMULT($D$9:$F$10,AQ4:AQ6))</f>
        <v/>
      </c>
      <c r="AR9" s="29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</row>
    <row r="10" spans="1:70" ht="15" customHeight="1" x14ac:dyDescent="0.25">
      <c r="B10" s="186"/>
      <c r="C10" s="162" t="s">
        <v>22</v>
      </c>
      <c r="D10" s="143">
        <v>7.9151641509382893</v>
      </c>
      <c r="E10" s="144">
        <v>8.5239400928948577</v>
      </c>
      <c r="F10" s="144">
        <v>21.548954825009559</v>
      </c>
      <c r="G10" s="145">
        <v>4.9117268122091371</v>
      </c>
      <c r="H10" s="145">
        <v>13.4396021890183</v>
      </c>
      <c r="I10" s="92"/>
      <c r="J10" s="188"/>
      <c r="K10" s="110" t="s">
        <v>27</v>
      </c>
      <c r="L10" s="96"/>
      <c r="M10" s="46">
        <f ca="1"/>
        <v>7.9151641509382893</v>
      </c>
      <c r="N10" s="46">
        <f ca="1"/>
        <v>8.5239400928948577</v>
      </c>
      <c r="O10" s="97"/>
      <c r="P10" s="96"/>
      <c r="Q10" s="46">
        <f ca="1"/>
        <v>7.9151641509382893</v>
      </c>
      <c r="R10" s="46">
        <f ca="1"/>
        <v>21.548954825009559</v>
      </c>
      <c r="S10" s="97"/>
      <c r="T10" s="96"/>
      <c r="U10" s="46">
        <f ca="1"/>
        <v>8.5239400928948577</v>
      </c>
      <c r="V10" s="46">
        <f ca="1"/>
        <v>7.9151641509382893</v>
      </c>
      <c r="W10" s="97"/>
      <c r="X10" s="96"/>
      <c r="Y10" s="46">
        <f ca="1"/>
        <v>8.5239400928948577</v>
      </c>
      <c r="Z10" s="46">
        <f ca="1"/>
        <v>21.548954825009559</v>
      </c>
      <c r="AA10" s="97"/>
      <c r="AB10" s="96"/>
      <c r="AC10" s="46">
        <f ca="1"/>
        <v>21.548954825009559</v>
      </c>
      <c r="AD10" s="46">
        <f ca="1"/>
        <v>7.9151641509382893</v>
      </c>
      <c r="AE10" s="97"/>
      <c r="AF10" s="96"/>
      <c r="AG10" s="46">
        <f ca="1"/>
        <v>21.548954825009559</v>
      </c>
      <c r="AH10" s="46">
        <f ca="1"/>
        <v>8.5239400928948577</v>
      </c>
      <c r="AI10" s="97"/>
      <c r="AJ10" s="96"/>
      <c r="AK10" s="46">
        <f ca="1"/>
        <v>21.548954825009559</v>
      </c>
      <c r="AL10" s="46" t="str">
        <v/>
      </c>
      <c r="AM10" s="97" t="str">
        <v/>
      </c>
      <c r="AN10" s="96"/>
      <c r="AO10" s="46">
        <f ca="1"/>
        <v>8.5239400928948577</v>
      </c>
      <c r="AP10" s="46" t="str">
        <v/>
      </c>
      <c r="AQ10" s="97" t="str">
        <v/>
      </c>
      <c r="AR10" s="29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</row>
    <row r="11" spans="1:70" ht="15" customHeight="1" x14ac:dyDescent="0.25">
      <c r="B11" s="106"/>
      <c r="C11" s="107"/>
      <c r="D11" s="146"/>
      <c r="E11" s="146"/>
      <c r="F11" s="146"/>
      <c r="G11" s="10"/>
      <c r="H11" s="10"/>
      <c r="I11" s="92"/>
      <c r="J11" s="189" t="s">
        <v>0</v>
      </c>
      <c r="K11" s="109" t="s">
        <v>28</v>
      </c>
      <c r="L11" s="60"/>
      <c r="M11" s="44">
        <f>IF(N$3="","",L15)</f>
        <v>0</v>
      </c>
      <c r="N11" s="44">
        <f ca="1">IF(O$3="","",M15)</f>
        <v>9.5933699903096555E-7</v>
      </c>
      <c r="O11" s="70"/>
      <c r="P11" s="60"/>
      <c r="Q11" s="44">
        <f>IF(R$3="","",P15)</f>
        <v>0</v>
      </c>
      <c r="R11" s="44">
        <f ca="1">IF(S$3="","",Q15)</f>
        <v>9.5933699903096555E-7</v>
      </c>
      <c r="S11" s="70"/>
      <c r="T11" s="60"/>
      <c r="U11" s="44">
        <f>IF(V$3="","",T15)</f>
        <v>0</v>
      </c>
      <c r="V11" s="44">
        <f ca="1">IF(W$3="","",U15)</f>
        <v>0.80376528428996807</v>
      </c>
      <c r="W11" s="70"/>
      <c r="X11" s="60"/>
      <c r="Y11" s="44">
        <f>IF(Z$3="","",X15)</f>
        <v>0</v>
      </c>
      <c r="Z11" s="44">
        <f ca="1">IF(AA$3="","",Y15)</f>
        <v>0.80376528428996807</v>
      </c>
      <c r="AA11" s="70"/>
      <c r="AB11" s="60"/>
      <c r="AC11" s="44">
        <f>IF(AD$3="","",AB15)</f>
        <v>0</v>
      </c>
      <c r="AD11" s="44">
        <f ca="1">IF(AE$3="","",AC15)</f>
        <v>5.8510714187826092E-7</v>
      </c>
      <c r="AE11" s="70"/>
      <c r="AF11" s="60"/>
      <c r="AG11" s="44">
        <f>IF(AH$3="","",AF15)</f>
        <v>0</v>
      </c>
      <c r="AH11" s="44">
        <f ca="1">IF(AI$3="","",AG15)</f>
        <v>5.8510714187826092E-7</v>
      </c>
      <c r="AI11" s="70"/>
      <c r="AJ11" s="60"/>
      <c r="AK11" s="44">
        <f>IF(AL$3="","",AJ15)</f>
        <v>0</v>
      </c>
      <c r="AL11" s="44" t="str">
        <f>IF(AM$3="","",AK15)</f>
        <v/>
      </c>
      <c r="AM11" s="70" t="str">
        <f>IF(AM$3="","",$G9*AL15)</f>
        <v/>
      </c>
      <c r="AN11" s="60"/>
      <c r="AO11" s="44">
        <f>IF(AP$3="","",AN15)</f>
        <v>0</v>
      </c>
      <c r="AP11" s="44" t="str">
        <f>IF(AQ$3="","",AO15)</f>
        <v/>
      </c>
      <c r="AQ11" s="70" t="str">
        <f>IF(AQ$3="","",$G9*AP15)</f>
        <v/>
      </c>
      <c r="AR11" s="29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</row>
    <row r="12" spans="1:70" ht="15" customHeight="1" x14ac:dyDescent="0.25">
      <c r="B12" s="21"/>
      <c r="C12" s="22"/>
      <c r="D12" s="157" t="s">
        <v>21</v>
      </c>
      <c r="E12" s="158" t="s">
        <v>22</v>
      </c>
      <c r="F12" s="113" t="s">
        <v>47</v>
      </c>
      <c r="G12" s="10"/>
      <c r="H12" s="147"/>
      <c r="I12" s="92"/>
      <c r="J12" s="190"/>
      <c r="K12" s="110" t="s">
        <v>29</v>
      </c>
      <c r="L12" s="61"/>
      <c r="M12" s="44">
        <f>IF(N$3="","",L16)</f>
        <v>0</v>
      </c>
      <c r="N12" s="44">
        <f ca="1">IF(O$3="","",M16)</f>
        <v>3.9722673917988354E-3</v>
      </c>
      <c r="O12" s="70"/>
      <c r="P12" s="61"/>
      <c r="Q12" s="44">
        <f>IF(R$3="","",P16)</f>
        <v>0</v>
      </c>
      <c r="R12" s="44">
        <f ca="1">IF(S$3="","",Q16)</f>
        <v>3.9722673917988354E-3</v>
      </c>
      <c r="S12" s="70"/>
      <c r="T12" s="61"/>
      <c r="U12" s="44">
        <f>IF(V$3="","",T16)</f>
        <v>0</v>
      </c>
      <c r="V12" s="44">
        <f ca="1">IF(W$3="","",U16)</f>
        <v>7.2775121085927041E-3</v>
      </c>
      <c r="W12" s="70"/>
      <c r="X12" s="61"/>
      <c r="Y12" s="44">
        <f>IF(Z$3="","",X16)</f>
        <v>0</v>
      </c>
      <c r="Z12" s="44">
        <f ca="1">IF(AA$3="","",Y16)</f>
        <v>7.2775121085927041E-3</v>
      </c>
      <c r="AA12" s="70"/>
      <c r="AB12" s="61"/>
      <c r="AC12" s="44">
        <f>IF(AD$3="","",AB16)</f>
        <v>0</v>
      </c>
      <c r="AD12" s="44">
        <f ca="1">IF(AE$3="","",AC16)</f>
        <v>0.99969937692013466</v>
      </c>
      <c r="AE12" s="70"/>
      <c r="AF12" s="61"/>
      <c r="AG12" s="44">
        <f>IF(AH$3="","",AF16)</f>
        <v>0</v>
      </c>
      <c r="AH12" s="44">
        <f ca="1">IF(AI$3="","",AG16)</f>
        <v>0.99969937692013466</v>
      </c>
      <c r="AI12" s="70"/>
      <c r="AJ12" s="61"/>
      <c r="AK12" s="44">
        <f>IF(AL$3="","",AJ16)</f>
        <v>0</v>
      </c>
      <c r="AL12" s="44" t="str">
        <f>IF(AM$3="","",AK16)</f>
        <v/>
      </c>
      <c r="AM12" s="70" t="str">
        <f>IF(AM$3="","",$G10*AL16)</f>
        <v/>
      </c>
      <c r="AN12" s="61"/>
      <c r="AO12" s="44">
        <f>IF(AP$3="","",AN16)</f>
        <v>0</v>
      </c>
      <c r="AP12" s="44" t="str">
        <f>IF(AQ$3="","",AO16)</f>
        <v/>
      </c>
      <c r="AQ12" s="70" t="str">
        <f>IF(AQ$3="","",$G10*AP16)</f>
        <v/>
      </c>
      <c r="AR12" s="29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</row>
    <row r="13" spans="1:70" ht="15" customHeight="1" x14ac:dyDescent="0.25">
      <c r="B13" s="167" t="s">
        <v>38</v>
      </c>
      <c r="C13" s="12" t="s">
        <v>18</v>
      </c>
      <c r="D13" s="148">
        <v>72.828465456258201</v>
      </c>
      <c r="E13" s="149">
        <v>90.100474351167037</v>
      </c>
      <c r="F13" s="150">
        <v>96.126045912961118</v>
      </c>
      <c r="G13" s="10"/>
      <c r="H13" s="147"/>
      <c r="I13" s="92"/>
      <c r="J13" s="172" t="s">
        <v>6</v>
      </c>
      <c r="K13" s="26" t="s">
        <v>26</v>
      </c>
      <c r="L13" s="67"/>
      <c r="M13" s="68">
        <f ca="1">IF(N$3="","",M9+$G$9*M11-$H$9)</f>
        <v>-13.857022457748482</v>
      </c>
      <c r="N13" s="68">
        <f ca="1">IF(O$3="","",N9+$G$9*N11-$H$9)</f>
        <v>1.4100582303253155</v>
      </c>
      <c r="O13" s="69"/>
      <c r="P13" s="67"/>
      <c r="Q13" s="68">
        <f ca="1">IF(R$3="","",Q9+$G$9*Q11-$H$9)</f>
        <v>-13.857022457748482</v>
      </c>
      <c r="R13" s="68">
        <f ca="1">IF(S$3="","",R9+$G$9*R11-$H$9)</f>
        <v>-14.351407862239396</v>
      </c>
      <c r="S13" s="69"/>
      <c r="T13" s="67"/>
      <c r="U13" s="68">
        <f ca="1">IF(V$3="","",U9+$G$9*U11-$H$9)</f>
        <v>1.4099958196976772</v>
      </c>
      <c r="V13" s="68">
        <f ca="1">IF(W$3="","",V9+$G$9*V11-$H$9)</f>
        <v>38.432731734525412</v>
      </c>
      <c r="W13" s="69"/>
      <c r="X13" s="67"/>
      <c r="Y13" s="68">
        <f ca="1">IF(Z$3="","",Y9+$G$9*Y11-$H$9)</f>
        <v>1.4099958196976772</v>
      </c>
      <c r="Z13" s="68">
        <f ca="1">IF(AA$3="","",Z9+$G$9*Z11-$H$9)</f>
        <v>37.938283919406864</v>
      </c>
      <c r="AA13" s="69"/>
      <c r="AB13" s="67"/>
      <c r="AC13" s="68">
        <f ca="1">IF(AD$3="","",AC9+$G$9*AC11-$H$9)</f>
        <v>-14.351470272867035</v>
      </c>
      <c r="AD13" s="68">
        <f ca="1">IF(AE$3="","",AD9+$G$9*AD11-$H$9)</f>
        <v>-13.856984393018363</v>
      </c>
      <c r="AE13" s="69"/>
      <c r="AF13" s="67"/>
      <c r="AG13" s="68">
        <f ca="1">IF(AH$3="","",AG9+$G$9*AG11-$H$9)</f>
        <v>-14.351470272867035</v>
      </c>
      <c r="AH13" s="68">
        <f ca="1">IF(AI$3="","",AH9+$G$9*AH11-$H$9)</f>
        <v>1.4100338844277971</v>
      </c>
      <c r="AI13" s="69"/>
      <c r="AJ13" s="67"/>
      <c r="AK13" s="68">
        <f ca="1">IF(AL$3="","",AK9+$G$9*AK11-$H$9)</f>
        <v>-14.351470272867035</v>
      </c>
      <c r="AL13" s="68" t="str">
        <f>IF(AM$3="","",AL9+$G$9*AL11-$H$9)</f>
        <v/>
      </c>
      <c r="AM13" s="69" t="str">
        <f t="array" ref="AM13:AM14">IF(AM$3="","",AM9:AM10+AM11:AM12)</f>
        <v/>
      </c>
      <c r="AN13" s="67"/>
      <c r="AO13" s="68">
        <f ca="1">IF(AP$3="","",AO9+$G$9*AO11-$H$9)</f>
        <v>1.4099958196976772</v>
      </c>
      <c r="AP13" s="68" t="str">
        <f>IF(AQ$3="","",AP9+$G$9*AP11-$H$9)</f>
        <v/>
      </c>
      <c r="AQ13" s="69" t="str">
        <f t="array" ref="AQ13:AQ14">IF(AQ$3="","",AQ9:AQ10+AQ11:AQ12)</f>
        <v/>
      </c>
      <c r="AR13" s="29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</row>
    <row r="14" spans="1:70" ht="15" customHeight="1" x14ac:dyDescent="0.25">
      <c r="B14" s="168"/>
      <c r="C14" s="134" t="s">
        <v>19</v>
      </c>
      <c r="D14" s="151">
        <v>-66.616679883964224</v>
      </c>
      <c r="E14" s="152">
        <v>-4.6735858116898541</v>
      </c>
      <c r="F14" s="153">
        <v>-12.988250276915549</v>
      </c>
      <c r="G14" s="10"/>
      <c r="H14" s="147"/>
      <c r="I14" s="92"/>
      <c r="J14" s="173"/>
      <c r="K14" s="27" t="s">
        <v>27</v>
      </c>
      <c r="L14" s="62"/>
      <c r="M14" s="44">
        <f ca="1">IF(N$3="","",M10+$G$10*M12-$H$10)</f>
        <v>-5.5244380380800111</v>
      </c>
      <c r="N14" s="44">
        <f ca="1">IF(O$3="","",N10+$G$10*N12-$H$10)</f>
        <v>-4.8961514038698795</v>
      </c>
      <c r="O14" s="70"/>
      <c r="P14" s="62"/>
      <c r="Q14" s="44">
        <f ca="1">IF(R$3="","",Q10+$G$10*Q12-$H$10)</f>
        <v>-5.5244380380800111</v>
      </c>
      <c r="R14" s="44">
        <f ca="1">IF(S$3="","",R10+$G$10*R12-$H$10)</f>
        <v>8.1288633282448206</v>
      </c>
      <c r="S14" s="70"/>
      <c r="T14" s="62"/>
      <c r="U14" s="44">
        <f ca="1">IF(V$3="","",U10+$G$10*U12-$H$10)</f>
        <v>-4.9156620961234427</v>
      </c>
      <c r="V14" s="44">
        <f ca="1">IF(W$3="","",V10+$G$10*V12-$H$10)</f>
        <v>-5.4886928867300595</v>
      </c>
      <c r="W14" s="70"/>
      <c r="X14" s="62"/>
      <c r="Y14" s="44">
        <f ca="1">IF(Z$3="","",Y10+$G$10*Y12-$H$10)</f>
        <v>-4.9156620961234427</v>
      </c>
      <c r="Z14" s="44">
        <f ca="1">IF(AA$3="","",Z10+$G$10*Z12-$H$10)</f>
        <v>8.1450977873412089</v>
      </c>
      <c r="AA14" s="70"/>
      <c r="AB14" s="62"/>
      <c r="AC14" s="44">
        <f ca="1">IF(AD$3="","",AC10+$G$10*AC12-$H$10)</f>
        <v>8.1093526359912591</v>
      </c>
      <c r="AD14" s="44">
        <f ca="1">IF(AE$3="","",AD10+$G$10*AD12-$H$10)</f>
        <v>-0.61418780431261766</v>
      </c>
      <c r="AE14" s="70"/>
      <c r="AF14" s="62"/>
      <c r="AG14" s="44">
        <f ca="1">IF(AH$3="","",AG10+$G$10*AG12-$H$10)</f>
        <v>8.1093526359912591</v>
      </c>
      <c r="AH14" s="44">
        <f ca="1">IF(AI$3="","",AH10+$G$10*AH12-$H$10)</f>
        <v>-5.4118623560501788E-3</v>
      </c>
      <c r="AI14" s="70"/>
      <c r="AJ14" s="62"/>
      <c r="AK14" s="44">
        <f ca="1">IF(AL$3="","",AK10+$G$10*AK12-$H$10)</f>
        <v>8.1093526359912591</v>
      </c>
      <c r="AL14" s="44" t="str">
        <f>IF(AM$3="","",AL10+$G$10*AL12-$H$10)</f>
        <v/>
      </c>
      <c r="AM14" s="70" t="str">
        <v/>
      </c>
      <c r="AN14" s="62"/>
      <c r="AO14" s="44">
        <f ca="1">IF(AP$3="","",AO10+$G$10*AO12-$H$10)</f>
        <v>-4.9156620961234427</v>
      </c>
      <c r="AP14" s="44" t="str">
        <f>IF(AQ$3="","",AP10+$G$10*AP12-$H$10)</f>
        <v/>
      </c>
      <c r="AQ14" s="70" t="str">
        <v/>
      </c>
      <c r="AR14" s="29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</row>
    <row r="15" spans="1:70" ht="15" customHeight="1" x14ac:dyDescent="0.25">
      <c r="B15" s="169"/>
      <c r="C15" s="162" t="s">
        <v>20</v>
      </c>
      <c r="D15" s="154">
        <v>10.975560954454716</v>
      </c>
      <c r="E15" s="155">
        <v>-74.33847026543458</v>
      </c>
      <c r="F15" s="156">
        <v>-5.6988586832801102</v>
      </c>
      <c r="G15" s="10"/>
      <c r="H15" s="10"/>
      <c r="I15" s="92"/>
      <c r="J15" s="174" t="s">
        <v>33</v>
      </c>
      <c r="K15" s="82" t="s">
        <v>26</v>
      </c>
      <c r="L15" s="67">
        <v>0</v>
      </c>
      <c r="M15" s="68">
        <f t="array" aca="1" ref="M15:M16" ca="1">IF(N$3="","",1/(1+EXP(-M13:M14)))</f>
        <v>9.5933699903096555E-7</v>
      </c>
      <c r="N15" s="68">
        <f t="array" aca="1" ref="N15:N16" ca="1">IF(O$3="","",1/(1+EXP(-N13:N14)))</f>
        <v>0.8037751279226979</v>
      </c>
      <c r="O15" s="69"/>
      <c r="P15" s="67">
        <v>0</v>
      </c>
      <c r="Q15" s="68">
        <f t="array" aca="1" ref="Q15:Q16" ca="1">IF(R$3="","",1/(1+EXP(-Q13:Q14)))</f>
        <v>9.5933699903096555E-7</v>
      </c>
      <c r="R15" s="68">
        <f t="array" aca="1" ref="R15:R16" ca="1">IF(S$3="","",1/(1+EXP(-R13:R14)))</f>
        <v>5.8514365990039814E-7</v>
      </c>
      <c r="S15" s="69"/>
      <c r="T15" s="67">
        <v>0</v>
      </c>
      <c r="U15" s="68">
        <f t="array" aca="1" ref="U15:U16" ca="1">IF(V$3="","",1/(1+EXP(-U13:U14)))</f>
        <v>0.80376528428996807</v>
      </c>
      <c r="V15" s="68">
        <f t="array" aca="1" ref="V15:V16" ca="1">IF(W$3="","",1/(1+EXP(-V13:V14)))</f>
        <v>1</v>
      </c>
      <c r="W15" s="69"/>
      <c r="X15" s="67">
        <v>0</v>
      </c>
      <c r="Y15" s="68">
        <f t="array" aca="1" ref="Y15:Y16" ca="1">IF(Z$3="","",1/(1+EXP(-Y13:Y14)))</f>
        <v>0.80376528428996807</v>
      </c>
      <c r="Z15" s="68">
        <f t="array" aca="1" ref="Z15:Z16" ca="1">IF(AA$3="","",1/(1+EXP(-Z13:Z14)))</f>
        <v>1</v>
      </c>
      <c r="AA15" s="69"/>
      <c r="AB15" s="67">
        <v>0</v>
      </c>
      <c r="AC15" s="68">
        <f t="array" aca="1" ref="AC15:AC16" ca="1">IF(AD$3="","",1/(1+EXP(-AC13:AC14)))</f>
        <v>5.8510714187826092E-7</v>
      </c>
      <c r="AD15" s="68">
        <f t="array" aca="1" ref="AD15:AD16" ca="1">IF(AE$3="","",1/(1+EXP(-AD13:AD14)))</f>
        <v>9.59373516594904E-7</v>
      </c>
      <c r="AE15" s="69"/>
      <c r="AF15" s="67">
        <v>0</v>
      </c>
      <c r="AG15" s="68">
        <f t="array" aca="1" ref="AG15:AG16" ca="1">IF(AH$3="","",1/(1+EXP(-AG13:AG14)))</f>
        <v>5.8510714187826092E-7</v>
      </c>
      <c r="AH15" s="68">
        <f t="array" aca="1" ref="AH15:AH16" ca="1">IF(AI$3="","",1/(1+EXP(-AH13:AH14)))</f>
        <v>0.80377128804299103</v>
      </c>
      <c r="AI15" s="69"/>
      <c r="AJ15" s="67">
        <v>0</v>
      </c>
      <c r="AK15" s="68">
        <f t="array" aca="1" ref="AK15:AK16" ca="1">IF(AL$3="","",1/(1+EXP(-AK13:AK14)))</f>
        <v>5.8510714187826092E-7</v>
      </c>
      <c r="AL15" s="68" t="str">
        <f t="array" ref="AL15:AL16">IF(AM$3="","",1/(1+EXP(-AL13:AL14)))</f>
        <v/>
      </c>
      <c r="AM15" s="69"/>
      <c r="AN15" s="67">
        <v>0</v>
      </c>
      <c r="AO15" s="68">
        <f t="array" aca="1" ref="AO15:AO16" ca="1">IF(AP$3="","",1/(1+EXP(-AO13:AO14)))</f>
        <v>0.80376528428996807</v>
      </c>
      <c r="AP15" s="68" t="str">
        <f t="array" ref="AP15:AP16">IF(AQ$3="","",1/(1+EXP(-AP13:AP14)))</f>
        <v/>
      </c>
      <c r="AQ15" s="69"/>
      <c r="AR15" s="29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</row>
    <row r="16" spans="1:70" ht="15" customHeight="1" thickBot="1" x14ac:dyDescent="0.3">
      <c r="I16" s="92"/>
      <c r="J16" s="175"/>
      <c r="K16" s="93" t="s">
        <v>27</v>
      </c>
      <c r="L16" s="83">
        <v>0</v>
      </c>
      <c r="M16" s="71">
        <f ca="1"/>
        <v>3.9722673917988354E-3</v>
      </c>
      <c r="N16" s="71">
        <f ca="1"/>
        <v>7.4198317335381512E-3</v>
      </c>
      <c r="O16" s="72"/>
      <c r="P16" s="83">
        <v>0</v>
      </c>
      <c r="Q16" s="71">
        <f ca="1"/>
        <v>3.9722673917988354E-3</v>
      </c>
      <c r="R16" s="71">
        <f ca="1"/>
        <v>0.99970518372374251</v>
      </c>
      <c r="S16" s="72"/>
      <c r="T16" s="83">
        <v>0</v>
      </c>
      <c r="U16" s="71">
        <f ca="1"/>
        <v>7.2775121085927041E-3</v>
      </c>
      <c r="V16" s="71">
        <f ca="1"/>
        <v>4.1162298825658224E-3</v>
      </c>
      <c r="W16" s="72"/>
      <c r="X16" s="83">
        <v>0</v>
      </c>
      <c r="Y16" s="71">
        <f ca="1"/>
        <v>7.2775121085927041E-3</v>
      </c>
      <c r="Z16" s="71">
        <f ca="1"/>
        <v>0.99970992988824492</v>
      </c>
      <c r="AA16" s="72"/>
      <c r="AB16" s="83">
        <v>0</v>
      </c>
      <c r="AC16" s="71">
        <f ca="1"/>
        <v>0.99969937692013466</v>
      </c>
      <c r="AD16" s="71">
        <f ca="1"/>
        <v>0.35110449601847593</v>
      </c>
      <c r="AE16" s="72"/>
      <c r="AF16" s="83">
        <v>0</v>
      </c>
      <c r="AG16" s="71">
        <f ca="1"/>
        <v>0.99969937692013466</v>
      </c>
      <c r="AH16" s="71">
        <f ca="1"/>
        <v>0.49864703771314445</v>
      </c>
      <c r="AI16" s="72"/>
      <c r="AJ16" s="83">
        <v>0</v>
      </c>
      <c r="AK16" s="71">
        <f ca="1"/>
        <v>0.99969937692013466</v>
      </c>
      <c r="AL16" s="71" t="str">
        <v/>
      </c>
      <c r="AM16" s="72"/>
      <c r="AN16" s="83">
        <v>0</v>
      </c>
      <c r="AO16" s="71">
        <f ca="1"/>
        <v>7.2775121085927041E-3</v>
      </c>
      <c r="AP16" s="71" t="str">
        <v/>
      </c>
      <c r="AQ16" s="72"/>
      <c r="AR16" s="29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0" ht="15" customHeight="1" x14ac:dyDescent="0.25">
      <c r="J17" s="176" t="s">
        <v>48</v>
      </c>
      <c r="K17" s="177"/>
      <c r="L17" s="53"/>
      <c r="M17" s="2"/>
      <c r="N17" s="2"/>
      <c r="O17" s="2"/>
      <c r="P17" s="53"/>
      <c r="Q17" s="2"/>
      <c r="R17" s="2"/>
      <c r="S17" s="2"/>
      <c r="T17" s="53"/>
      <c r="U17" s="2"/>
      <c r="V17" s="2"/>
      <c r="W17" s="2"/>
      <c r="X17" s="53"/>
      <c r="Y17" s="2"/>
      <c r="Z17" s="2"/>
      <c r="AA17" s="2"/>
      <c r="AB17" s="53"/>
      <c r="AC17" s="2"/>
      <c r="AD17" s="2"/>
      <c r="AE17" s="2"/>
      <c r="AF17" s="53"/>
      <c r="AG17" s="2"/>
      <c r="AH17" s="2"/>
      <c r="AI17" s="2"/>
      <c r="AJ17" s="53"/>
      <c r="AK17" s="2"/>
      <c r="AL17" s="2"/>
      <c r="AM17" s="2"/>
      <c r="AN17" s="53"/>
      <c r="AO17" s="2"/>
      <c r="AP17" s="2"/>
      <c r="AQ17" s="2"/>
      <c r="AR17" s="29" t="s">
        <v>16</v>
      </c>
    </row>
    <row r="18" spans="1:70" ht="15" customHeight="1" thickBot="1" x14ac:dyDescent="0.3">
      <c r="D18" s="3"/>
      <c r="F18" s="9"/>
      <c r="G18" s="9"/>
      <c r="H18" s="8"/>
      <c r="J18" s="178"/>
      <c r="K18" s="179"/>
      <c r="L18" s="54"/>
      <c r="M18" s="28">
        <v>1</v>
      </c>
      <c r="N18" s="28">
        <v>2</v>
      </c>
      <c r="O18" s="28">
        <v>3</v>
      </c>
      <c r="P18" s="54"/>
      <c r="Q18" s="28">
        <v>1</v>
      </c>
      <c r="R18" s="28">
        <v>2</v>
      </c>
      <c r="S18" s="28">
        <v>3</v>
      </c>
      <c r="T18" s="54"/>
      <c r="U18" s="28">
        <v>1</v>
      </c>
      <c r="V18" s="28">
        <v>2</v>
      </c>
      <c r="W18" s="28">
        <v>3</v>
      </c>
      <c r="X18" s="54"/>
      <c r="Y18" s="28">
        <v>1</v>
      </c>
      <c r="Z18" s="28">
        <v>2</v>
      </c>
      <c r="AA18" s="28">
        <v>3</v>
      </c>
      <c r="AB18" s="54"/>
      <c r="AC18" s="28">
        <v>1</v>
      </c>
      <c r="AD18" s="28">
        <v>2</v>
      </c>
      <c r="AE18" s="28">
        <v>3</v>
      </c>
      <c r="AF18" s="54"/>
      <c r="AG18" s="28">
        <v>1</v>
      </c>
      <c r="AH18" s="28">
        <v>2</v>
      </c>
      <c r="AI18" s="28">
        <v>3</v>
      </c>
      <c r="AJ18" s="54"/>
      <c r="AK18" s="28">
        <v>1</v>
      </c>
      <c r="AL18" s="28">
        <v>2</v>
      </c>
      <c r="AM18" s="28">
        <v>3</v>
      </c>
      <c r="AN18" s="54"/>
      <c r="AO18" s="28">
        <v>1</v>
      </c>
      <c r="AP18" s="28">
        <v>2</v>
      </c>
      <c r="AQ18" s="28">
        <v>3</v>
      </c>
      <c r="AR18" s="29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ht="15" customHeight="1" x14ac:dyDescent="0.25">
      <c r="D19" s="3"/>
      <c r="F19" s="9"/>
      <c r="G19" s="9"/>
      <c r="H19" s="125"/>
      <c r="J19" s="180" t="s">
        <v>6</v>
      </c>
      <c r="K19" s="111" t="s">
        <v>30</v>
      </c>
      <c r="L19" s="63"/>
      <c r="M19" s="47" t="str">
        <f t="array" ref="M19:M21">IF(M18=N2-1,MMULT($D$13:$E$15,M15:M16)-$F$13:$F$15,"")</f>
        <v/>
      </c>
      <c r="N19" s="47">
        <f t="array" aca="1" ref="N19:N21" ca="1">IF(N18=N2-1,MMULT($D$13:$E$15,N15:N16)-$F$13:$F$15,"")</f>
        <v>-36.919806415645766</v>
      </c>
      <c r="O19" s="48"/>
      <c r="P19" s="63"/>
      <c r="Q19" s="47" t="str">
        <f t="array" ref="Q19:Q21">IF(Q18=R2-1,MMULT($D$13:$E$15,Q15:Q16)-$F$13:$F$15,"")</f>
        <v/>
      </c>
      <c r="R19" s="47">
        <f t="array" aca="1" ref="R19:R21" ca="1">IF(R18=R2-1,MMULT($D$13:$E$15,R15:R16)-$F$13:$F$15,"")</f>
        <v>-6.0520920330165069</v>
      </c>
      <c r="S19" s="48"/>
      <c r="T19" s="63"/>
      <c r="U19" s="47" t="str">
        <f t="array" ref="U19:U21">IF(U18=V2-1,MMULT($D$13:$E$15,U15:U16)-$F$13:$F$15,"")</f>
        <v/>
      </c>
      <c r="V19" s="47">
        <f t="array" aca="1" ref="V19:V21" ca="1">IF(V18=V2-1,MMULT($D$13:$E$15,V15:V16)-$F$13:$F$15,"")</f>
        <v>-22.926706191745282</v>
      </c>
      <c r="W19" s="48"/>
      <c r="X19" s="63"/>
      <c r="Y19" s="47" t="str">
        <f t="array" ref="Y19:Y21">IF(Y18=Z2-1,MMULT($D$13:$E$15,Y15:Y16)-$F$13:$F$15,"")</f>
        <v/>
      </c>
      <c r="Z19" s="47">
        <f t="array" aca="1" ref="Z19:Z21" ca="1">IF(Z18=Z2-1,MMULT($D$13:$E$15,Z15:Z16)-$F$13:$F$15,"")</f>
        <v>66.776758439799877</v>
      </c>
      <c r="AA19" s="48"/>
      <c r="AB19" s="63"/>
      <c r="AC19" s="47" t="str">
        <f t="array" ref="AC19:AC21">IF(AC18=AD2-1,MMULT($D$13:$E$15,AC15:AC16)-$F$13:$F$15,"")</f>
        <v/>
      </c>
      <c r="AD19" s="47">
        <f t="array" aca="1" ref="AD19:AD21" ca="1">IF(AD18=AD2-1,MMULT($D$13:$E$15,AD15:AD16)-$F$13:$F$15,"")</f>
        <v>-64.491294405167991</v>
      </c>
      <c r="AE19" s="48"/>
      <c r="AF19" s="63"/>
      <c r="AG19" s="47" t="str">
        <f t="array" ref="AG19:AG21">IF(AG18=AH2-1,MMULT($D$13:$E$15,AG15:AG16)-$F$13:$F$15,"")</f>
        <v/>
      </c>
      <c r="AH19" s="47">
        <f t="array" aca="1" ref="AH19:AH21" ca="1">IF(AH18=AH2-1,MMULT($D$13:$E$15,AH15:AH16)-$F$13:$F$15,"")</f>
        <v>7.3397182047686016</v>
      </c>
      <c r="AI19" s="48"/>
      <c r="AJ19" s="63"/>
      <c r="AK19" s="47">
        <f t="array" aca="1" ref="AK19:AK21" ca="1">IF(AK18=AL2-1,MMULT($D$13:$E$15,AK15:AK16)-$F$13:$F$15,"")</f>
        <v>-6.0526152314355812</v>
      </c>
      <c r="AL19" s="47" t="str">
        <f t="array" ref="AL19:AL21">IF(AL18=AL2-1,MMULT($D$13:$E$15,AL15:AL16)-$F$13:$F$15,"")</f>
        <v/>
      </c>
      <c r="AM19" s="48"/>
      <c r="AN19" s="63"/>
      <c r="AO19" s="47">
        <f t="array" aca="1" ref="AO19:AO21" ca="1">IF(AO18=AP2-1,MMULT($D$13:$E$15,AO15:AO16)-$F$13:$F$15,"")</f>
        <v>-36.933346378029057</v>
      </c>
      <c r="AP19" s="47" t="str">
        <f t="array" ref="AP19:AP21">IF(AP18=AP2-1,MMULT($D$13:$E$15,AP15:AP16)-$F$13:$F$15,"")</f>
        <v/>
      </c>
      <c r="AQ19" s="48"/>
      <c r="AR19" s="29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</row>
    <row r="20" spans="1:70" ht="15" customHeight="1" x14ac:dyDescent="0.25">
      <c r="D20" s="3"/>
      <c r="F20" s="3"/>
      <c r="G20" s="3"/>
      <c r="H20" s="42"/>
      <c r="J20" s="181"/>
      <c r="K20" s="112" t="s">
        <v>31</v>
      </c>
      <c r="L20" s="61"/>
      <c r="M20" s="45" t="str">
        <v/>
      </c>
      <c r="N20" s="45">
        <f ca="1"/>
        <v>-40.591257338918197</v>
      </c>
      <c r="O20" s="49"/>
      <c r="P20" s="61"/>
      <c r="Q20" s="45" t="str">
        <v/>
      </c>
      <c r="R20" s="45">
        <f ca="1"/>
        <v>8.3160033340635895</v>
      </c>
      <c r="S20" s="49"/>
      <c r="T20" s="61"/>
      <c r="U20" s="45" t="str">
        <v/>
      </c>
      <c r="V20" s="45">
        <f ca="1"/>
        <v>-53.647667160625488</v>
      </c>
      <c r="W20" s="49"/>
      <c r="X20" s="61"/>
      <c r="Y20" s="45" t="str">
        <v/>
      </c>
      <c r="Z20" s="45">
        <f ca="1"/>
        <v>-58.300659751179836</v>
      </c>
      <c r="AA20" s="49"/>
      <c r="AB20" s="61"/>
      <c r="AC20" s="45" t="str">
        <v/>
      </c>
      <c r="AD20" s="45">
        <f ca="1"/>
        <v>11.34726937562464</v>
      </c>
      <c r="AE20" s="49"/>
      <c r="AF20" s="61"/>
      <c r="AG20" s="45" t="str">
        <v/>
      </c>
      <c r="AH20" s="45">
        <f ca="1"/>
        <v>-42.886794039063311</v>
      </c>
      <c r="AI20" s="49"/>
      <c r="AJ20" s="61"/>
      <c r="AK20" s="45">
        <f ca="1"/>
        <v>8.3160304750912513</v>
      </c>
      <c r="AL20" s="45" t="str">
        <v/>
      </c>
      <c r="AM20" s="49"/>
      <c r="AN20" s="61"/>
      <c r="AO20" s="45">
        <f ca="1"/>
        <v>-40.589936445807872</v>
      </c>
      <c r="AP20" s="45" t="str">
        <v/>
      </c>
      <c r="AQ20" s="49"/>
      <c r="AR20" s="29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ht="15" customHeight="1" x14ac:dyDescent="0.25">
      <c r="D21" s="3"/>
      <c r="F21" s="3"/>
      <c r="G21" s="3"/>
      <c r="H21" s="42"/>
      <c r="J21" s="181"/>
      <c r="K21" s="112" t="s">
        <v>32</v>
      </c>
      <c r="L21" s="61"/>
      <c r="M21" s="45" t="str">
        <v/>
      </c>
      <c r="N21" s="45">
        <f ca="1"/>
        <v>13.969162652772166</v>
      </c>
      <c r="O21" s="49"/>
      <c r="P21" s="61"/>
      <c r="Q21" s="45" t="str">
        <v/>
      </c>
      <c r="R21" s="45">
        <f ca="1"/>
        <v>-68.617688968888231</v>
      </c>
      <c r="S21" s="49"/>
      <c r="T21" s="61"/>
      <c r="U21" s="45" t="str">
        <v/>
      </c>
      <c r="V21" s="45">
        <f ca="1"/>
        <v>16.368425405004015</v>
      </c>
      <c r="W21" s="49"/>
      <c r="X21" s="61"/>
      <c r="Y21" s="45" t="str">
        <v/>
      </c>
      <c r="Z21" s="45">
        <f ca="1"/>
        <v>-57.642487259322159</v>
      </c>
      <c r="AA21" s="49"/>
      <c r="AB21" s="61"/>
      <c r="AC21" s="45" t="str">
        <v/>
      </c>
      <c r="AD21" s="45">
        <f ca="1"/>
        <v>-20.401701924387243</v>
      </c>
      <c r="AE21" s="49"/>
      <c r="AF21" s="61"/>
      <c r="AG21" s="45" t="str">
        <v/>
      </c>
      <c r="AH21" s="45">
        <f ca="1"/>
        <v>-22.547958537349086</v>
      </c>
      <c r="AI21" s="49"/>
      <c r="AJ21" s="61"/>
      <c r="AK21" s="45">
        <f ca="1"/>
        <v>-68.617257300391699</v>
      </c>
      <c r="AL21" s="45" t="str">
        <v/>
      </c>
      <c r="AM21" s="49"/>
      <c r="AN21" s="61"/>
      <c r="AO21" s="45">
        <f ca="1"/>
        <v>13.97963443658832</v>
      </c>
      <c r="AP21" s="45" t="str">
        <v/>
      </c>
      <c r="AQ21" s="49"/>
      <c r="AR21" s="29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ht="15" customHeight="1" x14ac:dyDescent="0.25">
      <c r="B22" s="3"/>
      <c r="C22" s="3"/>
      <c r="D22" s="3"/>
      <c r="E22" s="3"/>
      <c r="F22" s="3"/>
      <c r="G22" s="3"/>
      <c r="H22" s="3"/>
      <c r="J22" s="167" t="s">
        <v>33</v>
      </c>
      <c r="K22" s="99" t="s">
        <v>30</v>
      </c>
      <c r="L22" s="73"/>
      <c r="M22" s="74" t="str">
        <f t="array" ref="M22:M24">IF(M18=N2-1,1/(1+EXP(-M19:M21)),"")</f>
        <v/>
      </c>
      <c r="N22" s="74">
        <f t="array" aca="1" ref="N22:N24" ca="1">IF(N18=N2-1,1/(1+EXP(-N19:N21)),"")</f>
        <v>9.2455297575042278E-17</v>
      </c>
      <c r="O22" s="75"/>
      <c r="P22" s="73"/>
      <c r="Q22" s="74" t="str">
        <f t="array" ref="Q22:Q24">IF(Q18=R2-1,1/(1+EXP(-Q19:Q21)),"")</f>
        <v/>
      </c>
      <c r="R22" s="74">
        <f t="array" aca="1" ref="R22:R24" ca="1">IF(R18=R2-1,1/(1+EXP(-R19:R21)),"")</f>
        <v>2.3474111329464869E-3</v>
      </c>
      <c r="S22" s="75"/>
      <c r="T22" s="73"/>
      <c r="U22" s="74" t="str">
        <f t="array" ref="U22:U24">IF(U18=V2-1,1/(1+EXP(-U19:U21)),"")</f>
        <v/>
      </c>
      <c r="V22" s="74">
        <f t="array" aca="1" ref="V22:V24" ca="1">IF(V18=V2-1,1/(1+EXP(-V19:V21)),"")</f>
        <v>1.1042261115656824E-10</v>
      </c>
      <c r="W22" s="75"/>
      <c r="X22" s="73"/>
      <c r="Y22" s="74" t="str">
        <f t="array" ref="Y22:Y24">IF(Y18=Z2-1,1/(1+EXP(-Y19:Y21)),"")</f>
        <v/>
      </c>
      <c r="Z22" s="74">
        <f t="array" aca="1" ref="Z22:Z24" ca="1">IF(Z18=Z2-1,1/(1+EXP(-Z19:Z21)),"")</f>
        <v>1</v>
      </c>
      <c r="AA22" s="75"/>
      <c r="AB22" s="73"/>
      <c r="AC22" s="74" t="str">
        <f t="array" ref="AC22:AC24">IF(AC18=AD2-1,1/(1+EXP(-AC19:AC21)),"")</f>
        <v/>
      </c>
      <c r="AD22" s="74">
        <f t="array" aca="1" ref="AD22:AD24" ca="1">IF(AD18=AD2-1,1/(1+EXP(-AD19:AD21)),"")</f>
        <v>9.8126590476937524E-29</v>
      </c>
      <c r="AE22" s="75"/>
      <c r="AF22" s="73"/>
      <c r="AG22" s="74" t="str">
        <f t="array" ref="AG22:AG24">IF(AG18=AH2-1,1/(1+EXP(-AG19:AG21)),"")</f>
        <v/>
      </c>
      <c r="AH22" s="74">
        <f t="array" aca="1" ref="AH22:AH24" ca="1">IF(AH18=AH2-1,1/(1+EXP(-AH19:AH21)),"")</f>
        <v>0.99935118778453214</v>
      </c>
      <c r="AI22" s="75"/>
      <c r="AJ22" s="73"/>
      <c r="AK22" s="74">
        <f t="array" aca="1" ref="AK22:AK24" ca="1">IF(AK18=AL2-1,1/(1+EXP(-AK19:AK21)),"")</f>
        <v>2.3461861731254945E-3</v>
      </c>
      <c r="AL22" s="74" t="str">
        <f t="array" ref="AL22:AL24">IF(AL18=AL2-1,1/(1+EXP(-AL19:AL21)),"")</f>
        <v/>
      </c>
      <c r="AM22" s="75"/>
      <c r="AN22" s="73"/>
      <c r="AO22" s="74">
        <f t="array" aca="1" ref="AO22:AO24" ca="1">IF(AO18=AP2-1,1/(1+EXP(-AO19:AO21)),"")</f>
        <v>9.1211893144462245E-17</v>
      </c>
      <c r="AP22" s="74" t="str">
        <f t="array" ref="AP22:AP24">IF(AP18=AP2-1,1/(1+EXP(-AP19:AP21)),"")</f>
        <v/>
      </c>
      <c r="AQ22" s="75"/>
      <c r="AR22" s="29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</row>
    <row r="23" spans="1:70" ht="15" customHeight="1" x14ac:dyDescent="0.25">
      <c r="D23" s="3"/>
      <c r="E23" s="6"/>
      <c r="J23" s="168"/>
      <c r="K23" s="27" t="s">
        <v>31</v>
      </c>
      <c r="L23" s="61"/>
      <c r="M23" s="45" t="str">
        <v/>
      </c>
      <c r="N23" s="45">
        <f ca="1"/>
        <v>2.3520195332958628E-18</v>
      </c>
      <c r="O23" s="49"/>
      <c r="P23" s="61"/>
      <c r="Q23" s="45" t="str">
        <v/>
      </c>
      <c r="R23" s="45">
        <f ca="1"/>
        <v>0.99975548841690365</v>
      </c>
      <c r="S23" s="49"/>
      <c r="T23" s="61"/>
      <c r="U23" s="45" t="str">
        <v/>
      </c>
      <c r="V23" s="45">
        <f ca="1"/>
        <v>5.0247468332421731E-24</v>
      </c>
      <c r="W23" s="49"/>
      <c r="X23" s="61"/>
      <c r="Y23" s="45" t="str">
        <v/>
      </c>
      <c r="Z23" s="45">
        <f ca="1"/>
        <v>4.7901066037979504E-26</v>
      </c>
      <c r="AA23" s="49"/>
      <c r="AB23" s="61"/>
      <c r="AC23" s="45" t="str">
        <v/>
      </c>
      <c r="AD23" s="45">
        <f ca="1"/>
        <v>0.99998819846767917</v>
      </c>
      <c r="AE23" s="49"/>
      <c r="AF23" s="61"/>
      <c r="AG23" s="45" t="str">
        <v/>
      </c>
      <c r="AH23" s="45">
        <f ca="1"/>
        <v>2.3686560524412686E-19</v>
      </c>
      <c r="AI23" s="49"/>
      <c r="AJ23" s="61"/>
      <c r="AK23" s="45">
        <f ca="1"/>
        <v>0.99975549505148675</v>
      </c>
      <c r="AL23" s="45" t="str">
        <v/>
      </c>
      <c r="AM23" s="49"/>
      <c r="AN23" s="61"/>
      <c r="AO23" s="45">
        <f ca="1"/>
        <v>2.3551283524496323E-18</v>
      </c>
      <c r="AP23" s="45" t="str">
        <v/>
      </c>
      <c r="AQ23" s="49"/>
      <c r="AR23" s="29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</row>
    <row r="24" spans="1:70" ht="15" customHeight="1" thickBot="1" x14ac:dyDescent="0.3">
      <c r="D24" s="3"/>
      <c r="E24" s="6"/>
      <c r="G24" s="6"/>
      <c r="H24" s="6"/>
      <c r="J24" s="169"/>
      <c r="K24" s="100" t="s">
        <v>32</v>
      </c>
      <c r="L24" s="87"/>
      <c r="M24" s="50" t="str">
        <v/>
      </c>
      <c r="N24" s="50">
        <f ca="1"/>
        <v>0.9999991424304131</v>
      </c>
      <c r="O24" s="51"/>
      <c r="P24" s="87"/>
      <c r="Q24" s="50" t="str">
        <v/>
      </c>
      <c r="R24" s="50">
        <f ca="1"/>
        <v>1.583858281964819E-30</v>
      </c>
      <c r="S24" s="51"/>
      <c r="T24" s="87"/>
      <c r="U24" s="50" t="str">
        <v/>
      </c>
      <c r="V24" s="50">
        <f ca="1"/>
        <v>0.99999992214560474</v>
      </c>
      <c r="W24" s="51"/>
      <c r="X24" s="87"/>
      <c r="Y24" s="50" t="str">
        <v/>
      </c>
      <c r="Z24" s="50">
        <f ca="1"/>
        <v>9.2509399124879602E-26</v>
      </c>
      <c r="AA24" s="51"/>
      <c r="AB24" s="87"/>
      <c r="AC24" s="50" t="str">
        <v/>
      </c>
      <c r="AD24" s="50">
        <f ca="1"/>
        <v>1.3792831548230637E-9</v>
      </c>
      <c r="AE24" s="51"/>
      <c r="AF24" s="87"/>
      <c r="AG24" s="50" t="str">
        <v/>
      </c>
      <c r="AH24" s="50">
        <f ca="1"/>
        <v>1.6126719383380863E-10</v>
      </c>
      <c r="AI24" s="51"/>
      <c r="AJ24" s="87"/>
      <c r="AK24" s="50">
        <f ca="1"/>
        <v>1.584542131275597E-30</v>
      </c>
      <c r="AL24" s="50" t="str">
        <v/>
      </c>
      <c r="AM24" s="51"/>
      <c r="AN24" s="87"/>
      <c r="AO24" s="50">
        <f ca="1"/>
        <v>0.99999915136383277</v>
      </c>
      <c r="AP24" s="50" t="str">
        <v/>
      </c>
      <c r="AQ24" s="51"/>
      <c r="AR24" s="29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</row>
    <row r="25" spans="1:70" ht="15" customHeight="1" thickBot="1" x14ac:dyDescent="0.3">
      <c r="D25" s="3"/>
      <c r="E25" s="6"/>
      <c r="AR25" s="29" t="s">
        <v>16</v>
      </c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ht="15" customHeight="1" thickBot="1" x14ac:dyDescent="0.3">
      <c r="D26" s="3"/>
      <c r="E26" s="6"/>
      <c r="H26" s="10"/>
      <c r="M26" s="130" t="s">
        <v>7</v>
      </c>
      <c r="N26" s="131" t="s">
        <v>7</v>
      </c>
      <c r="O26" s="94"/>
      <c r="Q26" s="130" t="s">
        <v>7</v>
      </c>
      <c r="R26" s="131" t="s">
        <v>7</v>
      </c>
      <c r="S26" s="94"/>
      <c r="U26" s="130" t="s">
        <v>7</v>
      </c>
      <c r="V26" s="131" t="s">
        <v>7</v>
      </c>
      <c r="W26" s="94"/>
      <c r="Y26" s="130" t="s">
        <v>7</v>
      </c>
      <c r="Z26" s="131" t="s">
        <v>7</v>
      </c>
      <c r="AA26" s="94"/>
      <c r="AC26" s="130" t="s">
        <v>7</v>
      </c>
      <c r="AD26" s="131" t="s">
        <v>7</v>
      </c>
      <c r="AE26" s="94"/>
      <c r="AG26" s="130" t="s">
        <v>7</v>
      </c>
      <c r="AH26" s="131" t="s">
        <v>7</v>
      </c>
      <c r="AI26" s="94"/>
      <c r="AK26" s="130" t="s">
        <v>7</v>
      </c>
      <c r="AL26" s="131" t="s">
        <v>7</v>
      </c>
      <c r="AM26" s="94"/>
      <c r="AO26" s="130" t="s">
        <v>7</v>
      </c>
      <c r="AP26" s="131" t="s">
        <v>7</v>
      </c>
      <c r="AQ26" s="94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:70" ht="15" customHeight="1" thickBot="1" x14ac:dyDescent="0.3">
      <c r="D27" s="3"/>
      <c r="F27" s="170" t="s">
        <v>44</v>
      </c>
      <c r="G27" s="171"/>
      <c r="H27" s="123">
        <f ca="1">SUM(M27:AQ27)</f>
        <v>1.1555595198939738E-5</v>
      </c>
      <c r="M27" s="132" t="str">
        <f>IF(M22="","",SUMXMY2(M22:M24,N4:N6))</f>
        <v/>
      </c>
      <c r="N27" s="133">
        <f ca="1">IF(N22="","",SUMXMY2(N22:N24,O4:O6))</f>
        <v>7.3542559637312887E-13</v>
      </c>
      <c r="O27" s="95"/>
      <c r="Q27" s="132" t="str">
        <f>IF(Q22="","",SUMXMY2(Q22:Q24,R4:R6))</f>
        <v/>
      </c>
      <c r="R27" s="133">
        <f ca="1">IF(R22="","",SUMXMY2(R22:R24,S4:S6))</f>
        <v>5.5701249413493935E-6</v>
      </c>
      <c r="S27" s="95"/>
      <c r="U27" s="132" t="str">
        <f>IF(U22="","",SUMXMY2(U22:U24,V4:V6))</f>
        <v/>
      </c>
      <c r="V27" s="133">
        <f ca="1">IF(V22="","",SUMXMY2(V22:V24,W4:W6))</f>
        <v>6.0613190550725451E-15</v>
      </c>
      <c r="W27" s="95"/>
      <c r="Y27" s="132" t="str">
        <f>IF(Y22="","",SUMXMY2(Y22:Y24,Z4:Z6))</f>
        <v/>
      </c>
      <c r="Z27" s="133">
        <f ca="1">IF(Z22="","",SUMXMY2(Z22:Z24,AA4:AA6))</f>
        <v>1.0852501054021149E-50</v>
      </c>
      <c r="AA27" s="95"/>
      <c r="AC27" s="132" t="str">
        <f>IF(AC22="","",SUMXMY2(AC22:AC24,AD4:AD6))</f>
        <v/>
      </c>
      <c r="AD27" s="133">
        <f ca="1">IF(AD22="","",SUMXMY2(AD22:AD24,AE4:AE6))</f>
        <v>1.3927616702206507E-10</v>
      </c>
      <c r="AE27" s="95"/>
      <c r="AG27" s="132" t="str">
        <f>IF(AG22="","",SUMXMY2(AG22:AG24,AH4:AH6))</f>
        <v/>
      </c>
      <c r="AH27" s="133">
        <f ca="1">IF(AH22="","",SUMXMY2(AH22:AH24,AI4:AI6))</f>
        <v>4.2095729094034447E-7</v>
      </c>
      <c r="AI27" s="95"/>
      <c r="AK27" s="132">
        <f ca="1">IF(AK22="","",SUMXMY2(AK22:AK24,AL4:AL6))</f>
        <v>5.564372228812718E-6</v>
      </c>
      <c r="AL27" s="133" t="str">
        <f>IF(AL22="","",SUMXMY2(AL22:AL24,AM4:AM6))</f>
        <v/>
      </c>
      <c r="AM27" s="95"/>
      <c r="AO27" s="132">
        <f ca="1">IF(AO22="","",SUMXMY2(AO22:AO24,AP4:AP6))</f>
        <v>7.2018334432699784E-13</v>
      </c>
      <c r="AP27" s="133" t="str">
        <f>IF(AP22="","",SUMXMY2(AP22:AP24,AQ4:AQ6))</f>
        <v/>
      </c>
      <c r="AQ27" s="95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70" ht="15" customHeight="1" x14ac:dyDescent="0.25">
      <c r="AR28" s="29" t="s">
        <v>16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ht="15" customHeight="1" thickBot="1" x14ac:dyDescent="0.3">
      <c r="B29" s="6"/>
      <c r="D29" s="41"/>
      <c r="E29" s="6"/>
      <c r="F29" s="13" t="s">
        <v>5</v>
      </c>
      <c r="G29" s="13"/>
      <c r="H29" s="115"/>
      <c r="M29" s="4" t="s">
        <v>17</v>
      </c>
      <c r="N29" s="113" t="s">
        <v>42</v>
      </c>
      <c r="O29" s="4" t="s">
        <v>43</v>
      </c>
      <c r="Q29" s="4" t="s">
        <v>17</v>
      </c>
      <c r="R29" s="113" t="s">
        <v>42</v>
      </c>
      <c r="S29" s="4" t="s">
        <v>43</v>
      </c>
      <c r="U29" s="4" t="s">
        <v>17</v>
      </c>
      <c r="V29" s="113" t="s">
        <v>42</v>
      </c>
      <c r="W29" s="4" t="s">
        <v>43</v>
      </c>
      <c r="Y29" s="4" t="s">
        <v>17</v>
      </c>
      <c r="Z29" s="113" t="s">
        <v>42</v>
      </c>
      <c r="AA29" s="4" t="s">
        <v>43</v>
      </c>
      <c r="AC29" s="4" t="s">
        <v>17</v>
      </c>
      <c r="AD29" s="113" t="s">
        <v>42</v>
      </c>
      <c r="AE29" s="4" t="s">
        <v>43</v>
      </c>
      <c r="AG29" s="4" t="s">
        <v>17</v>
      </c>
      <c r="AH29" s="113" t="s">
        <v>42</v>
      </c>
      <c r="AI29" s="4" t="s">
        <v>43</v>
      </c>
      <c r="AK29" s="4" t="s">
        <v>17</v>
      </c>
      <c r="AL29" s="4" t="s">
        <v>42</v>
      </c>
      <c r="AM29" s="113" t="s">
        <v>43</v>
      </c>
      <c r="AO29" s="4" t="s">
        <v>17</v>
      </c>
      <c r="AP29" s="4" t="s">
        <v>42</v>
      </c>
      <c r="AQ29" s="113" t="s">
        <v>43</v>
      </c>
      <c r="AR29" s="29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1:70" ht="15" customHeight="1" thickBot="1" x14ac:dyDescent="0.3">
      <c r="A30" s="24"/>
      <c r="C30" s="24"/>
      <c r="D30" s="24"/>
      <c r="E30" s="24"/>
      <c r="F30" s="170" t="s">
        <v>49</v>
      </c>
      <c r="G30" s="171"/>
      <c r="H30" s="124">
        <f ca="1">COUNTIF(L30:AQ30,"〇")/8</f>
        <v>1</v>
      </c>
      <c r="M30" s="113" t="str">
        <f ca="1">OFFSET(L3,0,N2)</f>
        <v>し</v>
      </c>
      <c r="N30" s="4" t="str">
        <f ca="1">IF(O3="","",OFFSET($C$3,0,MATCH(MAX(N22:N24),N22:N24,0)))</f>
        <v>し</v>
      </c>
      <c r="O30" s="4" t="str">
        <f ca="1">IF(N30=O3,"〇","×")</f>
        <v>〇</v>
      </c>
      <c r="Q30" s="113" t="str">
        <f ca="1">OFFSET(P3,0,R2)</f>
        <v>よ</v>
      </c>
      <c r="R30" s="4" t="str">
        <f ca="1">IF(S3="","",OFFSET($C$3,0,MATCH(MAX(R22:R24),R22:R24,0)))</f>
        <v>よ</v>
      </c>
      <c r="S30" s="4" t="str">
        <f ca="1">IF(R30=S3,"〇","×")</f>
        <v>〇</v>
      </c>
      <c r="U30" s="113" t="str">
        <f ca="1">OFFSET(T3,0,V2)</f>
        <v>し</v>
      </c>
      <c r="V30" s="4" t="str">
        <f ca="1">IF(W3="","",OFFSET($C$3,0,MATCH(MAX(V22:V24),V22:V24,0)))</f>
        <v>し</v>
      </c>
      <c r="W30" s="4" t="str">
        <f ca="1">IF(V30=W3,"〇","×")</f>
        <v>〇</v>
      </c>
      <c r="Y30" s="113" t="str">
        <f ca="1">OFFSET(X3,0,Z2)</f>
        <v>い</v>
      </c>
      <c r="Z30" s="4" t="str">
        <f ca="1">IF(AA3="","",OFFSET($C$3,0,MATCH(MAX(Z22:Z24),Z22:Z24,0)))</f>
        <v>い</v>
      </c>
      <c r="AA30" s="4" t="str">
        <f ca="1">IF(Z30=AA3,"〇","×")</f>
        <v>〇</v>
      </c>
      <c r="AC30" s="113" t="str">
        <f ca="1">OFFSET(AB3,0,AD2)</f>
        <v>よ</v>
      </c>
      <c r="AD30" s="4" t="str">
        <f ca="1">IF(AE3="","",OFFSET($C$3,0,MATCH(MAX(AD22:AD24),AD22:AD24,0)))</f>
        <v>よ</v>
      </c>
      <c r="AE30" s="4" t="str">
        <f ca="1">IF(AD30=AE3,"〇","×")</f>
        <v>〇</v>
      </c>
      <c r="AG30" s="113" t="str">
        <f ca="1">OFFSET(AF3,0,AH2)</f>
        <v>い</v>
      </c>
      <c r="AH30" s="4" t="str">
        <f ca="1">IF(AI3="","",OFFSET($C$3,0,MATCH(MAX(AH22:AH24),AH22:AH24,0)))</f>
        <v>い</v>
      </c>
      <c r="AI30" s="4" t="str">
        <f ca="1">IF(AH30=AI3,"〇","×")</f>
        <v>〇</v>
      </c>
      <c r="AK30" s="113" t="str">
        <f ca="1">OFFSET(AJ3,0,AL2)</f>
        <v>よ</v>
      </c>
      <c r="AL30" s="113" t="str">
        <f ca="1">IF(AL3="","",OFFSET($C$3,0,MATCH(MAX(AK22:AK24),AK22:AK24,0)))</f>
        <v>よ</v>
      </c>
      <c r="AM30" s="4" t="str">
        <f ca="1">IF(AL30=AL3,"〇","×")</f>
        <v>〇</v>
      </c>
      <c r="AO30" s="113" t="str">
        <f ca="1">OFFSET(AN3,0,AP2)</f>
        <v>し</v>
      </c>
      <c r="AP30" s="113" t="str">
        <f ca="1">IF(AP3="","",OFFSET($C$3,0,MATCH(MAX(AO22:AO24),AO22:AO24,0)))</f>
        <v>し</v>
      </c>
      <c r="AQ30" s="4" t="str">
        <f ca="1">IF(AP30=AP3,"〇","×")</f>
        <v>〇</v>
      </c>
      <c r="AR30" s="29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x14ac:dyDescent="0.25">
      <c r="A31" s="24"/>
      <c r="B31" s="65"/>
      <c r="C31" s="24"/>
      <c r="D31" s="24"/>
      <c r="E31" s="24"/>
      <c r="F31" s="24"/>
      <c r="G31" s="24"/>
      <c r="M31" s="10"/>
      <c r="N31" s="9"/>
      <c r="O31" s="9"/>
      <c r="Q31" s="10"/>
      <c r="R31" s="9"/>
      <c r="S31" s="9"/>
      <c r="U31" s="10"/>
      <c r="V31" s="9"/>
      <c r="W31" s="9"/>
      <c r="Y31" s="10"/>
      <c r="Z31" s="9"/>
      <c r="AA31" s="9"/>
      <c r="AC31" s="10"/>
      <c r="AD31" s="9"/>
      <c r="AE31" s="9"/>
      <c r="AG31" s="10"/>
      <c r="AH31" s="9"/>
      <c r="AI31" s="9"/>
      <c r="AK31" s="10"/>
      <c r="AL31" s="9"/>
      <c r="AM31" s="9"/>
      <c r="AO31" s="10"/>
      <c r="AP31" s="9"/>
      <c r="AQ31" s="9"/>
      <c r="AR31" s="29" t="s">
        <v>16</v>
      </c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</sheetData>
  <mergeCells count="14">
    <mergeCell ref="J11:J12"/>
    <mergeCell ref="J4:J6"/>
    <mergeCell ref="J8:K8"/>
    <mergeCell ref="B9:B10"/>
    <mergeCell ref="J9:J10"/>
    <mergeCell ref="J19:J21"/>
    <mergeCell ref="J22:J24"/>
    <mergeCell ref="F27:G27"/>
    <mergeCell ref="F30:G30"/>
    <mergeCell ref="B13:B15"/>
    <mergeCell ref="J13:J14"/>
    <mergeCell ref="J15:J16"/>
    <mergeCell ref="J17:K17"/>
    <mergeCell ref="J18:K1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28"/>
  <sheetViews>
    <sheetView workbookViewId="0">
      <selection activeCell="V36" sqref="V36"/>
    </sheetView>
  </sheetViews>
  <sheetFormatPr defaultRowHeight="15.75" x14ac:dyDescent="0.25"/>
  <cols>
    <col min="1" max="1" width="1.42578125" customWidth="1"/>
    <col min="2" max="2" width="2.28515625" customWidth="1"/>
    <col min="3" max="3" width="3.5703125" customWidth="1"/>
    <col min="4" max="8" width="6.5703125" customWidth="1"/>
    <col min="9" max="9" width="1.85546875" customWidth="1"/>
    <col min="10" max="11" width="3" customWidth="1"/>
    <col min="12" max="12" width="3.28515625" customWidth="1"/>
    <col min="13" max="15" width="7.42578125" customWidth="1"/>
  </cols>
  <sheetData>
    <row r="1" spans="1:29" ht="16.5" customHeight="1" thickBot="1" x14ac:dyDescent="0.3">
      <c r="B1" s="1" t="s">
        <v>52</v>
      </c>
      <c r="G1" s="118"/>
      <c r="H1" s="119"/>
      <c r="M1" s="2"/>
      <c r="N1" s="4" t="s">
        <v>37</v>
      </c>
    </row>
    <row r="2" spans="1:29" ht="15" customHeight="1" thickBot="1" x14ac:dyDescent="0.3">
      <c r="C2" s="79" t="s">
        <v>2</v>
      </c>
      <c r="D2" s="80" t="s">
        <v>53</v>
      </c>
      <c r="E2" s="81"/>
      <c r="M2" s="128" t="s">
        <v>54</v>
      </c>
      <c r="N2" s="127">
        <f>LEN(M2)</f>
        <v>2</v>
      </c>
    </row>
    <row r="3" spans="1:29" s="119" customFormat="1" ht="15" customHeight="1" thickBot="1" x14ac:dyDescent="0.3">
      <c r="C3" s="25" t="s">
        <v>1</v>
      </c>
      <c r="D3" s="14" t="str">
        <f>MID($D$2,1,1)</f>
        <v>い</v>
      </c>
      <c r="E3" s="14" t="str">
        <f>MID($D$2,2,1)</f>
        <v>よ</v>
      </c>
      <c r="F3" s="20" t="str">
        <f>MID($D$2,3,1)</f>
        <v>し</v>
      </c>
      <c r="G3" s="8"/>
      <c r="H3" s="43"/>
      <c r="J3" s="159"/>
      <c r="K3" s="160"/>
      <c r="L3" s="12"/>
      <c r="M3" s="9" t="str">
        <f>MID(M2,1,1)</f>
        <v>よ</v>
      </c>
      <c r="N3" s="66" t="str">
        <f>MID(M2,2,1)</f>
        <v>い</v>
      </c>
      <c r="O3" s="126"/>
    </row>
    <row r="4" spans="1:29" ht="15" customHeight="1" x14ac:dyDescent="0.25">
      <c r="C4" s="116">
        <v>1</v>
      </c>
      <c r="D4" s="19">
        <v>1</v>
      </c>
      <c r="E4" s="19">
        <v>0</v>
      </c>
      <c r="F4" s="19">
        <v>0</v>
      </c>
      <c r="G4" s="3"/>
      <c r="H4" s="18"/>
      <c r="J4" s="182" t="s">
        <v>34</v>
      </c>
      <c r="K4" s="55">
        <v>1</v>
      </c>
      <c r="L4" s="56"/>
      <c r="M4" s="15">
        <f ca="1">IF(M$3="","",OFFSET($C$3,$K4,SEARCH(M$3,$D$2)))</f>
        <v>0</v>
      </c>
      <c r="N4" s="15">
        <f ca="1">IF(N$3="","",OFFSET($C$3,$K4,SEARCH(N$3,$D$2)))</f>
        <v>1</v>
      </c>
      <c r="O4" s="1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customHeight="1" x14ac:dyDescent="0.25">
      <c r="C5" s="116">
        <v>2</v>
      </c>
      <c r="D5" s="19">
        <v>0</v>
      </c>
      <c r="E5" s="19">
        <v>1</v>
      </c>
      <c r="F5" s="19">
        <v>0</v>
      </c>
      <c r="G5" s="3"/>
      <c r="H5" s="18"/>
      <c r="J5" s="183"/>
      <c r="K5" s="101">
        <v>2</v>
      </c>
      <c r="L5" s="57"/>
      <c r="M5" s="5">
        <f t="shared" ref="M5:N6" ca="1" si="0">IF(M$3="","",OFFSET($C$3,$K5,SEARCH(M$3,$D$2)))</f>
        <v>1</v>
      </c>
      <c r="N5" s="5">
        <f t="shared" ca="1" si="0"/>
        <v>0</v>
      </c>
      <c r="O5" s="17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customHeight="1" thickBot="1" x14ac:dyDescent="0.3">
      <c r="C6" s="117">
        <v>3</v>
      </c>
      <c r="D6" s="98">
        <v>0</v>
      </c>
      <c r="E6" s="98">
        <v>0</v>
      </c>
      <c r="F6" s="98">
        <v>1</v>
      </c>
      <c r="G6" s="3"/>
      <c r="H6" s="18"/>
      <c r="J6" s="184"/>
      <c r="K6" s="102">
        <v>3</v>
      </c>
      <c r="L6" s="76"/>
      <c r="M6" s="77">
        <f t="shared" ca="1" si="0"/>
        <v>0</v>
      </c>
      <c r="N6" s="77">
        <f t="shared" ca="1" si="0"/>
        <v>0</v>
      </c>
      <c r="O6" s="7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customHeight="1" x14ac:dyDescent="0.25">
      <c r="B7" t="s">
        <v>36</v>
      </c>
      <c r="G7" s="13"/>
      <c r="I7" s="6"/>
      <c r="J7" t="s">
        <v>35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29" customFormat="1" ht="15" customHeight="1" thickBot="1" x14ac:dyDescent="0.3">
      <c r="A8"/>
      <c r="B8" s="119"/>
      <c r="C8" s="119"/>
      <c r="D8" s="163" t="s">
        <v>23</v>
      </c>
      <c r="E8" s="137" t="s">
        <v>24</v>
      </c>
      <c r="F8" s="137" t="s">
        <v>25</v>
      </c>
      <c r="G8" s="64" t="s">
        <v>0</v>
      </c>
      <c r="H8" s="20" t="s">
        <v>40</v>
      </c>
      <c r="I8" s="6"/>
      <c r="J8" s="178"/>
      <c r="K8" s="177"/>
      <c r="L8" s="104"/>
      <c r="M8" s="105">
        <v>1</v>
      </c>
      <c r="N8" s="105">
        <v>2</v>
      </c>
      <c r="O8" s="10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x14ac:dyDescent="0.25">
      <c r="B9" s="185" t="s">
        <v>39</v>
      </c>
      <c r="C9" s="12" t="s">
        <v>21</v>
      </c>
      <c r="D9" s="52">
        <f>最佳化後!D9</f>
        <v>3.0237377973213704</v>
      </c>
      <c r="E9" s="30">
        <f>最佳化後!E9</f>
        <v>18.290756074767529</v>
      </c>
      <c r="F9" s="30">
        <f>最佳化後!F9</f>
        <v>2.5292899822028172</v>
      </c>
      <c r="G9" s="31">
        <f>最佳化後!G9</f>
        <v>65.055999822716572</v>
      </c>
      <c r="H9" s="31">
        <f>最佳化後!H9</f>
        <v>16.880760255069852</v>
      </c>
      <c r="I9" s="91"/>
      <c r="J9" s="187" t="s">
        <v>3</v>
      </c>
      <c r="K9" s="109">
        <v>1</v>
      </c>
      <c r="L9" s="88"/>
      <c r="M9" s="89">
        <f t="array" aca="1" ref="M9:M10" ca="1">MMULT($D$9:$F$10,M4:M6)</f>
        <v>18.290756074767529</v>
      </c>
      <c r="N9" s="89">
        <f t="array" aca="1" ref="N9:N10" ca="1">IF(N8&lt;=$N$2,MMULT($D$9:$F$10,N4:N6),"")</f>
        <v>3.0237377973213704</v>
      </c>
      <c r="O9" s="90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" customHeight="1" x14ac:dyDescent="0.25">
      <c r="B10" s="186"/>
      <c r="C10" s="162" t="s">
        <v>22</v>
      </c>
      <c r="D10" s="84">
        <f>最佳化後!D10</f>
        <v>7.9151641509382893</v>
      </c>
      <c r="E10" s="85">
        <f>最佳化後!E10</f>
        <v>8.5239400928948577</v>
      </c>
      <c r="F10" s="85">
        <f>最佳化後!F10</f>
        <v>21.548954825009559</v>
      </c>
      <c r="G10" s="86">
        <f>最佳化後!G10</f>
        <v>4.9117268122091371</v>
      </c>
      <c r="H10" s="86">
        <f>最佳化後!H10</f>
        <v>13.4396021890183</v>
      </c>
      <c r="I10" s="92"/>
      <c r="J10" s="188"/>
      <c r="K10" s="110">
        <v>2</v>
      </c>
      <c r="L10" s="96"/>
      <c r="M10" s="46">
        <f ca="1"/>
        <v>8.5239400928948577</v>
      </c>
      <c r="N10" s="46">
        <f ca="1"/>
        <v>7.9151641509382893</v>
      </c>
      <c r="O10" s="97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" customHeight="1" x14ac:dyDescent="0.25">
      <c r="B11" s="106"/>
      <c r="C11" s="107"/>
      <c r="D11" s="108"/>
      <c r="E11" s="108"/>
      <c r="F11" s="108"/>
      <c r="I11" s="92"/>
      <c r="J11" s="189" t="s">
        <v>0</v>
      </c>
      <c r="K11" s="109">
        <v>1</v>
      </c>
      <c r="L11" s="60"/>
      <c r="M11" s="44">
        <f t="array" ref="M11:M12">L15:L16</f>
        <v>0</v>
      </c>
      <c r="N11" s="44">
        <f ca="1">IF(N8&lt;=$N$2,M15,"")</f>
        <v>0.80376528428996807</v>
      </c>
      <c r="O11" s="70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" customHeight="1" x14ac:dyDescent="0.25">
      <c r="B12" s="21"/>
      <c r="C12" s="22"/>
      <c r="D12" s="157" t="s">
        <v>21</v>
      </c>
      <c r="E12" s="158" t="s">
        <v>22</v>
      </c>
      <c r="F12" s="4" t="s">
        <v>41</v>
      </c>
      <c r="H12" s="43"/>
      <c r="I12" s="92"/>
      <c r="J12" s="190"/>
      <c r="K12" s="110">
        <v>2</v>
      </c>
      <c r="L12" s="61"/>
      <c r="M12" s="44">
        <v>0</v>
      </c>
      <c r="N12" s="44">
        <f ca="1">IF(N8&lt;=$N$2,M16,"")</f>
        <v>7.2775121085927041E-3</v>
      </c>
      <c r="O12" s="70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" customHeight="1" x14ac:dyDescent="0.25">
      <c r="B13" s="167" t="s">
        <v>38</v>
      </c>
      <c r="C13" s="12" t="s">
        <v>18</v>
      </c>
      <c r="D13" s="32">
        <f>最佳化後!D13</f>
        <v>72.828465456258201</v>
      </c>
      <c r="E13" s="33">
        <f>最佳化後!E13</f>
        <v>90.100474351167037</v>
      </c>
      <c r="F13" s="34">
        <f>最佳化後!F13</f>
        <v>96.126045912961118</v>
      </c>
      <c r="H13" s="43"/>
      <c r="I13" s="92"/>
      <c r="J13" s="172" t="s">
        <v>6</v>
      </c>
      <c r="K13" s="26">
        <v>1</v>
      </c>
      <c r="L13" s="67"/>
      <c r="M13" s="68">
        <f ca="1">M9+$G$9*M11-$H$9</f>
        <v>1.4099958196976772</v>
      </c>
      <c r="N13" s="68">
        <f ca="1">IF(N8&lt;=$N$2,N9+$G$9*N11-$H$9,"")</f>
        <v>38.432731734525412</v>
      </c>
      <c r="O13" s="69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" customHeight="1" x14ac:dyDescent="0.25">
      <c r="B14" s="168"/>
      <c r="C14" s="134" t="s">
        <v>19</v>
      </c>
      <c r="D14" s="35">
        <f>最佳化後!D14</f>
        <v>-66.616679883964224</v>
      </c>
      <c r="E14" s="36">
        <f>最佳化後!E14</f>
        <v>-4.6735858116898541</v>
      </c>
      <c r="F14" s="37">
        <f>最佳化後!F14</f>
        <v>-12.988250276915549</v>
      </c>
      <c r="H14" s="43"/>
      <c r="I14" s="92"/>
      <c r="J14" s="173"/>
      <c r="K14" s="27">
        <v>2</v>
      </c>
      <c r="L14" s="62"/>
      <c r="M14" s="44">
        <f ca="1">M10+$G$10*M12-$H$10</f>
        <v>-4.9156620961234427</v>
      </c>
      <c r="N14" s="44">
        <f ca="1">IF(N8&lt;=$N$2,N10+$G$10*N12-$H$10,"")</f>
        <v>-5.4886928867300595</v>
      </c>
      <c r="O14" s="70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" customHeight="1" x14ac:dyDescent="0.25">
      <c r="B15" s="169"/>
      <c r="C15" s="162" t="s">
        <v>20</v>
      </c>
      <c r="D15" s="38">
        <f>最佳化後!D15</f>
        <v>10.975560954454716</v>
      </c>
      <c r="E15" s="39">
        <f>最佳化後!E15</f>
        <v>-74.33847026543458</v>
      </c>
      <c r="F15" s="40">
        <f>最佳化後!F15</f>
        <v>-5.6988586832801102</v>
      </c>
      <c r="I15" s="92"/>
      <c r="J15" s="174" t="s">
        <v>33</v>
      </c>
      <c r="K15" s="82">
        <v>1</v>
      </c>
      <c r="L15" s="67">
        <v>0</v>
      </c>
      <c r="M15" s="68">
        <f t="array" aca="1" ref="M15:M16" ca="1">1/(1+EXP(-M13:M14))</f>
        <v>0.80376528428996807</v>
      </c>
      <c r="N15" s="68">
        <f t="array" aca="1" ref="N15:N16" ca="1">IF(N8&lt;=$N$2,1/(1+EXP(-N13:N14)),"")</f>
        <v>1</v>
      </c>
      <c r="O15" s="69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" customHeight="1" thickBot="1" x14ac:dyDescent="0.3">
      <c r="I16" s="92"/>
      <c r="J16" s="175"/>
      <c r="K16" s="93">
        <v>2</v>
      </c>
      <c r="L16" s="83">
        <v>0</v>
      </c>
      <c r="M16" s="71">
        <f ca="1"/>
        <v>7.2775121085927041E-3</v>
      </c>
      <c r="N16" s="71">
        <f ca="1"/>
        <v>4.1162298825658224E-3</v>
      </c>
      <c r="O16" s="7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" customHeight="1" x14ac:dyDescent="0.25">
      <c r="J17" s="176" t="s">
        <v>38</v>
      </c>
      <c r="K17" s="177"/>
      <c r="L17" s="53"/>
      <c r="M17" s="2"/>
      <c r="N17" s="2"/>
      <c r="O17" s="2"/>
    </row>
    <row r="18" spans="1:29" ht="15" customHeight="1" thickBot="1" x14ac:dyDescent="0.3">
      <c r="F18" s="3"/>
      <c r="G18" s="3"/>
      <c r="H18" s="9"/>
      <c r="J18" s="178"/>
      <c r="K18" s="179"/>
      <c r="L18" s="54"/>
      <c r="M18" s="28">
        <v>1</v>
      </c>
      <c r="N18" s="28">
        <v>2</v>
      </c>
      <c r="O18" s="28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customHeight="1" x14ac:dyDescent="0.25">
      <c r="F19" s="3"/>
      <c r="G19" s="3"/>
      <c r="H19" s="42"/>
      <c r="J19" s="180" t="s">
        <v>6</v>
      </c>
      <c r="K19" s="111">
        <v>1</v>
      </c>
      <c r="L19" s="63"/>
      <c r="M19" s="47" t="str">
        <f t="array" ref="M19:M21">IF(N2=1,MMULT($D$13:$E$15,M15:M16)-$F$13:$F$15,"")</f>
        <v/>
      </c>
      <c r="N19" s="47">
        <f t="array" aca="1" ref="N19:N21" ca="1">IF(N8&lt;=$N$2,MMULT($D$13:$E$15,N15:N16)-$F$13:$F$15,"")</f>
        <v>-22.926706191745282</v>
      </c>
      <c r="O19" s="4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15" customHeight="1" x14ac:dyDescent="0.25">
      <c r="F20" s="3"/>
      <c r="G20" s="3"/>
      <c r="H20" s="42"/>
      <c r="J20" s="181"/>
      <c r="K20" s="112">
        <v>2</v>
      </c>
      <c r="L20" s="61"/>
      <c r="M20" s="45" t="str">
        <v/>
      </c>
      <c r="N20" s="45">
        <f ca="1"/>
        <v>-53.647667160625488</v>
      </c>
      <c r="O20" s="4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5" customHeight="1" x14ac:dyDescent="0.25">
      <c r="F21" s="3"/>
      <c r="G21" s="3"/>
      <c r="H21" s="42"/>
      <c r="J21" s="181"/>
      <c r="K21" s="112">
        <v>3</v>
      </c>
      <c r="L21" s="61"/>
      <c r="M21" s="45" t="str">
        <v/>
      </c>
      <c r="N21" s="45">
        <f ca="1"/>
        <v>16.368425405004015</v>
      </c>
      <c r="O21" s="49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5" customHeight="1" x14ac:dyDescent="0.25">
      <c r="B22" s="3"/>
      <c r="C22" s="3"/>
      <c r="D22" s="3"/>
      <c r="E22" s="3"/>
      <c r="F22" s="3"/>
      <c r="G22" s="3"/>
      <c r="H22" s="3"/>
      <c r="J22" s="167" t="s">
        <v>33</v>
      </c>
      <c r="K22" s="99">
        <v>1</v>
      </c>
      <c r="L22" s="73"/>
      <c r="M22" s="74" t="str">
        <f t="array" ref="M22:M24">IF(N2=1,1/(1+EXP(-M19:M21)),"")</f>
        <v/>
      </c>
      <c r="N22" s="74">
        <f t="array" aca="1" ref="N22:N24" ca="1">IF(N8&lt;=$N$2,1/(1+EXP(-N19:N21)),"")</f>
        <v>1.1042261115656824E-10</v>
      </c>
      <c r="O22" s="75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</row>
    <row r="23" spans="1:29" ht="15" customHeight="1" x14ac:dyDescent="0.25">
      <c r="J23" s="168"/>
      <c r="K23" s="27">
        <v>2</v>
      </c>
      <c r="L23" s="61"/>
      <c r="M23" s="45" t="str">
        <v/>
      </c>
      <c r="N23" s="45">
        <f ca="1"/>
        <v>5.0247468332421731E-24</v>
      </c>
      <c r="O23" s="49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</row>
    <row r="24" spans="1:29" ht="15" customHeight="1" thickBot="1" x14ac:dyDescent="0.3">
      <c r="G24" s="6"/>
      <c r="H24" s="6"/>
      <c r="J24" s="169"/>
      <c r="K24" s="100">
        <v>3</v>
      </c>
      <c r="L24" s="87"/>
      <c r="M24" s="50" t="str">
        <v/>
      </c>
      <c r="N24" s="50">
        <f ca="1"/>
        <v>0.99999992214560474</v>
      </c>
      <c r="O24" s="51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</row>
    <row r="25" spans="1:29" ht="15" customHeight="1" thickBot="1" x14ac:dyDescent="0.3">
      <c r="F25" s="24"/>
      <c r="G25" s="24"/>
      <c r="H25" s="2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customHeight="1" thickBot="1" x14ac:dyDescent="0.3">
      <c r="K26" s="191" t="s">
        <v>42</v>
      </c>
      <c r="L26" s="192"/>
      <c r="M26" s="165" t="str">
        <f ca="1">IF(N2=1,OFFSET($C$3,0,MATCH(MAX(M22:M24),M22:M24,0)),"")</f>
        <v/>
      </c>
      <c r="N26" s="59" t="str">
        <f ca="1">IF(N2=2,OFFSET($C$3,0,MATCH(MAX(N22:N24),N22:N24,0)),"")</f>
        <v>し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3.5" customHeight="1" x14ac:dyDescent="0.25">
      <c r="B27" s="6"/>
      <c r="D27" s="41"/>
      <c r="E27" s="6"/>
      <c r="F27" s="3"/>
      <c r="G27" s="3"/>
      <c r="H27" s="114"/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customHeight="1" x14ac:dyDescent="0.25">
      <c r="A28" s="24"/>
      <c r="C28" s="24"/>
      <c r="D28" s="24"/>
      <c r="E28" s="24"/>
      <c r="F28" s="9"/>
      <c r="G28" s="9"/>
      <c r="H28" s="129"/>
      <c r="M28" s="10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</sheetData>
  <mergeCells count="13">
    <mergeCell ref="K26:L26"/>
    <mergeCell ref="J11:J12"/>
    <mergeCell ref="J4:J6"/>
    <mergeCell ref="J8:K8"/>
    <mergeCell ref="B9:B10"/>
    <mergeCell ref="J9:J10"/>
    <mergeCell ref="J22:J24"/>
    <mergeCell ref="B13:B15"/>
    <mergeCell ref="J13:J14"/>
    <mergeCell ref="J15:J16"/>
    <mergeCell ref="J17:K17"/>
    <mergeCell ref="J18:K18"/>
    <mergeCell ref="J19:J2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最佳化前</vt:lpstr>
      <vt:lpstr>最佳化後</vt:lpstr>
      <vt:lpstr>測試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Nine</cp:lastModifiedBy>
  <cp:lastPrinted>2018-08-11T14:00:10Z</cp:lastPrinted>
  <dcterms:created xsi:type="dcterms:W3CDTF">2017-07-16T13:50:43Z</dcterms:created>
  <dcterms:modified xsi:type="dcterms:W3CDTF">2021-07-05T16:38:22Z</dcterms:modified>
</cp:coreProperties>
</file>