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aoziyang/Desktop/"/>
    </mc:Choice>
  </mc:AlternateContent>
  <bookViews>
    <workbookView xWindow="0" yWindow="460" windowWidth="28800" windowHeight="16640" activeTab="1"/>
  </bookViews>
  <sheets>
    <sheet name="Hybrid Problem" sheetId="4" r:id="rId1"/>
    <sheet name="MCSim6" sheetId="3" r:id="rId2"/>
    <sheet name="Variable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7" i="4"/>
  <c r="B25" i="4"/>
  <c r="B24" i="4"/>
  <c r="B23" i="4"/>
  <c r="B14" i="4"/>
  <c r="B9" i="4"/>
  <c r="B16" i="4"/>
  <c r="B17" i="4"/>
  <c r="B15" i="4"/>
  <c r="B5" i="1"/>
  <c r="B8" i="4"/>
  <c r="B20" i="4"/>
  <c r="B18" i="4"/>
  <c r="B19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G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E5" i="4"/>
  <c r="E6" i="4"/>
  <c r="E7" i="4"/>
  <c r="E8" i="4"/>
  <c r="E9" i="4"/>
  <c r="E10" i="4"/>
  <c r="E11" i="4"/>
  <c r="E12" i="4"/>
  <c r="F12" i="4"/>
  <c r="F11" i="4"/>
  <c r="F10" i="4"/>
  <c r="F9" i="4"/>
  <c r="F8" i="4"/>
  <c r="F7" i="4"/>
  <c r="F6" i="4"/>
  <c r="I5" i="4"/>
  <c r="F5" i="4"/>
  <c r="B3" i="4"/>
  <c r="B104" i="3"/>
  <c r="B3" i="1"/>
</calcChain>
</file>

<file path=xl/sharedStrings.xml><?xml version="1.0" encoding="utf-8"?>
<sst xmlns="http://schemas.openxmlformats.org/spreadsheetml/2006/main" count="58" uniqueCount="53">
  <si>
    <t>Hybrid Cost Benefit Analysis. Ziyang, Nick, Bolu</t>
  </si>
  <si>
    <t>Please Note: This sheet uses abbreviations for Conventional Camry, the gas combustion engine model, and Hybrid Camry, the hybrid gas-electric model. These two abbreviations are CC and HC, respectively.</t>
  </si>
  <si>
    <t>Net Benefits:</t>
  </si>
  <si>
    <t>Miles Driven per Year (CC)</t>
  </si>
  <si>
    <t>Miles Driven per Year (HC)</t>
  </si>
  <si>
    <t>Gas Price Lower Bound</t>
  </si>
  <si>
    <t>Gas Price Upper Bound</t>
  </si>
  <si>
    <t>Demand Elasticity</t>
  </si>
  <si>
    <t>Results of Monte Carlo Simulation</t>
  </si>
  <si>
    <t>$B$3</t>
  </si>
  <si>
    <t>Sample Number</t>
  </si>
  <si>
    <t>Simulation Stats</t>
  </si>
  <si>
    <t>repetitions</t>
  </si>
  <si>
    <t>seconds</t>
  </si>
  <si>
    <t>Summary Statistics</t>
  </si>
  <si>
    <t>Notes</t>
  </si>
  <si>
    <t>Average</t>
  </si>
  <si>
    <t>SD</t>
  </si>
  <si>
    <t>Max</t>
  </si>
  <si>
    <t>Min</t>
  </si>
  <si>
    <t>Only the first 100 repetitions are displayed on this worksheet.</t>
  </si>
  <si>
    <t>Costs to others (Social Cost of Carbon)</t>
  </si>
  <si>
    <t>Variables</t>
  </si>
  <si>
    <t>Values</t>
  </si>
  <si>
    <t>Year</t>
  </si>
  <si>
    <t>Change in Consumer Surplus</t>
  </si>
  <si>
    <t>Cumulative Change in Consumer Surplus</t>
  </si>
  <si>
    <t>Costs per year (CC)</t>
  </si>
  <si>
    <t>Costs per year (HC)</t>
  </si>
  <si>
    <t>Cumulative costs to others (CC)</t>
  </si>
  <si>
    <t>Cumulative costs to others (HC)</t>
  </si>
  <si>
    <t>Cost of Conventional Camry (CC)</t>
  </si>
  <si>
    <t>Cost of Hybrid Camry (CH)</t>
  </si>
  <si>
    <t>Miles Driven per Year (MC)</t>
  </si>
  <si>
    <t>Price of Gasoline($/Gallon) (P)</t>
  </si>
  <si>
    <t>Years of Usage (Y)</t>
  </si>
  <si>
    <t>Fuel Efficiency of CC (FeC)</t>
  </si>
  <si>
    <t>Fuel Efficiency of HC (FeH)</t>
  </si>
  <si>
    <t>Discount Rate (d)</t>
  </si>
  <si>
    <t>Demand Elasticity €</t>
  </si>
  <si>
    <r>
      <rPr>
        <sz val="12"/>
        <color indexed="8"/>
        <rFont val="Calibri"/>
      </rPr>
      <t>Change in Mile driven (∆M)</t>
    </r>
  </si>
  <si>
    <r>
      <rPr>
        <sz val="12"/>
        <color indexed="8"/>
        <rFont val="Calibri"/>
      </rPr>
      <t>Change in Gasoline Price($/Mile) (∆P)</t>
    </r>
  </si>
  <si>
    <t>Original Price($/Mile) (P*)</t>
  </si>
  <si>
    <t>New Price($/Mile) (P**)</t>
  </si>
  <si>
    <t>% Change in P</t>
  </si>
  <si>
    <t>% Change in Q</t>
  </si>
  <si>
    <r>
      <rPr>
        <sz val="12"/>
        <color indexed="8"/>
        <rFont val="Calibri"/>
      </rPr>
      <t>Resale Value CC (</t>
    </r>
    <r>
      <rPr>
        <i/>
        <sz val="12"/>
        <color indexed="8"/>
        <rFont val="Calibri"/>
      </rPr>
      <t>30 %</t>
    </r>
    <r>
      <rPr>
        <sz val="12"/>
        <color indexed="8"/>
        <rFont val="Calibri"/>
      </rPr>
      <t xml:space="preserve"> of Original Cost)</t>
    </r>
  </si>
  <si>
    <r>
      <rPr>
        <u/>
        <sz val="12"/>
        <color indexed="21"/>
        <rFont val="Calibri"/>
      </rPr>
      <t>Kelley Blue Book</t>
    </r>
  </si>
  <si>
    <r>
      <rPr>
        <sz val="12"/>
        <color indexed="8"/>
        <rFont val="Calibri"/>
      </rPr>
      <t>Resale Value HC (</t>
    </r>
    <r>
      <rPr>
        <i/>
        <sz val="12"/>
        <color indexed="8"/>
        <rFont val="Calibri"/>
      </rPr>
      <t>39 %</t>
    </r>
    <r>
      <rPr>
        <sz val="12"/>
        <color indexed="8"/>
        <rFont val="Calibri"/>
      </rPr>
      <t xml:space="preserve"> of Original Cost)</t>
    </r>
  </si>
  <si>
    <t>Difference in Resale Value</t>
  </si>
  <si>
    <t>Social Cost of Carbon per year (CC)</t>
  </si>
  <si>
    <r>
      <rPr>
        <u/>
        <sz val="12"/>
        <color indexed="21"/>
        <rFont val="Calibri"/>
      </rPr>
      <t>epa.gov</t>
    </r>
  </si>
  <si>
    <t>Social Cost of Carbon per year 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</si>
</sst>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0.000"/>
    <numFmt numFmtId="166" formatCode="0.0000"/>
    <numFmt numFmtId="167" formatCode="&quot;$&quot;#,##0.00"/>
    <numFmt numFmtId="168" formatCode="0.0"/>
  </numFmts>
  <fonts count="16" x14ac:knownFonts="1">
    <font>
      <sz val="10"/>
      <color indexed="8"/>
      <name val="Helvetica"/>
    </font>
    <font>
      <sz val="12"/>
      <color indexed="8"/>
      <name val="Calibri"/>
    </font>
    <font>
      <b/>
      <sz val="20"/>
      <color indexed="8"/>
      <name val="Calibri"/>
    </font>
    <font>
      <sz val="12"/>
      <color indexed="15"/>
      <name val="Calibri"/>
    </font>
    <font>
      <sz val="10"/>
      <color indexed="8"/>
      <name val="Arial"/>
    </font>
    <font>
      <sz val="12"/>
      <color indexed="8"/>
      <name val="Times New Roman"/>
    </font>
    <font>
      <b/>
      <sz val="12"/>
      <color indexed="8"/>
      <name val="Times New Roman"/>
    </font>
    <font>
      <sz val="24"/>
      <color indexed="8"/>
      <name val="Times New Roman"/>
    </font>
    <font>
      <b/>
      <sz val="14"/>
      <color indexed="8"/>
      <name val="Times New Roman"/>
    </font>
    <font>
      <b/>
      <sz val="12"/>
      <color indexed="18"/>
      <name val="Times New Roman"/>
    </font>
    <font>
      <b/>
      <sz val="12"/>
      <color indexed="19"/>
      <name val="Times New Roman"/>
    </font>
    <font>
      <sz val="12"/>
      <color indexed="19"/>
      <name val="Times New Roman"/>
    </font>
    <font>
      <sz val="14"/>
      <color indexed="8"/>
      <name val="Calibri"/>
    </font>
    <font>
      <sz val="12"/>
      <color indexed="20"/>
      <name val="Calibri"/>
    </font>
    <font>
      <i/>
      <sz val="12"/>
      <color indexed="8"/>
      <name val="Calibri"/>
    </font>
    <font>
      <u/>
      <sz val="12"/>
      <color indexed="21"/>
      <name val="Calibri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5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1" fillId="0" borderId="1" xfId="0" applyNumberFormat="1" applyFont="1" applyBorder="1" applyAlignment="1"/>
    <xf numFmtId="2" fontId="1" fillId="0" borderId="1" xfId="0" applyNumberFormat="1" applyFont="1" applyBorder="1" applyAlignment="1"/>
    <xf numFmtId="0" fontId="1" fillId="0" borderId="1" xfId="0" applyFont="1" applyBorder="1" applyAlignment="1"/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0" fontId="3" fillId="0" borderId="1" xfId="0" applyNumberFormat="1" applyFont="1" applyBorder="1" applyAlignment="1"/>
    <xf numFmtId="49" fontId="1" fillId="0" borderId="2" xfId="0" applyNumberFormat="1" applyFont="1" applyBorder="1" applyAlignment="1"/>
    <xf numFmtId="164" fontId="1" fillId="0" borderId="1" xfId="0" applyNumberFormat="1" applyFont="1" applyBorder="1" applyAlignment="1"/>
    <xf numFmtId="0" fontId="1" fillId="0" borderId="1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" fontId="4" fillId="0" borderId="4" xfId="0" applyNumberFormat="1" applyFont="1" applyBorder="1" applyAlignment="1"/>
    <xf numFmtId="0" fontId="4" fillId="0" borderId="4" xfId="0" applyNumberFormat="1" applyFont="1" applyBorder="1" applyAlignment="1"/>
    <xf numFmtId="49" fontId="4" fillId="0" borderId="4" xfId="0" applyNumberFormat="1" applyFont="1" applyBorder="1" applyAlignment="1"/>
    <xf numFmtId="1" fontId="4" fillId="0" borderId="6" xfId="0" applyNumberFormat="1" applyFont="1" applyBorder="1" applyAlignment="1"/>
    <xf numFmtId="1" fontId="4" fillId="0" borderId="9" xfId="0" applyNumberFormat="1" applyFont="1" applyBorder="1" applyAlignment="1"/>
    <xf numFmtId="1" fontId="5" fillId="0" borderId="10" xfId="0" applyNumberFormat="1" applyFont="1" applyBorder="1" applyAlignment="1">
      <alignment wrapText="1"/>
    </xf>
    <xf numFmtId="0" fontId="1" fillId="0" borderId="13" xfId="0" applyFont="1" applyBorder="1" applyAlignment="1"/>
    <xf numFmtId="1" fontId="4" fillId="0" borderId="9" xfId="0" applyNumberFormat="1" applyFont="1" applyBorder="1" applyAlignment="1">
      <alignment wrapText="1"/>
    </xf>
    <xf numFmtId="0" fontId="1" fillId="0" borderId="9" xfId="0" applyFont="1" applyBorder="1" applyAlignment="1"/>
    <xf numFmtId="1" fontId="5" fillId="0" borderId="9" xfId="0" applyNumberFormat="1" applyFont="1" applyBorder="1" applyAlignment="1"/>
    <xf numFmtId="0" fontId="4" fillId="0" borderId="9" xfId="0" applyNumberFormat="1" applyFont="1" applyBorder="1" applyAlignment="1">
      <alignment wrapText="1"/>
    </xf>
    <xf numFmtId="1" fontId="4" fillId="0" borderId="14" xfId="0" applyNumberFormat="1" applyFont="1" applyBorder="1" applyAlignment="1">
      <alignment wrapText="1"/>
    </xf>
    <xf numFmtId="1" fontId="5" fillId="0" borderId="10" xfId="0" applyNumberFormat="1" applyFont="1" applyBorder="1" applyAlignment="1"/>
    <xf numFmtId="0" fontId="1" fillId="0" borderId="8" xfId="0" applyFont="1" applyBorder="1" applyAlignment="1"/>
    <xf numFmtId="0" fontId="4" fillId="0" borderId="9" xfId="0" applyNumberFormat="1" applyFont="1" applyBorder="1" applyAlignment="1"/>
    <xf numFmtId="1" fontId="4" fillId="0" borderId="14" xfId="0" applyNumberFormat="1" applyFont="1" applyBorder="1" applyAlignment="1"/>
    <xf numFmtId="0" fontId="1" fillId="0" borderId="22" xfId="0" applyFont="1" applyBorder="1" applyAlignment="1"/>
    <xf numFmtId="1" fontId="6" fillId="0" borderId="9" xfId="0" applyNumberFormat="1" applyFont="1" applyBorder="1" applyAlignment="1">
      <alignment horizontal="center"/>
    </xf>
    <xf numFmtId="1" fontId="5" fillId="0" borderId="16" xfId="0" applyNumberFormat="1" applyFont="1" applyBorder="1" applyAlignment="1"/>
    <xf numFmtId="0" fontId="1" fillId="0" borderId="10" xfId="0" applyFont="1" applyBorder="1" applyAlignment="1"/>
    <xf numFmtId="1" fontId="4" fillId="0" borderId="16" xfId="0" applyNumberFormat="1" applyFont="1" applyBorder="1" applyAlignment="1"/>
    <xf numFmtId="1" fontId="6" fillId="0" borderId="9" xfId="0" applyNumberFormat="1" applyFont="1" applyBorder="1" applyAlignment="1"/>
    <xf numFmtId="0" fontId="1" fillId="0" borderId="37" xfId="0" applyFont="1" applyBorder="1" applyAlignment="1"/>
    <xf numFmtId="0" fontId="1" fillId="0" borderId="38" xfId="0" applyFont="1" applyBorder="1" applyAlignment="1"/>
    <xf numFmtId="0" fontId="1" fillId="0" borderId="0" xfId="0" applyNumberFormat="1" applyFont="1" applyAlignment="1"/>
    <xf numFmtId="49" fontId="7" fillId="0" borderId="3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center" wrapText="1"/>
    </xf>
    <xf numFmtId="49" fontId="5" fillId="0" borderId="8" xfId="0" applyNumberFormat="1" applyFont="1" applyBorder="1" applyAlignment="1">
      <alignment horizontal="center" wrapText="1"/>
    </xf>
    <xf numFmtId="0" fontId="5" fillId="0" borderId="15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" fontId="5" fillId="0" borderId="17" xfId="0" applyNumberFormat="1" applyFont="1" applyBorder="1" applyAlignment="1"/>
    <xf numFmtId="49" fontId="5" fillId="0" borderId="18" xfId="0" applyNumberFormat="1" applyFont="1" applyBorder="1" applyAlignment="1"/>
    <xf numFmtId="0" fontId="5" fillId="0" borderId="19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" fontId="5" fillId="0" borderId="20" xfId="0" applyNumberFormat="1" applyFont="1" applyBorder="1" applyAlignment="1"/>
    <xf numFmtId="49" fontId="5" fillId="0" borderId="21" xfId="0" applyNumberFormat="1" applyFont="1" applyBorder="1" applyAlignment="1"/>
    <xf numFmtId="49" fontId="5" fillId="0" borderId="11" xfId="0" applyNumberFormat="1" applyFont="1" applyBorder="1" applyAlignment="1"/>
    <xf numFmtId="165" fontId="5" fillId="0" borderId="26" xfId="0" applyNumberFormat="1" applyFont="1" applyBorder="1" applyAlignment="1"/>
    <xf numFmtId="1" fontId="5" fillId="0" borderId="27" xfId="0" applyNumberFormat="1" applyFont="1" applyBorder="1" applyAlignment="1"/>
    <xf numFmtId="1" fontId="10" fillId="0" borderId="28" xfId="0" applyNumberFormat="1" applyFont="1" applyBorder="1" applyAlignment="1"/>
    <xf numFmtId="1" fontId="10" fillId="0" borderId="16" xfId="0" applyNumberFormat="1" applyFont="1" applyBorder="1" applyAlignment="1"/>
    <xf numFmtId="1" fontId="5" fillId="0" borderId="29" xfId="0" applyNumberFormat="1" applyFont="1" applyBorder="1" applyAlignment="1"/>
    <xf numFmtId="49" fontId="5" fillId="0" borderId="17" xfId="0" applyNumberFormat="1" applyFont="1" applyBorder="1" applyAlignment="1"/>
    <xf numFmtId="166" fontId="5" fillId="0" borderId="30" xfId="0" applyNumberFormat="1" applyFont="1" applyBorder="1" applyAlignment="1"/>
    <xf numFmtId="1" fontId="5" fillId="0" borderId="31" xfId="0" applyNumberFormat="1" applyFont="1" applyBorder="1" applyAlignment="1"/>
    <xf numFmtId="1" fontId="5" fillId="0" borderId="13" xfId="0" applyNumberFormat="1" applyFont="1" applyBorder="1" applyAlignment="1"/>
    <xf numFmtId="165" fontId="5" fillId="0" borderId="30" xfId="0" applyNumberFormat="1" applyFont="1" applyBorder="1" applyAlignment="1"/>
    <xf numFmtId="49" fontId="5" fillId="0" borderId="20" xfId="0" applyNumberFormat="1" applyFont="1" applyBorder="1" applyAlignment="1"/>
    <xf numFmtId="165" fontId="5" fillId="0" borderId="32" xfId="0" applyNumberFormat="1" applyFont="1" applyBorder="1" applyAlignment="1"/>
    <xf numFmtId="1" fontId="5" fillId="0" borderId="33" xfId="0" applyNumberFormat="1" applyFont="1" applyBorder="1" applyAlignment="1"/>
    <xf numFmtId="1" fontId="5" fillId="0" borderId="34" xfId="0" applyNumberFormat="1" applyFont="1" applyBorder="1" applyAlignment="1"/>
    <xf numFmtId="1" fontId="5" fillId="0" borderId="8" xfId="0" applyNumberFormat="1" applyFont="1" applyBorder="1" applyAlignment="1"/>
    <xf numFmtId="1" fontId="5" fillId="0" borderId="35" xfId="0" applyNumberFormat="1" applyFont="1" applyBorder="1" applyAlignment="1"/>
    <xf numFmtId="49" fontId="11" fillId="0" borderId="19" xfId="0" applyNumberFormat="1" applyFont="1" applyBorder="1" applyAlignment="1">
      <alignment horizontal="left"/>
    </xf>
    <xf numFmtId="0" fontId="1" fillId="0" borderId="14" xfId="0" applyFont="1" applyBorder="1" applyAlignment="1"/>
    <xf numFmtId="0" fontId="1" fillId="0" borderId="36" xfId="0" applyFont="1" applyBorder="1" applyAlignment="1"/>
    <xf numFmtId="0" fontId="5" fillId="0" borderId="37" xfId="0" applyNumberFormat="1" applyFont="1" applyBorder="1" applyAlignment="1">
      <alignment horizontal="center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49" fontId="2" fillId="0" borderId="39" xfId="0" applyNumberFormat="1" applyFont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2" fontId="1" fillId="0" borderId="39" xfId="0" applyNumberFormat="1" applyFont="1" applyBorder="1" applyAlignment="1"/>
    <xf numFmtId="2" fontId="1" fillId="0" borderId="40" xfId="0" applyNumberFormat="1" applyFont="1" applyBorder="1" applyAlignment="1"/>
    <xf numFmtId="49" fontId="12" fillId="0" borderId="41" xfId="0" applyNumberFormat="1" applyFont="1" applyBorder="1" applyAlignment="1">
      <alignment horizontal="center"/>
    </xf>
    <xf numFmtId="0" fontId="1" fillId="0" borderId="2" xfId="0" applyFont="1" applyBorder="1" applyAlignment="1"/>
    <xf numFmtId="49" fontId="12" fillId="0" borderId="43" xfId="0" applyNumberFormat="1" applyFont="1" applyBorder="1" applyAlignment="1">
      <alignment horizontal="center"/>
    </xf>
    <xf numFmtId="1" fontId="1" fillId="0" borderId="44" xfId="0" applyNumberFormat="1" applyFont="1" applyBorder="1" applyAlignment="1"/>
    <xf numFmtId="49" fontId="12" fillId="0" borderId="41" xfId="0" applyNumberFormat="1" applyFont="1" applyBorder="1" applyAlignment="1"/>
    <xf numFmtId="49" fontId="12" fillId="0" borderId="42" xfId="0" applyNumberFormat="1" applyFont="1" applyBorder="1" applyAlignment="1"/>
    <xf numFmtId="49" fontId="12" fillId="0" borderId="43" xfId="0" applyNumberFormat="1" applyFont="1" applyBorder="1" applyAlignment="1"/>
    <xf numFmtId="49" fontId="12" fillId="0" borderId="2" xfId="0" applyNumberFormat="1" applyFont="1" applyBorder="1" applyAlignment="1"/>
    <xf numFmtId="49" fontId="12" fillId="0" borderId="1" xfId="0" applyNumberFormat="1" applyFont="1" applyBorder="1" applyAlignment="1"/>
    <xf numFmtId="49" fontId="12" fillId="0" borderId="45" xfId="0" applyNumberFormat="1" applyFont="1" applyBorder="1" applyAlignment="1"/>
    <xf numFmtId="164" fontId="1" fillId="0" borderId="2" xfId="0" applyNumberFormat="1" applyFont="1" applyBorder="1" applyAlignment="1"/>
    <xf numFmtId="164" fontId="13" fillId="0" borderId="45" xfId="0" applyNumberFormat="1" applyFont="1" applyBorder="1" applyAlignment="1"/>
    <xf numFmtId="1" fontId="1" fillId="0" borderId="2" xfId="0" applyNumberFormat="1" applyFont="1" applyBorder="1" applyAlignment="1"/>
    <xf numFmtId="164" fontId="1" fillId="0" borderId="45" xfId="0" applyNumberFormat="1" applyFont="1" applyBorder="1" applyAlignment="1"/>
    <xf numFmtId="1" fontId="13" fillId="0" borderId="45" xfId="0" applyNumberFormat="1" applyFont="1" applyBorder="1" applyAlignment="1"/>
    <xf numFmtId="167" fontId="1" fillId="0" borderId="45" xfId="0" applyNumberFormat="1" applyFont="1" applyBorder="1" applyAlignment="1"/>
    <xf numFmtId="1" fontId="1" fillId="0" borderId="46" xfId="0" applyNumberFormat="1" applyFont="1" applyBorder="1" applyAlignment="1"/>
    <xf numFmtId="164" fontId="1" fillId="0" borderId="39" xfId="0" applyNumberFormat="1" applyFont="1" applyBorder="1" applyAlignment="1"/>
    <xf numFmtId="164" fontId="1" fillId="0" borderId="40" xfId="0" applyNumberFormat="1" applyFont="1" applyBorder="1" applyAlignment="1"/>
    <xf numFmtId="164" fontId="1" fillId="0" borderId="46" xfId="0" applyNumberFormat="1" applyFont="1" applyBorder="1" applyAlignment="1"/>
    <xf numFmtId="2" fontId="13" fillId="0" borderId="45" xfId="0" applyNumberFormat="1" applyFont="1" applyBorder="1" applyAlignment="1"/>
    <xf numFmtId="168" fontId="13" fillId="0" borderId="45" xfId="0" applyNumberFormat="1" applyFont="1" applyBorder="1" applyAlignment="1"/>
    <xf numFmtId="1" fontId="1" fillId="0" borderId="45" xfId="0" applyNumberFormat="1" applyFont="1" applyBorder="1" applyAlignment="1"/>
    <xf numFmtId="2" fontId="1" fillId="0" borderId="45" xfId="0" applyNumberFormat="1" applyFont="1" applyBorder="1" applyAlignment="1"/>
    <xf numFmtId="49" fontId="1" fillId="0" borderId="46" xfId="0" applyNumberFormat="1" applyFont="1" applyBorder="1" applyAlignment="1"/>
    <xf numFmtId="49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7" fontId="12" fillId="0" borderId="43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0" fillId="0" borderId="23" xfId="0" applyNumberFormat="1" applyFont="1" applyBorder="1" applyAlignment="1">
      <alignment horizontal="center"/>
    </xf>
    <xf numFmtId="1" fontId="10" fillId="0" borderId="24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1" fontId="9" fillId="0" borderId="24" xfId="0" applyNumberFormat="1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 wrapText="1"/>
    </xf>
    <xf numFmtId="1" fontId="5" fillId="0" borderId="12" xfId="0" applyNumberFormat="1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C7CE"/>
      <rgbColor rgb="FF9C0006"/>
      <rgbColor rgb="FFFFFFFF"/>
      <rgbColor rgb="FF878787"/>
      <rgbColor rgb="FF4A7DBB"/>
      <rgbColor rgb="FF003366"/>
      <rgbColor rgb="FFFF0000"/>
      <rgbColor rgb="FF4F81BD"/>
      <rgbColor rgb="FF0000F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Verdana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Verdana"/>
              </a:rPr>
              <a:t>Histogram of $B$3</a:t>
            </a:r>
          </a:p>
        </c:rich>
      </c:tx>
      <c:layout>
        <c:manualLayout>
          <c:xMode val="edge"/>
          <c:yMode val="edge"/>
          <c:x val="0.234577"/>
          <c:y val="0.0"/>
          <c:w val="0.530846"/>
          <c:h val="0.152604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30281"/>
          <c:y val="0.152604"/>
          <c:w val="0.953622"/>
          <c:h val="0.752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MCSim6!$AL$1</c:f>
              <c:strCache>
                <c:ptCount val="1"/>
                <c:pt idx="0">
                  <c:v>$B$3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MCSim6!$AK$2:$AK$71</c:f>
              <c:numCache>
                <c:formatCode>General</c:formatCode>
                <c:ptCount val="70"/>
                <c:pt idx="0">
                  <c:v>-775.0</c:v>
                </c:pt>
                <c:pt idx="1">
                  <c:v>-775.0</c:v>
                </c:pt>
                <c:pt idx="2">
                  <c:v>-750.0</c:v>
                </c:pt>
                <c:pt idx="3">
                  <c:v>-750.0</c:v>
                </c:pt>
                <c:pt idx="4">
                  <c:v>-725.0</c:v>
                </c:pt>
                <c:pt idx="5">
                  <c:v>-725.0</c:v>
                </c:pt>
                <c:pt idx="6">
                  <c:v>-700.0</c:v>
                </c:pt>
                <c:pt idx="7">
                  <c:v>-700.0</c:v>
                </c:pt>
                <c:pt idx="8">
                  <c:v>-675.0</c:v>
                </c:pt>
                <c:pt idx="9">
                  <c:v>-675.0</c:v>
                </c:pt>
                <c:pt idx="10">
                  <c:v>-650.0</c:v>
                </c:pt>
                <c:pt idx="11">
                  <c:v>-650.0</c:v>
                </c:pt>
                <c:pt idx="12">
                  <c:v>-625.0</c:v>
                </c:pt>
                <c:pt idx="13">
                  <c:v>-625.0</c:v>
                </c:pt>
                <c:pt idx="14">
                  <c:v>-600.0</c:v>
                </c:pt>
                <c:pt idx="15">
                  <c:v>-600.0</c:v>
                </c:pt>
                <c:pt idx="16">
                  <c:v>-575.0</c:v>
                </c:pt>
                <c:pt idx="17">
                  <c:v>-575.0</c:v>
                </c:pt>
                <c:pt idx="18">
                  <c:v>-550.0</c:v>
                </c:pt>
                <c:pt idx="19">
                  <c:v>-550.0</c:v>
                </c:pt>
                <c:pt idx="20">
                  <c:v>-525.0</c:v>
                </c:pt>
                <c:pt idx="21">
                  <c:v>-525.0</c:v>
                </c:pt>
                <c:pt idx="22">
                  <c:v>-500.0</c:v>
                </c:pt>
                <c:pt idx="23">
                  <c:v>-500.0</c:v>
                </c:pt>
                <c:pt idx="24">
                  <c:v>-475.0</c:v>
                </c:pt>
                <c:pt idx="25">
                  <c:v>-475.0</c:v>
                </c:pt>
                <c:pt idx="26">
                  <c:v>-450.0</c:v>
                </c:pt>
                <c:pt idx="27">
                  <c:v>-450.0</c:v>
                </c:pt>
                <c:pt idx="28">
                  <c:v>-425.0</c:v>
                </c:pt>
                <c:pt idx="29">
                  <c:v>-425.0</c:v>
                </c:pt>
                <c:pt idx="30">
                  <c:v>-400.0</c:v>
                </c:pt>
                <c:pt idx="31">
                  <c:v>-400.0</c:v>
                </c:pt>
                <c:pt idx="32">
                  <c:v>-375.0</c:v>
                </c:pt>
                <c:pt idx="33">
                  <c:v>-375.0</c:v>
                </c:pt>
                <c:pt idx="34">
                  <c:v>-350.0</c:v>
                </c:pt>
                <c:pt idx="35">
                  <c:v>-350.0</c:v>
                </c:pt>
                <c:pt idx="36">
                  <c:v>-325.0</c:v>
                </c:pt>
                <c:pt idx="37">
                  <c:v>-325.0</c:v>
                </c:pt>
                <c:pt idx="38">
                  <c:v>-300.0</c:v>
                </c:pt>
                <c:pt idx="39">
                  <c:v>-300.0</c:v>
                </c:pt>
                <c:pt idx="40">
                  <c:v>-275.0</c:v>
                </c:pt>
                <c:pt idx="41">
                  <c:v>-275.0</c:v>
                </c:pt>
                <c:pt idx="42">
                  <c:v>-250.0</c:v>
                </c:pt>
                <c:pt idx="43">
                  <c:v>-250.0</c:v>
                </c:pt>
                <c:pt idx="44">
                  <c:v>-225.0</c:v>
                </c:pt>
                <c:pt idx="45">
                  <c:v>-225.0</c:v>
                </c:pt>
                <c:pt idx="46">
                  <c:v>-200.0</c:v>
                </c:pt>
                <c:pt idx="47">
                  <c:v>-200.0</c:v>
                </c:pt>
                <c:pt idx="48">
                  <c:v>-175.0</c:v>
                </c:pt>
                <c:pt idx="49">
                  <c:v>-175.0</c:v>
                </c:pt>
                <c:pt idx="50">
                  <c:v>-150.0</c:v>
                </c:pt>
                <c:pt idx="51">
                  <c:v>-150.0</c:v>
                </c:pt>
                <c:pt idx="52">
                  <c:v>-125.0</c:v>
                </c:pt>
                <c:pt idx="53">
                  <c:v>-125.0</c:v>
                </c:pt>
                <c:pt idx="54">
                  <c:v>-100.0</c:v>
                </c:pt>
                <c:pt idx="55">
                  <c:v>-100.0</c:v>
                </c:pt>
                <c:pt idx="56">
                  <c:v>-75.0</c:v>
                </c:pt>
                <c:pt idx="57">
                  <c:v>-75.0</c:v>
                </c:pt>
                <c:pt idx="58">
                  <c:v>-50.0</c:v>
                </c:pt>
                <c:pt idx="59">
                  <c:v>-50.0</c:v>
                </c:pt>
                <c:pt idx="60">
                  <c:v>-25.0</c:v>
                </c:pt>
                <c:pt idx="61">
                  <c:v>-25.0</c:v>
                </c:pt>
                <c:pt idx="62">
                  <c:v>0.0</c:v>
                </c:pt>
                <c:pt idx="63">
                  <c:v>0.0</c:v>
                </c:pt>
                <c:pt idx="64">
                  <c:v>25.0</c:v>
                </c:pt>
                <c:pt idx="65">
                  <c:v>25.0</c:v>
                </c:pt>
                <c:pt idx="66">
                  <c:v>50.0</c:v>
                </c:pt>
                <c:pt idx="67">
                  <c:v>50.0</c:v>
                </c:pt>
                <c:pt idx="68">
                  <c:v>75.0</c:v>
                </c:pt>
                <c:pt idx="69">
                  <c:v>75.0</c:v>
                </c:pt>
              </c:numCache>
            </c:numRef>
          </c:xVal>
          <c:yVal>
            <c:numRef>
              <c:f>MCSim6!$AL$2:$AL$71</c:f>
              <c:numCache>
                <c:formatCode>General</c:formatCode>
                <c:ptCount val="70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13.0</c:v>
                </c:pt>
                <c:pt idx="6">
                  <c:v>13.0</c:v>
                </c:pt>
                <c:pt idx="7">
                  <c:v>11.0</c:v>
                </c:pt>
                <c:pt idx="8">
                  <c:v>11.0</c:v>
                </c:pt>
                <c:pt idx="9">
                  <c:v>27.0</c:v>
                </c:pt>
                <c:pt idx="10">
                  <c:v>27.0</c:v>
                </c:pt>
                <c:pt idx="11">
                  <c:v>24.0</c:v>
                </c:pt>
                <c:pt idx="12">
                  <c:v>24.0</c:v>
                </c:pt>
                <c:pt idx="13">
                  <c:v>32.0</c:v>
                </c:pt>
                <c:pt idx="14">
                  <c:v>32.0</c:v>
                </c:pt>
                <c:pt idx="15">
                  <c:v>27.0</c:v>
                </c:pt>
                <c:pt idx="16">
                  <c:v>27.0</c:v>
                </c:pt>
                <c:pt idx="17">
                  <c:v>46.0</c:v>
                </c:pt>
                <c:pt idx="18">
                  <c:v>46.0</c:v>
                </c:pt>
                <c:pt idx="19">
                  <c:v>38.0</c:v>
                </c:pt>
                <c:pt idx="20">
                  <c:v>38.0</c:v>
                </c:pt>
                <c:pt idx="21">
                  <c:v>42.0</c:v>
                </c:pt>
                <c:pt idx="22">
                  <c:v>42.0</c:v>
                </c:pt>
                <c:pt idx="23">
                  <c:v>37.0</c:v>
                </c:pt>
                <c:pt idx="24">
                  <c:v>37.0</c:v>
                </c:pt>
                <c:pt idx="25">
                  <c:v>48.0</c:v>
                </c:pt>
                <c:pt idx="26">
                  <c:v>48.0</c:v>
                </c:pt>
                <c:pt idx="27">
                  <c:v>40.0</c:v>
                </c:pt>
                <c:pt idx="28">
                  <c:v>40.0</c:v>
                </c:pt>
                <c:pt idx="29">
                  <c:v>37.0</c:v>
                </c:pt>
                <c:pt idx="30">
                  <c:v>37.0</c:v>
                </c:pt>
                <c:pt idx="31">
                  <c:v>60.0</c:v>
                </c:pt>
                <c:pt idx="32">
                  <c:v>60.0</c:v>
                </c:pt>
                <c:pt idx="33">
                  <c:v>38.0</c:v>
                </c:pt>
                <c:pt idx="34">
                  <c:v>38.0</c:v>
                </c:pt>
                <c:pt idx="35">
                  <c:v>39.0</c:v>
                </c:pt>
                <c:pt idx="36">
                  <c:v>39.0</c:v>
                </c:pt>
                <c:pt idx="37">
                  <c:v>35.0</c:v>
                </c:pt>
                <c:pt idx="38">
                  <c:v>35.0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36.0</c:v>
                </c:pt>
                <c:pt idx="45">
                  <c:v>45.0</c:v>
                </c:pt>
                <c:pt idx="46">
                  <c:v>45.0</c:v>
                </c:pt>
                <c:pt idx="47">
                  <c:v>43.0</c:v>
                </c:pt>
                <c:pt idx="48">
                  <c:v>43.0</c:v>
                </c:pt>
                <c:pt idx="49">
                  <c:v>30.0</c:v>
                </c:pt>
                <c:pt idx="50">
                  <c:v>30.0</c:v>
                </c:pt>
                <c:pt idx="51">
                  <c:v>27.0</c:v>
                </c:pt>
                <c:pt idx="52">
                  <c:v>27.0</c:v>
                </c:pt>
                <c:pt idx="53">
                  <c:v>34.0</c:v>
                </c:pt>
                <c:pt idx="54">
                  <c:v>34.0</c:v>
                </c:pt>
                <c:pt idx="55">
                  <c:v>25.0</c:v>
                </c:pt>
                <c:pt idx="56">
                  <c:v>25.0</c:v>
                </c:pt>
                <c:pt idx="57">
                  <c:v>17.0</c:v>
                </c:pt>
                <c:pt idx="58">
                  <c:v>17.0</c:v>
                </c:pt>
                <c:pt idx="59">
                  <c:v>15.0</c:v>
                </c:pt>
                <c:pt idx="60">
                  <c:v>15.0</c:v>
                </c:pt>
                <c:pt idx="61">
                  <c:v>9.0</c:v>
                </c:pt>
                <c:pt idx="62">
                  <c:v>9.0</c:v>
                </c:pt>
                <c:pt idx="63">
                  <c:v>13.0</c:v>
                </c:pt>
                <c:pt idx="64">
                  <c:v>13.0</c:v>
                </c:pt>
                <c:pt idx="65">
                  <c:v>9.0</c:v>
                </c:pt>
                <c:pt idx="66">
                  <c:v>9.0</c:v>
                </c:pt>
                <c:pt idx="67">
                  <c:v>4.0</c:v>
                </c:pt>
                <c:pt idx="68">
                  <c:v>4.0</c:v>
                </c:pt>
                <c:pt idx="6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54288"/>
        <c:axId val="527457728"/>
      </c:scatterChart>
      <c:valAx>
        <c:axId val="527454288"/>
        <c:scaling>
          <c:orientation val="minMax"/>
          <c:max val="75.0"/>
          <c:min val="-775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27457728"/>
        <c:crosses val="min"/>
        <c:crossBetween val="between"/>
        <c:majorUnit val="212.5"/>
        <c:minorUnit val="106.25"/>
      </c:valAx>
      <c:valAx>
        <c:axId val="52745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27454288"/>
        <c:crosses val="autoZero"/>
        <c:crossBetween val="between"/>
        <c:majorUnit val="15.0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19422</xdr:rowOff>
    </xdr:from>
    <xdr:to>
      <xdr:col>13</xdr:col>
      <xdr:colOff>467954</xdr:colOff>
      <xdr:row>19</xdr:row>
      <xdr:rowOff>36607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bb.com/toyota/camry/2007-toyota-camry/le-sedan-4d/?condition=excellent&amp;vehicleid=84282&amp;intent=trade-in-sell&amp;mileage=120000&amp;options=6472273%7Ctrue&amp;pricetype=private-party" TargetMode="External"/><Relationship Id="rId2" Type="http://schemas.openxmlformats.org/officeDocument/2006/relationships/hyperlink" Target="http://www3.epa.gov/climatechange/Downloads/EPAactivities/scc-fact-shee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E2" sqref="E2"/>
    </sheetView>
  </sheetViews>
  <sheetFormatPr baseColWidth="10" defaultColWidth="12.83203125" defaultRowHeight="15.75" customHeight="1" x14ac:dyDescent="0.2"/>
  <cols>
    <col min="1" max="1" width="44.6640625" style="71" customWidth="1"/>
    <col min="2" max="3" width="17" style="71" customWidth="1"/>
    <col min="4" max="4" width="7.5" style="71" customWidth="1"/>
    <col min="5" max="5" width="40.83203125" style="71" customWidth="1"/>
    <col min="6" max="6" width="57.5" style="71" customWidth="1"/>
    <col min="7" max="7" width="32.1640625" style="71" customWidth="1"/>
    <col min="8" max="8" width="22.6640625" style="71" customWidth="1"/>
    <col min="9" max="9" width="36.33203125" style="71" customWidth="1"/>
    <col min="10" max="10" width="36.6640625" style="71" customWidth="1"/>
    <col min="11" max="11" width="22.33203125" style="71" customWidth="1"/>
    <col min="12" max="15" width="12.83203125" style="71" customWidth="1"/>
    <col min="16" max="256" width="12.83203125" customWidth="1"/>
  </cols>
  <sheetData>
    <row r="1" spans="1:15" ht="19.5" customHeight="1" x14ac:dyDescent="0.2">
      <c r="A1" s="2" t="s">
        <v>0</v>
      </c>
      <c r="B1" s="3"/>
      <c r="C1" s="72"/>
      <c r="D1"/>
      <c r="E1"/>
      <c r="F1"/>
      <c r="G1"/>
      <c r="H1"/>
      <c r="I1"/>
      <c r="J1"/>
      <c r="K1"/>
      <c r="L1"/>
    </row>
    <row r="2" spans="1:15" ht="90" customHeight="1" x14ac:dyDescent="0.2">
      <c r="A2" s="105" t="s">
        <v>1</v>
      </c>
      <c r="B2" s="106"/>
      <c r="C2" s="72"/>
      <c r="D2"/>
      <c r="E2"/>
      <c r="F2"/>
      <c r="G2"/>
      <c r="H2"/>
      <c r="I2"/>
      <c r="J2"/>
      <c r="K2"/>
      <c r="L2"/>
    </row>
    <row r="3" spans="1:15" ht="26.25" customHeight="1" x14ac:dyDescent="0.3">
      <c r="A3" s="73" t="s">
        <v>2</v>
      </c>
      <c r="B3" s="74">
        <f ca="1">$F$12+$B$23-$B$6+$B$5</f>
        <v>-558.91659768854879</v>
      </c>
      <c r="C3" s="72"/>
      <c r="D3" s="75"/>
      <c r="E3" s="75"/>
      <c r="F3" s="76"/>
      <c r="G3" s="102" t="s">
        <v>21</v>
      </c>
      <c r="H3" s="103"/>
      <c r="I3" s="103"/>
      <c r="J3" s="104"/>
      <c r="K3"/>
    </row>
    <row r="4" spans="1:15" ht="18.75" customHeight="1" x14ac:dyDescent="0.25">
      <c r="A4" s="77" t="s">
        <v>22</v>
      </c>
      <c r="B4" s="79" t="s">
        <v>23</v>
      </c>
      <c r="C4" s="80"/>
      <c r="D4" s="81" t="s">
        <v>24</v>
      </c>
      <c r="E4" s="82" t="s">
        <v>25</v>
      </c>
      <c r="F4" s="83" t="s">
        <v>26</v>
      </c>
      <c r="G4" s="84" t="s">
        <v>27</v>
      </c>
      <c r="H4" s="85" t="s">
        <v>28</v>
      </c>
      <c r="I4" s="85" t="s">
        <v>29</v>
      </c>
      <c r="J4" s="86" t="s">
        <v>30</v>
      </c>
      <c r="K4"/>
    </row>
    <row r="5" spans="1:15" ht="19" customHeight="1" x14ac:dyDescent="0.2">
      <c r="A5" s="9" t="s">
        <v>31</v>
      </c>
      <c r="B5" s="88">
        <v>23070</v>
      </c>
      <c r="C5" s="80"/>
      <c r="D5" s="89">
        <v>1</v>
      </c>
      <c r="E5" s="10">
        <f ca="1">(-B7*B16)-((B14*B7*(B16^2))/(2*B19))</f>
        <v>215.69539950608922</v>
      </c>
      <c r="F5" s="90">
        <f ca="1">SUM(E$5:E5)</f>
        <v>215.69539950608922</v>
      </c>
      <c r="G5" s="87">
        <f ca="1">((358*$B$7)/1000000)*48</f>
        <v>272.03398159332949</v>
      </c>
      <c r="H5" s="10">
        <f ca="1">((215*$B$7)/1000000)*48</f>
        <v>163.37236324739061</v>
      </c>
      <c r="I5" s="10">
        <f ca="1">$G$5</f>
        <v>272.03398159332949</v>
      </c>
      <c r="J5" s="90">
        <f ca="1">H5</f>
        <v>163.37236324739061</v>
      </c>
      <c r="K5"/>
    </row>
    <row r="6" spans="1:15" ht="19" customHeight="1" x14ac:dyDescent="0.2">
      <c r="A6" s="9" t="s">
        <v>32</v>
      </c>
      <c r="B6" s="88">
        <v>26790</v>
      </c>
      <c r="C6" s="80"/>
      <c r="D6" s="89">
        <v>2</v>
      </c>
      <c r="E6" s="10">
        <f t="shared" ref="E6:E12" ca="1" si="0">($E$5)/(1+$B$13)^D6</f>
        <v>184.92403935707236</v>
      </c>
      <c r="F6" s="90">
        <f ca="1">SUM(E$5:E6)</f>
        <v>400.61943886316158</v>
      </c>
      <c r="G6" s="87">
        <f t="shared" ref="G6:G12" ca="1" si="1">$G$5/(1+$B$13)^D6</f>
        <v>233.2252928612221</v>
      </c>
      <c r="H6" s="10">
        <f t="shared" ref="H6:H12" ca="1" si="2">H5/(1+$B$13)^D6</f>
        <v>140.06546917643226</v>
      </c>
      <c r="I6" s="10">
        <f ca="1">$G$5+G6</f>
        <v>505.25927445455159</v>
      </c>
      <c r="J6" s="90">
        <f t="shared" ref="J6:J12" ca="1" si="3">J5+H6</f>
        <v>303.4378324238229</v>
      </c>
      <c r="K6"/>
    </row>
    <row r="7" spans="1:15" ht="19" customHeight="1" x14ac:dyDescent="0.2">
      <c r="A7" s="9" t="s">
        <v>33</v>
      </c>
      <c r="B7" s="91">
        <f ca="1">Variables!B4</f>
        <v>15830.655353429322</v>
      </c>
      <c r="C7" s="80"/>
      <c r="D7" s="89">
        <v>3</v>
      </c>
      <c r="E7" s="10">
        <f t="shared" ca="1" si="0"/>
        <v>171.22596236765958</v>
      </c>
      <c r="F7" s="90">
        <f ca="1">SUM(E$5:E7)</f>
        <v>571.84540123082115</v>
      </c>
      <c r="G7" s="87">
        <f t="shared" ca="1" si="1"/>
        <v>215.94934524187232</v>
      </c>
      <c r="H7" s="10">
        <f t="shared" ca="1" si="2"/>
        <v>111.18848528586871</v>
      </c>
      <c r="I7" s="10">
        <f t="shared" ref="I7:I12" ca="1" si="4">I6+G7</f>
        <v>721.20861969642397</v>
      </c>
      <c r="J7" s="90">
        <f t="shared" ca="1" si="3"/>
        <v>414.62631770969159</v>
      </c>
      <c r="K7"/>
    </row>
    <row r="8" spans="1:15" ht="19" customHeight="1" x14ac:dyDescent="0.2">
      <c r="A8" s="9" t="s">
        <v>4</v>
      </c>
      <c r="B8" s="91">
        <f ca="1">Variables!B5</f>
        <v>18046.947102909427</v>
      </c>
      <c r="C8" s="80"/>
      <c r="D8" s="89">
        <v>4</v>
      </c>
      <c r="E8" s="10">
        <f t="shared" ca="1" si="0"/>
        <v>158.54255774783294</v>
      </c>
      <c r="F8" s="90">
        <f ca="1">SUM(E$5:E8)</f>
        <v>730.38795897865407</v>
      </c>
      <c r="G8" s="87">
        <f t="shared" ca="1" si="1"/>
        <v>199.95309744617805</v>
      </c>
      <c r="H8" s="10">
        <f t="shared" ca="1" si="2"/>
        <v>81.726855972332686</v>
      </c>
      <c r="I8" s="10">
        <f t="shared" ca="1" si="4"/>
        <v>921.16171714260201</v>
      </c>
      <c r="J8" s="90">
        <f t="shared" ca="1" si="3"/>
        <v>496.35317368202425</v>
      </c>
      <c r="K8"/>
    </row>
    <row r="9" spans="1:15" ht="19" customHeight="1" x14ac:dyDescent="0.2">
      <c r="A9" s="9" t="s">
        <v>34</v>
      </c>
      <c r="B9" s="92">
        <f ca="1">RAND()*(Variables!B7-Variables!B6)+Variables!B6</f>
        <v>2.1303871117769946</v>
      </c>
      <c r="C9" s="80"/>
      <c r="D9" s="89">
        <v>5</v>
      </c>
      <c r="E9" s="10">
        <f t="shared" ca="1" si="0"/>
        <v>146.79866458132679</v>
      </c>
      <c r="F9" s="90">
        <f ca="1">SUM(E$5:E9)</f>
        <v>877.18662355998083</v>
      </c>
      <c r="G9" s="87">
        <f t="shared" ca="1" si="1"/>
        <v>185.1417568946093</v>
      </c>
      <c r="H9" s="10">
        <f t="shared" ca="1" si="2"/>
        <v>55.621924921167249</v>
      </c>
      <c r="I9" s="10">
        <f t="shared" ca="1" si="4"/>
        <v>1106.3034740372113</v>
      </c>
      <c r="J9" s="90">
        <f t="shared" ca="1" si="3"/>
        <v>551.97509860319155</v>
      </c>
      <c r="K9"/>
    </row>
    <row r="10" spans="1:15" ht="19" customHeight="1" x14ac:dyDescent="0.2">
      <c r="A10" s="9" t="s">
        <v>35</v>
      </c>
      <c r="B10" s="91">
        <v>8</v>
      </c>
      <c r="C10" s="80"/>
      <c r="D10" s="89">
        <v>6</v>
      </c>
      <c r="E10" s="10">
        <f t="shared" ca="1" si="0"/>
        <v>135.92468942715442</v>
      </c>
      <c r="F10" s="90">
        <f ca="1">SUM(E$5:E10)</f>
        <v>1013.1113129871353</v>
      </c>
      <c r="G10" s="87">
        <f t="shared" ca="1" si="1"/>
        <v>171.42755268019377</v>
      </c>
      <c r="H10" s="10">
        <f t="shared" ca="1" si="2"/>
        <v>35.051247674092018</v>
      </c>
      <c r="I10" s="10">
        <f t="shared" ca="1" si="4"/>
        <v>1277.731026717405</v>
      </c>
      <c r="J10" s="90">
        <f t="shared" ca="1" si="3"/>
        <v>587.02634627728355</v>
      </c>
      <c r="K10"/>
    </row>
    <row r="11" spans="1:15" ht="19" customHeight="1" x14ac:dyDescent="0.2">
      <c r="A11" s="9" t="s">
        <v>36</v>
      </c>
      <c r="B11" s="91">
        <v>32</v>
      </c>
      <c r="C11" s="80"/>
      <c r="D11" s="89">
        <v>7</v>
      </c>
      <c r="E11" s="10">
        <f t="shared" ca="1" si="0"/>
        <v>125.85619391403186</v>
      </c>
      <c r="F11" s="90">
        <f ca="1">SUM(E$5:E11)</f>
        <v>1138.9675069011671</v>
      </c>
      <c r="G11" s="87">
        <f t="shared" ca="1" si="1"/>
        <v>158.72921544462386</v>
      </c>
      <c r="H11" s="10">
        <f t="shared" ca="1" si="2"/>
        <v>20.452066359786901</v>
      </c>
      <c r="I11" s="10">
        <f t="shared" ca="1" si="4"/>
        <v>1436.4602421620289</v>
      </c>
      <c r="J11" s="90">
        <f t="shared" ca="1" si="3"/>
        <v>607.47841263707051</v>
      </c>
      <c r="K11"/>
    </row>
    <row r="12" spans="1:15" ht="19" customHeight="1" x14ac:dyDescent="0.2">
      <c r="A12" s="9" t="s">
        <v>37</v>
      </c>
      <c r="B12" s="91">
        <v>40</v>
      </c>
      <c r="C12" s="80"/>
      <c r="D12" s="93">
        <v>8</v>
      </c>
      <c r="E12" s="94">
        <f t="shared" ca="1" si="0"/>
        <v>116.53351288336283</v>
      </c>
      <c r="F12" s="95">
        <f ca="1">SUM(E$5:E12)</f>
        <v>1255.5010197845299</v>
      </c>
      <c r="G12" s="96">
        <f t="shared" ca="1" si="1"/>
        <v>146.97149578205912</v>
      </c>
      <c r="H12" s="94">
        <f t="shared" ca="1" si="2"/>
        <v>11.049615077962454</v>
      </c>
      <c r="I12" s="94">
        <f t="shared" ca="1" si="4"/>
        <v>1583.4317379440879</v>
      </c>
      <c r="J12" s="95">
        <f t="shared" ca="1" si="3"/>
        <v>618.52802771503298</v>
      </c>
      <c r="K12"/>
    </row>
    <row r="13" spans="1:15" ht="19" customHeight="1" x14ac:dyDescent="0.2">
      <c r="A13" s="9" t="s">
        <v>38</v>
      </c>
      <c r="B13" s="97">
        <v>0.08</v>
      </c>
      <c r="C13" s="89"/>
      <c r="D13"/>
      <c r="E13"/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9" t="s">
        <v>39</v>
      </c>
      <c r="B14" s="98">
        <f>Variables!B8</f>
        <v>-0.7</v>
      </c>
      <c r="C14" s="89"/>
      <c r="D14"/>
      <c r="E14"/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9" t="s">
        <v>40</v>
      </c>
      <c r="B15" s="99">
        <f ca="1">(B14*B7*B16)/(B17)</f>
        <v>2216.2917494801045</v>
      </c>
      <c r="C15" s="89"/>
      <c r="D15"/>
      <c r="E15"/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9" t="s">
        <v>41</v>
      </c>
      <c r="B16" s="92">
        <f ca="1">(B9/B12)-(B9/B11)</f>
        <v>-1.3314919448606216E-2</v>
      </c>
      <c r="C16" s="89"/>
      <c r="D16"/>
      <c r="E16"/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9" t="s">
        <v>42</v>
      </c>
      <c r="B17" s="100">
        <f ca="1">B9/B11</f>
        <v>6.6574597243031081E-2</v>
      </c>
      <c r="C17" s="89"/>
      <c r="D17"/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9" t="s">
        <v>43</v>
      </c>
      <c r="B18" s="100">
        <f ca="1">B9/B12</f>
        <v>5.3259677794424864E-2</v>
      </c>
      <c r="C18" s="89"/>
      <c r="D18"/>
      <c r="E18"/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9" t="s">
        <v>44</v>
      </c>
      <c r="B19" s="100">
        <f ca="1">(B17-B18)/(B17)</f>
        <v>0.2</v>
      </c>
      <c r="C19" s="89"/>
      <c r="D19"/>
      <c r="E19"/>
      <c r="F19"/>
      <c r="G19"/>
      <c r="H19"/>
      <c r="I19"/>
      <c r="J19"/>
      <c r="K19"/>
      <c r="L19"/>
      <c r="M19"/>
      <c r="N19"/>
      <c r="O19"/>
    </row>
    <row r="20" spans="1:15" ht="23.25" customHeight="1" x14ac:dyDescent="0.2">
      <c r="A20" s="9" t="s">
        <v>45</v>
      </c>
      <c r="B20" s="100">
        <f ca="1">($B$8-$B$7)/B7</f>
        <v>0.14000000000000004</v>
      </c>
      <c r="C20" s="89"/>
      <c r="D20"/>
      <c r="E20"/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9" t="s">
        <v>46</v>
      </c>
      <c r="B21" s="97">
        <v>3739.2009496381738</v>
      </c>
      <c r="C21" s="9" t="s">
        <v>47</v>
      </c>
      <c r="D21"/>
      <c r="E21"/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9" t="s">
        <v>48</v>
      </c>
      <c r="B22" s="97">
        <v>5644.7833321650933</v>
      </c>
      <c r="C22" s="78"/>
      <c r="D22"/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9" t="s">
        <v>49</v>
      </c>
      <c r="B23" s="100">
        <f>(B22-B21)</f>
        <v>1905.5823825269194</v>
      </c>
      <c r="C23" s="89"/>
      <c r="D23"/>
      <c r="E23"/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9" t="s">
        <v>50</v>
      </c>
      <c r="B24" s="90">
        <f ca="1">((358*$B$7)/1000000)*48</f>
        <v>272.03398159332949</v>
      </c>
      <c r="C24" s="9" t="s">
        <v>51</v>
      </c>
      <c r="D24"/>
      <c r="E24"/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01" t="s">
        <v>52</v>
      </c>
      <c r="B25" s="95">
        <f ca="1">((215*$B$7)/1000000)*48</f>
        <v>163.37236324739061</v>
      </c>
      <c r="C25" s="78"/>
      <c r="D25"/>
      <c r="E25"/>
      <c r="F25"/>
      <c r="G25"/>
      <c r="H25"/>
      <c r="I25"/>
      <c r="J25"/>
      <c r="K25"/>
      <c r="L25"/>
      <c r="M25"/>
      <c r="N25"/>
      <c r="O25"/>
    </row>
    <row r="26" spans="1:15" ht="15.75" customHeight="1" x14ac:dyDescent="0.2">
      <c r="D26"/>
      <c r="E26"/>
      <c r="F26"/>
      <c r="G26"/>
      <c r="H26"/>
      <c r="I26"/>
      <c r="J26"/>
      <c r="K26"/>
      <c r="L26"/>
      <c r="M26"/>
      <c r="N26"/>
      <c r="O26"/>
    </row>
  </sheetData>
  <mergeCells count="2">
    <mergeCell ref="G3:J3"/>
    <mergeCell ref="A2:B2"/>
  </mergeCells>
  <conditionalFormatting sqref="B3:C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hyperlinks>
    <hyperlink ref="C21" r:id="rId1"/>
    <hyperlink ref="C24" r:id="rId2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showGridLines="0" tabSelected="1" workbookViewId="0"/>
  </sheetViews>
  <sheetFormatPr baseColWidth="10" defaultColWidth="10.1640625" defaultRowHeight="15.75" customHeight="1" x14ac:dyDescent="0.2"/>
  <cols>
    <col min="1" max="1" width="9.33203125" style="38" customWidth="1"/>
    <col min="2" max="3" width="12.33203125" style="38" customWidth="1"/>
    <col min="4" max="5" width="8.83203125" style="38" customWidth="1"/>
    <col min="6" max="6" width="13.5" style="38" customWidth="1"/>
    <col min="7" max="7" width="12.83203125" style="38" customWidth="1"/>
    <col min="8" max="8" width="6.83203125" style="38" customWidth="1"/>
    <col min="9" max="14" width="10.6640625" style="38" customWidth="1"/>
    <col min="15" max="19" width="12.83203125" style="38" customWidth="1"/>
    <col min="20" max="20" width="16.5" style="38" customWidth="1"/>
    <col min="21" max="22" width="13" style="38" customWidth="1"/>
    <col min="23" max="24" width="12.83203125" style="38" customWidth="1"/>
    <col min="25" max="26" width="10.33203125" style="38" customWidth="1"/>
    <col min="27" max="43" width="12.83203125" style="38" customWidth="1"/>
    <col min="44" max="256" width="10.1640625" customWidth="1"/>
  </cols>
  <sheetData>
    <row r="1" spans="1:43" ht="31.5" customHeight="1" x14ac:dyDescent="0.3">
      <c r="A1" s="39" t="s">
        <v>8</v>
      </c>
      <c r="B1" s="12"/>
      <c r="C1" s="12"/>
      <c r="D1" s="12"/>
      <c r="E1" s="12"/>
      <c r="F1" s="13"/>
      <c r="G1" s="13"/>
      <c r="H1" s="12"/>
      <c r="I1" s="14"/>
      <c r="J1" s="14"/>
      <c r="K1" s="14"/>
      <c r="L1" s="14"/>
      <c r="M1" s="14"/>
      <c r="N1" s="14"/>
      <c r="O1" s="14"/>
      <c r="P1" s="12"/>
      <c r="Q1" s="14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4"/>
      <c r="AI1" s="14"/>
      <c r="AJ1" s="14"/>
      <c r="AK1" s="15">
        <v>0</v>
      </c>
      <c r="AL1" s="16" t="s">
        <v>9</v>
      </c>
      <c r="AM1" s="14"/>
      <c r="AN1" s="14"/>
      <c r="AO1" s="14"/>
      <c r="AP1" s="14"/>
      <c r="AQ1" s="17"/>
    </row>
    <row r="2" spans="1:43" ht="42" customHeight="1" x14ac:dyDescent="0.2">
      <c r="A2" s="40" t="s">
        <v>10</v>
      </c>
      <c r="B2" s="41" t="s">
        <v>9</v>
      </c>
      <c r="C2" s="18"/>
      <c r="D2" s="18"/>
      <c r="E2" s="19"/>
      <c r="F2" s="113" t="s">
        <v>11</v>
      </c>
      <c r="G2" s="114"/>
      <c r="H2" s="20"/>
      <c r="I2" s="21"/>
      <c r="J2" s="21"/>
      <c r="K2" s="21"/>
      <c r="L2" s="21"/>
      <c r="M2" s="21"/>
      <c r="N2" s="21"/>
      <c r="O2" s="21"/>
      <c r="P2" s="22"/>
      <c r="Q2" s="21"/>
      <c r="R2" s="18"/>
      <c r="S2" s="18"/>
      <c r="T2" s="18"/>
      <c r="U2" s="18"/>
      <c r="V2" s="18"/>
      <c r="W2" s="21"/>
      <c r="X2" s="21"/>
      <c r="Y2" s="23"/>
      <c r="Z2" s="23"/>
      <c r="AA2" s="21"/>
      <c r="AB2" s="21"/>
      <c r="AC2" s="21"/>
      <c r="AD2" s="21"/>
      <c r="AE2" s="21"/>
      <c r="AF2" s="21"/>
      <c r="AG2" s="21"/>
      <c r="AH2" s="24">
        <v>0</v>
      </c>
      <c r="AI2" s="21"/>
      <c r="AJ2" s="21"/>
      <c r="AK2" s="24">
        <v>-775</v>
      </c>
      <c r="AL2" s="24">
        <v>0</v>
      </c>
      <c r="AM2" s="21"/>
      <c r="AN2" s="21"/>
      <c r="AO2" s="21"/>
      <c r="AP2" s="21"/>
      <c r="AQ2" s="25"/>
    </row>
    <row r="3" spans="1:43" ht="16.5" customHeight="1" x14ac:dyDescent="0.2">
      <c r="A3" s="42">
        <v>1</v>
      </c>
      <c r="B3" s="43">
        <v>-438.78230000000002</v>
      </c>
      <c r="C3" s="22"/>
      <c r="D3" s="22"/>
      <c r="E3" s="26"/>
      <c r="F3" s="44">
        <v>1000</v>
      </c>
      <c r="G3" s="45" t="s">
        <v>12</v>
      </c>
      <c r="H3" s="20"/>
      <c r="I3" s="27"/>
      <c r="J3" s="27"/>
      <c r="K3" s="27"/>
      <c r="L3" s="27"/>
      <c r="M3" s="27"/>
      <c r="N3" s="2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8">
        <v>0.1290322542190552</v>
      </c>
      <c r="AI3" s="28">
        <v>0</v>
      </c>
      <c r="AJ3" s="18"/>
      <c r="AK3" s="28">
        <v>-775</v>
      </c>
      <c r="AL3" s="28">
        <v>4</v>
      </c>
      <c r="AM3" s="18"/>
      <c r="AN3" s="18"/>
      <c r="AO3" s="18"/>
      <c r="AP3" s="18"/>
      <c r="AQ3" s="29"/>
    </row>
    <row r="4" spans="1:43" ht="16.5" customHeight="1" x14ac:dyDescent="0.2">
      <c r="A4" s="46">
        <v>2</v>
      </c>
      <c r="B4" s="47">
        <v>-469.53789999999998</v>
      </c>
      <c r="C4" s="22"/>
      <c r="D4" s="22"/>
      <c r="E4" s="26"/>
      <c r="F4" s="48">
        <v>1.000000233761966</v>
      </c>
      <c r="G4" s="49" t="s">
        <v>13</v>
      </c>
      <c r="H4" s="30"/>
      <c r="I4" s="110" t="s">
        <v>14</v>
      </c>
      <c r="J4" s="111"/>
      <c r="K4" s="112"/>
      <c r="L4" s="107" t="s">
        <v>15</v>
      </c>
      <c r="M4" s="108"/>
      <c r="N4" s="109"/>
      <c r="O4" s="20"/>
      <c r="P4" s="3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8">
        <v>0.25806450843811041</v>
      </c>
      <c r="AI4" s="28">
        <v>3</v>
      </c>
      <c r="AJ4" s="18"/>
      <c r="AK4" s="28">
        <v>-750</v>
      </c>
      <c r="AL4" s="28">
        <v>4</v>
      </c>
      <c r="AM4" s="18"/>
      <c r="AN4" s="18"/>
      <c r="AO4" s="18"/>
      <c r="AP4" s="18"/>
      <c r="AQ4" s="29"/>
    </row>
    <row r="5" spans="1:43" ht="20" customHeight="1" x14ac:dyDescent="0.2">
      <c r="A5" s="46">
        <v>3</v>
      </c>
      <c r="B5" s="47">
        <v>16.502300000000002</v>
      </c>
      <c r="C5" s="22"/>
      <c r="D5" s="22"/>
      <c r="E5" s="23"/>
      <c r="F5" s="32"/>
      <c r="G5" s="32"/>
      <c r="H5" s="33"/>
      <c r="I5" s="50" t="s">
        <v>16</v>
      </c>
      <c r="J5" s="51">
        <v>-360.85869630000002</v>
      </c>
      <c r="K5" s="52"/>
      <c r="L5" s="53"/>
      <c r="M5" s="54"/>
      <c r="N5" s="55"/>
      <c r="O5" s="20"/>
      <c r="P5" s="3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8">
        <v>0.38709676265716553</v>
      </c>
      <c r="AI5" s="28">
        <v>4</v>
      </c>
      <c r="AJ5" s="18"/>
      <c r="AK5" s="28">
        <v>-750</v>
      </c>
      <c r="AL5" s="28">
        <v>5</v>
      </c>
      <c r="AM5" s="18"/>
      <c r="AN5" s="18"/>
      <c r="AO5" s="18"/>
      <c r="AP5" s="18"/>
      <c r="AQ5" s="29"/>
    </row>
    <row r="6" spans="1:43" ht="19.5" customHeight="1" x14ac:dyDescent="0.2">
      <c r="A6" s="46">
        <v>4</v>
      </c>
      <c r="B6" s="47">
        <v>-395.6157</v>
      </c>
      <c r="C6" s="22"/>
      <c r="D6" s="22"/>
      <c r="E6" s="22"/>
      <c r="F6" s="22"/>
      <c r="G6" s="22"/>
      <c r="H6" s="33"/>
      <c r="I6" s="56" t="s">
        <v>17</v>
      </c>
      <c r="J6" s="57">
        <v>189.1595543354677</v>
      </c>
      <c r="K6" s="58"/>
      <c r="L6" s="59"/>
      <c r="M6" s="23"/>
      <c r="N6" s="26"/>
      <c r="O6" s="20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8">
        <v>0.5161290168762207</v>
      </c>
      <c r="AI6" s="28">
        <v>8</v>
      </c>
      <c r="AJ6" s="18"/>
      <c r="AK6" s="28">
        <v>-725</v>
      </c>
      <c r="AL6" s="28">
        <v>5</v>
      </c>
      <c r="AM6" s="18"/>
      <c r="AN6" s="18"/>
      <c r="AO6" s="18"/>
      <c r="AP6" s="18"/>
      <c r="AQ6" s="29"/>
    </row>
    <row r="7" spans="1:43" ht="19.5" customHeight="1" x14ac:dyDescent="0.2">
      <c r="A7" s="46">
        <v>5</v>
      </c>
      <c r="B7" s="47">
        <v>-519.11969999999997</v>
      </c>
      <c r="C7" s="22"/>
      <c r="D7" s="22"/>
      <c r="E7" s="22"/>
      <c r="F7" s="23"/>
      <c r="G7" s="22"/>
      <c r="H7" s="33"/>
      <c r="I7" s="56" t="s">
        <v>18</v>
      </c>
      <c r="J7" s="60">
        <v>67.233699999999999</v>
      </c>
      <c r="K7" s="58"/>
      <c r="L7" s="59"/>
      <c r="M7" s="23"/>
      <c r="N7" s="26"/>
      <c r="O7" s="20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8">
        <v>0.64516127109527588</v>
      </c>
      <c r="AI7" s="28">
        <v>4</v>
      </c>
      <c r="AJ7" s="18"/>
      <c r="AK7" s="28">
        <v>-725</v>
      </c>
      <c r="AL7" s="28">
        <v>13</v>
      </c>
      <c r="AM7" s="18"/>
      <c r="AN7" s="18"/>
      <c r="AO7" s="18"/>
      <c r="AP7" s="18"/>
      <c r="AQ7" s="29"/>
    </row>
    <row r="8" spans="1:43" ht="16.5" customHeight="1" x14ac:dyDescent="0.2">
      <c r="A8" s="46">
        <v>6</v>
      </c>
      <c r="B8" s="47">
        <v>-397.68720000000002</v>
      </c>
      <c r="C8" s="22"/>
      <c r="D8" s="22"/>
      <c r="E8" s="22"/>
      <c r="F8" s="23"/>
      <c r="G8" s="22"/>
      <c r="H8" s="33"/>
      <c r="I8" s="61" t="s">
        <v>19</v>
      </c>
      <c r="J8" s="62">
        <v>-764.24369999999999</v>
      </c>
      <c r="K8" s="63"/>
      <c r="L8" s="64"/>
      <c r="M8" s="65"/>
      <c r="N8" s="66"/>
      <c r="O8" s="20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8">
        <v>0.77419352531433105</v>
      </c>
      <c r="AI8" s="28">
        <v>9</v>
      </c>
      <c r="AJ8" s="18"/>
      <c r="AK8" s="28">
        <v>-700</v>
      </c>
      <c r="AL8" s="28">
        <v>13</v>
      </c>
      <c r="AM8" s="18"/>
      <c r="AN8" s="18"/>
      <c r="AO8" s="18"/>
      <c r="AP8" s="18"/>
      <c r="AQ8" s="29"/>
    </row>
    <row r="9" spans="1:43" ht="20" customHeight="1" x14ac:dyDescent="0.2">
      <c r="A9" s="46">
        <v>7</v>
      </c>
      <c r="B9" s="47">
        <v>-278.85109999999997</v>
      </c>
      <c r="C9" s="22"/>
      <c r="D9" s="22"/>
      <c r="E9" s="22"/>
      <c r="F9" s="23"/>
      <c r="G9" s="22"/>
      <c r="H9" s="22"/>
      <c r="I9" s="32"/>
      <c r="J9" s="34"/>
      <c r="K9" s="32"/>
      <c r="L9" s="32"/>
      <c r="M9" s="32"/>
      <c r="N9" s="3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8">
        <v>0.90322577953338623</v>
      </c>
      <c r="AI9" s="28">
        <v>9</v>
      </c>
      <c r="AJ9" s="18"/>
      <c r="AK9" s="28">
        <v>-700</v>
      </c>
      <c r="AL9" s="28">
        <v>11</v>
      </c>
      <c r="AM9" s="18"/>
      <c r="AN9" s="18"/>
      <c r="AO9" s="18"/>
      <c r="AP9" s="18"/>
      <c r="AQ9" s="29"/>
    </row>
    <row r="10" spans="1:43" ht="19.5" customHeight="1" x14ac:dyDescent="0.2">
      <c r="A10" s="46">
        <v>8</v>
      </c>
      <c r="B10" s="47">
        <v>-391.81630000000001</v>
      </c>
      <c r="C10" s="22"/>
      <c r="D10" s="22"/>
      <c r="E10" s="22"/>
      <c r="F10" s="23"/>
      <c r="G10" s="22"/>
      <c r="H10" s="22"/>
      <c r="I10" s="23"/>
      <c r="J10" s="18"/>
      <c r="K10" s="23"/>
      <c r="L10" s="23"/>
      <c r="M10" s="23"/>
      <c r="N10" s="23"/>
      <c r="O10" s="22"/>
      <c r="P10" s="3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8">
        <v>1.032258033752441</v>
      </c>
      <c r="AI10" s="28">
        <v>12</v>
      </c>
      <c r="AJ10" s="18"/>
      <c r="AK10" s="28">
        <v>-675</v>
      </c>
      <c r="AL10" s="28">
        <v>11</v>
      </c>
      <c r="AM10" s="18"/>
      <c r="AN10" s="18"/>
      <c r="AO10" s="18"/>
      <c r="AP10" s="18"/>
      <c r="AQ10" s="29"/>
    </row>
    <row r="11" spans="1:43" ht="19.5" customHeight="1" x14ac:dyDescent="0.2">
      <c r="A11" s="46">
        <v>9</v>
      </c>
      <c r="B11" s="47">
        <v>-667.54740000000004</v>
      </c>
      <c r="C11" s="22"/>
      <c r="D11" s="22"/>
      <c r="E11" s="22"/>
      <c r="F11" s="22"/>
      <c r="G11" s="22"/>
      <c r="H11" s="22"/>
      <c r="I11" s="23"/>
      <c r="J11" s="18"/>
      <c r="K11" s="23"/>
      <c r="L11" s="23"/>
      <c r="M11" s="23"/>
      <c r="N11" s="23"/>
      <c r="O11" s="22"/>
      <c r="P11" s="31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8">
        <v>1.161290287971497</v>
      </c>
      <c r="AI11" s="28">
        <v>8</v>
      </c>
      <c r="AJ11" s="18"/>
      <c r="AK11" s="28">
        <v>-675</v>
      </c>
      <c r="AL11" s="28">
        <v>27</v>
      </c>
      <c r="AM11" s="18"/>
      <c r="AN11" s="18"/>
      <c r="AO11" s="18"/>
      <c r="AP11" s="18"/>
      <c r="AQ11" s="29"/>
    </row>
    <row r="12" spans="1:43" ht="19.5" customHeight="1" x14ac:dyDescent="0.2">
      <c r="A12" s="46">
        <v>10</v>
      </c>
      <c r="B12" s="47">
        <v>-72.914500000000004</v>
      </c>
      <c r="C12" s="22"/>
      <c r="D12" s="22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2"/>
      <c r="P12" s="31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8">
        <v>1.290322542190552</v>
      </c>
      <c r="AI12" s="28">
        <v>3</v>
      </c>
      <c r="AJ12" s="18"/>
      <c r="AK12" s="28">
        <v>-650</v>
      </c>
      <c r="AL12" s="28">
        <v>27</v>
      </c>
      <c r="AM12" s="18"/>
      <c r="AN12" s="18"/>
      <c r="AO12" s="18"/>
      <c r="AP12" s="18"/>
      <c r="AQ12" s="29"/>
    </row>
    <row r="13" spans="1:43" ht="19.5" customHeight="1" x14ac:dyDescent="0.2">
      <c r="A13" s="46">
        <v>11</v>
      </c>
      <c r="B13" s="47">
        <v>-572.19719999999995</v>
      </c>
      <c r="C13" s="22"/>
      <c r="D13" s="22"/>
      <c r="E13" s="22"/>
      <c r="F13" s="22"/>
      <c r="G13" s="22"/>
      <c r="H13" s="22"/>
      <c r="I13" s="23"/>
      <c r="J13" s="23"/>
      <c r="K13" s="23"/>
      <c r="L13" s="23"/>
      <c r="M13" s="23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8">
        <v>1.4193547964096069</v>
      </c>
      <c r="AI13" s="28">
        <v>6</v>
      </c>
      <c r="AJ13" s="18"/>
      <c r="AK13" s="28">
        <v>-650</v>
      </c>
      <c r="AL13" s="28">
        <v>24</v>
      </c>
      <c r="AM13" s="18"/>
      <c r="AN13" s="18"/>
      <c r="AO13" s="18"/>
      <c r="AP13" s="18"/>
      <c r="AQ13" s="29"/>
    </row>
    <row r="14" spans="1:43" ht="19.5" customHeight="1" x14ac:dyDescent="0.2">
      <c r="A14" s="46">
        <v>12</v>
      </c>
      <c r="B14" s="47">
        <v>-376.71050000000002</v>
      </c>
      <c r="C14" s="22"/>
      <c r="D14" s="22"/>
      <c r="E14" s="35"/>
      <c r="F14" s="22"/>
      <c r="G14" s="22"/>
      <c r="H14" s="22"/>
      <c r="I14" s="23"/>
      <c r="J14" s="23"/>
      <c r="K14" s="23"/>
      <c r="L14" s="23"/>
      <c r="M14" s="23"/>
      <c r="N14" s="2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8">
        <v>1.5483870506286621</v>
      </c>
      <c r="AI14" s="28">
        <v>7</v>
      </c>
      <c r="AJ14" s="18"/>
      <c r="AK14" s="28">
        <v>-625</v>
      </c>
      <c r="AL14" s="28">
        <v>24</v>
      </c>
      <c r="AM14" s="18"/>
      <c r="AN14" s="18"/>
      <c r="AO14" s="18"/>
      <c r="AP14" s="18"/>
      <c r="AQ14" s="29"/>
    </row>
    <row r="15" spans="1:43" ht="19.5" customHeight="1" x14ac:dyDescent="0.2">
      <c r="A15" s="46">
        <v>13</v>
      </c>
      <c r="B15" s="47">
        <v>-176.71889999999999</v>
      </c>
      <c r="C15" s="22"/>
      <c r="D15" s="22"/>
      <c r="E15" s="35"/>
      <c r="F15" s="22"/>
      <c r="G15" s="22"/>
      <c r="H15" s="22"/>
      <c r="I15" s="23"/>
      <c r="J15" s="23"/>
      <c r="K15" s="23"/>
      <c r="L15" s="23"/>
      <c r="M15" s="23"/>
      <c r="N15" s="2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8">
        <v>1.6774193048477171</v>
      </c>
      <c r="AI15" s="28">
        <v>6</v>
      </c>
      <c r="AJ15" s="18"/>
      <c r="AK15" s="28">
        <v>-625</v>
      </c>
      <c r="AL15" s="28">
        <v>32</v>
      </c>
      <c r="AM15" s="18"/>
      <c r="AN15" s="18"/>
      <c r="AO15" s="18"/>
      <c r="AP15" s="18"/>
      <c r="AQ15" s="29"/>
    </row>
    <row r="16" spans="1:43" ht="19.5" customHeight="1" x14ac:dyDescent="0.2">
      <c r="A16" s="46">
        <v>14</v>
      </c>
      <c r="B16" s="47">
        <v>29.292999999999999</v>
      </c>
      <c r="C16" s="22"/>
      <c r="D16" s="22"/>
      <c r="E16" s="35"/>
      <c r="F16" s="22"/>
      <c r="G16" s="22"/>
      <c r="H16" s="22"/>
      <c r="I16" s="23"/>
      <c r="J16" s="23"/>
      <c r="K16" s="23"/>
      <c r="L16" s="23"/>
      <c r="M16" s="23"/>
      <c r="N16" s="2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8">
        <v>1.806451559066772</v>
      </c>
      <c r="AI16" s="28">
        <v>6</v>
      </c>
      <c r="AJ16" s="18"/>
      <c r="AK16" s="28">
        <v>-600</v>
      </c>
      <c r="AL16" s="28">
        <v>32</v>
      </c>
      <c r="AM16" s="18"/>
      <c r="AN16" s="18"/>
      <c r="AO16" s="18"/>
      <c r="AP16" s="18"/>
      <c r="AQ16" s="29"/>
    </row>
    <row r="17" spans="1:43" ht="19.5" customHeight="1" x14ac:dyDescent="0.2">
      <c r="A17" s="46">
        <v>15</v>
      </c>
      <c r="B17" s="47">
        <v>-109.10809999999999</v>
      </c>
      <c r="C17" s="22"/>
      <c r="D17" s="22"/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8">
        <v>1.9354838132858281</v>
      </c>
      <c r="AI17" s="28">
        <v>2</v>
      </c>
      <c r="AJ17" s="18"/>
      <c r="AK17" s="28">
        <v>-600</v>
      </c>
      <c r="AL17" s="28">
        <v>27</v>
      </c>
      <c r="AM17" s="18"/>
      <c r="AN17" s="18"/>
      <c r="AO17" s="18"/>
      <c r="AP17" s="18"/>
      <c r="AQ17" s="29"/>
    </row>
    <row r="18" spans="1:43" ht="19.5" customHeight="1" x14ac:dyDescent="0.2">
      <c r="A18" s="46">
        <v>16</v>
      </c>
      <c r="B18" s="47">
        <v>-382.11410000000001</v>
      </c>
      <c r="C18" s="22"/>
      <c r="D18" s="22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8">
        <v>2.0645160675048828</v>
      </c>
      <c r="AI18" s="28">
        <v>5</v>
      </c>
      <c r="AJ18" s="18"/>
      <c r="AK18" s="28">
        <v>-575</v>
      </c>
      <c r="AL18" s="28">
        <v>27</v>
      </c>
      <c r="AM18" s="18"/>
      <c r="AN18" s="18"/>
      <c r="AO18" s="18"/>
      <c r="AP18" s="18"/>
      <c r="AQ18" s="29"/>
    </row>
    <row r="19" spans="1:43" ht="19.5" customHeight="1" x14ac:dyDescent="0.2">
      <c r="A19" s="46">
        <v>17</v>
      </c>
      <c r="B19" s="47">
        <v>-370.60489999999999</v>
      </c>
      <c r="C19" s="22"/>
      <c r="D19" s="22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8">
        <v>2.193548321723938</v>
      </c>
      <c r="AI19" s="28">
        <v>2</v>
      </c>
      <c r="AJ19" s="18"/>
      <c r="AK19" s="28">
        <v>-575</v>
      </c>
      <c r="AL19" s="28">
        <v>46</v>
      </c>
      <c r="AM19" s="18"/>
      <c r="AN19" s="18"/>
      <c r="AO19" s="18"/>
      <c r="AP19" s="18"/>
      <c r="AQ19" s="29"/>
    </row>
    <row r="20" spans="1:43" ht="19.5" customHeight="1" x14ac:dyDescent="0.2">
      <c r="A20" s="46">
        <v>18</v>
      </c>
      <c r="B20" s="47">
        <v>-241.8108</v>
      </c>
      <c r="C20" s="22"/>
      <c r="D20" s="22"/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8">
        <v>2.3225805759429932</v>
      </c>
      <c r="AI20" s="28">
        <v>3</v>
      </c>
      <c r="AJ20" s="18"/>
      <c r="AK20" s="28">
        <v>-550</v>
      </c>
      <c r="AL20" s="28">
        <v>46</v>
      </c>
      <c r="AM20" s="18"/>
      <c r="AN20" s="18"/>
      <c r="AO20" s="18"/>
      <c r="AP20" s="18"/>
      <c r="AQ20" s="29"/>
    </row>
    <row r="21" spans="1:43" ht="19.5" customHeight="1" x14ac:dyDescent="0.2">
      <c r="A21" s="46">
        <v>19</v>
      </c>
      <c r="B21" s="47">
        <v>-210.9426</v>
      </c>
      <c r="C21" s="22"/>
      <c r="D21" s="22"/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8">
        <v>2.4516128301620479</v>
      </c>
      <c r="AI21" s="28">
        <v>2</v>
      </c>
      <c r="AJ21" s="18"/>
      <c r="AK21" s="28">
        <v>-550</v>
      </c>
      <c r="AL21" s="28">
        <v>38</v>
      </c>
      <c r="AM21" s="18"/>
      <c r="AN21" s="18"/>
      <c r="AO21" s="18"/>
      <c r="AP21" s="18"/>
      <c r="AQ21" s="29"/>
    </row>
    <row r="22" spans="1:43" ht="19.5" customHeight="1" x14ac:dyDescent="0.2">
      <c r="A22" s="46">
        <v>20</v>
      </c>
      <c r="B22" s="47">
        <v>-604.11900000000003</v>
      </c>
      <c r="C22" s="22"/>
      <c r="D22" s="22"/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8">
        <v>2.580645084381104</v>
      </c>
      <c r="AI22" s="28">
        <v>1</v>
      </c>
      <c r="AJ22" s="18"/>
      <c r="AK22" s="28">
        <v>-525</v>
      </c>
      <c r="AL22" s="28">
        <v>38</v>
      </c>
      <c r="AM22" s="18"/>
      <c r="AN22" s="18"/>
      <c r="AO22" s="18"/>
      <c r="AP22" s="18"/>
      <c r="AQ22" s="29"/>
    </row>
    <row r="23" spans="1:43" ht="19.5" customHeight="1" x14ac:dyDescent="0.2">
      <c r="A23" s="46">
        <v>21</v>
      </c>
      <c r="B23" s="47">
        <v>-517.50059999999996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8">
        <v>2.7096773386001591</v>
      </c>
      <c r="AI23" s="28">
        <v>0</v>
      </c>
      <c r="AJ23" s="18"/>
      <c r="AK23" s="28">
        <v>-525</v>
      </c>
      <c r="AL23" s="28">
        <v>42</v>
      </c>
      <c r="AM23" s="18"/>
      <c r="AN23" s="18"/>
      <c r="AO23" s="18"/>
      <c r="AP23" s="18"/>
      <c r="AQ23" s="29"/>
    </row>
    <row r="24" spans="1:43" ht="19.5" customHeight="1" x14ac:dyDescent="0.2">
      <c r="A24" s="46">
        <v>22</v>
      </c>
      <c r="B24" s="47">
        <v>-555.26099999999997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8">
        <v>2.8387095928192139</v>
      </c>
      <c r="AI24" s="28">
        <v>0</v>
      </c>
      <c r="AJ24" s="18"/>
      <c r="AK24" s="28">
        <v>-500</v>
      </c>
      <c r="AL24" s="28">
        <v>42</v>
      </c>
      <c r="AM24" s="18"/>
      <c r="AN24" s="18"/>
      <c r="AO24" s="18"/>
      <c r="AP24" s="18"/>
      <c r="AQ24" s="29"/>
    </row>
    <row r="25" spans="1:43" ht="19.5" customHeight="1" x14ac:dyDescent="0.2">
      <c r="A25" s="46">
        <v>23</v>
      </c>
      <c r="B25" s="47">
        <v>-182.2936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8">
        <v>2.967741847038269</v>
      </c>
      <c r="AI25" s="28">
        <v>0</v>
      </c>
      <c r="AJ25" s="18"/>
      <c r="AK25" s="28">
        <v>-500</v>
      </c>
      <c r="AL25" s="28">
        <v>37</v>
      </c>
      <c r="AM25" s="18"/>
      <c r="AN25" s="18"/>
      <c r="AO25" s="18"/>
      <c r="AP25" s="18"/>
      <c r="AQ25" s="29"/>
    </row>
    <row r="26" spans="1:43" ht="19.5" customHeight="1" x14ac:dyDescent="0.2">
      <c r="A26" s="46">
        <v>24</v>
      </c>
      <c r="B26" s="47">
        <v>-318.04050000000001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8">
        <v>3.0967741012573242</v>
      </c>
      <c r="AI26" s="28">
        <v>0</v>
      </c>
      <c r="AJ26" s="18"/>
      <c r="AK26" s="28">
        <v>-475</v>
      </c>
      <c r="AL26" s="28">
        <v>37</v>
      </c>
      <c r="AM26" s="18"/>
      <c r="AN26" s="18"/>
      <c r="AO26" s="18"/>
      <c r="AP26" s="18"/>
      <c r="AQ26" s="29"/>
    </row>
    <row r="27" spans="1:43" ht="19.5" customHeight="1" x14ac:dyDescent="0.2">
      <c r="A27" s="46">
        <v>25</v>
      </c>
      <c r="B27" s="47">
        <v>-661.14530000000002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8">
        <v>3.225806355476379</v>
      </c>
      <c r="AI27" s="28">
        <v>0</v>
      </c>
      <c r="AJ27" s="18"/>
      <c r="AK27" s="28">
        <v>-475</v>
      </c>
      <c r="AL27" s="28">
        <v>48</v>
      </c>
      <c r="AM27" s="18"/>
      <c r="AN27" s="18"/>
      <c r="AO27" s="18"/>
      <c r="AP27" s="18"/>
      <c r="AQ27" s="29"/>
    </row>
    <row r="28" spans="1:43" ht="19.5" customHeight="1" x14ac:dyDescent="0.2">
      <c r="A28" s="46">
        <v>26</v>
      </c>
      <c r="B28" s="47">
        <v>-738.0643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8">
        <v>3.354838609695435</v>
      </c>
      <c r="AI28" s="28">
        <v>0</v>
      </c>
      <c r="AJ28" s="18"/>
      <c r="AK28" s="28">
        <v>-450</v>
      </c>
      <c r="AL28" s="28">
        <v>48</v>
      </c>
      <c r="AM28" s="18"/>
      <c r="AN28" s="18"/>
      <c r="AO28" s="18"/>
      <c r="AP28" s="18"/>
      <c r="AQ28" s="29"/>
    </row>
    <row r="29" spans="1:43" ht="19.5" customHeight="1" x14ac:dyDescent="0.2">
      <c r="A29" s="46">
        <v>27</v>
      </c>
      <c r="B29" s="47">
        <v>-426.90010000000001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8">
        <v>3.4838708639144902</v>
      </c>
      <c r="AI29" s="28">
        <v>0</v>
      </c>
      <c r="AJ29" s="18"/>
      <c r="AK29" s="28">
        <v>-450</v>
      </c>
      <c r="AL29" s="28">
        <v>40</v>
      </c>
      <c r="AM29" s="18"/>
      <c r="AN29" s="18"/>
      <c r="AO29" s="18"/>
      <c r="AP29" s="18"/>
      <c r="AQ29" s="29"/>
    </row>
    <row r="30" spans="1:43" ht="19.5" customHeight="1" x14ac:dyDescent="0.2">
      <c r="A30" s="46">
        <v>28</v>
      </c>
      <c r="B30" s="47">
        <v>-211.18530000000001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8">
        <v>3.6129031181335449</v>
      </c>
      <c r="AI30" s="28">
        <v>0</v>
      </c>
      <c r="AJ30" s="18"/>
      <c r="AK30" s="28">
        <v>-425</v>
      </c>
      <c r="AL30" s="28">
        <v>40</v>
      </c>
      <c r="AM30" s="18"/>
      <c r="AN30" s="18"/>
      <c r="AO30" s="18"/>
      <c r="AP30" s="18"/>
      <c r="AQ30" s="29"/>
    </row>
    <row r="31" spans="1:43" ht="19.5" customHeight="1" x14ac:dyDescent="0.2">
      <c r="A31" s="46">
        <v>29</v>
      </c>
      <c r="B31" s="47">
        <v>-85.154200000000003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8">
        <v>3.7419353723526001</v>
      </c>
      <c r="AI31" s="28">
        <v>0</v>
      </c>
      <c r="AJ31" s="18"/>
      <c r="AK31" s="28">
        <v>-425</v>
      </c>
      <c r="AL31" s="28">
        <v>37</v>
      </c>
      <c r="AM31" s="18"/>
      <c r="AN31" s="18"/>
      <c r="AO31" s="18"/>
      <c r="AP31" s="18"/>
      <c r="AQ31" s="29"/>
    </row>
    <row r="32" spans="1:43" ht="19.5" customHeight="1" x14ac:dyDescent="0.2">
      <c r="A32" s="46">
        <v>30</v>
      </c>
      <c r="B32" s="47">
        <v>-598.17460000000005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8">
        <v>3.8709676265716548</v>
      </c>
      <c r="AI32" s="28">
        <v>0</v>
      </c>
      <c r="AJ32" s="18"/>
      <c r="AK32" s="28">
        <v>-400</v>
      </c>
      <c r="AL32" s="28">
        <v>37</v>
      </c>
      <c r="AM32" s="18"/>
      <c r="AN32" s="18"/>
      <c r="AO32" s="18"/>
      <c r="AP32" s="18"/>
      <c r="AQ32" s="29"/>
    </row>
    <row r="33" spans="1:43" ht="19.5" customHeight="1" x14ac:dyDescent="0.2">
      <c r="A33" s="46">
        <v>31</v>
      </c>
      <c r="B33" s="47">
        <v>-153.5583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8">
        <v>3.99999988079071</v>
      </c>
      <c r="AI33" s="28">
        <v>0</v>
      </c>
      <c r="AJ33" s="18"/>
      <c r="AK33" s="28">
        <v>-400</v>
      </c>
      <c r="AL33" s="28">
        <v>60</v>
      </c>
      <c r="AM33" s="18"/>
      <c r="AN33" s="18"/>
      <c r="AO33" s="18"/>
      <c r="AP33" s="18"/>
      <c r="AQ33" s="29"/>
    </row>
    <row r="34" spans="1:43" ht="19.5" customHeight="1" x14ac:dyDescent="0.2">
      <c r="A34" s="46">
        <v>32</v>
      </c>
      <c r="B34" s="47">
        <v>-106.0972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18"/>
      <c r="AI34" s="18"/>
      <c r="AJ34" s="18"/>
      <c r="AK34" s="28">
        <v>-375</v>
      </c>
      <c r="AL34" s="28">
        <v>60</v>
      </c>
      <c r="AM34" s="18"/>
      <c r="AN34" s="18"/>
      <c r="AO34" s="18"/>
      <c r="AP34" s="18"/>
      <c r="AQ34" s="29"/>
    </row>
    <row r="35" spans="1:43" ht="19.5" customHeight="1" x14ac:dyDescent="0.2">
      <c r="A35" s="46">
        <v>33</v>
      </c>
      <c r="B35" s="47">
        <v>-517.65840000000003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18"/>
      <c r="AI35" s="18"/>
      <c r="AJ35" s="18"/>
      <c r="AK35" s="28">
        <v>-375</v>
      </c>
      <c r="AL35" s="28">
        <v>38</v>
      </c>
      <c r="AM35" s="18"/>
      <c r="AN35" s="18"/>
      <c r="AO35" s="18"/>
      <c r="AP35" s="18"/>
      <c r="AQ35" s="29"/>
    </row>
    <row r="36" spans="1:43" ht="19.5" customHeight="1" x14ac:dyDescent="0.2">
      <c r="A36" s="46">
        <v>34</v>
      </c>
      <c r="B36" s="47">
        <v>-126.4669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18"/>
      <c r="AI36" s="18"/>
      <c r="AJ36" s="18"/>
      <c r="AK36" s="28">
        <v>-350</v>
      </c>
      <c r="AL36" s="28">
        <v>38</v>
      </c>
      <c r="AM36" s="18"/>
      <c r="AN36" s="18"/>
      <c r="AO36" s="18"/>
      <c r="AP36" s="18"/>
      <c r="AQ36" s="29"/>
    </row>
    <row r="37" spans="1:43" ht="19.5" customHeight="1" x14ac:dyDescent="0.2">
      <c r="A37" s="46">
        <v>35</v>
      </c>
      <c r="B37" s="47">
        <v>-162.80019999999999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18"/>
      <c r="AI37" s="18"/>
      <c r="AJ37" s="18"/>
      <c r="AK37" s="28">
        <v>-350</v>
      </c>
      <c r="AL37" s="28">
        <v>39</v>
      </c>
      <c r="AM37" s="18"/>
      <c r="AN37" s="18"/>
      <c r="AO37" s="18"/>
      <c r="AP37" s="18"/>
      <c r="AQ37" s="29"/>
    </row>
    <row r="38" spans="1:43" ht="19.5" customHeight="1" x14ac:dyDescent="0.2">
      <c r="A38" s="46">
        <v>36</v>
      </c>
      <c r="B38" s="47">
        <v>-336.6703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18"/>
      <c r="AI38" s="18"/>
      <c r="AJ38" s="18"/>
      <c r="AK38" s="28">
        <v>-325</v>
      </c>
      <c r="AL38" s="28">
        <v>39</v>
      </c>
      <c r="AM38" s="18"/>
      <c r="AN38" s="18"/>
      <c r="AO38" s="18"/>
      <c r="AP38" s="18"/>
      <c r="AQ38" s="29"/>
    </row>
    <row r="39" spans="1:43" ht="19.5" customHeight="1" x14ac:dyDescent="0.2">
      <c r="A39" s="46">
        <v>37</v>
      </c>
      <c r="B39" s="47">
        <v>-670.47190000000001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18"/>
      <c r="AI39" s="18"/>
      <c r="AJ39" s="18"/>
      <c r="AK39" s="28">
        <v>-325</v>
      </c>
      <c r="AL39" s="28">
        <v>35</v>
      </c>
      <c r="AM39" s="18"/>
      <c r="AN39" s="18"/>
      <c r="AO39" s="18"/>
      <c r="AP39" s="18"/>
      <c r="AQ39" s="29"/>
    </row>
    <row r="40" spans="1:43" ht="19.5" customHeight="1" x14ac:dyDescent="0.2">
      <c r="A40" s="46">
        <v>38</v>
      </c>
      <c r="B40" s="47">
        <v>-576.04679999999996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18"/>
      <c r="AI40" s="18"/>
      <c r="AJ40" s="18"/>
      <c r="AK40" s="28">
        <v>-300</v>
      </c>
      <c r="AL40" s="28">
        <v>35</v>
      </c>
      <c r="AM40" s="18"/>
      <c r="AN40" s="18"/>
      <c r="AO40" s="18"/>
      <c r="AP40" s="18"/>
      <c r="AQ40" s="29"/>
    </row>
    <row r="41" spans="1:43" ht="19.5" customHeight="1" x14ac:dyDescent="0.2">
      <c r="A41" s="46">
        <v>39</v>
      </c>
      <c r="B41" s="47">
        <v>-184.18299999999999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18"/>
      <c r="AI41" s="18"/>
      <c r="AJ41" s="18"/>
      <c r="AK41" s="28">
        <v>-300</v>
      </c>
      <c r="AL41" s="28">
        <v>45</v>
      </c>
      <c r="AM41" s="18"/>
      <c r="AN41" s="18"/>
      <c r="AO41" s="18"/>
      <c r="AP41" s="18"/>
      <c r="AQ41" s="29"/>
    </row>
    <row r="42" spans="1:43" ht="19.5" customHeight="1" x14ac:dyDescent="0.2">
      <c r="A42" s="46">
        <v>40</v>
      </c>
      <c r="B42" s="47">
        <v>-627.76639999999998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18"/>
      <c r="AI42" s="18"/>
      <c r="AJ42" s="18"/>
      <c r="AK42" s="28">
        <v>-275</v>
      </c>
      <c r="AL42" s="28">
        <v>45</v>
      </c>
      <c r="AM42" s="18"/>
      <c r="AN42" s="18"/>
      <c r="AO42" s="18"/>
      <c r="AP42" s="18"/>
      <c r="AQ42" s="29"/>
    </row>
    <row r="43" spans="1:43" ht="19.5" customHeight="1" x14ac:dyDescent="0.2">
      <c r="A43" s="46">
        <v>41</v>
      </c>
      <c r="B43" s="47">
        <v>-211.6977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18"/>
      <c r="AI43" s="18"/>
      <c r="AJ43" s="18"/>
      <c r="AK43" s="28">
        <v>-275</v>
      </c>
      <c r="AL43" s="28">
        <v>45</v>
      </c>
      <c r="AM43" s="18"/>
      <c r="AN43" s="18"/>
      <c r="AO43" s="18"/>
      <c r="AP43" s="18"/>
      <c r="AQ43" s="29"/>
    </row>
    <row r="44" spans="1:43" ht="19.5" customHeight="1" x14ac:dyDescent="0.2">
      <c r="A44" s="46">
        <v>42</v>
      </c>
      <c r="B44" s="47">
        <v>-193.48320000000001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18"/>
      <c r="AI44" s="18"/>
      <c r="AJ44" s="18"/>
      <c r="AK44" s="28">
        <v>-250</v>
      </c>
      <c r="AL44" s="28">
        <v>45</v>
      </c>
      <c r="AM44" s="18"/>
      <c r="AN44" s="18"/>
      <c r="AO44" s="18"/>
      <c r="AP44" s="18"/>
      <c r="AQ44" s="29"/>
    </row>
    <row r="45" spans="1:43" ht="19.5" customHeight="1" x14ac:dyDescent="0.2">
      <c r="A45" s="46">
        <v>43</v>
      </c>
      <c r="B45" s="47">
        <v>-255.89930000000001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18"/>
      <c r="AI45" s="18"/>
      <c r="AJ45" s="18"/>
      <c r="AK45" s="28">
        <v>-250</v>
      </c>
      <c r="AL45" s="28">
        <v>36</v>
      </c>
      <c r="AM45" s="18"/>
      <c r="AN45" s="18"/>
      <c r="AO45" s="18"/>
      <c r="AP45" s="18"/>
      <c r="AQ45" s="29"/>
    </row>
    <row r="46" spans="1:43" ht="19.5" customHeight="1" x14ac:dyDescent="0.2">
      <c r="A46" s="46">
        <v>44</v>
      </c>
      <c r="B46" s="47">
        <v>-104.9555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18"/>
      <c r="AI46" s="18"/>
      <c r="AJ46" s="18"/>
      <c r="AK46" s="28">
        <v>-225</v>
      </c>
      <c r="AL46" s="28">
        <v>36</v>
      </c>
      <c r="AM46" s="18"/>
      <c r="AN46" s="18"/>
      <c r="AO46" s="18"/>
      <c r="AP46" s="18"/>
      <c r="AQ46" s="29"/>
    </row>
    <row r="47" spans="1:43" ht="19.5" customHeight="1" x14ac:dyDescent="0.2">
      <c r="A47" s="46">
        <v>45</v>
      </c>
      <c r="B47" s="47">
        <v>-235.49780000000001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18"/>
      <c r="AI47" s="18"/>
      <c r="AJ47" s="18"/>
      <c r="AK47" s="28">
        <v>-225</v>
      </c>
      <c r="AL47" s="28">
        <v>45</v>
      </c>
      <c r="AM47" s="18"/>
      <c r="AN47" s="18"/>
      <c r="AO47" s="18"/>
      <c r="AP47" s="18"/>
      <c r="AQ47" s="29"/>
    </row>
    <row r="48" spans="1:43" ht="19.5" customHeight="1" x14ac:dyDescent="0.2">
      <c r="A48" s="46">
        <v>46</v>
      </c>
      <c r="B48" s="47">
        <v>-690.35350000000005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18"/>
      <c r="AI48" s="18"/>
      <c r="AJ48" s="18"/>
      <c r="AK48" s="28">
        <v>-200</v>
      </c>
      <c r="AL48" s="28">
        <v>45</v>
      </c>
      <c r="AM48" s="18"/>
      <c r="AN48" s="18"/>
      <c r="AO48" s="18"/>
      <c r="AP48" s="18"/>
      <c r="AQ48" s="29"/>
    </row>
    <row r="49" spans="1:43" ht="19.5" customHeight="1" x14ac:dyDescent="0.2">
      <c r="A49" s="46">
        <v>47</v>
      </c>
      <c r="B49" s="47">
        <v>-112.03400000000001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18"/>
      <c r="AI49" s="18"/>
      <c r="AJ49" s="18"/>
      <c r="AK49" s="28">
        <v>-200</v>
      </c>
      <c r="AL49" s="28">
        <v>43</v>
      </c>
      <c r="AM49" s="18"/>
      <c r="AN49" s="18"/>
      <c r="AO49" s="18"/>
      <c r="AP49" s="18"/>
      <c r="AQ49" s="29"/>
    </row>
    <row r="50" spans="1:43" ht="19.5" customHeight="1" x14ac:dyDescent="0.2">
      <c r="A50" s="46">
        <v>48</v>
      </c>
      <c r="B50" s="47">
        <v>-614.95849999999996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18"/>
      <c r="AI50" s="18"/>
      <c r="AJ50" s="18"/>
      <c r="AK50" s="28">
        <v>-175</v>
      </c>
      <c r="AL50" s="28">
        <v>43</v>
      </c>
      <c r="AM50" s="18"/>
      <c r="AN50" s="18"/>
      <c r="AO50" s="18"/>
      <c r="AP50" s="18"/>
      <c r="AQ50" s="29"/>
    </row>
    <row r="51" spans="1:43" ht="19.5" customHeight="1" x14ac:dyDescent="0.2">
      <c r="A51" s="46">
        <v>49</v>
      </c>
      <c r="B51" s="47">
        <v>-533.07150000000001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18"/>
      <c r="AI51" s="18"/>
      <c r="AJ51" s="18"/>
      <c r="AK51" s="28">
        <v>-175</v>
      </c>
      <c r="AL51" s="28">
        <v>30</v>
      </c>
      <c r="AM51" s="18"/>
      <c r="AN51" s="18"/>
      <c r="AO51" s="18"/>
      <c r="AP51" s="18"/>
      <c r="AQ51" s="29"/>
    </row>
    <row r="52" spans="1:43" ht="19.5" customHeight="1" x14ac:dyDescent="0.2">
      <c r="A52" s="46">
        <v>50</v>
      </c>
      <c r="B52" s="47">
        <v>-260.79919999999998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18"/>
      <c r="AI52" s="18"/>
      <c r="AJ52" s="18"/>
      <c r="AK52" s="28">
        <v>-150</v>
      </c>
      <c r="AL52" s="28">
        <v>30</v>
      </c>
      <c r="AM52" s="18"/>
      <c r="AN52" s="18"/>
      <c r="AO52" s="18"/>
      <c r="AP52" s="18"/>
      <c r="AQ52" s="29"/>
    </row>
    <row r="53" spans="1:43" ht="19.5" customHeight="1" x14ac:dyDescent="0.2">
      <c r="A53" s="46">
        <v>51</v>
      </c>
      <c r="B53" s="47">
        <v>-120.80800000000001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18"/>
      <c r="AI53" s="18"/>
      <c r="AJ53" s="18"/>
      <c r="AK53" s="28">
        <v>-150</v>
      </c>
      <c r="AL53" s="28">
        <v>27</v>
      </c>
      <c r="AM53" s="18"/>
      <c r="AN53" s="18"/>
      <c r="AO53" s="18"/>
      <c r="AP53" s="18"/>
      <c r="AQ53" s="29"/>
    </row>
    <row r="54" spans="1:43" ht="19.5" customHeight="1" x14ac:dyDescent="0.2">
      <c r="A54" s="46">
        <v>52</v>
      </c>
      <c r="B54" s="47">
        <v>-237.1824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18"/>
      <c r="AI54" s="18"/>
      <c r="AJ54" s="18"/>
      <c r="AK54" s="28">
        <v>-125</v>
      </c>
      <c r="AL54" s="28">
        <v>27</v>
      </c>
      <c r="AM54" s="18"/>
      <c r="AN54" s="18"/>
      <c r="AO54" s="18"/>
      <c r="AP54" s="18"/>
      <c r="AQ54" s="29"/>
    </row>
    <row r="55" spans="1:43" ht="19.5" customHeight="1" x14ac:dyDescent="0.2">
      <c r="A55" s="46">
        <v>53</v>
      </c>
      <c r="B55" s="47">
        <v>-601.93409999999994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18"/>
      <c r="AI55" s="18"/>
      <c r="AJ55" s="18"/>
      <c r="AK55" s="28">
        <v>-125</v>
      </c>
      <c r="AL55" s="28">
        <v>34</v>
      </c>
      <c r="AM55" s="18"/>
      <c r="AN55" s="18"/>
      <c r="AO55" s="18"/>
      <c r="AP55" s="18"/>
      <c r="AQ55" s="29"/>
    </row>
    <row r="56" spans="1:43" ht="19.5" customHeight="1" x14ac:dyDescent="0.2">
      <c r="A56" s="46">
        <v>54</v>
      </c>
      <c r="B56" s="47">
        <v>-293.67790000000002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18"/>
      <c r="AI56" s="18"/>
      <c r="AJ56" s="18"/>
      <c r="AK56" s="28">
        <v>-100</v>
      </c>
      <c r="AL56" s="28">
        <v>34</v>
      </c>
      <c r="AM56" s="18"/>
      <c r="AN56" s="18"/>
      <c r="AO56" s="18"/>
      <c r="AP56" s="18"/>
      <c r="AQ56" s="29"/>
    </row>
    <row r="57" spans="1:43" ht="19.5" customHeight="1" x14ac:dyDescent="0.2">
      <c r="A57" s="46">
        <v>55</v>
      </c>
      <c r="B57" s="47">
        <v>-403.16849999999999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18"/>
      <c r="AI57" s="18"/>
      <c r="AJ57" s="18"/>
      <c r="AK57" s="28">
        <v>-100</v>
      </c>
      <c r="AL57" s="28">
        <v>25</v>
      </c>
      <c r="AM57" s="18"/>
      <c r="AN57" s="18"/>
      <c r="AO57" s="18"/>
      <c r="AP57" s="18"/>
      <c r="AQ57" s="29"/>
    </row>
    <row r="58" spans="1:43" ht="19.5" customHeight="1" x14ac:dyDescent="0.2">
      <c r="A58" s="46">
        <v>56</v>
      </c>
      <c r="B58" s="47">
        <v>-43.050199999999997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18"/>
      <c r="AI58" s="18"/>
      <c r="AJ58" s="18"/>
      <c r="AK58" s="28">
        <v>-75</v>
      </c>
      <c r="AL58" s="28">
        <v>25</v>
      </c>
      <c r="AM58" s="18"/>
      <c r="AN58" s="18"/>
      <c r="AO58" s="18"/>
      <c r="AP58" s="18"/>
      <c r="AQ58" s="29"/>
    </row>
    <row r="59" spans="1:43" ht="19.5" customHeight="1" x14ac:dyDescent="0.2">
      <c r="A59" s="46">
        <v>57</v>
      </c>
      <c r="B59" s="47">
        <v>-470.11239999999998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18"/>
      <c r="AI59" s="18"/>
      <c r="AJ59" s="18"/>
      <c r="AK59" s="28">
        <v>-75</v>
      </c>
      <c r="AL59" s="28">
        <v>17</v>
      </c>
      <c r="AM59" s="18"/>
      <c r="AN59" s="18"/>
      <c r="AO59" s="18"/>
      <c r="AP59" s="18"/>
      <c r="AQ59" s="29"/>
    </row>
    <row r="60" spans="1:43" ht="19.5" customHeight="1" x14ac:dyDescent="0.2">
      <c r="A60" s="46">
        <v>58</v>
      </c>
      <c r="B60" s="47">
        <v>-481.0421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18"/>
      <c r="AI60" s="18"/>
      <c r="AJ60" s="18"/>
      <c r="AK60" s="28">
        <v>-50</v>
      </c>
      <c r="AL60" s="28">
        <v>17</v>
      </c>
      <c r="AM60" s="18"/>
      <c r="AN60" s="18"/>
      <c r="AO60" s="18"/>
      <c r="AP60" s="18"/>
      <c r="AQ60" s="29"/>
    </row>
    <row r="61" spans="1:43" ht="19.5" customHeight="1" x14ac:dyDescent="0.2">
      <c r="A61" s="46">
        <v>59</v>
      </c>
      <c r="B61" s="47">
        <v>-437.26530000000002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18"/>
      <c r="AI61" s="18"/>
      <c r="AJ61" s="18"/>
      <c r="AK61" s="28">
        <v>-50</v>
      </c>
      <c r="AL61" s="28">
        <v>15</v>
      </c>
      <c r="AM61" s="18"/>
      <c r="AN61" s="18"/>
      <c r="AO61" s="18"/>
      <c r="AP61" s="18"/>
      <c r="AQ61" s="29"/>
    </row>
    <row r="62" spans="1:43" ht="19.5" customHeight="1" x14ac:dyDescent="0.2">
      <c r="A62" s="46">
        <v>60</v>
      </c>
      <c r="B62" s="47">
        <v>-243.1729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18"/>
      <c r="AI62" s="18"/>
      <c r="AJ62" s="18"/>
      <c r="AK62" s="28">
        <v>-25</v>
      </c>
      <c r="AL62" s="28">
        <v>15</v>
      </c>
      <c r="AM62" s="18"/>
      <c r="AN62" s="18"/>
      <c r="AO62" s="18"/>
      <c r="AP62" s="18"/>
      <c r="AQ62" s="29"/>
    </row>
    <row r="63" spans="1:43" ht="19.5" customHeight="1" x14ac:dyDescent="0.2">
      <c r="A63" s="46">
        <v>61</v>
      </c>
      <c r="B63" s="47">
        <v>-304.36419999999998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18"/>
      <c r="AI63" s="18"/>
      <c r="AJ63" s="18"/>
      <c r="AK63" s="28">
        <v>-25</v>
      </c>
      <c r="AL63" s="28">
        <v>9</v>
      </c>
      <c r="AM63" s="18"/>
      <c r="AN63" s="18"/>
      <c r="AO63" s="18"/>
      <c r="AP63" s="18"/>
      <c r="AQ63" s="29"/>
    </row>
    <row r="64" spans="1:43" ht="19.5" customHeight="1" x14ac:dyDescent="0.2">
      <c r="A64" s="46">
        <v>62</v>
      </c>
      <c r="B64" s="47">
        <v>-452.35719999999998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18"/>
      <c r="AI64" s="18"/>
      <c r="AJ64" s="18"/>
      <c r="AK64" s="28">
        <v>0</v>
      </c>
      <c r="AL64" s="28">
        <v>9</v>
      </c>
      <c r="AM64" s="18"/>
      <c r="AN64" s="18"/>
      <c r="AO64" s="18"/>
      <c r="AP64" s="18"/>
      <c r="AQ64" s="29"/>
    </row>
    <row r="65" spans="1:43" ht="19.5" customHeight="1" x14ac:dyDescent="0.2">
      <c r="A65" s="46">
        <v>63</v>
      </c>
      <c r="B65" s="47">
        <v>-116.8562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18"/>
      <c r="AI65" s="18"/>
      <c r="AJ65" s="18"/>
      <c r="AK65" s="28">
        <v>0</v>
      </c>
      <c r="AL65" s="28">
        <v>13</v>
      </c>
      <c r="AM65" s="18"/>
      <c r="AN65" s="18"/>
      <c r="AO65" s="18"/>
      <c r="AP65" s="18"/>
      <c r="AQ65" s="29"/>
    </row>
    <row r="66" spans="1:43" ht="19.5" customHeight="1" x14ac:dyDescent="0.2">
      <c r="A66" s="46">
        <v>64</v>
      </c>
      <c r="B66" s="47">
        <v>-398.3331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18"/>
      <c r="AI66" s="18"/>
      <c r="AJ66" s="18"/>
      <c r="AK66" s="28">
        <v>25</v>
      </c>
      <c r="AL66" s="28">
        <v>13</v>
      </c>
      <c r="AM66" s="18"/>
      <c r="AN66" s="18"/>
      <c r="AO66" s="18"/>
      <c r="AP66" s="18"/>
      <c r="AQ66" s="29"/>
    </row>
    <row r="67" spans="1:43" ht="19.5" customHeight="1" x14ac:dyDescent="0.2">
      <c r="A67" s="46">
        <v>65</v>
      </c>
      <c r="B67" s="47">
        <v>-384.77159999999998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18"/>
      <c r="AI67" s="18"/>
      <c r="AJ67" s="18"/>
      <c r="AK67" s="28">
        <v>25</v>
      </c>
      <c r="AL67" s="28">
        <v>9</v>
      </c>
      <c r="AM67" s="18"/>
      <c r="AN67" s="18"/>
      <c r="AO67" s="18"/>
      <c r="AP67" s="18"/>
      <c r="AQ67" s="29"/>
    </row>
    <row r="68" spans="1:43" ht="19.5" customHeight="1" x14ac:dyDescent="0.2">
      <c r="A68" s="46">
        <v>66</v>
      </c>
      <c r="B68" s="47">
        <v>-654.01179999999999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18"/>
      <c r="AI68" s="18"/>
      <c r="AJ68" s="18"/>
      <c r="AK68" s="28">
        <v>50</v>
      </c>
      <c r="AL68" s="28">
        <v>9</v>
      </c>
      <c r="AM68" s="18"/>
      <c r="AN68" s="18"/>
      <c r="AO68" s="18"/>
      <c r="AP68" s="18"/>
      <c r="AQ68" s="29"/>
    </row>
    <row r="69" spans="1:43" ht="19.5" customHeight="1" x14ac:dyDescent="0.2">
      <c r="A69" s="46">
        <v>67</v>
      </c>
      <c r="B69" s="47">
        <v>-396.65190000000001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18"/>
      <c r="AI69" s="18"/>
      <c r="AJ69" s="18"/>
      <c r="AK69" s="28">
        <v>50</v>
      </c>
      <c r="AL69" s="28">
        <v>4</v>
      </c>
      <c r="AM69" s="18"/>
      <c r="AN69" s="18"/>
      <c r="AO69" s="18"/>
      <c r="AP69" s="18"/>
      <c r="AQ69" s="29"/>
    </row>
    <row r="70" spans="1:43" ht="19.5" customHeight="1" x14ac:dyDescent="0.2">
      <c r="A70" s="46">
        <v>68</v>
      </c>
      <c r="B70" s="47">
        <v>-351.02949999999998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18"/>
      <c r="AI70" s="18"/>
      <c r="AJ70" s="18"/>
      <c r="AK70" s="28">
        <v>75</v>
      </c>
      <c r="AL70" s="28">
        <v>4</v>
      </c>
      <c r="AM70" s="18"/>
      <c r="AN70" s="18"/>
      <c r="AO70" s="18"/>
      <c r="AP70" s="18"/>
      <c r="AQ70" s="29"/>
    </row>
    <row r="71" spans="1:43" ht="19.5" customHeight="1" x14ac:dyDescent="0.2">
      <c r="A71" s="46">
        <v>69</v>
      </c>
      <c r="B71" s="47">
        <v>-265.63760000000002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18"/>
      <c r="AI71" s="18"/>
      <c r="AJ71" s="18"/>
      <c r="AK71" s="28">
        <v>75</v>
      </c>
      <c r="AL71" s="28">
        <v>0</v>
      </c>
      <c r="AM71" s="18"/>
      <c r="AN71" s="18"/>
      <c r="AO71" s="18"/>
      <c r="AP71" s="18"/>
      <c r="AQ71" s="29"/>
    </row>
    <row r="72" spans="1:43" ht="19.5" customHeight="1" x14ac:dyDescent="0.2">
      <c r="A72" s="46">
        <v>70</v>
      </c>
      <c r="B72" s="47">
        <v>-257.48430000000002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18"/>
      <c r="AI72" s="18"/>
      <c r="AJ72" s="18"/>
      <c r="AK72" s="18"/>
      <c r="AL72" s="18"/>
      <c r="AM72" s="18"/>
      <c r="AN72" s="18"/>
      <c r="AO72" s="18"/>
      <c r="AP72" s="18"/>
      <c r="AQ72" s="29"/>
    </row>
    <row r="73" spans="1:43" ht="19.5" customHeight="1" x14ac:dyDescent="0.2">
      <c r="A73" s="46">
        <v>71</v>
      </c>
      <c r="B73" s="47">
        <v>-445.97149999999999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18"/>
      <c r="AI73" s="18"/>
      <c r="AJ73" s="18"/>
      <c r="AK73" s="18"/>
      <c r="AL73" s="18"/>
      <c r="AM73" s="18"/>
      <c r="AN73" s="18"/>
      <c r="AO73" s="18"/>
      <c r="AP73" s="18"/>
      <c r="AQ73" s="29"/>
    </row>
    <row r="74" spans="1:43" ht="19.5" customHeight="1" x14ac:dyDescent="0.2">
      <c r="A74" s="46">
        <v>72</v>
      </c>
      <c r="B74" s="47">
        <v>-406.47359999999998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18"/>
      <c r="AI74" s="18"/>
      <c r="AJ74" s="18"/>
      <c r="AK74" s="18"/>
      <c r="AL74" s="18"/>
      <c r="AM74" s="18"/>
      <c r="AN74" s="18"/>
      <c r="AO74" s="18"/>
      <c r="AP74" s="18"/>
      <c r="AQ74" s="29"/>
    </row>
    <row r="75" spans="1:43" ht="19.5" customHeight="1" x14ac:dyDescent="0.2">
      <c r="A75" s="46">
        <v>73</v>
      </c>
      <c r="B75" s="47">
        <v>-183.25309999999999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18"/>
      <c r="AI75" s="18"/>
      <c r="AJ75" s="18"/>
      <c r="AK75" s="18"/>
      <c r="AL75" s="18"/>
      <c r="AM75" s="18"/>
      <c r="AN75" s="18"/>
      <c r="AO75" s="18"/>
      <c r="AP75" s="18"/>
      <c r="AQ75" s="29"/>
    </row>
    <row r="76" spans="1:43" ht="19.5" customHeight="1" x14ac:dyDescent="0.2">
      <c r="A76" s="46">
        <v>74</v>
      </c>
      <c r="B76" s="47">
        <v>-394.25150000000002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18"/>
      <c r="AI76" s="18"/>
      <c r="AJ76" s="18"/>
      <c r="AK76" s="18"/>
      <c r="AL76" s="18"/>
      <c r="AM76" s="18"/>
      <c r="AN76" s="18"/>
      <c r="AO76" s="18"/>
      <c r="AP76" s="18"/>
      <c r="AQ76" s="29"/>
    </row>
    <row r="77" spans="1:43" ht="19.5" customHeight="1" x14ac:dyDescent="0.2">
      <c r="A77" s="46">
        <v>75</v>
      </c>
      <c r="B77" s="47">
        <v>-241.4383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18"/>
      <c r="AI77" s="18"/>
      <c r="AJ77" s="18"/>
      <c r="AK77" s="18"/>
      <c r="AL77" s="18"/>
      <c r="AM77" s="18"/>
      <c r="AN77" s="18"/>
      <c r="AO77" s="18"/>
      <c r="AP77" s="18"/>
      <c r="AQ77" s="29"/>
    </row>
    <row r="78" spans="1:43" ht="19.5" customHeight="1" x14ac:dyDescent="0.2">
      <c r="A78" s="46">
        <v>76</v>
      </c>
      <c r="B78" s="47">
        <v>-508.8931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18"/>
      <c r="AI78" s="18"/>
      <c r="AJ78" s="18"/>
      <c r="AK78" s="18"/>
      <c r="AL78" s="18"/>
      <c r="AM78" s="18"/>
      <c r="AN78" s="18"/>
      <c r="AO78" s="18"/>
      <c r="AP78" s="18"/>
      <c r="AQ78" s="29"/>
    </row>
    <row r="79" spans="1:43" ht="19.5" customHeight="1" x14ac:dyDescent="0.2">
      <c r="A79" s="46">
        <v>77</v>
      </c>
      <c r="B79" s="47">
        <v>-220.87020000000001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18"/>
      <c r="AI79" s="18"/>
      <c r="AJ79" s="18"/>
      <c r="AK79" s="18"/>
      <c r="AL79" s="18"/>
      <c r="AM79" s="18"/>
      <c r="AN79" s="18"/>
      <c r="AO79" s="18"/>
      <c r="AP79" s="18"/>
      <c r="AQ79" s="29"/>
    </row>
    <row r="80" spans="1:43" ht="19.5" customHeight="1" x14ac:dyDescent="0.2">
      <c r="A80" s="46">
        <v>78</v>
      </c>
      <c r="B80" s="47">
        <v>-748.59220000000005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18"/>
      <c r="AI80" s="18"/>
      <c r="AJ80" s="18"/>
      <c r="AK80" s="18"/>
      <c r="AL80" s="18"/>
      <c r="AM80" s="18"/>
      <c r="AN80" s="18"/>
      <c r="AO80" s="18"/>
      <c r="AP80" s="18"/>
      <c r="AQ80" s="29"/>
    </row>
    <row r="81" spans="1:43" ht="19.5" customHeight="1" x14ac:dyDescent="0.2">
      <c r="A81" s="46">
        <v>79</v>
      </c>
      <c r="B81" s="47">
        <v>-216.76669999999999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18"/>
      <c r="AI81" s="18"/>
      <c r="AJ81" s="18"/>
      <c r="AK81" s="18"/>
      <c r="AL81" s="18"/>
      <c r="AM81" s="18"/>
      <c r="AN81" s="18"/>
      <c r="AO81" s="18"/>
      <c r="AP81" s="18"/>
      <c r="AQ81" s="29"/>
    </row>
    <row r="82" spans="1:43" ht="19.5" customHeight="1" x14ac:dyDescent="0.2">
      <c r="A82" s="46">
        <v>80</v>
      </c>
      <c r="B82" s="47">
        <v>-474.58240000000001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18"/>
      <c r="AI82" s="18"/>
      <c r="AJ82" s="18"/>
      <c r="AK82" s="18"/>
      <c r="AL82" s="18"/>
      <c r="AM82" s="18"/>
      <c r="AN82" s="18"/>
      <c r="AO82" s="18"/>
      <c r="AP82" s="18"/>
      <c r="AQ82" s="29"/>
    </row>
    <row r="83" spans="1:43" ht="19.5" customHeight="1" x14ac:dyDescent="0.2">
      <c r="A83" s="46">
        <v>81</v>
      </c>
      <c r="B83" s="47">
        <v>-298.79250000000002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18"/>
      <c r="AI83" s="18"/>
      <c r="AJ83" s="18"/>
      <c r="AK83" s="18"/>
      <c r="AL83" s="18"/>
      <c r="AM83" s="18"/>
      <c r="AN83" s="18"/>
      <c r="AO83" s="18"/>
      <c r="AP83" s="18"/>
      <c r="AQ83" s="29"/>
    </row>
    <row r="84" spans="1:43" ht="19.5" customHeight="1" x14ac:dyDescent="0.2">
      <c r="A84" s="46">
        <v>82</v>
      </c>
      <c r="B84" s="47">
        <v>-344.50400000000002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18"/>
      <c r="AI84" s="18"/>
      <c r="AJ84" s="18"/>
      <c r="AK84" s="18"/>
      <c r="AL84" s="18"/>
      <c r="AM84" s="18"/>
      <c r="AN84" s="18"/>
      <c r="AO84" s="18"/>
      <c r="AP84" s="18"/>
      <c r="AQ84" s="29"/>
    </row>
    <row r="85" spans="1:43" ht="19.5" customHeight="1" x14ac:dyDescent="0.2">
      <c r="A85" s="46">
        <v>83</v>
      </c>
      <c r="B85" s="47">
        <v>-218.36660000000001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18"/>
      <c r="AI85" s="18"/>
      <c r="AJ85" s="18"/>
      <c r="AK85" s="18"/>
      <c r="AL85" s="18"/>
      <c r="AM85" s="18"/>
      <c r="AN85" s="18"/>
      <c r="AO85" s="18"/>
      <c r="AP85" s="18"/>
      <c r="AQ85" s="29"/>
    </row>
    <row r="86" spans="1:43" ht="19.5" customHeight="1" x14ac:dyDescent="0.2">
      <c r="A86" s="46">
        <v>84</v>
      </c>
      <c r="B86" s="47">
        <v>-375.86939999999998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18"/>
      <c r="AI86" s="18"/>
      <c r="AJ86" s="18"/>
      <c r="AK86" s="18"/>
      <c r="AL86" s="18"/>
      <c r="AM86" s="18"/>
      <c r="AN86" s="18"/>
      <c r="AO86" s="18"/>
      <c r="AP86" s="18"/>
      <c r="AQ86" s="29"/>
    </row>
    <row r="87" spans="1:43" ht="19.5" customHeight="1" x14ac:dyDescent="0.2">
      <c r="A87" s="46">
        <v>85</v>
      </c>
      <c r="B87" s="47">
        <v>-561.5856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18"/>
      <c r="AI87" s="18"/>
      <c r="AJ87" s="18"/>
      <c r="AK87" s="18"/>
      <c r="AL87" s="18"/>
      <c r="AM87" s="18"/>
      <c r="AN87" s="18"/>
      <c r="AO87" s="18"/>
      <c r="AP87" s="18"/>
      <c r="AQ87" s="29"/>
    </row>
    <row r="88" spans="1:43" ht="19.5" customHeight="1" x14ac:dyDescent="0.2">
      <c r="A88" s="46">
        <v>86</v>
      </c>
      <c r="B88" s="47">
        <v>-334.5772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18"/>
      <c r="AI88" s="18"/>
      <c r="AJ88" s="18"/>
      <c r="AK88" s="18"/>
      <c r="AL88" s="18"/>
      <c r="AM88" s="18"/>
      <c r="AN88" s="18"/>
      <c r="AO88" s="18"/>
      <c r="AP88" s="18"/>
      <c r="AQ88" s="29"/>
    </row>
    <row r="89" spans="1:43" ht="19.5" customHeight="1" x14ac:dyDescent="0.2">
      <c r="A89" s="46">
        <v>87</v>
      </c>
      <c r="B89" s="47">
        <v>-624.32230000000004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18"/>
      <c r="AI89" s="18"/>
      <c r="AJ89" s="18"/>
      <c r="AK89" s="18"/>
      <c r="AL89" s="18"/>
      <c r="AM89" s="18"/>
      <c r="AN89" s="18"/>
      <c r="AO89" s="18"/>
      <c r="AP89" s="18"/>
      <c r="AQ89" s="29"/>
    </row>
    <row r="90" spans="1:43" ht="19.5" customHeight="1" x14ac:dyDescent="0.2">
      <c r="A90" s="46">
        <v>88</v>
      </c>
      <c r="B90" s="47">
        <v>-575.3433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18"/>
      <c r="AI90" s="18"/>
      <c r="AJ90" s="18"/>
      <c r="AK90" s="18"/>
      <c r="AL90" s="18"/>
      <c r="AM90" s="18"/>
      <c r="AN90" s="18"/>
      <c r="AO90" s="18"/>
      <c r="AP90" s="18"/>
      <c r="AQ90" s="29"/>
    </row>
    <row r="91" spans="1:43" ht="19.5" customHeight="1" x14ac:dyDescent="0.2">
      <c r="A91" s="46">
        <v>89</v>
      </c>
      <c r="B91" s="47">
        <v>-469.94060000000002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18"/>
      <c r="AI91" s="18"/>
      <c r="AJ91" s="18"/>
      <c r="AK91" s="18"/>
      <c r="AL91" s="18"/>
      <c r="AM91" s="18"/>
      <c r="AN91" s="18"/>
      <c r="AO91" s="18"/>
      <c r="AP91" s="18"/>
      <c r="AQ91" s="29"/>
    </row>
    <row r="92" spans="1:43" ht="19.5" customHeight="1" x14ac:dyDescent="0.2">
      <c r="A92" s="46">
        <v>90</v>
      </c>
      <c r="B92" s="47">
        <v>-356.10180000000003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18"/>
      <c r="AI92" s="18"/>
      <c r="AJ92" s="18"/>
      <c r="AK92" s="18"/>
      <c r="AL92" s="18"/>
      <c r="AM92" s="18"/>
      <c r="AN92" s="18"/>
      <c r="AO92" s="18"/>
      <c r="AP92" s="18"/>
      <c r="AQ92" s="29"/>
    </row>
    <row r="93" spans="1:43" ht="19.5" customHeight="1" x14ac:dyDescent="0.2">
      <c r="A93" s="46">
        <v>91</v>
      </c>
      <c r="B93" s="47">
        <v>2.3942000000000001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18"/>
      <c r="AI93" s="18"/>
      <c r="AJ93" s="18"/>
      <c r="AK93" s="18"/>
      <c r="AL93" s="18"/>
      <c r="AM93" s="18"/>
      <c r="AN93" s="18"/>
      <c r="AO93" s="18"/>
      <c r="AP93" s="18"/>
      <c r="AQ93" s="29"/>
    </row>
    <row r="94" spans="1:43" ht="19.5" customHeight="1" x14ac:dyDescent="0.2">
      <c r="A94" s="46">
        <v>92</v>
      </c>
      <c r="B94" s="47">
        <v>-648.03899999999999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18"/>
      <c r="AI94" s="18"/>
      <c r="AJ94" s="18"/>
      <c r="AK94" s="18"/>
      <c r="AL94" s="18"/>
      <c r="AM94" s="18"/>
      <c r="AN94" s="18"/>
      <c r="AO94" s="18"/>
      <c r="AP94" s="18"/>
      <c r="AQ94" s="29"/>
    </row>
    <row r="95" spans="1:43" ht="19.5" customHeight="1" x14ac:dyDescent="0.2">
      <c r="A95" s="46">
        <v>93</v>
      </c>
      <c r="B95" s="47">
        <v>-167.2766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18"/>
      <c r="AI95" s="18"/>
      <c r="AJ95" s="18"/>
      <c r="AK95" s="18"/>
      <c r="AL95" s="18"/>
      <c r="AM95" s="18"/>
      <c r="AN95" s="18"/>
      <c r="AO95" s="18"/>
      <c r="AP95" s="18"/>
      <c r="AQ95" s="29"/>
    </row>
    <row r="96" spans="1:43" ht="19.5" customHeight="1" x14ac:dyDescent="0.2">
      <c r="A96" s="46">
        <v>94</v>
      </c>
      <c r="B96" s="47">
        <v>-95.991100000000003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18"/>
      <c r="AI96" s="18"/>
      <c r="AJ96" s="18"/>
      <c r="AK96" s="18"/>
      <c r="AL96" s="18"/>
      <c r="AM96" s="18"/>
      <c r="AN96" s="18"/>
      <c r="AO96" s="18"/>
      <c r="AP96" s="18"/>
      <c r="AQ96" s="29"/>
    </row>
    <row r="97" spans="1:43" ht="19.5" customHeight="1" x14ac:dyDescent="0.2">
      <c r="A97" s="46">
        <v>95</v>
      </c>
      <c r="B97" s="47">
        <v>-324.88929999999999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18"/>
      <c r="AI97" s="18"/>
      <c r="AJ97" s="18"/>
      <c r="AK97" s="18"/>
      <c r="AL97" s="18"/>
      <c r="AM97" s="18"/>
      <c r="AN97" s="18"/>
      <c r="AO97" s="18"/>
      <c r="AP97" s="18"/>
      <c r="AQ97" s="29"/>
    </row>
    <row r="98" spans="1:43" ht="19.5" customHeight="1" x14ac:dyDescent="0.2">
      <c r="A98" s="46">
        <v>96</v>
      </c>
      <c r="B98" s="47">
        <v>-46.017400000000002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18"/>
      <c r="AI98" s="18"/>
      <c r="AJ98" s="18"/>
      <c r="AK98" s="18"/>
      <c r="AL98" s="18"/>
      <c r="AM98" s="18"/>
      <c r="AN98" s="18"/>
      <c r="AO98" s="18"/>
      <c r="AP98" s="18"/>
      <c r="AQ98" s="29"/>
    </row>
    <row r="99" spans="1:43" ht="19.5" customHeight="1" x14ac:dyDescent="0.2">
      <c r="A99" s="46">
        <v>97</v>
      </c>
      <c r="B99" s="47">
        <v>-642.97559999999999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18"/>
      <c r="AI99" s="18"/>
      <c r="AJ99" s="18"/>
      <c r="AK99" s="18"/>
      <c r="AL99" s="18"/>
      <c r="AM99" s="18"/>
      <c r="AN99" s="18"/>
      <c r="AO99" s="18"/>
      <c r="AP99" s="18"/>
      <c r="AQ99" s="29"/>
    </row>
    <row r="100" spans="1:43" ht="19.5" customHeight="1" x14ac:dyDescent="0.2">
      <c r="A100" s="46">
        <v>98</v>
      </c>
      <c r="B100" s="47">
        <v>-573.02909999999997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18"/>
      <c r="AI100" s="18"/>
      <c r="AJ100" s="18"/>
      <c r="AK100" s="18"/>
      <c r="AL100" s="18"/>
      <c r="AM100" s="18"/>
      <c r="AN100" s="18"/>
      <c r="AO100" s="18"/>
      <c r="AP100" s="18"/>
      <c r="AQ100" s="29"/>
    </row>
    <row r="101" spans="1:43" ht="19.5" customHeight="1" x14ac:dyDescent="0.2">
      <c r="A101" s="46">
        <v>99</v>
      </c>
      <c r="B101" s="47">
        <v>-329.93579999999997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18"/>
      <c r="AI101" s="18"/>
      <c r="AJ101" s="18"/>
      <c r="AK101" s="18"/>
      <c r="AL101" s="18"/>
      <c r="AM101" s="18"/>
      <c r="AN101" s="18"/>
      <c r="AO101" s="18"/>
      <c r="AP101" s="18"/>
      <c r="AQ101" s="29"/>
    </row>
    <row r="102" spans="1:43" ht="19.5" customHeight="1" x14ac:dyDescent="0.2">
      <c r="A102" s="46">
        <v>100</v>
      </c>
      <c r="B102" s="47">
        <v>-313.38529999999997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18"/>
      <c r="AI102" s="18"/>
      <c r="AJ102" s="18"/>
      <c r="AK102" s="18"/>
      <c r="AL102" s="18"/>
      <c r="AM102" s="18"/>
      <c r="AN102" s="18"/>
      <c r="AO102" s="18"/>
      <c r="AP102" s="18"/>
      <c r="AQ102" s="29"/>
    </row>
    <row r="103" spans="1:43" ht="19.5" customHeight="1" x14ac:dyDescent="0.2">
      <c r="A103" s="67" t="s">
        <v>20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68"/>
    </row>
    <row r="104" spans="1:43" ht="19.5" customHeight="1" x14ac:dyDescent="0.2">
      <c r="A104" s="69"/>
      <c r="B104" s="70">
        <f>COUNTIF(B3:B102,"&lt;0")</f>
        <v>97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7"/>
    </row>
  </sheetData>
  <mergeCells count="3">
    <mergeCell ref="L4:N4"/>
    <mergeCell ref="I4:K4"/>
    <mergeCell ref="F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baseColWidth="10" defaultColWidth="10.1640625" defaultRowHeight="15.75" customHeight="1" x14ac:dyDescent="0.2"/>
  <cols>
    <col min="1" max="1" width="46.5" style="1" customWidth="1"/>
    <col min="2" max="2" width="14.1640625" style="1" customWidth="1"/>
    <col min="3" max="5" width="10.1640625" style="1" customWidth="1"/>
    <col min="6" max="256" width="10.1640625" customWidth="1"/>
  </cols>
  <sheetData>
    <row r="1" spans="1:5" ht="19" customHeight="1" x14ac:dyDescent="0.2">
      <c r="A1" s="2" t="s">
        <v>0</v>
      </c>
      <c r="B1" s="3"/>
      <c r="C1" s="4"/>
      <c r="D1" s="4"/>
      <c r="E1" s="4"/>
    </row>
    <row r="2" spans="1:5" ht="84.5" customHeight="1" x14ac:dyDescent="0.2">
      <c r="A2" s="105" t="s">
        <v>1</v>
      </c>
      <c r="B2" s="106"/>
      <c r="C2" s="4"/>
      <c r="D2" s="4"/>
      <c r="E2" s="4"/>
    </row>
    <row r="3" spans="1:5" ht="42" customHeight="1" x14ac:dyDescent="0.3">
      <c r="A3" s="5" t="s">
        <v>2</v>
      </c>
      <c r="B3" s="6">
        <f ca="1">'Hybrid Problem'!B3</f>
        <v>-558.91659768854879</v>
      </c>
      <c r="C3" s="4"/>
      <c r="D3" s="4"/>
      <c r="E3" s="4"/>
    </row>
    <row r="4" spans="1:5" ht="19" customHeight="1" x14ac:dyDescent="0.2">
      <c r="A4" s="2" t="s">
        <v>3</v>
      </c>
      <c r="B4" s="7">
        <f ca="1">RAND()*3000+14000</f>
        <v>15830.655353429322</v>
      </c>
      <c r="C4" s="8">
        <v>0</v>
      </c>
      <c r="D4" s="4"/>
      <c r="E4" s="4"/>
    </row>
    <row r="5" spans="1:5" ht="19" customHeight="1" x14ac:dyDescent="0.2">
      <c r="A5" s="9" t="s">
        <v>4</v>
      </c>
      <c r="B5" s="7">
        <f ca="1">B4+'Hybrid Problem'!$B$15</f>
        <v>18046.947102909427</v>
      </c>
      <c r="C5" s="8">
        <v>1</v>
      </c>
      <c r="D5" s="4"/>
      <c r="E5" s="4"/>
    </row>
    <row r="6" spans="1:5" ht="19" customHeight="1" x14ac:dyDescent="0.2">
      <c r="A6" s="2" t="s">
        <v>5</v>
      </c>
      <c r="B6" s="10">
        <v>2</v>
      </c>
      <c r="C6" s="8">
        <v>2</v>
      </c>
      <c r="D6" s="4"/>
      <c r="E6" s="4"/>
    </row>
    <row r="7" spans="1:5" ht="19" customHeight="1" x14ac:dyDescent="0.2">
      <c r="A7" s="2" t="s">
        <v>6</v>
      </c>
      <c r="B7" s="10">
        <v>3</v>
      </c>
      <c r="C7" s="8">
        <v>3</v>
      </c>
      <c r="D7" s="4"/>
      <c r="E7" s="4"/>
    </row>
    <row r="8" spans="1:5" ht="19" customHeight="1" x14ac:dyDescent="0.2">
      <c r="A8" s="2" t="s">
        <v>7</v>
      </c>
      <c r="B8" s="11">
        <v>-0.7</v>
      </c>
      <c r="C8" s="8">
        <v>4</v>
      </c>
      <c r="D8" s="4"/>
      <c r="E8" s="4"/>
    </row>
    <row r="9" spans="1:5" ht="19" customHeight="1" x14ac:dyDescent="0.2">
      <c r="A9" s="4"/>
      <c r="B9" s="4"/>
      <c r="C9" s="8">
        <v>5</v>
      </c>
      <c r="D9" s="4"/>
      <c r="E9" s="4"/>
    </row>
    <row r="10" spans="1:5" ht="19" customHeight="1" x14ac:dyDescent="0.2">
      <c r="A10" s="4"/>
      <c r="B10" s="4"/>
      <c r="C10" s="8">
        <v>6</v>
      </c>
      <c r="D10" s="4"/>
      <c r="E10" s="4"/>
    </row>
    <row r="11" spans="1:5" ht="19" customHeight="1" x14ac:dyDescent="0.2">
      <c r="A11" s="4"/>
      <c r="B11" s="4"/>
      <c r="C11" s="8">
        <v>7</v>
      </c>
      <c r="D11" s="4"/>
      <c r="E11" s="4"/>
    </row>
    <row r="12" spans="1:5" ht="19" customHeight="1" x14ac:dyDescent="0.2">
      <c r="A12" s="4"/>
      <c r="B12" s="4"/>
      <c r="C12" s="8">
        <v>8</v>
      </c>
      <c r="D12" s="4"/>
      <c r="E12" s="4"/>
    </row>
    <row r="13" spans="1:5" ht="19" customHeight="1" x14ac:dyDescent="0.2">
      <c r="A13" s="4"/>
      <c r="B13" s="4"/>
      <c r="C13" s="8">
        <v>9</v>
      </c>
      <c r="D13" s="4"/>
      <c r="E13" s="4"/>
    </row>
    <row r="14" spans="1:5" ht="19" customHeight="1" x14ac:dyDescent="0.2">
      <c r="A14" s="4"/>
      <c r="B14" s="4"/>
      <c r="C14" s="8">
        <v>10</v>
      </c>
      <c r="D14" s="4"/>
      <c r="E14" s="4"/>
    </row>
  </sheetData>
  <mergeCells count="1">
    <mergeCell ref="A2:B2"/>
  </mergeCells>
  <conditionalFormatting sqref="B3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 Problem</vt:lpstr>
      <vt:lpstr>MCSim6</vt:lpstr>
      <vt:lpstr>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2017-04-21T15:51:34Z</dcterms:modified>
</cp:coreProperties>
</file>