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dp-my.sharepoint.com/personal/siddharth_pawar_undp_org/Documents/Common Stuff/"/>
    </mc:Choice>
  </mc:AlternateContent>
  <xr:revisionPtr revIDLastSave="0" documentId="8_{C0150B11-89C0-4FD9-B05D-36D1881C8742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Action Reason Table" sheetId="2" r:id="rId1"/>
  </sheets>
  <definedNames>
    <definedName name="_xlnm.Print_Area" localSheetId="0">'Action Reason Table'!$A$1:$F$159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4" i="2" l="1"/>
  <c r="D154" i="2"/>
  <c r="C154" i="2"/>
  <c r="A154" i="2"/>
  <c r="E152" i="2"/>
  <c r="D152" i="2"/>
  <c r="C152" i="2"/>
  <c r="A152" i="2"/>
  <c r="E151" i="2"/>
  <c r="D151" i="2"/>
  <c r="C151" i="2"/>
  <c r="A151" i="2"/>
  <c r="E150" i="2"/>
  <c r="D150" i="2"/>
  <c r="C150" i="2"/>
  <c r="A150" i="2"/>
  <c r="E148" i="2"/>
  <c r="D148" i="2"/>
  <c r="C148" i="2"/>
  <c r="A148" i="2"/>
  <c r="E147" i="2"/>
  <c r="D147" i="2"/>
  <c r="C147" i="2"/>
  <c r="A147" i="2"/>
  <c r="E144" i="2"/>
  <c r="D144" i="2"/>
  <c r="C144" i="2"/>
  <c r="A144" i="2"/>
  <c r="E143" i="2"/>
  <c r="D143" i="2"/>
  <c r="C143" i="2"/>
  <c r="A143" i="2"/>
  <c r="E142" i="2"/>
  <c r="D142" i="2"/>
  <c r="C142" i="2"/>
  <c r="A142" i="2"/>
  <c r="E141" i="2"/>
  <c r="D141" i="2"/>
  <c r="C141" i="2"/>
  <c r="A141" i="2"/>
  <c r="E140" i="2"/>
  <c r="D140" i="2"/>
  <c r="C140" i="2"/>
  <c r="A140" i="2"/>
  <c r="E139" i="2"/>
  <c r="D139" i="2"/>
  <c r="C139" i="2"/>
  <c r="A139" i="2"/>
  <c r="E138" i="2"/>
  <c r="D138" i="2"/>
  <c r="C138" i="2"/>
  <c r="A138" i="2"/>
  <c r="E137" i="2"/>
  <c r="D137" i="2"/>
  <c r="C137" i="2"/>
  <c r="A137" i="2"/>
  <c r="E136" i="2"/>
  <c r="D136" i="2"/>
  <c r="C136" i="2"/>
  <c r="A136" i="2"/>
  <c r="E135" i="2"/>
  <c r="D135" i="2"/>
  <c r="C135" i="2"/>
  <c r="A135" i="2"/>
  <c r="E134" i="2"/>
  <c r="D134" i="2"/>
  <c r="C134" i="2"/>
  <c r="A134" i="2"/>
  <c r="E133" i="2"/>
  <c r="D133" i="2"/>
  <c r="C133" i="2"/>
  <c r="A133" i="2"/>
  <c r="E132" i="2"/>
  <c r="D132" i="2"/>
  <c r="C132" i="2"/>
  <c r="A132" i="2"/>
  <c r="E131" i="2"/>
  <c r="D131" i="2"/>
  <c r="C131" i="2"/>
  <c r="A131" i="2"/>
  <c r="E127" i="2"/>
  <c r="D127" i="2"/>
  <c r="C127" i="2"/>
  <c r="A127" i="2"/>
  <c r="E126" i="2"/>
  <c r="D126" i="2"/>
  <c r="C126" i="2"/>
  <c r="A126" i="2"/>
  <c r="E124" i="2"/>
  <c r="D124" i="2"/>
  <c r="C124" i="2"/>
  <c r="A124" i="2"/>
  <c r="E122" i="2"/>
  <c r="D122" i="2"/>
  <c r="C122" i="2"/>
  <c r="A122" i="2"/>
  <c r="E121" i="2"/>
  <c r="D121" i="2"/>
  <c r="C121" i="2"/>
  <c r="A121" i="2"/>
  <c r="E117" i="2"/>
  <c r="D117" i="2"/>
  <c r="C117" i="2"/>
  <c r="A117" i="2"/>
  <c r="E116" i="2"/>
  <c r="D116" i="2"/>
  <c r="C116" i="2"/>
  <c r="A116" i="2"/>
  <c r="E115" i="2"/>
  <c r="D115" i="2"/>
  <c r="C115" i="2"/>
  <c r="A115" i="2"/>
  <c r="E114" i="2"/>
  <c r="D114" i="2"/>
  <c r="C114" i="2"/>
  <c r="A114" i="2"/>
  <c r="E113" i="2"/>
  <c r="D113" i="2"/>
  <c r="C113" i="2"/>
  <c r="A113" i="2"/>
  <c r="E112" i="2"/>
  <c r="D112" i="2"/>
  <c r="C112" i="2"/>
  <c r="A112" i="2"/>
  <c r="E111" i="2"/>
  <c r="D111" i="2"/>
  <c r="C111" i="2"/>
  <c r="A111" i="2"/>
  <c r="E110" i="2"/>
  <c r="C110" i="2"/>
  <c r="A110" i="2"/>
  <c r="E109" i="2"/>
  <c r="D109" i="2"/>
  <c r="C109" i="2"/>
  <c r="A109" i="2"/>
  <c r="E108" i="2"/>
  <c r="D108" i="2"/>
  <c r="C108" i="2"/>
  <c r="A108" i="2"/>
  <c r="E102" i="2"/>
  <c r="C102" i="2"/>
  <c r="E101" i="2"/>
  <c r="D101" i="2"/>
  <c r="E100" i="2"/>
  <c r="D100" i="2"/>
  <c r="C100" i="2"/>
  <c r="A100" i="2"/>
  <c r="E99" i="2"/>
  <c r="D99" i="2"/>
  <c r="C99" i="2"/>
  <c r="A99" i="2"/>
  <c r="E97" i="2"/>
  <c r="D97" i="2"/>
  <c r="C97" i="2"/>
  <c r="A97" i="2"/>
  <c r="E96" i="2"/>
  <c r="D96" i="2"/>
  <c r="C96" i="2"/>
  <c r="A96" i="2"/>
  <c r="E95" i="2"/>
  <c r="D95" i="2"/>
  <c r="C95" i="2"/>
  <c r="A95" i="2"/>
  <c r="E92" i="2"/>
  <c r="D92" i="2"/>
  <c r="C92" i="2"/>
  <c r="A92" i="2"/>
  <c r="E91" i="2"/>
  <c r="D91" i="2"/>
  <c r="C91" i="2"/>
  <c r="A91" i="2"/>
  <c r="E90" i="2"/>
  <c r="D90" i="2"/>
  <c r="C90" i="2"/>
  <c r="A90" i="2"/>
  <c r="E89" i="2"/>
  <c r="D89" i="2"/>
  <c r="C89" i="2"/>
  <c r="A89" i="2"/>
  <c r="E88" i="2"/>
  <c r="D88" i="2"/>
  <c r="C88" i="2"/>
  <c r="A88" i="2"/>
  <c r="E87" i="2"/>
  <c r="D87" i="2"/>
  <c r="C87" i="2"/>
  <c r="A87" i="2"/>
  <c r="E84" i="2"/>
  <c r="D84" i="2"/>
  <c r="A84" i="2"/>
  <c r="E83" i="2"/>
  <c r="D83" i="2"/>
  <c r="C83" i="2"/>
  <c r="A83" i="2"/>
  <c r="E81" i="2"/>
  <c r="D81" i="2"/>
  <c r="C81" i="2"/>
  <c r="A81" i="2"/>
  <c r="E79" i="2"/>
  <c r="D79" i="2"/>
  <c r="C79" i="2"/>
  <c r="A79" i="2"/>
  <c r="E78" i="2"/>
  <c r="C78" i="2"/>
  <c r="A78" i="2"/>
  <c r="E77" i="2"/>
  <c r="D77" i="2"/>
  <c r="C77" i="2"/>
  <c r="A77" i="2"/>
  <c r="E72" i="2"/>
  <c r="D72" i="2"/>
  <c r="C72" i="2"/>
  <c r="A72" i="2"/>
  <c r="E71" i="2"/>
  <c r="D71" i="2"/>
  <c r="C71" i="2"/>
  <c r="A71" i="2"/>
  <c r="E70" i="2"/>
  <c r="D70" i="2"/>
  <c r="C70" i="2"/>
  <c r="A70" i="2"/>
  <c r="E69" i="2"/>
  <c r="D69" i="2"/>
  <c r="C69" i="2"/>
  <c r="A69" i="2"/>
  <c r="E68" i="2"/>
  <c r="D68" i="2"/>
  <c r="C68" i="2"/>
  <c r="A68" i="2"/>
  <c r="E53" i="2"/>
  <c r="D53" i="2"/>
  <c r="C53" i="2"/>
  <c r="A53" i="2"/>
  <c r="E51" i="2"/>
  <c r="D51" i="2"/>
  <c r="C51" i="2"/>
  <c r="A51" i="2"/>
  <c r="E50" i="2"/>
  <c r="D50" i="2"/>
  <c r="C50" i="2"/>
  <c r="A50" i="2"/>
  <c r="E48" i="2"/>
  <c r="D48" i="2"/>
  <c r="C48" i="2"/>
  <c r="E47" i="2"/>
  <c r="D47" i="2"/>
  <c r="C47" i="2"/>
  <c r="A47" i="2"/>
  <c r="A45" i="2"/>
  <c r="E43" i="2"/>
  <c r="D43" i="2"/>
  <c r="C43" i="2"/>
  <c r="A43" i="2"/>
  <c r="E42" i="2"/>
  <c r="D42" i="2"/>
  <c r="C42" i="2"/>
  <c r="A42" i="2"/>
  <c r="B41" i="2"/>
  <c r="A41" i="2"/>
  <c r="B40" i="2"/>
  <c r="A40" i="2"/>
  <c r="B39" i="2"/>
  <c r="A39" i="2"/>
  <c r="D35" i="2"/>
  <c r="C35" i="2"/>
  <c r="A35" i="2"/>
  <c r="E33" i="2"/>
  <c r="D33" i="2"/>
  <c r="C33" i="2"/>
  <c r="A33" i="2"/>
  <c r="E32" i="2"/>
  <c r="D32" i="2"/>
  <c r="C32" i="2"/>
  <c r="A32" i="2"/>
  <c r="E31" i="2"/>
  <c r="D31" i="2"/>
  <c r="C31" i="2"/>
  <c r="A31" i="2"/>
  <c r="E27" i="2"/>
  <c r="D27" i="2"/>
  <c r="C27" i="2"/>
  <c r="A27" i="2"/>
  <c r="E26" i="2"/>
  <c r="D26" i="2"/>
  <c r="C26" i="2"/>
  <c r="A26" i="2"/>
  <c r="E25" i="2"/>
  <c r="D25" i="2"/>
  <c r="C25" i="2"/>
  <c r="A25" i="2"/>
  <c r="E24" i="2"/>
  <c r="D24" i="2"/>
  <c r="C24" i="2"/>
  <c r="A24" i="2"/>
  <c r="E23" i="2"/>
  <c r="D23" i="2"/>
  <c r="C23" i="2"/>
  <c r="A23" i="2"/>
  <c r="E22" i="2"/>
  <c r="D22" i="2"/>
  <c r="C22" i="2"/>
  <c r="A22" i="2"/>
  <c r="E20" i="2"/>
  <c r="D20" i="2"/>
  <c r="C20" i="2"/>
  <c r="A20" i="2"/>
  <c r="D17" i="2"/>
  <c r="A17" i="2"/>
  <c r="E14" i="2"/>
  <c r="D14" i="2"/>
  <c r="C14" i="2"/>
  <c r="A14" i="2"/>
  <c r="E13" i="2"/>
  <c r="D13" i="2"/>
  <c r="C13" i="2"/>
  <c r="A13" i="2"/>
  <c r="E12" i="2"/>
  <c r="D12" i="2"/>
  <c r="C12" i="2"/>
  <c r="A12" i="2"/>
  <c r="E11" i="2"/>
  <c r="D11" i="2"/>
  <c r="C11" i="2"/>
  <c r="A11" i="2"/>
  <c r="E10" i="2"/>
  <c r="D10" i="2"/>
  <c r="C10" i="2"/>
  <c r="A10" i="2"/>
  <c r="E9" i="2"/>
  <c r="D9" i="2"/>
  <c r="C9" i="2"/>
  <c r="A9" i="2"/>
  <c r="E8" i="2"/>
  <c r="D8" i="2"/>
  <c r="C8" i="2"/>
  <c r="A8" i="2"/>
  <c r="E7" i="2"/>
  <c r="D7" i="2"/>
  <c r="C7" i="2"/>
  <c r="A7" i="2"/>
  <c r="E6" i="2"/>
  <c r="D6" i="2"/>
  <c r="C6" i="2"/>
  <c r="A6" i="2"/>
  <c r="E5" i="2"/>
  <c r="D5" i="2"/>
  <c r="C5" i="2"/>
  <c r="A5" i="2"/>
</calcChain>
</file>

<file path=xl/sharedStrings.xml><?xml version="1.0" encoding="utf-8"?>
<sst xmlns="http://schemas.openxmlformats.org/spreadsheetml/2006/main" count="587" uniqueCount="376">
  <si>
    <t>Leave of Absence</t>
  </si>
  <si>
    <t>Action</t>
  </si>
  <si>
    <t>Reason</t>
  </si>
  <si>
    <t>Second Job within Agency</t>
  </si>
  <si>
    <t>Use to track SLWOP against second job within agency</t>
  </si>
  <si>
    <t>Data Change</t>
  </si>
  <si>
    <t>Leave of Absence WOP</t>
  </si>
  <si>
    <t>Pending Disability Decision</t>
  </si>
  <si>
    <t>Pay Frequency Change</t>
  </si>
  <si>
    <t>Hire</t>
  </si>
  <si>
    <t>Paid Leave of Absence</t>
  </si>
  <si>
    <t>Position Change</t>
  </si>
  <si>
    <t>Promotion</t>
  </si>
  <si>
    <t>Termination</t>
  </si>
  <si>
    <t>SC Terminate Service Contract</t>
  </si>
  <si>
    <t>Transfer</t>
  </si>
  <si>
    <t>Reassignment SME</t>
  </si>
  <si>
    <t>Use to process Reassignment resulting from Succession Management Exercise (SME)</t>
  </si>
  <si>
    <t>Rehire</t>
  </si>
  <si>
    <t>Add Non-Employee</t>
  </si>
  <si>
    <t>SC New Service Contract Holder</t>
  </si>
  <si>
    <t>Add Contingent Worker</t>
  </si>
  <si>
    <t>Action Description</t>
  </si>
  <si>
    <t>Descr</t>
  </si>
  <si>
    <t>Short Desc</t>
  </si>
  <si>
    <t>Explanation</t>
  </si>
  <si>
    <t>Use to track conversion of position from People Web, IMIS or SIAM</t>
  </si>
  <si>
    <t>Use to create a new position</t>
  </si>
  <si>
    <t>Use to track changes of Job Code/Description/Title/Functions. UNDP decentralizalization of classification still applies as per UNDP/ADM/97/24 of 18 April 1997</t>
  </si>
  <si>
    <t>Use to acknowledge a reorganization change of positions from one department to another within the same location or Business Unit.</t>
  </si>
  <si>
    <t>Use to change position status to "approved", "frozen" or "proposed"</t>
  </si>
  <si>
    <t>Use to track changes made on either of these non-funding data values - effective dates, expiry dates, liens, and rotational indicator (for international rotational positions.</t>
  </si>
  <si>
    <t xml:space="preserve">Use to track a temporary redeployment of a position from one department to another or from one location to another </t>
  </si>
  <si>
    <t>Use to track an indefinite transfer of a position to another location or business unit</t>
  </si>
  <si>
    <t xml:space="preserve">Use to track a temporary loan of a position to another department or location </t>
  </si>
  <si>
    <t xml:space="preserve">Use to track the return of a position to its original department </t>
  </si>
  <si>
    <t>POS</t>
  </si>
  <si>
    <t>PFC</t>
  </si>
  <si>
    <t>Position Funding Change</t>
  </si>
  <si>
    <t>PosFundChg</t>
  </si>
  <si>
    <t>Use to track changes made specifically to any of the funding elements within the chart field string</t>
  </si>
  <si>
    <t>INA</t>
  </si>
  <si>
    <t>Position Inactivated</t>
  </si>
  <si>
    <t>Inactivate</t>
  </si>
  <si>
    <t>Use to inactivate positions. The default for all converted and new positions is "active".</t>
  </si>
  <si>
    <t>ABL</t>
  </si>
  <si>
    <t>Abolished</t>
  </si>
  <si>
    <t>Use to abolish positions. Once abolished, it can never be reactivated, but it allows tracking of the history of the position</t>
  </si>
  <si>
    <t>APP</t>
  </si>
  <si>
    <t>Approved</t>
  </si>
  <si>
    <t>Use to approve positions after the chartfield string has been associated in Position Distribution Entry.</t>
  </si>
  <si>
    <t>RDP</t>
  </si>
  <si>
    <t>Redeployed</t>
  </si>
  <si>
    <t>Redep</t>
  </si>
  <si>
    <t>Use to track a redeployment of a position from one location to another</t>
  </si>
  <si>
    <t>Use to enter the first record of employees from People Web or SIAM. Represents transfer of first record in Atlas for employees</t>
  </si>
  <si>
    <t>HIR</t>
  </si>
  <si>
    <t>ICR</t>
  </si>
  <si>
    <t>IMIS Conversion Row</t>
  </si>
  <si>
    <t>IMISCnvrt</t>
  </si>
  <si>
    <t>Use to enter the first record of employees from IMIS. Represents transfer of first record in Atlas for employees</t>
  </si>
  <si>
    <t xml:space="preserve">Use for new appointments in UNDP/UNOPS/UNFPA after 1 January 2004 </t>
  </si>
  <si>
    <t>Use to hire employee returning to 100/200 series after a separation with no previous record in Atlas.
A Reappointment is used when there has been a prior break in service prior.</t>
  </si>
  <si>
    <t>Use to hire employee from other UN agency - no previous record in Atlas.
A Reinstatement is used when there has NOT been a prior break in service.</t>
  </si>
  <si>
    <t>Use to hire employee from another UN agency with right of return to that agency with no previous record in Atlas</t>
  </si>
  <si>
    <t>Use to hire employee on "transfer" from another UN agency with no right of return to
that agency. No previous record in Atlas</t>
  </si>
  <si>
    <t>Use to hire employee on loan from another agency with no previous record in Atlas</t>
  </si>
  <si>
    <t>ADD</t>
  </si>
  <si>
    <t>INI</t>
  </si>
  <si>
    <t>UNV Data Conversion Record</t>
  </si>
  <si>
    <t>Conversion</t>
  </si>
  <si>
    <t>Use to indicate that UNV was entered into Atlas as part of initial conversion</t>
  </si>
  <si>
    <t>VOL</t>
  </si>
  <si>
    <t>UNV New Volunteer</t>
  </si>
  <si>
    <t>Volunteer</t>
  </si>
  <si>
    <t>Entry on Duty - use to hire a UNV in Atlas</t>
  </si>
  <si>
    <t>SVC</t>
  </si>
  <si>
    <t>Servic Con</t>
  </si>
  <si>
    <t xml:space="preserve">Use to hire new Service Contract holder </t>
  </si>
  <si>
    <t>Use to hire employee returning to 100/200 series after a separation with previous record in Atlas
A Reappointment is used when there has been a prior break in service prior</t>
  </si>
  <si>
    <t>Use to hire employee from other UN agency - with previous record in Atlas
A Reinstatement is used when there has NOT been a prior break in service.</t>
  </si>
  <si>
    <t>Use to hire employee from another UN agency with right of return to that agency with previous record in Atlas</t>
  </si>
  <si>
    <t>REH</t>
  </si>
  <si>
    <t>SCJ</t>
  </si>
  <si>
    <t>SecondJob</t>
  </si>
  <si>
    <t>Use to rehire employee on another contract type, normally ALD in a different location</t>
  </si>
  <si>
    <t>Trnfer Frm</t>
  </si>
  <si>
    <t>Use to hire employee on "transfer" from another UN agency with no right of return to
that agency. Previous record in Atlas</t>
  </si>
  <si>
    <t>LON</t>
  </si>
  <si>
    <t>Loan from another agency</t>
  </si>
  <si>
    <t>Loan In</t>
  </si>
  <si>
    <t>Use to hire employee on loan from another agency with previous record in Atlas</t>
  </si>
  <si>
    <t>RNW</t>
  </si>
  <si>
    <t>Rehire (SC, UNV)</t>
  </si>
  <si>
    <t>SC Service Contract</t>
  </si>
  <si>
    <t>SvcContrct</t>
  </si>
  <si>
    <t>Use to rehire Service Contracts holder after a separation with previous SC record in Atlas</t>
  </si>
  <si>
    <t>UNV Volunteer</t>
  </si>
  <si>
    <t>Use to rehire a UNV after a separation with previous UNV record in Atlas</t>
  </si>
  <si>
    <t>DET</t>
  </si>
  <si>
    <t>Detail in</t>
  </si>
  <si>
    <t>Detail In</t>
  </si>
  <si>
    <t>Use to track second job for detail assignments</t>
  </si>
  <si>
    <t>UNS</t>
  </si>
  <si>
    <t>Special UN Mission</t>
  </si>
  <si>
    <t>S Mission</t>
  </si>
  <si>
    <t>Use to track second job for UN Special Mission (Loan)</t>
  </si>
  <si>
    <t>UNE</t>
  </si>
  <si>
    <t>Established UN Mission</t>
  </si>
  <si>
    <t>E Mission</t>
  </si>
  <si>
    <t>Use to track second job for Established Missions (Secondment)</t>
  </si>
  <si>
    <t>Additional Job</t>
  </si>
  <si>
    <t>Use to track second job for movements - loan in reimbursable or non-reimbursable</t>
  </si>
  <si>
    <t>Use to track second job for movements - secondment from reimbursable or non-reimbursable</t>
  </si>
  <si>
    <t>ADL</t>
  </si>
  <si>
    <t>Second Job Within Agency</t>
  </si>
  <si>
    <t>Second Job</t>
  </si>
  <si>
    <t>Use to "hire" UNDP employee from another office who is on SLWOP</t>
  </si>
  <si>
    <t>NCC</t>
  </si>
  <si>
    <t>Non-Competitive Career Promotion</t>
  </si>
  <si>
    <t>NonComp</t>
  </si>
  <si>
    <t>Use to upgrade the personal level of a 200 series appointment according to the new policy. Also used for JPOs</t>
  </si>
  <si>
    <t>PRO</t>
  </si>
  <si>
    <t>NCP</t>
  </si>
  <si>
    <t>Use to authorize promotions</t>
  </si>
  <si>
    <t>Demotion</t>
  </si>
  <si>
    <t>Use to authorize downgrading of Grade/Level/Step of employeee when officially mandated by Corporate HQ</t>
  </si>
  <si>
    <t>DTA</t>
  </si>
  <si>
    <t>Use to enter all current job information at time of conversion.
Allows changes to be made beyond the initial Hire/Conversion Record</t>
  </si>
  <si>
    <t>CCU</t>
  </si>
  <si>
    <t>Conversion Clean Up</t>
  </si>
  <si>
    <t>Clean Up</t>
  </si>
  <si>
    <t>Use to make data corrections to existing converted record</t>
  </si>
  <si>
    <t>Use to "correct" any data elements and/or errors other than effective/expiry dates</t>
  </si>
  <si>
    <t>Use for contract extensions of 100/200/300 series appointments and Contingent Workers (UNVs &amp; SCs)</t>
  </si>
  <si>
    <t>EBR</t>
  </si>
  <si>
    <t>Beyond Retirement</t>
  </si>
  <si>
    <t>ExtRet</t>
  </si>
  <si>
    <t>Use to extend appointments beyond retirement when authorized according to policy</t>
  </si>
  <si>
    <t>Use to change rules series -  200 to 100 or vice versa. Not applicable to 300 series</t>
  </si>
  <si>
    <t>Py Fre Chg</t>
  </si>
  <si>
    <t>Use to change employee 's pay frequency</t>
  </si>
  <si>
    <t>PGC</t>
  </si>
  <si>
    <t>Pay Group Change</t>
  </si>
  <si>
    <t>PayGroupCh</t>
  </si>
  <si>
    <t>Use to change employee/contingent worker's pay group e.g. to/from Non-Pay Pay Group</t>
  </si>
  <si>
    <t>FPC</t>
  </si>
  <si>
    <t>Final Payroll Clearance</t>
  </si>
  <si>
    <t>FinalPayCl</t>
  </si>
  <si>
    <t>Use to correct any data elements and/or errors related to final payroll clearance</t>
  </si>
  <si>
    <t>SOA</t>
  </si>
  <si>
    <t>Special Operations Approach</t>
  </si>
  <si>
    <t>Use to capture change in location status for employee</t>
  </si>
  <si>
    <t>APA</t>
  </si>
  <si>
    <t>APA Location Change</t>
  </si>
  <si>
    <t>APA Change</t>
  </si>
  <si>
    <t>Use to change APA with no change to assignment, contract, or location</t>
  </si>
  <si>
    <t>ADS</t>
  </si>
  <si>
    <t>Arrival at Duty Station</t>
  </si>
  <si>
    <t>Arrive D/S</t>
  </si>
  <si>
    <t>Use to track actual arrival date in duty station for international 100/200 series</t>
  </si>
  <si>
    <t>AMC</t>
  </si>
  <si>
    <t>Adjustment to Mobility Count</t>
  </si>
  <si>
    <t>Adj MobCnt</t>
  </si>
  <si>
    <t>Use to make adjustment to mobility count on existing record</t>
  </si>
  <si>
    <t>DSO</t>
  </si>
  <si>
    <t>Discontinue SOA</t>
  </si>
  <si>
    <t>DiscontSOA</t>
  </si>
  <si>
    <t>Use to discontinue SOA status of duty station on existing employee record</t>
  </si>
  <si>
    <t>EFO</t>
  </si>
  <si>
    <t>SEA Evacuation Family Only</t>
  </si>
  <si>
    <t>SEAFamily</t>
  </si>
  <si>
    <t>Use when security phase mandates the evacuation of IP families</t>
  </si>
  <si>
    <t>EGR</t>
  </si>
  <si>
    <t>EMSEA Granted</t>
  </si>
  <si>
    <t>EMSEA</t>
  </si>
  <si>
    <t>Use to track authorization of EMSEA</t>
  </si>
  <si>
    <t>ESM</t>
  </si>
  <si>
    <t>Evacuation of Staff Member</t>
  </si>
  <si>
    <t>Evac SM</t>
  </si>
  <si>
    <t>Use to track evacuation of staff member</t>
  </si>
  <si>
    <t>ERA</t>
  </si>
  <si>
    <t>Evacuation Return S/M &amp; Family</t>
  </si>
  <si>
    <t>RetSMFam</t>
  </si>
  <si>
    <t>Use to track the return from evacuation of staff member and family</t>
  </si>
  <si>
    <t>ERS</t>
  </si>
  <si>
    <t>Evacuation Return S/M Only</t>
  </si>
  <si>
    <t>RetSM</t>
  </si>
  <si>
    <t>Use to track the return from evacuation of staff member only</t>
  </si>
  <si>
    <t>PDT</t>
  </si>
  <si>
    <t>Pending Termination</t>
  </si>
  <si>
    <t>PendTerm</t>
  </si>
  <si>
    <t>Use to identify an upcoming termination</t>
  </si>
  <si>
    <t>Use to change place of home leave and repatriation for international professionals &amp; international UNVs</t>
  </si>
  <si>
    <t>Use to change marital status e.g. married or divorced or widowed</t>
  </si>
  <si>
    <t xml:space="preserve">Use to change official nationality </t>
  </si>
  <si>
    <t>Use to change official name</t>
  </si>
  <si>
    <t>Use to change place of recruitment for international staff and UNVs</t>
  </si>
  <si>
    <t>ADR</t>
  </si>
  <si>
    <t>Address Change</t>
  </si>
  <si>
    <t>AddressChg</t>
  </si>
  <si>
    <t>Use to change address</t>
  </si>
  <si>
    <t>CVS</t>
  </si>
  <si>
    <t>Change Visa Status USA</t>
  </si>
  <si>
    <t>ChgVisaSts</t>
  </si>
  <si>
    <t>Use to change visa status for USA green card holders</t>
  </si>
  <si>
    <t>SVW</t>
  </si>
  <si>
    <t>Signature of Visa Waiver USA</t>
  </si>
  <si>
    <t>VisaWaiver</t>
  </si>
  <si>
    <t>Use to capture authorization of visa waiver for USA</t>
  </si>
  <si>
    <t>RLC</t>
  </si>
  <si>
    <t>Retiree Location Change (ASHI)</t>
  </si>
  <si>
    <t>RetreLocCh</t>
  </si>
  <si>
    <t>Use to change Department, Location, Paygroup and Home Address when a Retiree on ASHI moves</t>
  </si>
  <si>
    <t>Family Status Change</t>
  </si>
  <si>
    <t>Use to track changes on dependents</t>
  </si>
  <si>
    <t>Use for Unpaid leave - after exhaustion of accrued leave</t>
  </si>
  <si>
    <t>Use to track Unpaid leave - for extension on non-paid sabbatical</t>
  </si>
  <si>
    <t>LOA</t>
  </si>
  <si>
    <t>Secnd Job</t>
  </si>
  <si>
    <t>Use to capture dates of absence during secondment to another Agency</t>
  </si>
  <si>
    <t>LAA</t>
  </si>
  <si>
    <t>Loan To Another Agency</t>
  </si>
  <si>
    <t>LoanToAgcy</t>
  </si>
  <si>
    <t>Use where the other agency takes over payroll</t>
  </si>
  <si>
    <t>Use to track Unpaid leave - SLWOP within agreed separation package</t>
  </si>
  <si>
    <t>Use to track Unpaid leave - for Established UN Mission</t>
  </si>
  <si>
    <t>Use to track Unpaid leave - for Special UN Mission</t>
  </si>
  <si>
    <t>Detail To</t>
  </si>
  <si>
    <t xml:space="preserve">Use to track detail assignment not funded by releasing organization </t>
  </si>
  <si>
    <t xml:space="preserve">Use to track Unpaid Leave for Education purposes other than sabbatical </t>
  </si>
  <si>
    <t xml:space="preserve">Use for Unpaid Leave - for personal extension of maternity/paternity. No paternity leave for UNVs </t>
  </si>
  <si>
    <t>Use to track Unpaid leave for military service</t>
  </si>
  <si>
    <t xml:space="preserve">Use to track unpaid leave - for extension of adoption leave </t>
  </si>
  <si>
    <t xml:space="preserve">Use to track unpaid leave - for child care </t>
  </si>
  <si>
    <t>Use for Unpaid leave - for personal reasons (regular SLWOP)</t>
  </si>
  <si>
    <t>Use for SLWOP when employee is "hired" by another office</t>
  </si>
  <si>
    <t>UNV Volunteer Assignment</t>
  </si>
  <si>
    <t>UNV</t>
  </si>
  <si>
    <t>Use to track staff member SLWOP to take on UNV assignment</t>
  </si>
  <si>
    <t>Use to authorize partial pay - SLWPP within agreed separation package</t>
  </si>
  <si>
    <t>Use to authorize paid sabbatical</t>
  </si>
  <si>
    <t>Use to authorize SLWFP within agreed separation</t>
  </si>
  <si>
    <t>PLA</t>
  </si>
  <si>
    <t>SFP</t>
  </si>
  <si>
    <t>Sick Leave with Full Pay</t>
  </si>
  <si>
    <t>Sick/FP</t>
  </si>
  <si>
    <t>Use to authorize full paid leave for medical reasons</t>
  </si>
  <si>
    <t>Use to authorize half pay leave for medical reasons</t>
  </si>
  <si>
    <t>Use to capture duration of loan to another agency where payroll is in Atlas</t>
  </si>
  <si>
    <t xml:space="preserve">Use to track Paid leave - for loan on Special UN Mission </t>
  </si>
  <si>
    <t>Use to ensure payroll continues on primary job - Paid Leave</t>
  </si>
  <si>
    <t>PDA</t>
  </si>
  <si>
    <t>Pending Disciplinary Action</t>
  </si>
  <si>
    <t>PndngDisAc</t>
  </si>
  <si>
    <t>Use to track upcoming disciplinary action</t>
  </si>
  <si>
    <t>MEV</t>
  </si>
  <si>
    <t>Medical Evacuation</t>
  </si>
  <si>
    <t>Med Evac</t>
  </si>
  <si>
    <t>Use to record departure date on MEDEVAC</t>
  </si>
  <si>
    <t>SEV</t>
  </si>
  <si>
    <t>Security Evacuation</t>
  </si>
  <si>
    <t>Security Evac</t>
  </si>
  <si>
    <t>Use to record departure date on SECEVAC</t>
  </si>
  <si>
    <t>MAT</t>
  </si>
  <si>
    <t>Maternity</t>
  </si>
  <si>
    <t>Use to authorize maternity leave</t>
  </si>
  <si>
    <t>MAP</t>
  </si>
  <si>
    <t>Maternity Part Time</t>
  </si>
  <si>
    <t>Mater PT</t>
  </si>
  <si>
    <t>Use to track maternity leave combined with part time work</t>
  </si>
  <si>
    <t xml:space="preserve">Use for authorize military service </t>
  </si>
  <si>
    <t>Use to authorize adoption leave</t>
  </si>
  <si>
    <t>Half Sick/Half Annual</t>
  </si>
  <si>
    <t>Use to authorize half sick half annual leave</t>
  </si>
  <si>
    <t>Use to authorize paid leave for jury duty purposes</t>
  </si>
  <si>
    <t>Use to authorize paid leave pending disability authorization</t>
  </si>
  <si>
    <t>Return From Leave</t>
  </si>
  <si>
    <t>Use to return employee/volunteer from all other leave types</t>
  </si>
  <si>
    <t>Use to return employee to primary job</t>
  </si>
  <si>
    <t>Use to return employee from loan - reimbursable or non-reimbursable</t>
  </si>
  <si>
    <t>Use to return from secondment</t>
  </si>
  <si>
    <t>Use to return from both UN Mission types (Special &amp; Established)</t>
  </si>
  <si>
    <t>RFL</t>
  </si>
  <si>
    <t>End Second Job Within Agency</t>
  </si>
  <si>
    <t>EndScndJob</t>
  </si>
  <si>
    <t>Use to return from second job within agency</t>
  </si>
  <si>
    <t>RME</t>
  </si>
  <si>
    <t>Return from Medical Evacuation</t>
  </si>
  <si>
    <t>Return Med Evac</t>
  </si>
  <si>
    <t>Use to record return date from MEDEVAC</t>
  </si>
  <si>
    <t>RSE</t>
  </si>
  <si>
    <t>Return from Security Evacuation</t>
  </si>
  <si>
    <t>Return Sec Evac</t>
  </si>
  <si>
    <t>Use to record return date from SECEVAC</t>
  </si>
  <si>
    <t>Suspension</t>
  </si>
  <si>
    <t>Use to authorize suspension without pay</t>
  </si>
  <si>
    <t>Use to authorize suspension with pay</t>
  </si>
  <si>
    <t>REC</t>
  </si>
  <si>
    <t>Recall from 
Suspension/Layoff</t>
  </si>
  <si>
    <t>Recall</t>
  </si>
  <si>
    <t>Use to reverse suspension with or without pay</t>
  </si>
  <si>
    <t>Use to track transfer (UN Terminology) to Affiliate</t>
  </si>
  <si>
    <t>XFR</t>
  </si>
  <si>
    <t>TRF</t>
  </si>
  <si>
    <t>Transfer From another agency</t>
  </si>
  <si>
    <t>Tran Frm</t>
  </si>
  <si>
    <t>Use to track transfer (UN Terminology) from Affiliate</t>
  </si>
  <si>
    <t>Use to process Detail Assignment within same agency</t>
  </si>
  <si>
    <t>Use to authorize reassignment from one position/department/duty station to another</t>
  </si>
  <si>
    <t>SME</t>
  </si>
  <si>
    <t>Rea SME</t>
  </si>
  <si>
    <t>ROG</t>
  </si>
  <si>
    <t>Re-organization/Restructure</t>
  </si>
  <si>
    <t>Re-Org</t>
  </si>
  <si>
    <t>Use to authorize reassignment as a result of re-organization/restructuring</t>
  </si>
  <si>
    <t>PAY</t>
  </si>
  <si>
    <t>Pay Rate Change</t>
  </si>
  <si>
    <t>SPR</t>
  </si>
  <si>
    <t>Salary Plan Revision</t>
  </si>
  <si>
    <t>Sal Rev</t>
  </si>
  <si>
    <t>Use to authorize ad hoc manual salary plan, VLA plan or SC changes</t>
  </si>
  <si>
    <t>Use to authorize a step increase</t>
  </si>
  <si>
    <t>Use to teminate SPA even where promotion is approved</t>
  </si>
  <si>
    <t>Use to end temporary grade</t>
  </si>
  <si>
    <t>Use to authorize a longevity step</t>
  </si>
  <si>
    <t>Use to change employee status to part-time and from part-time</t>
  </si>
  <si>
    <t>Use to reverse a withhold of step increment</t>
  </si>
  <si>
    <t>Use to authorize SPA</t>
  </si>
  <si>
    <t>Use to authorize Temporary Grade</t>
  </si>
  <si>
    <t>Use to authorize a withhold or loss of step increment</t>
  </si>
  <si>
    <t>Retirement</t>
  </si>
  <si>
    <t>Use to authorize early retirement</t>
  </si>
  <si>
    <t>Use to authorize normal retirement</t>
  </si>
  <si>
    <t>Use for Death in Service</t>
  </si>
  <si>
    <t>Use to terminate employee/UNV upon Resignation</t>
  </si>
  <si>
    <t>Use to end a Detail Assignment</t>
  </si>
  <si>
    <t>TER</t>
  </si>
  <si>
    <t>End Sec Job</t>
  </si>
  <si>
    <t>Use to end a Second Job in another office within the same agency</t>
  </si>
  <si>
    <t>JOB</t>
  </si>
  <si>
    <t>Job Abandonment</t>
  </si>
  <si>
    <t>Job Aband</t>
  </si>
  <si>
    <t>Use to terminate employee or contingent worker for reasons of job abandonment</t>
  </si>
  <si>
    <t>Use for Regular termination including where normal indemnities apply including for ALDs</t>
  </si>
  <si>
    <t>Use to terminate 100 series with less than 5 years of service and 200 series</t>
  </si>
  <si>
    <t>SDA</t>
  </si>
  <si>
    <t>Summary Dismissal no ASHI</t>
  </si>
  <si>
    <t>SumDism</t>
  </si>
  <si>
    <t>Use to terminate employee on summary dismissal with no ASHI benefits</t>
  </si>
  <si>
    <t>Use to Return employee to owning agency after loan</t>
  </si>
  <si>
    <t>Use to Return employee to owning agency after secondment</t>
  </si>
  <si>
    <t>Use to Transfer to agency inside/outside Atlas</t>
  </si>
  <si>
    <t>CIP</t>
  </si>
  <si>
    <t>Appointment to IP/NYGS Postn</t>
  </si>
  <si>
    <t>IP/NYGS</t>
  </si>
  <si>
    <t>Use to terminate employee in Atlas for new appointment to IP/NYGS position</t>
  </si>
  <si>
    <t>Use to End UN Mission upon return of employee</t>
  </si>
  <si>
    <t>DUP</t>
  </si>
  <si>
    <t xml:space="preserve">Duplicate Hire </t>
  </si>
  <si>
    <t>Duplicate</t>
  </si>
  <si>
    <t>AS1</t>
  </si>
  <si>
    <t>Agreed Separation Type 1</t>
  </si>
  <si>
    <t>Use to terminate employees as approved by CTU &amp; Advisory Panel</t>
  </si>
  <si>
    <t>AS2</t>
  </si>
  <si>
    <t>Agreed Separation Type 2</t>
  </si>
  <si>
    <t>NON</t>
  </si>
  <si>
    <t>Term NonEE</t>
  </si>
  <si>
    <t>Use to terminate non-employees (Service Contract holders)</t>
  </si>
  <si>
    <t>AGS</t>
  </si>
  <si>
    <t>UNV Agreed Separation</t>
  </si>
  <si>
    <t>AgreedSep</t>
  </si>
  <si>
    <t>Use to terminate UNV under the terms of agreed separation (mutual consent)</t>
  </si>
  <si>
    <t>TABLE OF ACTION/REASONS, ATLAS HCM</t>
  </si>
  <si>
    <t>Recall from Suspension/Layoff</t>
  </si>
  <si>
    <t>For use ONLY by GPS to terminate an employee/UNV hired twice by mistake into Atlas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</si>
</sst>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Trebuchet MS"/>
      <family val="2"/>
    </font>
    <font>
      <b/>
      <sz val="10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6" borderId="6" xfId="0" applyFont="1" applyFill="1" applyBorder="1" applyAlignment="1">
      <alignment wrapText="1"/>
    </xf>
    <xf numFmtId="0" fontId="1" fillId="0" borderId="7" xfId="0" applyFont="1" applyBorder="1" applyAlignment="1">
      <alignment vertical="top" wrapText="1"/>
    </xf>
    <xf numFmtId="0" fontId="1" fillId="6" borderId="6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1" fillId="7" borderId="7" xfId="0" applyFont="1" applyFill="1" applyBorder="1" applyAlignment="1">
      <alignment vertical="top"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vertical="top" wrapText="1"/>
    </xf>
    <xf numFmtId="0" fontId="1" fillId="4" borderId="6" xfId="0" applyFont="1" applyFill="1" applyBorder="1" applyAlignment="1">
      <alignment wrapText="1"/>
    </xf>
    <xf numFmtId="0" fontId="1" fillId="4" borderId="7" xfId="0" applyFont="1" applyFill="1" applyBorder="1" applyAlignment="1">
      <alignment vertical="top" wrapText="1"/>
    </xf>
    <xf numFmtId="0" fontId="1" fillId="0" borderId="7" xfId="0" applyFont="1" applyBorder="1" applyAlignment="1">
      <alignment vertical="top"/>
    </xf>
    <xf numFmtId="0" fontId="1" fillId="0" borderId="7" xfId="0" applyFont="1" applyFill="1" applyBorder="1" applyAlignment="1">
      <alignment vertical="top"/>
    </xf>
    <xf numFmtId="0" fontId="1" fillId="2" borderId="6" xfId="0" applyFont="1" applyFill="1" applyBorder="1" applyAlignment="1">
      <alignment wrapText="1"/>
    </xf>
    <xf numFmtId="0" fontId="1" fillId="2" borderId="7" xfId="0" applyFont="1" applyFill="1" applyBorder="1" applyAlignment="1">
      <alignment vertical="top"/>
    </xf>
    <xf numFmtId="0" fontId="1" fillId="4" borderId="7" xfId="0" applyFont="1" applyFill="1" applyBorder="1" applyAlignment="1">
      <alignment vertical="top"/>
    </xf>
    <xf numFmtId="0" fontId="1" fillId="3" borderId="8" xfId="0" applyFont="1" applyFill="1" applyBorder="1" applyAlignment="1">
      <alignment wrapText="1"/>
    </xf>
    <xf numFmtId="0" fontId="1" fillId="3" borderId="9" xfId="0" applyFont="1" applyFill="1" applyBorder="1" applyAlignment="1">
      <alignment vertical="top" wrapText="1"/>
    </xf>
    <xf numFmtId="0" fontId="1" fillId="3" borderId="10" xfId="0" applyFont="1" applyFill="1" applyBorder="1" applyAlignment="1">
      <alignment vertical="top"/>
    </xf>
    <xf numFmtId="0" fontId="1" fillId="6" borderId="11" xfId="0" applyFont="1" applyFill="1" applyBorder="1" applyAlignment="1">
      <alignment wrapText="1"/>
    </xf>
    <xf numFmtId="0" fontId="1" fillId="0" borderId="12" xfId="0" applyFont="1" applyBorder="1" applyAlignment="1">
      <alignment vertical="top" wrapText="1"/>
    </xf>
    <xf numFmtId="0" fontId="1" fillId="6" borderId="12" xfId="0" applyFont="1" applyFill="1" applyBorder="1" applyAlignment="1">
      <alignment vertical="top" wrapText="1"/>
    </xf>
    <xf numFmtId="0" fontId="1" fillId="0" borderId="13" xfId="0" applyFont="1" applyBorder="1" applyAlignment="1">
      <alignment vertical="top"/>
    </xf>
    <xf numFmtId="0" fontId="1" fillId="0" borderId="13" xfId="0" applyFont="1" applyBorder="1" applyAlignment="1">
      <alignment vertical="top" wrapText="1"/>
    </xf>
    <xf numFmtId="0" fontId="1" fillId="6" borderId="8" xfId="0" applyFont="1" applyFill="1" applyBorder="1" applyAlignment="1">
      <alignment wrapText="1"/>
    </xf>
    <xf numFmtId="0" fontId="1" fillId="0" borderId="9" xfId="0" applyFont="1" applyBorder="1" applyAlignment="1">
      <alignment vertical="top" wrapText="1"/>
    </xf>
    <xf numFmtId="0" fontId="1" fillId="6" borderId="9" xfId="0" applyFont="1" applyFill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3" xfId="0" applyFont="1" applyFill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6" borderId="14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6" borderId="15" xfId="0" applyFont="1" applyFill="1" applyBorder="1" applyAlignment="1">
      <alignment vertical="top" wrapText="1"/>
    </xf>
    <xf numFmtId="0" fontId="1" fillId="0" borderId="15" xfId="0" applyFont="1" applyFill="1" applyBorder="1" applyAlignment="1">
      <alignment vertical="top" wrapText="1"/>
    </xf>
    <xf numFmtId="0" fontId="1" fillId="0" borderId="16" xfId="0" applyFont="1" applyFill="1" applyBorder="1" applyAlignment="1">
      <alignment vertical="top" wrapText="1"/>
    </xf>
    <xf numFmtId="0" fontId="1" fillId="0" borderId="12" xfId="0" applyFont="1" applyFill="1" applyBorder="1" applyAlignment="1">
      <alignment vertical="top" wrapText="1"/>
    </xf>
    <xf numFmtId="0" fontId="1" fillId="0" borderId="9" xfId="0" applyFont="1" applyFill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0" fontId="1" fillId="7" borderId="13" xfId="0" applyFont="1" applyFill="1" applyBorder="1" applyAlignment="1">
      <alignment vertical="top" wrapText="1"/>
    </xf>
    <xf numFmtId="0" fontId="1" fillId="3" borderId="10" xfId="0" applyFont="1" applyFill="1" applyBorder="1" applyAlignment="1">
      <alignment vertical="top" wrapText="1"/>
    </xf>
    <xf numFmtId="0" fontId="1" fillId="6" borderId="14" xfId="0" applyFont="1" applyFill="1" applyBorder="1" applyAlignment="1">
      <alignment wrapText="1"/>
    </xf>
    <xf numFmtId="0" fontId="1" fillId="6" borderId="11" xfId="0" applyFont="1" applyFill="1" applyBorder="1" applyAlignment="1">
      <alignment vertical="top" wrapText="1"/>
    </xf>
    <xf numFmtId="0" fontId="1" fillId="6" borderId="8" xfId="0" applyFont="1" applyFill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1" fillId="7" borderId="10" xfId="0" applyFont="1" applyFill="1" applyBorder="1" applyAlignment="1">
      <alignment vertical="top" wrapText="1"/>
    </xf>
    <xf numFmtId="0" fontId="1" fillId="3" borderId="11" xfId="0" applyFont="1" applyFill="1" applyBorder="1" applyAlignment="1">
      <alignment wrapText="1"/>
    </xf>
    <xf numFmtId="0" fontId="1" fillId="3" borderId="12" xfId="0" applyFont="1" applyFill="1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  <xf numFmtId="0" fontId="1" fillId="4" borderId="8" xfId="0" applyFont="1" applyFill="1" applyBorder="1" applyAlignment="1">
      <alignment wrapText="1"/>
    </xf>
    <xf numFmtId="0" fontId="1" fillId="4" borderId="9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6" borderId="12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62"/>
  <sheetViews>
    <sheetView tabSelected="1" workbookViewId="0">
      <selection activeCell="F88" sqref="F88"/>
    </sheetView>
  </sheetViews>
  <sheetFormatPr defaultRowHeight="15" x14ac:dyDescent="0.25"/>
  <cols>
    <col min="1" max="1" width="7.5703125" customWidth="1"/>
    <col min="2" max="2" width="25.7109375" customWidth="1"/>
    <col min="3" max="3" width="8.140625" customWidth="1"/>
    <col min="4" max="4" width="31" customWidth="1"/>
    <col min="5" max="5" width="15.85546875" customWidth="1"/>
    <col min="6" max="6" width="93.5703125" customWidth="1"/>
  </cols>
  <sheetData>
    <row r="1" spans="1:6" ht="15.75" x14ac:dyDescent="0.3">
      <c r="A1" s="63" t="s">
        <v>373</v>
      </c>
      <c r="B1" s="64"/>
      <c r="C1" s="64"/>
      <c r="D1" s="64"/>
      <c r="E1" s="64"/>
      <c r="F1" s="64"/>
    </row>
    <row r="2" spans="1:6" ht="15.75" x14ac:dyDescent="0.3">
      <c r="A2" s="63"/>
      <c r="B2" s="64"/>
      <c r="C2" s="64"/>
      <c r="D2" s="64"/>
      <c r="E2" s="64"/>
      <c r="F2" s="64"/>
    </row>
    <row r="3" spans="1:6" ht="16.5" thickBot="1" x14ac:dyDescent="0.35">
      <c r="A3" s="1"/>
      <c r="B3" s="1"/>
      <c r="C3" s="1"/>
      <c r="D3" s="1"/>
      <c r="E3" s="1"/>
      <c r="F3" s="1"/>
    </row>
    <row r="4" spans="1:6" ht="15.75" thickBot="1" x14ac:dyDescent="0.3">
      <c r="A4" s="2" t="s">
        <v>1</v>
      </c>
      <c r="B4" s="3" t="s">
        <v>22</v>
      </c>
      <c r="C4" s="3" t="s">
        <v>2</v>
      </c>
      <c r="D4" s="3" t="s">
        <v>23</v>
      </c>
      <c r="E4" s="4" t="s">
        <v>24</v>
      </c>
      <c r="F4" s="5" t="s">
        <v>25</v>
      </c>
    </row>
    <row r="5" spans="1:6" ht="15.75" x14ac:dyDescent="0.3">
      <c r="A5" s="30" t="str">
        <f t="shared" ref="A5:A14" si="0">"POS"</f>
        <v>POS</v>
      </c>
      <c r="B5" s="31" t="s">
        <v>11</v>
      </c>
      <c r="C5" s="62" t="str">
        <f>"INI"</f>
        <v>INI</v>
      </c>
      <c r="D5" s="31" t="str">
        <f>"Data Conversion Record"</f>
        <v>Data Conversion Record</v>
      </c>
      <c r="E5" s="46" t="str">
        <f>"Conversion"</f>
        <v>Conversion</v>
      </c>
      <c r="F5" s="34" t="s">
        <v>26</v>
      </c>
    </row>
    <row r="6" spans="1:6" ht="15.75" x14ac:dyDescent="0.3">
      <c r="A6" s="13" t="str">
        <f t="shared" si="0"/>
        <v>POS</v>
      </c>
      <c r="B6" s="7" t="s">
        <v>11</v>
      </c>
      <c r="C6" s="9" t="str">
        <f>"NEW"</f>
        <v>NEW</v>
      </c>
      <c r="D6" s="7" t="str">
        <f>"New Position"</f>
        <v>New Position</v>
      </c>
      <c r="E6" s="6" t="str">
        <f>"New Posn"</f>
        <v>New Posn</v>
      </c>
      <c r="F6" s="14" t="s">
        <v>27</v>
      </c>
    </row>
    <row r="7" spans="1:6" ht="30" x14ac:dyDescent="0.25">
      <c r="A7" s="15" t="str">
        <f t="shared" si="0"/>
        <v>POS</v>
      </c>
      <c r="B7" s="7" t="s">
        <v>11</v>
      </c>
      <c r="C7" s="9" t="str">
        <f>"JRC"</f>
        <v>JRC</v>
      </c>
      <c r="D7" s="7" t="str">
        <f>"Job Re-Classification"</f>
        <v>Job Re-Classification</v>
      </c>
      <c r="E7" s="6" t="str">
        <f>"Re-Class"</f>
        <v>Re-Class</v>
      </c>
      <c r="F7" s="16" t="s">
        <v>28</v>
      </c>
    </row>
    <row r="8" spans="1:6" ht="30" x14ac:dyDescent="0.25">
      <c r="A8" s="15" t="str">
        <f t="shared" si="0"/>
        <v>POS</v>
      </c>
      <c r="B8" s="7" t="s">
        <v>11</v>
      </c>
      <c r="C8" s="9" t="str">
        <f>"REO"</f>
        <v>REO</v>
      </c>
      <c r="D8" s="7" t="str">
        <f>"Re-Organization/Restructure"</f>
        <v>Re-Organization/Restructure</v>
      </c>
      <c r="E8" s="6" t="str">
        <f>"Re-Org"</f>
        <v>Re-Org</v>
      </c>
      <c r="F8" s="14" t="s">
        <v>29</v>
      </c>
    </row>
    <row r="9" spans="1:6" ht="15.75" x14ac:dyDescent="0.3">
      <c r="A9" s="13" t="str">
        <f t="shared" si="0"/>
        <v>POS</v>
      </c>
      <c r="B9" s="7" t="s">
        <v>11</v>
      </c>
      <c r="C9" s="9" t="str">
        <f>"STA"</f>
        <v>STA</v>
      </c>
      <c r="D9" s="7" t="str">
        <f>"Position Status Change"</f>
        <v>Position Status Change</v>
      </c>
      <c r="E9" s="6" t="str">
        <f>"Status Chg"</f>
        <v>Status Chg</v>
      </c>
      <c r="F9" s="14" t="s">
        <v>30</v>
      </c>
    </row>
    <row r="10" spans="1:6" ht="30" x14ac:dyDescent="0.3">
      <c r="A10" s="13" t="str">
        <f t="shared" si="0"/>
        <v>POS</v>
      </c>
      <c r="B10" s="7" t="s">
        <v>11</v>
      </c>
      <c r="C10" s="9" t="str">
        <f>"UPD"</f>
        <v>UPD</v>
      </c>
      <c r="D10" s="7" t="str">
        <f>"Position Data Update"</f>
        <v>Position Data Update</v>
      </c>
      <c r="E10" s="6" t="str">
        <f>"Update"</f>
        <v>Update</v>
      </c>
      <c r="F10" s="14" t="s">
        <v>31</v>
      </c>
    </row>
    <row r="11" spans="1:6" ht="30" x14ac:dyDescent="0.3">
      <c r="A11" s="13" t="str">
        <f t="shared" si="0"/>
        <v>POS</v>
      </c>
      <c r="B11" s="7" t="s">
        <v>11</v>
      </c>
      <c r="C11" s="9" t="str">
        <f>"LFR"</f>
        <v>LFR</v>
      </c>
      <c r="D11" s="7" t="str">
        <f>"Position Loan Frm Another Unit"</f>
        <v>Position Loan Frm Another Unit</v>
      </c>
      <c r="E11" s="6" t="str">
        <f>"Loan From"</f>
        <v>Loan From</v>
      </c>
      <c r="F11" s="14" t="s">
        <v>32</v>
      </c>
    </row>
    <row r="12" spans="1:6" ht="15.75" x14ac:dyDescent="0.3">
      <c r="A12" s="13" t="str">
        <f t="shared" si="0"/>
        <v>POS</v>
      </c>
      <c r="B12" s="7" t="s">
        <v>11</v>
      </c>
      <c r="C12" s="9" t="str">
        <f>"TRF"</f>
        <v>TRF</v>
      </c>
      <c r="D12" s="7" t="str">
        <f>"Transfer"</f>
        <v>Transfer</v>
      </c>
      <c r="E12" s="6" t="str">
        <f>"Transfer"</f>
        <v>Transfer</v>
      </c>
      <c r="F12" s="14" t="s">
        <v>33</v>
      </c>
    </row>
    <row r="13" spans="1:6" ht="15.75" x14ac:dyDescent="0.3">
      <c r="A13" s="13" t="str">
        <f t="shared" si="0"/>
        <v>POS</v>
      </c>
      <c r="B13" s="7" t="s">
        <v>11</v>
      </c>
      <c r="C13" s="9" t="str">
        <f>"LON"</f>
        <v>LON</v>
      </c>
      <c r="D13" s="7" t="str">
        <f>"Position Loan To Another Unit"</f>
        <v>Position Loan To Another Unit</v>
      </c>
      <c r="E13" s="6" t="str">
        <f>"Loan To"</f>
        <v>Loan To</v>
      </c>
      <c r="F13" s="16" t="s">
        <v>34</v>
      </c>
    </row>
    <row r="14" spans="1:6" ht="15.75" x14ac:dyDescent="0.3">
      <c r="A14" s="13" t="str">
        <f t="shared" si="0"/>
        <v>POS</v>
      </c>
      <c r="B14" s="7" t="s">
        <v>11</v>
      </c>
      <c r="C14" s="9" t="str">
        <f>"RFL"</f>
        <v>RFL</v>
      </c>
      <c r="D14" s="7" t="str">
        <f>"Position Return Frm Anthr Unit"</f>
        <v>Position Return Frm Anthr Unit</v>
      </c>
      <c r="E14" s="6" t="str">
        <f>"Ret Loan"</f>
        <v>Ret Loan</v>
      </c>
      <c r="F14" s="16" t="s">
        <v>35</v>
      </c>
    </row>
    <row r="15" spans="1:6" ht="15.75" x14ac:dyDescent="0.3">
      <c r="A15" s="13" t="s">
        <v>36</v>
      </c>
      <c r="B15" s="7" t="s">
        <v>11</v>
      </c>
      <c r="C15" s="9" t="s">
        <v>37</v>
      </c>
      <c r="D15" s="7" t="s">
        <v>38</v>
      </c>
      <c r="E15" s="6" t="s">
        <v>39</v>
      </c>
      <c r="F15" s="14" t="s">
        <v>40</v>
      </c>
    </row>
    <row r="16" spans="1:6" ht="15.75" x14ac:dyDescent="0.3">
      <c r="A16" s="13" t="s">
        <v>36</v>
      </c>
      <c r="B16" s="7" t="s">
        <v>11</v>
      </c>
      <c r="C16" s="9" t="s">
        <v>41</v>
      </c>
      <c r="D16" s="7" t="s">
        <v>42</v>
      </c>
      <c r="E16" s="6" t="s">
        <v>43</v>
      </c>
      <c r="F16" s="14" t="s">
        <v>44</v>
      </c>
    </row>
    <row r="17" spans="1:6" ht="30" x14ac:dyDescent="0.3">
      <c r="A17" s="13" t="str">
        <f>"POS"</f>
        <v>POS</v>
      </c>
      <c r="B17" s="7" t="s">
        <v>11</v>
      </c>
      <c r="C17" s="9" t="s">
        <v>45</v>
      </c>
      <c r="D17" s="7" t="str">
        <f>"Position Abolished"</f>
        <v>Position Abolished</v>
      </c>
      <c r="E17" s="6" t="s">
        <v>46</v>
      </c>
      <c r="F17" s="14" t="s">
        <v>47</v>
      </c>
    </row>
    <row r="18" spans="1:6" ht="15.75" x14ac:dyDescent="0.3">
      <c r="A18" s="13" t="s">
        <v>36</v>
      </c>
      <c r="B18" s="6" t="s">
        <v>11</v>
      </c>
      <c r="C18" s="9" t="s">
        <v>48</v>
      </c>
      <c r="D18" s="7" t="s">
        <v>49</v>
      </c>
      <c r="E18" s="6" t="s">
        <v>49</v>
      </c>
      <c r="F18" s="16" t="s">
        <v>50</v>
      </c>
    </row>
    <row r="19" spans="1:6" ht="16.5" thickBot="1" x14ac:dyDescent="0.35">
      <c r="A19" s="35" t="s">
        <v>36</v>
      </c>
      <c r="B19" s="47" t="s">
        <v>11</v>
      </c>
      <c r="C19" s="37" t="s">
        <v>51</v>
      </c>
      <c r="D19" s="47" t="s">
        <v>52</v>
      </c>
      <c r="E19" s="47" t="s">
        <v>53</v>
      </c>
      <c r="F19" s="48" t="s">
        <v>54</v>
      </c>
    </row>
    <row r="20" spans="1:6" ht="30" x14ac:dyDescent="0.25">
      <c r="A20" s="52" t="str">
        <f>"HIR"</f>
        <v>HIR</v>
      </c>
      <c r="B20" s="31" t="s">
        <v>9</v>
      </c>
      <c r="C20" s="32" t="str">
        <f>"INI"</f>
        <v>INI</v>
      </c>
      <c r="D20" s="31" t="str">
        <f>"Data Conversion Record"</f>
        <v>Data Conversion Record</v>
      </c>
      <c r="E20" s="46" t="str">
        <f>"Conversion"</f>
        <v>Conversion</v>
      </c>
      <c r="F20" s="34" t="s">
        <v>55</v>
      </c>
    </row>
    <row r="21" spans="1:6" ht="30" x14ac:dyDescent="0.25">
      <c r="A21" s="15" t="s">
        <v>56</v>
      </c>
      <c r="B21" s="7" t="s">
        <v>9</v>
      </c>
      <c r="C21" s="9" t="s">
        <v>57</v>
      </c>
      <c r="D21" s="7" t="s">
        <v>58</v>
      </c>
      <c r="E21" s="6" t="s">
        <v>59</v>
      </c>
      <c r="F21" s="14" t="s">
        <v>60</v>
      </c>
    </row>
    <row r="22" spans="1:6" ht="15.75" x14ac:dyDescent="0.3">
      <c r="A22" s="13" t="str">
        <f t="shared" ref="A22:A27" si="1">"HIR"</f>
        <v>HIR</v>
      </c>
      <c r="B22" s="7" t="s">
        <v>9</v>
      </c>
      <c r="C22" s="9" t="str">
        <f>"INT"</f>
        <v>INT</v>
      </c>
      <c r="D22" s="7" t="str">
        <f>"Initial Appointment"</f>
        <v>Initial Appointment</v>
      </c>
      <c r="E22" s="6" t="str">
        <f>"InitAppt"</f>
        <v>InitAppt</v>
      </c>
      <c r="F22" s="14" t="s">
        <v>61</v>
      </c>
    </row>
    <row r="23" spans="1:6" ht="30" x14ac:dyDescent="0.3">
      <c r="A23" s="13" t="str">
        <f t="shared" si="1"/>
        <v>HIR</v>
      </c>
      <c r="B23" s="7" t="s">
        <v>9</v>
      </c>
      <c r="C23" s="9" t="str">
        <f>"REA"</f>
        <v>REA</v>
      </c>
      <c r="D23" s="7" t="str">
        <f>"Reappointment"</f>
        <v>Reappointment</v>
      </c>
      <c r="E23" s="6" t="str">
        <f>"Hir Reappt"</f>
        <v>Hir Reappt</v>
      </c>
      <c r="F23" s="16" t="s">
        <v>62</v>
      </c>
    </row>
    <row r="24" spans="1:6" ht="30" x14ac:dyDescent="0.3">
      <c r="A24" s="13" t="str">
        <f t="shared" si="1"/>
        <v>HIR</v>
      </c>
      <c r="B24" s="7" t="s">
        <v>9</v>
      </c>
      <c r="C24" s="9" t="str">
        <f>"REN"</f>
        <v>REN</v>
      </c>
      <c r="D24" s="7" t="str">
        <f>"Reinstatement"</f>
        <v>Reinstatement</v>
      </c>
      <c r="E24" s="6" t="str">
        <f>"Hir Reinst"</f>
        <v>Hir Reinst</v>
      </c>
      <c r="F24" s="16" t="s">
        <v>63</v>
      </c>
    </row>
    <row r="25" spans="1:6" ht="30" x14ac:dyDescent="0.3">
      <c r="A25" s="13" t="str">
        <f t="shared" si="1"/>
        <v>HIR</v>
      </c>
      <c r="B25" s="7" t="s">
        <v>9</v>
      </c>
      <c r="C25" s="9" t="str">
        <f>"SEC"</f>
        <v>SEC</v>
      </c>
      <c r="D25" s="7" t="str">
        <f>"Secondment From Another Agency"</f>
        <v>Secondment From Another Agency</v>
      </c>
      <c r="E25" s="6" t="str">
        <f>"Second Frm"</f>
        <v>Second Frm</v>
      </c>
      <c r="F25" s="14" t="s">
        <v>64</v>
      </c>
    </row>
    <row r="26" spans="1:6" ht="30" x14ac:dyDescent="0.3">
      <c r="A26" s="13" t="str">
        <f t="shared" si="1"/>
        <v>HIR</v>
      </c>
      <c r="B26" s="7" t="s">
        <v>9</v>
      </c>
      <c r="C26" s="9" t="str">
        <f>"TRF"</f>
        <v>TRF</v>
      </c>
      <c r="D26" s="7" t="str">
        <f>"Transfer From Another Agency"</f>
        <v>Transfer From Another Agency</v>
      </c>
      <c r="E26" s="6" t="str">
        <f>"Trnfer Frm"</f>
        <v>Trnfer Frm</v>
      </c>
      <c r="F26" s="14" t="s">
        <v>65</v>
      </c>
    </row>
    <row r="27" spans="1:6" ht="16.5" thickBot="1" x14ac:dyDescent="0.35">
      <c r="A27" s="35" t="str">
        <f t="shared" si="1"/>
        <v>HIR</v>
      </c>
      <c r="B27" s="36" t="s">
        <v>9</v>
      </c>
      <c r="C27" s="37" t="str">
        <f>"LNI"</f>
        <v>LNI</v>
      </c>
      <c r="D27" s="36" t="str">
        <f>"Loan From Another Agency"</f>
        <v>Loan From Another Agency</v>
      </c>
      <c r="E27" s="47" t="str">
        <f>"Loan From"</f>
        <v>Loan From</v>
      </c>
      <c r="F27" s="55" t="s">
        <v>66</v>
      </c>
    </row>
    <row r="28" spans="1:6" ht="15.75" x14ac:dyDescent="0.3">
      <c r="A28" s="56" t="s">
        <v>67</v>
      </c>
      <c r="B28" s="57" t="s">
        <v>21</v>
      </c>
      <c r="C28" s="57" t="s">
        <v>68</v>
      </c>
      <c r="D28" s="57" t="s">
        <v>69</v>
      </c>
      <c r="E28" s="57" t="s">
        <v>70</v>
      </c>
      <c r="F28" s="58" t="s">
        <v>71</v>
      </c>
    </row>
    <row r="29" spans="1:6" ht="15.75" x14ac:dyDescent="0.3">
      <c r="A29" s="18" t="s">
        <v>67</v>
      </c>
      <c r="B29" s="10" t="s">
        <v>21</v>
      </c>
      <c r="C29" s="10" t="s">
        <v>72</v>
      </c>
      <c r="D29" s="10" t="s">
        <v>73</v>
      </c>
      <c r="E29" s="10" t="s">
        <v>74</v>
      </c>
      <c r="F29" s="19" t="s">
        <v>75</v>
      </c>
    </row>
    <row r="30" spans="1:6" ht="16.5" thickBot="1" x14ac:dyDescent="0.35">
      <c r="A30" s="59" t="s">
        <v>67</v>
      </c>
      <c r="B30" s="60" t="s">
        <v>19</v>
      </c>
      <c r="C30" s="60" t="s">
        <v>76</v>
      </c>
      <c r="D30" s="60" t="s">
        <v>20</v>
      </c>
      <c r="E30" s="60" t="s">
        <v>77</v>
      </c>
      <c r="F30" s="61" t="s">
        <v>78</v>
      </c>
    </row>
    <row r="31" spans="1:6" ht="30" x14ac:dyDescent="0.25">
      <c r="A31" s="52" t="str">
        <f>"REH"</f>
        <v>REH</v>
      </c>
      <c r="B31" s="31" t="s">
        <v>18</v>
      </c>
      <c r="C31" s="32" t="str">
        <f>"REA"</f>
        <v>REA</v>
      </c>
      <c r="D31" s="31" t="str">
        <f>"Reappointment"</f>
        <v>Reappointment</v>
      </c>
      <c r="E31" s="46" t="str">
        <f>"Reappt"</f>
        <v>Reappt</v>
      </c>
      <c r="F31" s="39" t="s">
        <v>79</v>
      </c>
    </row>
    <row r="32" spans="1:6" ht="30" x14ac:dyDescent="0.25">
      <c r="A32" s="15" t="str">
        <f>"REH"</f>
        <v>REH</v>
      </c>
      <c r="B32" s="7" t="s">
        <v>18</v>
      </c>
      <c r="C32" s="9" t="str">
        <f>"REI"</f>
        <v>REI</v>
      </c>
      <c r="D32" s="7" t="str">
        <f>"Reinstatement"</f>
        <v>Reinstatement</v>
      </c>
      <c r="E32" s="6" t="str">
        <f>"Reinstate"</f>
        <v>Reinstate</v>
      </c>
      <c r="F32" s="16" t="s">
        <v>80</v>
      </c>
    </row>
    <row r="33" spans="1:6" ht="17.25" customHeight="1" x14ac:dyDescent="0.25">
      <c r="A33" s="15" t="str">
        <f>"REH"</f>
        <v>REH</v>
      </c>
      <c r="B33" s="7" t="s">
        <v>18</v>
      </c>
      <c r="C33" s="9" t="str">
        <f>"SEC"</f>
        <v>SEC</v>
      </c>
      <c r="D33" s="7" t="str">
        <f>"Secondment From Another Agency"</f>
        <v>Secondment From Another Agency</v>
      </c>
      <c r="E33" s="6" t="str">
        <f>"Second Frm"</f>
        <v>Second Frm</v>
      </c>
      <c r="F33" s="14" t="s">
        <v>81</v>
      </c>
    </row>
    <row r="34" spans="1:6" x14ac:dyDescent="0.25">
      <c r="A34" s="15" t="s">
        <v>82</v>
      </c>
      <c r="B34" s="6" t="s">
        <v>18</v>
      </c>
      <c r="C34" s="9" t="s">
        <v>83</v>
      </c>
      <c r="D34" s="6" t="s">
        <v>3</v>
      </c>
      <c r="E34" s="6" t="s">
        <v>84</v>
      </c>
      <c r="F34" s="16" t="s">
        <v>85</v>
      </c>
    </row>
    <row r="35" spans="1:6" ht="30" x14ac:dyDescent="0.25">
      <c r="A35" s="15" t="str">
        <f>"REH"</f>
        <v>REH</v>
      </c>
      <c r="B35" s="7" t="s">
        <v>18</v>
      </c>
      <c r="C35" s="9" t="str">
        <f>"TRF"</f>
        <v>TRF</v>
      </c>
      <c r="D35" s="7" t="str">
        <f>"Transfer From Another Agency"</f>
        <v>Transfer From Another Agency</v>
      </c>
      <c r="E35" s="6" t="s">
        <v>86</v>
      </c>
      <c r="F35" s="14" t="s">
        <v>87</v>
      </c>
    </row>
    <row r="36" spans="1:6" x14ac:dyDescent="0.25">
      <c r="A36" s="15" t="s">
        <v>82</v>
      </c>
      <c r="B36" s="7" t="s">
        <v>18</v>
      </c>
      <c r="C36" s="9" t="s">
        <v>88</v>
      </c>
      <c r="D36" s="7" t="s">
        <v>89</v>
      </c>
      <c r="E36" s="6" t="s">
        <v>90</v>
      </c>
      <c r="F36" s="17" t="s">
        <v>91</v>
      </c>
    </row>
    <row r="37" spans="1:6" ht="15.75" x14ac:dyDescent="0.3">
      <c r="A37" s="20" t="s">
        <v>92</v>
      </c>
      <c r="B37" s="11" t="s">
        <v>93</v>
      </c>
      <c r="C37" s="11" t="s">
        <v>76</v>
      </c>
      <c r="D37" s="11" t="s">
        <v>94</v>
      </c>
      <c r="E37" s="11" t="s">
        <v>95</v>
      </c>
      <c r="F37" s="21" t="s">
        <v>96</v>
      </c>
    </row>
    <row r="38" spans="1:6" ht="16.5" thickBot="1" x14ac:dyDescent="0.35">
      <c r="A38" s="27" t="s">
        <v>92</v>
      </c>
      <c r="B38" s="28" t="s">
        <v>93</v>
      </c>
      <c r="C38" s="28" t="s">
        <v>72</v>
      </c>
      <c r="D38" s="28" t="s">
        <v>97</v>
      </c>
      <c r="E38" s="28" t="s">
        <v>74</v>
      </c>
      <c r="F38" s="50" t="s">
        <v>98</v>
      </c>
    </row>
    <row r="39" spans="1:6" ht="15.75" x14ac:dyDescent="0.3">
      <c r="A39" s="30" t="str">
        <f>"ADL"</f>
        <v>ADL</v>
      </c>
      <c r="B39" s="31" t="str">
        <f>"Additional Job"</f>
        <v>Additional Job</v>
      </c>
      <c r="C39" s="32" t="s">
        <v>99</v>
      </c>
      <c r="D39" s="31" t="s">
        <v>100</v>
      </c>
      <c r="E39" s="46" t="s">
        <v>101</v>
      </c>
      <c r="F39" s="49" t="s">
        <v>102</v>
      </c>
    </row>
    <row r="40" spans="1:6" ht="15.75" x14ac:dyDescent="0.3">
      <c r="A40" s="13" t="str">
        <f>"ADL"</f>
        <v>ADL</v>
      </c>
      <c r="B40" s="7" t="str">
        <f>"Additional Job"</f>
        <v>Additional Job</v>
      </c>
      <c r="C40" s="9" t="s">
        <v>103</v>
      </c>
      <c r="D40" s="7" t="s">
        <v>104</v>
      </c>
      <c r="E40" s="6" t="s">
        <v>105</v>
      </c>
      <c r="F40" s="16" t="s">
        <v>106</v>
      </c>
    </row>
    <row r="41" spans="1:6" ht="15.75" x14ac:dyDescent="0.3">
      <c r="A41" s="13" t="str">
        <f>"ADL"</f>
        <v>ADL</v>
      </c>
      <c r="B41" s="7" t="str">
        <f>"Additional Job"</f>
        <v>Additional Job</v>
      </c>
      <c r="C41" s="9" t="s">
        <v>107</v>
      </c>
      <c r="D41" s="7" t="s">
        <v>108</v>
      </c>
      <c r="E41" s="6" t="s">
        <v>109</v>
      </c>
      <c r="F41" s="16" t="s">
        <v>110</v>
      </c>
    </row>
    <row r="42" spans="1:6" ht="15.75" x14ac:dyDescent="0.3">
      <c r="A42" s="13" t="str">
        <f>"ADL"</f>
        <v>ADL</v>
      </c>
      <c r="B42" s="7" t="s">
        <v>111</v>
      </c>
      <c r="C42" s="9" t="str">
        <f>"LNI"</f>
        <v>LNI</v>
      </c>
      <c r="D42" s="7" t="str">
        <f>"Loan from another agency"</f>
        <v>Loan from another agency</v>
      </c>
      <c r="E42" s="6" t="str">
        <f>"Loan From"</f>
        <v>Loan From</v>
      </c>
      <c r="F42" s="17" t="s">
        <v>112</v>
      </c>
    </row>
    <row r="43" spans="1:6" ht="15.75" x14ac:dyDescent="0.3">
      <c r="A43" s="13" t="str">
        <f>"ADL"</f>
        <v>ADL</v>
      </c>
      <c r="B43" s="7" t="s">
        <v>111</v>
      </c>
      <c r="C43" s="9" t="str">
        <f>"SEC"</f>
        <v>SEC</v>
      </c>
      <c r="D43" s="7" t="str">
        <f>"Secondment from another Agency"</f>
        <v>Secondment from another Agency</v>
      </c>
      <c r="E43" s="6" t="str">
        <f>"Second Frm"</f>
        <v>Second Frm</v>
      </c>
      <c r="F43" s="17" t="s">
        <v>113</v>
      </c>
    </row>
    <row r="44" spans="1:6" ht="16.5" thickBot="1" x14ac:dyDescent="0.35">
      <c r="A44" s="35" t="s">
        <v>114</v>
      </c>
      <c r="B44" s="36" t="s">
        <v>111</v>
      </c>
      <c r="C44" s="37" t="s">
        <v>83</v>
      </c>
      <c r="D44" s="36" t="s">
        <v>115</v>
      </c>
      <c r="E44" s="47" t="s">
        <v>116</v>
      </c>
      <c r="F44" s="55" t="s">
        <v>117</v>
      </c>
    </row>
    <row r="45" spans="1:6" ht="18" customHeight="1" x14ac:dyDescent="0.25">
      <c r="A45" s="52" t="str">
        <f>"PRO"</f>
        <v>PRO</v>
      </c>
      <c r="B45" s="31" t="s">
        <v>12</v>
      </c>
      <c r="C45" s="32" t="s">
        <v>118</v>
      </c>
      <c r="D45" s="31" t="s">
        <v>119</v>
      </c>
      <c r="E45" s="46" t="s">
        <v>120</v>
      </c>
      <c r="F45" s="34" t="s">
        <v>121</v>
      </c>
    </row>
    <row r="46" spans="1:6" ht="16.5" thickBot="1" x14ac:dyDescent="0.35">
      <c r="A46" s="35" t="s">
        <v>122</v>
      </c>
      <c r="B46" s="36" t="s">
        <v>12</v>
      </c>
      <c r="C46" s="37" t="s">
        <v>123</v>
      </c>
      <c r="D46" s="36" t="s">
        <v>12</v>
      </c>
      <c r="E46" s="47" t="s">
        <v>12</v>
      </c>
      <c r="F46" s="40" t="s">
        <v>124</v>
      </c>
    </row>
    <row r="47" spans="1:6" ht="18.75" customHeight="1" thickBot="1" x14ac:dyDescent="0.3">
      <c r="A47" s="41" t="str">
        <f>"DEM"</f>
        <v>DEM</v>
      </c>
      <c r="B47" s="42" t="s">
        <v>125</v>
      </c>
      <c r="C47" s="43" t="str">
        <f>"USP"</f>
        <v>USP</v>
      </c>
      <c r="D47" s="42" t="str">
        <f>"Unsatisfactory Performance"</f>
        <v>Unsatisfactory Performance</v>
      </c>
      <c r="E47" s="44" t="str">
        <f>"Unsat Perf"</f>
        <v>Unsat Perf</v>
      </c>
      <c r="F47" s="54" t="s">
        <v>126</v>
      </c>
    </row>
    <row r="48" spans="1:6" ht="30" x14ac:dyDescent="0.25">
      <c r="A48" s="52" t="s">
        <v>127</v>
      </c>
      <c r="B48" s="31" t="s">
        <v>5</v>
      </c>
      <c r="C48" s="32" t="str">
        <f>"CNV"</f>
        <v>CNV</v>
      </c>
      <c r="D48" s="31" t="str">
        <f>"Conversion Record"</f>
        <v>Conversion Record</v>
      </c>
      <c r="E48" s="46" t="str">
        <f>"Conversion"</f>
        <v>Conversion</v>
      </c>
      <c r="F48" s="39" t="s">
        <v>128</v>
      </c>
    </row>
    <row r="49" spans="1:6" ht="15.75" x14ac:dyDescent="0.3">
      <c r="A49" s="13" t="s">
        <v>127</v>
      </c>
      <c r="B49" s="7" t="s">
        <v>5</v>
      </c>
      <c r="C49" s="9" t="s">
        <v>129</v>
      </c>
      <c r="D49" s="7" t="s">
        <v>130</v>
      </c>
      <c r="E49" s="6" t="s">
        <v>131</v>
      </c>
      <c r="F49" s="16" t="s">
        <v>132</v>
      </c>
    </row>
    <row r="50" spans="1:6" ht="15.75" x14ac:dyDescent="0.3">
      <c r="A50" s="13" t="str">
        <f>"DTA"</f>
        <v>DTA</v>
      </c>
      <c r="B50" s="7" t="s">
        <v>5</v>
      </c>
      <c r="C50" s="9" t="str">
        <f>"CNT"</f>
        <v>CNT</v>
      </c>
      <c r="D50" s="7" t="str">
        <f>"Change in Contract"</f>
        <v>Change in Contract</v>
      </c>
      <c r="E50" s="6" t="str">
        <f>"Chg Contr"</f>
        <v>Chg Contr</v>
      </c>
      <c r="F50" s="17" t="s">
        <v>133</v>
      </c>
    </row>
    <row r="51" spans="1:6" x14ac:dyDescent="0.25">
      <c r="A51" s="15" t="str">
        <f>"DTA"</f>
        <v>DTA</v>
      </c>
      <c r="B51" s="7" t="s">
        <v>5</v>
      </c>
      <c r="C51" s="9" t="str">
        <f>"EXT"</f>
        <v>EXT</v>
      </c>
      <c r="D51" s="7" t="str">
        <f>"Contract Extension"</f>
        <v>Contract Extension</v>
      </c>
      <c r="E51" s="6" t="str">
        <f>"Ext Contr"</f>
        <v>Ext Contr</v>
      </c>
      <c r="F51" s="14" t="s">
        <v>134</v>
      </c>
    </row>
    <row r="52" spans="1:6" ht="15.75" x14ac:dyDescent="0.3">
      <c r="A52" s="13" t="s">
        <v>127</v>
      </c>
      <c r="B52" s="6" t="s">
        <v>5</v>
      </c>
      <c r="C52" s="9" t="s">
        <v>135</v>
      </c>
      <c r="D52" s="6" t="s">
        <v>136</v>
      </c>
      <c r="E52" s="6" t="s">
        <v>137</v>
      </c>
      <c r="F52" s="16" t="s">
        <v>138</v>
      </c>
    </row>
    <row r="53" spans="1:6" x14ac:dyDescent="0.25">
      <c r="A53" s="15" t="str">
        <f>"DTA"</f>
        <v>DTA</v>
      </c>
      <c r="B53" s="7" t="s">
        <v>5</v>
      </c>
      <c r="C53" s="9" t="str">
        <f>"CRS"</f>
        <v>CRS</v>
      </c>
      <c r="D53" s="7" t="str">
        <f>"Change in Rules Series"</f>
        <v>Change in Rules Series</v>
      </c>
      <c r="E53" s="6" t="str">
        <f>"Chg Rules"</f>
        <v>Chg Rules</v>
      </c>
      <c r="F53" s="17" t="s">
        <v>139</v>
      </c>
    </row>
    <row r="54" spans="1:6" ht="15.75" x14ac:dyDescent="0.3">
      <c r="A54" s="13" t="s">
        <v>127</v>
      </c>
      <c r="B54" s="6" t="s">
        <v>5</v>
      </c>
      <c r="C54" s="9" t="s">
        <v>37</v>
      </c>
      <c r="D54" s="6" t="s">
        <v>8</v>
      </c>
      <c r="E54" s="6" t="s">
        <v>140</v>
      </c>
      <c r="F54" s="16" t="s">
        <v>141</v>
      </c>
    </row>
    <row r="55" spans="1:6" x14ac:dyDescent="0.25">
      <c r="A55" s="15" t="s">
        <v>127</v>
      </c>
      <c r="B55" s="6" t="s">
        <v>5</v>
      </c>
      <c r="C55" s="9" t="s">
        <v>142</v>
      </c>
      <c r="D55" s="7" t="s">
        <v>143</v>
      </c>
      <c r="E55" s="6" t="s">
        <v>144</v>
      </c>
      <c r="F55" s="16" t="s">
        <v>145</v>
      </c>
    </row>
    <row r="56" spans="1:6" x14ac:dyDescent="0.25">
      <c r="A56" s="15" t="s">
        <v>127</v>
      </c>
      <c r="B56" s="6" t="s">
        <v>5</v>
      </c>
      <c r="C56" s="9" t="s">
        <v>146</v>
      </c>
      <c r="D56" s="7" t="s">
        <v>147</v>
      </c>
      <c r="E56" s="6" t="s">
        <v>148</v>
      </c>
      <c r="F56" s="16" t="s">
        <v>149</v>
      </c>
    </row>
    <row r="57" spans="1:6" ht="15.75" x14ac:dyDescent="0.3">
      <c r="A57" s="13" t="s">
        <v>127</v>
      </c>
      <c r="B57" s="7" t="s">
        <v>5</v>
      </c>
      <c r="C57" s="9" t="s">
        <v>150</v>
      </c>
      <c r="D57" s="7" t="s">
        <v>151</v>
      </c>
      <c r="E57" s="6" t="s">
        <v>150</v>
      </c>
      <c r="F57" s="16" t="s">
        <v>152</v>
      </c>
    </row>
    <row r="58" spans="1:6" ht="15.75" x14ac:dyDescent="0.3">
      <c r="A58" s="13" t="s">
        <v>127</v>
      </c>
      <c r="B58" s="6" t="s">
        <v>5</v>
      </c>
      <c r="C58" s="9" t="s">
        <v>153</v>
      </c>
      <c r="D58" s="6" t="s">
        <v>154</v>
      </c>
      <c r="E58" s="6" t="s">
        <v>155</v>
      </c>
      <c r="F58" s="16" t="s">
        <v>156</v>
      </c>
    </row>
    <row r="59" spans="1:6" ht="15.75" x14ac:dyDescent="0.3">
      <c r="A59" s="13" t="s">
        <v>127</v>
      </c>
      <c r="B59" s="6" t="s">
        <v>5</v>
      </c>
      <c r="C59" s="9" t="s">
        <v>157</v>
      </c>
      <c r="D59" s="6" t="s">
        <v>158</v>
      </c>
      <c r="E59" s="6" t="s">
        <v>159</v>
      </c>
      <c r="F59" s="16" t="s">
        <v>160</v>
      </c>
    </row>
    <row r="60" spans="1:6" ht="15.75" x14ac:dyDescent="0.3">
      <c r="A60" s="13" t="s">
        <v>127</v>
      </c>
      <c r="B60" s="6" t="s">
        <v>5</v>
      </c>
      <c r="C60" s="9" t="s">
        <v>161</v>
      </c>
      <c r="D60" s="6" t="s">
        <v>162</v>
      </c>
      <c r="E60" s="6" t="s">
        <v>163</v>
      </c>
      <c r="F60" s="16" t="s">
        <v>164</v>
      </c>
    </row>
    <row r="61" spans="1:6" ht="15.75" x14ac:dyDescent="0.3">
      <c r="A61" s="13" t="s">
        <v>127</v>
      </c>
      <c r="B61" s="6" t="s">
        <v>5</v>
      </c>
      <c r="C61" s="9" t="s">
        <v>165</v>
      </c>
      <c r="D61" s="6" t="s">
        <v>166</v>
      </c>
      <c r="E61" s="6" t="s">
        <v>167</v>
      </c>
      <c r="F61" s="16" t="s">
        <v>168</v>
      </c>
    </row>
    <row r="62" spans="1:6" ht="15.75" x14ac:dyDescent="0.3">
      <c r="A62" s="13" t="s">
        <v>127</v>
      </c>
      <c r="B62" s="6" t="s">
        <v>5</v>
      </c>
      <c r="C62" s="9" t="s">
        <v>169</v>
      </c>
      <c r="D62" s="6" t="s">
        <v>170</v>
      </c>
      <c r="E62" s="6" t="s">
        <v>171</v>
      </c>
      <c r="F62" s="16" t="s">
        <v>172</v>
      </c>
    </row>
    <row r="63" spans="1:6" ht="15.75" x14ac:dyDescent="0.3">
      <c r="A63" s="13" t="s">
        <v>127</v>
      </c>
      <c r="B63" s="6" t="s">
        <v>5</v>
      </c>
      <c r="C63" s="9" t="s">
        <v>173</v>
      </c>
      <c r="D63" s="6" t="s">
        <v>174</v>
      </c>
      <c r="E63" s="6" t="s">
        <v>175</v>
      </c>
      <c r="F63" s="16" t="s">
        <v>176</v>
      </c>
    </row>
    <row r="64" spans="1:6" ht="15.75" x14ac:dyDescent="0.3">
      <c r="A64" s="13" t="s">
        <v>127</v>
      </c>
      <c r="B64" s="6" t="s">
        <v>5</v>
      </c>
      <c r="C64" s="9" t="s">
        <v>177</v>
      </c>
      <c r="D64" s="6" t="s">
        <v>178</v>
      </c>
      <c r="E64" s="6" t="s">
        <v>179</v>
      </c>
      <c r="F64" s="16" t="s">
        <v>180</v>
      </c>
    </row>
    <row r="65" spans="1:6" ht="15.75" x14ac:dyDescent="0.3">
      <c r="A65" s="13" t="s">
        <v>127</v>
      </c>
      <c r="B65" s="6" t="s">
        <v>5</v>
      </c>
      <c r="C65" s="9" t="s">
        <v>181</v>
      </c>
      <c r="D65" s="6" t="s">
        <v>182</v>
      </c>
      <c r="E65" s="6" t="s">
        <v>183</v>
      </c>
      <c r="F65" s="16" t="s">
        <v>184</v>
      </c>
    </row>
    <row r="66" spans="1:6" ht="15.75" x14ac:dyDescent="0.3">
      <c r="A66" s="13" t="s">
        <v>127</v>
      </c>
      <c r="B66" s="6" t="s">
        <v>5</v>
      </c>
      <c r="C66" s="9" t="s">
        <v>185</v>
      </c>
      <c r="D66" s="6" t="s">
        <v>186</v>
      </c>
      <c r="E66" s="6" t="s">
        <v>187</v>
      </c>
      <c r="F66" s="16" t="s">
        <v>188</v>
      </c>
    </row>
    <row r="67" spans="1:6" x14ac:dyDescent="0.25">
      <c r="A67" s="15" t="s">
        <v>127</v>
      </c>
      <c r="B67" s="6" t="s">
        <v>5</v>
      </c>
      <c r="C67" s="9" t="s">
        <v>189</v>
      </c>
      <c r="D67" s="6" t="s">
        <v>190</v>
      </c>
      <c r="E67" s="6" t="s">
        <v>191</v>
      </c>
      <c r="F67" s="16" t="s">
        <v>192</v>
      </c>
    </row>
    <row r="68" spans="1:6" x14ac:dyDescent="0.25">
      <c r="A68" s="15" t="str">
        <f>"DTA"</f>
        <v>DTA</v>
      </c>
      <c r="B68" s="6" t="s">
        <v>5</v>
      </c>
      <c r="C68" s="9" t="str">
        <f>"HOM"</f>
        <v>HOM</v>
      </c>
      <c r="D68" s="6" t="str">
        <f>"Change Place of Home Leave"</f>
        <v>Change Place of Home Leave</v>
      </c>
      <c r="E68" s="6" t="str">
        <f>"Chg Homelv"</f>
        <v>Chg Homelv</v>
      </c>
      <c r="F68" s="16" t="s">
        <v>193</v>
      </c>
    </row>
    <row r="69" spans="1:6" ht="15.75" x14ac:dyDescent="0.3">
      <c r="A69" s="13" t="str">
        <f>"DTA"</f>
        <v>DTA</v>
      </c>
      <c r="B69" s="6" t="s">
        <v>5</v>
      </c>
      <c r="C69" s="9" t="str">
        <f>"MAR"</f>
        <v>MAR</v>
      </c>
      <c r="D69" s="6" t="str">
        <f>"Change Marital Status"</f>
        <v>Change Marital Status</v>
      </c>
      <c r="E69" s="6" t="str">
        <f>"Chg Mar"</f>
        <v>Chg Mar</v>
      </c>
      <c r="F69" s="16" t="s">
        <v>194</v>
      </c>
    </row>
    <row r="70" spans="1:6" ht="15.75" x14ac:dyDescent="0.3">
      <c r="A70" s="13" t="str">
        <f>"DTA"</f>
        <v>DTA</v>
      </c>
      <c r="B70" s="6" t="s">
        <v>5</v>
      </c>
      <c r="C70" s="9" t="str">
        <f>"NAT"</f>
        <v>NAT</v>
      </c>
      <c r="D70" s="6" t="str">
        <f>"Change Nationality"</f>
        <v>Change Nationality</v>
      </c>
      <c r="E70" s="6" t="str">
        <f>"Chg Nat"</f>
        <v>Chg Nat</v>
      </c>
      <c r="F70" s="16" t="s">
        <v>195</v>
      </c>
    </row>
    <row r="71" spans="1:6" ht="15.75" x14ac:dyDescent="0.3">
      <c r="A71" s="13" t="str">
        <f>"DTA"</f>
        <v>DTA</v>
      </c>
      <c r="B71" s="6" t="s">
        <v>5</v>
      </c>
      <c r="C71" s="9" t="str">
        <f>"NME"</f>
        <v>NME</v>
      </c>
      <c r="D71" s="6" t="str">
        <f>"Change Name"</f>
        <v>Change Name</v>
      </c>
      <c r="E71" s="6" t="str">
        <f>"Chg Name"</f>
        <v>Chg Name</v>
      </c>
      <c r="F71" s="16" t="s">
        <v>196</v>
      </c>
    </row>
    <row r="72" spans="1:6" ht="15.75" x14ac:dyDescent="0.3">
      <c r="A72" s="13" t="str">
        <f>"DTA"</f>
        <v>DTA</v>
      </c>
      <c r="B72" s="6" t="s">
        <v>5</v>
      </c>
      <c r="C72" s="9" t="str">
        <f>"REC"</f>
        <v>REC</v>
      </c>
      <c r="D72" s="6" t="str">
        <f>"Change Recruitment Place"</f>
        <v>Change Recruitment Place</v>
      </c>
      <c r="E72" s="6" t="str">
        <f>"Chg recrui"</f>
        <v>Chg recrui</v>
      </c>
      <c r="F72" s="16" t="s">
        <v>197</v>
      </c>
    </row>
    <row r="73" spans="1:6" ht="15.75" x14ac:dyDescent="0.3">
      <c r="A73" s="13" t="s">
        <v>127</v>
      </c>
      <c r="B73" s="6" t="s">
        <v>5</v>
      </c>
      <c r="C73" s="9" t="s">
        <v>198</v>
      </c>
      <c r="D73" s="6" t="s">
        <v>199</v>
      </c>
      <c r="E73" s="6" t="s">
        <v>200</v>
      </c>
      <c r="F73" s="16" t="s">
        <v>201</v>
      </c>
    </row>
    <row r="74" spans="1:6" ht="15.75" x14ac:dyDescent="0.3">
      <c r="A74" s="13" t="s">
        <v>127</v>
      </c>
      <c r="B74" s="6" t="s">
        <v>5</v>
      </c>
      <c r="C74" s="9" t="s">
        <v>202</v>
      </c>
      <c r="D74" s="6" t="s">
        <v>203</v>
      </c>
      <c r="E74" s="6" t="s">
        <v>204</v>
      </c>
      <c r="F74" s="16" t="s">
        <v>205</v>
      </c>
    </row>
    <row r="75" spans="1:6" ht="15.75" x14ac:dyDescent="0.3">
      <c r="A75" s="13" t="s">
        <v>127</v>
      </c>
      <c r="B75" s="6" t="s">
        <v>5</v>
      </c>
      <c r="C75" s="9" t="s">
        <v>206</v>
      </c>
      <c r="D75" s="6" t="s">
        <v>207</v>
      </c>
      <c r="E75" s="6" t="s">
        <v>208</v>
      </c>
      <c r="F75" s="16" t="s">
        <v>209</v>
      </c>
    </row>
    <row r="76" spans="1:6" ht="15.75" thickBot="1" x14ac:dyDescent="0.3">
      <c r="A76" s="53" t="s">
        <v>127</v>
      </c>
      <c r="B76" s="47" t="s">
        <v>5</v>
      </c>
      <c r="C76" s="37" t="s">
        <v>210</v>
      </c>
      <c r="D76" s="47" t="s">
        <v>211</v>
      </c>
      <c r="E76" s="47" t="s">
        <v>212</v>
      </c>
      <c r="F76" s="48" t="s">
        <v>213</v>
      </c>
    </row>
    <row r="77" spans="1:6" ht="16.5" thickBot="1" x14ac:dyDescent="0.35">
      <c r="A77" s="51" t="str">
        <f>"FSC"</f>
        <v>FSC</v>
      </c>
      <c r="B77" s="44" t="s">
        <v>214</v>
      </c>
      <c r="C77" s="43" t="str">
        <f>"MDP"</f>
        <v>MDP</v>
      </c>
      <c r="D77" s="44" t="str">
        <f>"Change/Add Dependent"</f>
        <v>Change/Add Dependent</v>
      </c>
      <c r="E77" s="44" t="str">
        <f>"Mod Depend"</f>
        <v>Mod Depend</v>
      </c>
      <c r="F77" s="45" t="s">
        <v>215</v>
      </c>
    </row>
    <row r="78" spans="1:6" ht="15.75" x14ac:dyDescent="0.3">
      <c r="A78" s="30" t="str">
        <f>"LOA"</f>
        <v>LOA</v>
      </c>
      <c r="B78" s="46" t="s">
        <v>6</v>
      </c>
      <c r="C78" s="32" t="str">
        <f>"PDD"</f>
        <v>PDD</v>
      </c>
      <c r="D78" s="31" t="s">
        <v>7</v>
      </c>
      <c r="E78" s="46" t="str">
        <f>"Pend Dec"</f>
        <v>Pend Dec</v>
      </c>
      <c r="F78" s="39" t="s">
        <v>216</v>
      </c>
    </row>
    <row r="79" spans="1:6" ht="15.75" x14ac:dyDescent="0.3">
      <c r="A79" s="13" t="str">
        <f>"LOA"</f>
        <v>LOA</v>
      </c>
      <c r="B79" s="7" t="s">
        <v>6</v>
      </c>
      <c r="C79" s="9" t="str">
        <f>"SAB"</f>
        <v>SAB</v>
      </c>
      <c r="D79" s="7" t="str">
        <f>"Sabbatical"</f>
        <v>Sabbatical</v>
      </c>
      <c r="E79" s="6" t="str">
        <f>"Sabbat"</f>
        <v>Sabbat</v>
      </c>
      <c r="F79" s="16" t="s">
        <v>217</v>
      </c>
    </row>
    <row r="80" spans="1:6" ht="15.75" x14ac:dyDescent="0.3">
      <c r="A80" s="13" t="s">
        <v>218</v>
      </c>
      <c r="B80" s="7" t="s">
        <v>6</v>
      </c>
      <c r="C80" s="9" t="s">
        <v>83</v>
      </c>
      <c r="D80" s="7" t="s">
        <v>115</v>
      </c>
      <c r="E80" s="6" t="s">
        <v>219</v>
      </c>
      <c r="F80" s="16" t="s">
        <v>4</v>
      </c>
    </row>
    <row r="81" spans="1:6" ht="15.75" x14ac:dyDescent="0.3">
      <c r="A81" s="13" t="str">
        <f>"LOA"</f>
        <v>LOA</v>
      </c>
      <c r="B81" s="7" t="s">
        <v>6</v>
      </c>
      <c r="C81" s="9" t="str">
        <f>"SEC"</f>
        <v>SEC</v>
      </c>
      <c r="D81" s="7" t="str">
        <f>"Secondment To Another Agency"</f>
        <v>Secondment To Another Agency</v>
      </c>
      <c r="E81" s="6" t="str">
        <f>"Second To"</f>
        <v>Second To</v>
      </c>
      <c r="F81" s="14" t="s">
        <v>220</v>
      </c>
    </row>
    <row r="82" spans="1:6" ht="15.75" x14ac:dyDescent="0.3">
      <c r="A82" s="13" t="s">
        <v>218</v>
      </c>
      <c r="B82" s="6" t="s">
        <v>6</v>
      </c>
      <c r="C82" s="9" t="s">
        <v>221</v>
      </c>
      <c r="D82" s="6" t="s">
        <v>222</v>
      </c>
      <c r="E82" s="6" t="s">
        <v>223</v>
      </c>
      <c r="F82" s="16" t="s">
        <v>224</v>
      </c>
    </row>
    <row r="83" spans="1:6" ht="15.75" x14ac:dyDescent="0.3">
      <c r="A83" s="13" t="str">
        <f>"LOA"</f>
        <v>LOA</v>
      </c>
      <c r="B83" s="7" t="s">
        <v>6</v>
      </c>
      <c r="C83" s="9" t="str">
        <f>"SEP"</f>
        <v>SEP</v>
      </c>
      <c r="D83" s="7" t="str">
        <f>"Separation Package"</f>
        <v>Separation Package</v>
      </c>
      <c r="E83" s="6" t="str">
        <f>"Separate"</f>
        <v>Separate</v>
      </c>
      <c r="F83" s="16" t="s">
        <v>225</v>
      </c>
    </row>
    <row r="84" spans="1:6" ht="15.75" x14ac:dyDescent="0.3">
      <c r="A84" s="13" t="str">
        <f>"LOA"</f>
        <v>LOA</v>
      </c>
      <c r="B84" s="7" t="s">
        <v>6</v>
      </c>
      <c r="C84" s="9" t="s">
        <v>107</v>
      </c>
      <c r="D84" s="7" t="str">
        <f>"Established UN Mission"</f>
        <v>Established UN Mission</v>
      </c>
      <c r="E84" s="6" t="str">
        <f>"E Mission"</f>
        <v>E Mission</v>
      </c>
      <c r="F84" s="17" t="s">
        <v>226</v>
      </c>
    </row>
    <row r="85" spans="1:6" ht="15.75" x14ac:dyDescent="0.3">
      <c r="A85" s="13" t="s">
        <v>218</v>
      </c>
      <c r="B85" s="7" t="s">
        <v>6</v>
      </c>
      <c r="C85" s="9" t="s">
        <v>103</v>
      </c>
      <c r="D85" s="7" t="s">
        <v>104</v>
      </c>
      <c r="E85" s="6" t="s">
        <v>105</v>
      </c>
      <c r="F85" s="17" t="s">
        <v>227</v>
      </c>
    </row>
    <row r="86" spans="1:6" ht="15.75" x14ac:dyDescent="0.3">
      <c r="A86" s="13" t="s">
        <v>218</v>
      </c>
      <c r="B86" s="7" t="s">
        <v>6</v>
      </c>
      <c r="C86" s="9" t="s">
        <v>99</v>
      </c>
      <c r="D86" s="7" t="s">
        <v>228</v>
      </c>
      <c r="E86" s="6" t="s">
        <v>228</v>
      </c>
      <c r="F86" s="17" t="s">
        <v>229</v>
      </c>
    </row>
    <row r="87" spans="1:6" ht="15.75" x14ac:dyDescent="0.3">
      <c r="A87" s="13" t="str">
        <f t="shared" ref="A87:A92" si="2">"LOA"</f>
        <v>LOA</v>
      </c>
      <c r="B87" s="6" t="s">
        <v>6</v>
      </c>
      <c r="C87" s="9" t="str">
        <f>"EDU"</f>
        <v>EDU</v>
      </c>
      <c r="D87" s="6" t="str">
        <f>"Education"</f>
        <v>Education</v>
      </c>
      <c r="E87" s="6" t="str">
        <f>"Education"</f>
        <v>Education</v>
      </c>
      <c r="F87" s="16" t="s">
        <v>230</v>
      </c>
    </row>
    <row r="88" spans="1:6" x14ac:dyDescent="0.25">
      <c r="A88" s="15" t="str">
        <f t="shared" si="2"/>
        <v>LOA</v>
      </c>
      <c r="B88" s="6" t="s">
        <v>6</v>
      </c>
      <c r="C88" s="9" t="str">
        <f>"MAT"</f>
        <v>MAT</v>
      </c>
      <c r="D88" s="6" t="str">
        <f>"Maternity/Paternity"</f>
        <v>Maternity/Paternity</v>
      </c>
      <c r="E88" s="6" t="str">
        <f>"Maternity"</f>
        <v>Maternity</v>
      </c>
      <c r="F88" s="16" t="s">
        <v>231</v>
      </c>
    </row>
    <row r="89" spans="1:6" ht="15.75" x14ac:dyDescent="0.3">
      <c r="A89" s="13" t="str">
        <f t="shared" si="2"/>
        <v>LOA</v>
      </c>
      <c r="B89" s="6" t="s">
        <v>6</v>
      </c>
      <c r="C89" s="9" t="str">
        <f>"MIL"</f>
        <v>MIL</v>
      </c>
      <c r="D89" s="6" t="str">
        <f>"Military Service"</f>
        <v>Military Service</v>
      </c>
      <c r="E89" s="6" t="str">
        <f>"Military"</f>
        <v>Military</v>
      </c>
      <c r="F89" s="16" t="s">
        <v>232</v>
      </c>
    </row>
    <row r="90" spans="1:6" ht="15.75" x14ac:dyDescent="0.3">
      <c r="A90" s="13" t="str">
        <f t="shared" si="2"/>
        <v>LOA</v>
      </c>
      <c r="B90" s="6" t="s">
        <v>6</v>
      </c>
      <c r="C90" s="9" t="str">
        <f>"ADP"</f>
        <v>ADP</v>
      </c>
      <c r="D90" s="6" t="str">
        <f>"Adoption"</f>
        <v>Adoption</v>
      </c>
      <c r="E90" s="6" t="str">
        <f>"Adopt"</f>
        <v>Adopt</v>
      </c>
      <c r="F90" s="16" t="s">
        <v>233</v>
      </c>
    </row>
    <row r="91" spans="1:6" ht="15.75" x14ac:dyDescent="0.3">
      <c r="A91" s="13" t="str">
        <f t="shared" si="2"/>
        <v>LOA</v>
      </c>
      <c r="B91" s="6" t="s">
        <v>6</v>
      </c>
      <c r="C91" s="9" t="str">
        <f>"CHC"</f>
        <v>CHC</v>
      </c>
      <c r="D91" s="6" t="str">
        <f>"Child Care"</f>
        <v>Child Care</v>
      </c>
      <c r="E91" s="6" t="str">
        <f>"Child Care"</f>
        <v>Child Care</v>
      </c>
      <c r="F91" s="16" t="s">
        <v>234</v>
      </c>
    </row>
    <row r="92" spans="1:6" ht="15.75" x14ac:dyDescent="0.3">
      <c r="A92" s="13" t="str">
        <f t="shared" si="2"/>
        <v>LOA</v>
      </c>
      <c r="B92" s="6" t="s">
        <v>6</v>
      </c>
      <c r="C92" s="9" t="str">
        <f>"PRS"</f>
        <v>PRS</v>
      </c>
      <c r="D92" s="6" t="str">
        <f>"Personal"</f>
        <v>Personal</v>
      </c>
      <c r="E92" s="6" t="str">
        <f>"Personal"</f>
        <v>Personal</v>
      </c>
      <c r="F92" s="16" t="s">
        <v>235</v>
      </c>
    </row>
    <row r="93" spans="1:6" ht="15.75" x14ac:dyDescent="0.3">
      <c r="A93" s="13" t="s">
        <v>218</v>
      </c>
      <c r="B93" s="6" t="s">
        <v>6</v>
      </c>
      <c r="C93" s="9" t="s">
        <v>83</v>
      </c>
      <c r="D93" s="6" t="s">
        <v>115</v>
      </c>
      <c r="E93" s="6" t="s">
        <v>116</v>
      </c>
      <c r="F93" s="16" t="s">
        <v>236</v>
      </c>
    </row>
    <row r="94" spans="1:6" ht="16.5" thickBot="1" x14ac:dyDescent="0.35">
      <c r="A94" s="27" t="s">
        <v>218</v>
      </c>
      <c r="B94" s="28" t="s">
        <v>6</v>
      </c>
      <c r="C94" s="28" t="s">
        <v>72</v>
      </c>
      <c r="D94" s="28" t="s">
        <v>237</v>
      </c>
      <c r="E94" s="28" t="s">
        <v>238</v>
      </c>
      <c r="F94" s="50" t="s">
        <v>239</v>
      </c>
    </row>
    <row r="95" spans="1:6" ht="15.75" x14ac:dyDescent="0.3">
      <c r="A95" s="30" t="str">
        <f>"PLA"</f>
        <v>PLA</v>
      </c>
      <c r="B95" s="46" t="s">
        <v>10</v>
      </c>
      <c r="C95" s="32" t="str">
        <f>"HPY"</f>
        <v>HPY</v>
      </c>
      <c r="D95" s="46" t="str">
        <f>"Separation Half Pay"</f>
        <v>Separation Half Pay</v>
      </c>
      <c r="E95" s="46" t="str">
        <f>"SepHalfPay"</f>
        <v>SepHalfPay</v>
      </c>
      <c r="F95" s="49" t="s">
        <v>240</v>
      </c>
    </row>
    <row r="96" spans="1:6" ht="15.75" x14ac:dyDescent="0.3">
      <c r="A96" s="13" t="str">
        <f>"PLA"</f>
        <v>PLA</v>
      </c>
      <c r="B96" s="7" t="s">
        <v>10</v>
      </c>
      <c r="C96" s="9" t="str">
        <f>"SAB"</f>
        <v>SAB</v>
      </c>
      <c r="D96" s="7" t="str">
        <f>"Sabbatical"</f>
        <v>Sabbatical</v>
      </c>
      <c r="E96" s="7" t="str">
        <f>"Sabbat"</f>
        <v>Sabbat</v>
      </c>
      <c r="F96" s="14" t="s">
        <v>241</v>
      </c>
    </row>
    <row r="97" spans="1:6" ht="15.75" x14ac:dyDescent="0.3">
      <c r="A97" s="13" t="str">
        <f>"PLA"</f>
        <v>PLA</v>
      </c>
      <c r="B97" s="7" t="s">
        <v>10</v>
      </c>
      <c r="C97" s="9" t="str">
        <f>"SEP"</f>
        <v>SEP</v>
      </c>
      <c r="D97" s="7" t="str">
        <f>"Separation Package"</f>
        <v>Separation Package</v>
      </c>
      <c r="E97" s="7" t="str">
        <f>"Separate"</f>
        <v>Separate</v>
      </c>
      <c r="F97" s="14" t="s">
        <v>242</v>
      </c>
    </row>
    <row r="98" spans="1:6" ht="15.75" x14ac:dyDescent="0.3">
      <c r="A98" s="13" t="s">
        <v>243</v>
      </c>
      <c r="B98" s="7" t="s">
        <v>10</v>
      </c>
      <c r="C98" s="9" t="s">
        <v>244</v>
      </c>
      <c r="D98" s="7" t="s">
        <v>245</v>
      </c>
      <c r="E98" s="7" t="s">
        <v>246</v>
      </c>
      <c r="F98" s="14" t="s">
        <v>247</v>
      </c>
    </row>
    <row r="99" spans="1:6" ht="15.75" x14ac:dyDescent="0.3">
      <c r="A99" s="13" t="str">
        <f>"PLA"</f>
        <v>PLA</v>
      </c>
      <c r="B99" s="7" t="s">
        <v>10</v>
      </c>
      <c r="C99" s="9" t="str">
        <f>"SHP"</f>
        <v>SHP</v>
      </c>
      <c r="D99" s="7" t="str">
        <f>"Sick Leave with Half Pay"</f>
        <v>Sick Leave with Half Pay</v>
      </c>
      <c r="E99" s="6" t="str">
        <f>"Sick/HP"</f>
        <v>Sick/HP</v>
      </c>
      <c r="F99" s="14" t="s">
        <v>248</v>
      </c>
    </row>
    <row r="100" spans="1:6" ht="15.75" x14ac:dyDescent="0.3">
      <c r="A100" s="13" t="str">
        <f>"PLA"</f>
        <v>PLA</v>
      </c>
      <c r="B100" s="7" t="s">
        <v>10</v>
      </c>
      <c r="C100" s="9" t="str">
        <f>"LNO"</f>
        <v>LNO</v>
      </c>
      <c r="D100" s="7" t="str">
        <f>"Loan To Another Agency"</f>
        <v>Loan To Another Agency</v>
      </c>
      <c r="E100" s="7" t="str">
        <f>"Loan To"</f>
        <v>Loan To</v>
      </c>
      <c r="F100" s="16" t="s">
        <v>249</v>
      </c>
    </row>
    <row r="101" spans="1:6" ht="15.75" x14ac:dyDescent="0.3">
      <c r="A101" s="13" t="s">
        <v>243</v>
      </c>
      <c r="B101" s="7" t="s">
        <v>10</v>
      </c>
      <c r="C101" s="9" t="s">
        <v>103</v>
      </c>
      <c r="D101" s="7" t="str">
        <f>"Special UN Mission"</f>
        <v>Special UN Mission</v>
      </c>
      <c r="E101" s="6" t="str">
        <f>"S Mission"</f>
        <v>S Mission</v>
      </c>
      <c r="F101" s="17" t="s">
        <v>250</v>
      </c>
    </row>
    <row r="102" spans="1:6" ht="15.75" x14ac:dyDescent="0.3">
      <c r="A102" s="13" t="s">
        <v>243</v>
      </c>
      <c r="B102" s="7" t="s">
        <v>10</v>
      </c>
      <c r="C102" s="9" t="str">
        <f>"DET"</f>
        <v>DET</v>
      </c>
      <c r="D102" s="7" t="s">
        <v>228</v>
      </c>
      <c r="E102" s="6" t="str">
        <f>"Detail To"</f>
        <v>Detail To</v>
      </c>
      <c r="F102" s="17" t="s">
        <v>251</v>
      </c>
    </row>
    <row r="103" spans="1:6" ht="15.75" x14ac:dyDescent="0.3">
      <c r="A103" s="13" t="s">
        <v>243</v>
      </c>
      <c r="B103" s="7" t="s">
        <v>10</v>
      </c>
      <c r="C103" s="9" t="s">
        <v>252</v>
      </c>
      <c r="D103" s="7" t="s">
        <v>253</v>
      </c>
      <c r="E103" s="6" t="s">
        <v>254</v>
      </c>
      <c r="F103" s="17" t="s">
        <v>255</v>
      </c>
    </row>
    <row r="104" spans="1:6" x14ac:dyDescent="0.25">
      <c r="A104" s="15" t="s">
        <v>243</v>
      </c>
      <c r="B104" s="6" t="s">
        <v>10</v>
      </c>
      <c r="C104" s="9" t="s">
        <v>256</v>
      </c>
      <c r="D104" s="6" t="s">
        <v>257</v>
      </c>
      <c r="E104" s="6" t="s">
        <v>258</v>
      </c>
      <c r="F104" s="16" t="s">
        <v>259</v>
      </c>
    </row>
    <row r="105" spans="1:6" x14ac:dyDescent="0.25">
      <c r="A105" s="15" t="s">
        <v>243</v>
      </c>
      <c r="B105" s="6" t="s">
        <v>10</v>
      </c>
      <c r="C105" s="9" t="s">
        <v>260</v>
      </c>
      <c r="D105" s="6" t="s">
        <v>261</v>
      </c>
      <c r="E105" s="6" t="s">
        <v>262</v>
      </c>
      <c r="F105" s="16" t="s">
        <v>263</v>
      </c>
    </row>
    <row r="106" spans="1:6" ht="15.75" x14ac:dyDescent="0.3">
      <c r="A106" s="13" t="s">
        <v>243</v>
      </c>
      <c r="B106" s="6" t="s">
        <v>0</v>
      </c>
      <c r="C106" s="9" t="s">
        <v>264</v>
      </c>
      <c r="D106" s="6" t="s">
        <v>265</v>
      </c>
      <c r="E106" s="6" t="s">
        <v>265</v>
      </c>
      <c r="F106" s="16" t="s">
        <v>266</v>
      </c>
    </row>
    <row r="107" spans="1:6" ht="15.75" x14ac:dyDescent="0.3">
      <c r="A107" s="13" t="s">
        <v>243</v>
      </c>
      <c r="B107" s="6" t="s">
        <v>10</v>
      </c>
      <c r="C107" s="9" t="s">
        <v>267</v>
      </c>
      <c r="D107" s="6" t="s">
        <v>268</v>
      </c>
      <c r="E107" s="6" t="s">
        <v>269</v>
      </c>
      <c r="F107" s="16" t="s">
        <v>270</v>
      </c>
    </row>
    <row r="108" spans="1:6" ht="15.75" x14ac:dyDescent="0.3">
      <c r="A108" s="13" t="str">
        <f>"PLA"</f>
        <v>PLA</v>
      </c>
      <c r="B108" s="6" t="s">
        <v>10</v>
      </c>
      <c r="C108" s="9" t="str">
        <f>"MIL"</f>
        <v>MIL</v>
      </c>
      <c r="D108" s="6" t="str">
        <f>"Military Service"</f>
        <v>Military Service</v>
      </c>
      <c r="E108" s="6" t="str">
        <f>"Military"</f>
        <v>Military</v>
      </c>
      <c r="F108" s="16" t="s">
        <v>271</v>
      </c>
    </row>
    <row r="109" spans="1:6" ht="15.75" x14ac:dyDescent="0.3">
      <c r="A109" s="13" t="str">
        <f>"PLA"</f>
        <v>PLA</v>
      </c>
      <c r="B109" s="6" t="s">
        <v>10</v>
      </c>
      <c r="C109" s="9" t="str">
        <f>"ADP"</f>
        <v>ADP</v>
      </c>
      <c r="D109" s="6" t="str">
        <f>"Adoption"</f>
        <v>Adoption</v>
      </c>
      <c r="E109" s="6" t="str">
        <f>"Adopt"</f>
        <v>Adopt</v>
      </c>
      <c r="F109" s="16" t="s">
        <v>272</v>
      </c>
    </row>
    <row r="110" spans="1:6" ht="15.75" x14ac:dyDescent="0.3">
      <c r="A110" s="13" t="str">
        <f>"PLA"</f>
        <v>PLA</v>
      </c>
      <c r="B110" s="6" t="s">
        <v>10</v>
      </c>
      <c r="C110" s="9" t="str">
        <f>"HAS"</f>
        <v>HAS</v>
      </c>
      <c r="D110" s="6" t="s">
        <v>273</v>
      </c>
      <c r="E110" s="6" t="str">
        <f>"Sick/An"</f>
        <v>Sick/An</v>
      </c>
      <c r="F110" s="16" t="s">
        <v>274</v>
      </c>
    </row>
    <row r="111" spans="1:6" ht="15.75" x14ac:dyDescent="0.3">
      <c r="A111" s="13" t="str">
        <f>"PLA"</f>
        <v>PLA</v>
      </c>
      <c r="B111" s="6" t="s">
        <v>10</v>
      </c>
      <c r="C111" s="9" t="str">
        <f>"JUR"</f>
        <v>JUR</v>
      </c>
      <c r="D111" s="6" t="str">
        <f>"Jury Duty"</f>
        <v>Jury Duty</v>
      </c>
      <c r="E111" s="6" t="str">
        <f>"Jury Duty"</f>
        <v>Jury Duty</v>
      </c>
      <c r="F111" s="16" t="s">
        <v>275</v>
      </c>
    </row>
    <row r="112" spans="1:6" ht="16.5" thickBot="1" x14ac:dyDescent="0.35">
      <c r="A112" s="35" t="str">
        <f>"PLA"</f>
        <v>PLA</v>
      </c>
      <c r="B112" s="47" t="s">
        <v>10</v>
      </c>
      <c r="C112" s="37" t="str">
        <f>"PDD"</f>
        <v>PDD</v>
      </c>
      <c r="D112" s="47" t="str">
        <f>"Pending Disability Decision"</f>
        <v>Pending Disability Decision</v>
      </c>
      <c r="E112" s="47" t="str">
        <f>"Pend Dec"</f>
        <v>Pend Dec</v>
      </c>
      <c r="F112" s="48" t="s">
        <v>276</v>
      </c>
    </row>
    <row r="113" spans="1:6" ht="15.75" x14ac:dyDescent="0.3">
      <c r="A113" s="30" t="str">
        <f>"RFL"</f>
        <v>RFL</v>
      </c>
      <c r="B113" s="31" t="s">
        <v>277</v>
      </c>
      <c r="C113" s="32" t="str">
        <f>"RFL"</f>
        <v>RFL</v>
      </c>
      <c r="D113" s="46" t="str">
        <f>"Return From Leave"</f>
        <v>Return From Leave</v>
      </c>
      <c r="E113" s="46" t="str">
        <f>"Retrn Lv"</f>
        <v>Retrn Lv</v>
      </c>
      <c r="F113" s="34" t="s">
        <v>278</v>
      </c>
    </row>
    <row r="114" spans="1:6" ht="15.75" x14ac:dyDescent="0.3">
      <c r="A114" s="13" t="str">
        <f>"RFL"</f>
        <v>RFL</v>
      </c>
      <c r="B114" s="7" t="s">
        <v>277</v>
      </c>
      <c r="C114" s="9" t="str">
        <f>"DET"</f>
        <v>DET</v>
      </c>
      <c r="D114" s="7" t="str">
        <f>"Return from Detail"</f>
        <v>Return from Detail</v>
      </c>
      <c r="E114" s="6" t="str">
        <f>"Ret Detail"</f>
        <v>Ret Detail</v>
      </c>
      <c r="F114" s="17" t="s">
        <v>279</v>
      </c>
    </row>
    <row r="115" spans="1:6" ht="15.75" x14ac:dyDescent="0.3">
      <c r="A115" s="13" t="str">
        <f>"RFL"</f>
        <v>RFL</v>
      </c>
      <c r="B115" s="7" t="s">
        <v>277</v>
      </c>
      <c r="C115" s="9" t="str">
        <f>"LON"</f>
        <v>LON</v>
      </c>
      <c r="D115" s="7" t="str">
        <f>"Return from Loan"</f>
        <v>Return from Loan</v>
      </c>
      <c r="E115" s="6" t="str">
        <f>"Ret Loan"</f>
        <v>Ret Loan</v>
      </c>
      <c r="F115" s="16" t="s">
        <v>280</v>
      </c>
    </row>
    <row r="116" spans="1:6" ht="15.75" x14ac:dyDescent="0.3">
      <c r="A116" s="13" t="str">
        <f>"RFL"</f>
        <v>RFL</v>
      </c>
      <c r="B116" s="7" t="s">
        <v>277</v>
      </c>
      <c r="C116" s="9" t="str">
        <f>"SEC"</f>
        <v>SEC</v>
      </c>
      <c r="D116" s="7" t="str">
        <f>"Return from Secondment"</f>
        <v>Return from Secondment</v>
      </c>
      <c r="E116" s="6" t="str">
        <f>"Ret Second"</f>
        <v>Ret Second</v>
      </c>
      <c r="F116" s="14" t="s">
        <v>281</v>
      </c>
    </row>
    <row r="117" spans="1:6" ht="15.75" x14ac:dyDescent="0.3">
      <c r="A117" s="13" t="str">
        <f>"RFL"</f>
        <v>RFL</v>
      </c>
      <c r="B117" s="7" t="s">
        <v>277</v>
      </c>
      <c r="C117" s="9" t="str">
        <f>"UNM"</f>
        <v>UNM</v>
      </c>
      <c r="D117" s="7" t="str">
        <f>"Return from UN Mission"</f>
        <v>Return from UN Mission</v>
      </c>
      <c r="E117" s="6" t="str">
        <f>"Ret UN Mis"</f>
        <v>Ret UN Mis</v>
      </c>
      <c r="F117" s="17" t="s">
        <v>282</v>
      </c>
    </row>
    <row r="118" spans="1:6" ht="15.75" x14ac:dyDescent="0.3">
      <c r="A118" s="13" t="s">
        <v>283</v>
      </c>
      <c r="B118" s="6" t="s">
        <v>277</v>
      </c>
      <c r="C118" s="9" t="s">
        <v>83</v>
      </c>
      <c r="D118" s="7" t="s">
        <v>284</v>
      </c>
      <c r="E118" s="6" t="s">
        <v>285</v>
      </c>
      <c r="F118" s="16" t="s">
        <v>286</v>
      </c>
    </row>
    <row r="119" spans="1:6" ht="15.75" x14ac:dyDescent="0.3">
      <c r="A119" s="13" t="s">
        <v>283</v>
      </c>
      <c r="B119" s="6" t="s">
        <v>277</v>
      </c>
      <c r="C119" s="9" t="s">
        <v>287</v>
      </c>
      <c r="D119" s="7" t="s">
        <v>288</v>
      </c>
      <c r="E119" s="6" t="s">
        <v>289</v>
      </c>
      <c r="F119" s="16" t="s">
        <v>290</v>
      </c>
    </row>
    <row r="120" spans="1:6" ht="16.5" thickBot="1" x14ac:dyDescent="0.35">
      <c r="A120" s="35" t="s">
        <v>283</v>
      </c>
      <c r="B120" s="47" t="s">
        <v>277</v>
      </c>
      <c r="C120" s="37" t="s">
        <v>291</v>
      </c>
      <c r="D120" s="36" t="s">
        <v>292</v>
      </c>
      <c r="E120" s="47" t="s">
        <v>293</v>
      </c>
      <c r="F120" s="48" t="s">
        <v>294</v>
      </c>
    </row>
    <row r="121" spans="1:6" ht="15.75" x14ac:dyDescent="0.3">
      <c r="A121" s="30" t="str">
        <f>"SUS"</f>
        <v>SUS</v>
      </c>
      <c r="B121" s="31" t="s">
        <v>295</v>
      </c>
      <c r="C121" s="32" t="str">
        <f>"SWO"</f>
        <v>SWO</v>
      </c>
      <c r="D121" s="31" t="str">
        <f>"Without Pay"</f>
        <v>Without Pay</v>
      </c>
      <c r="E121" s="31" t="str">
        <f>"Susp woPay"</f>
        <v>Susp woPay</v>
      </c>
      <c r="F121" s="34" t="s">
        <v>296</v>
      </c>
    </row>
    <row r="122" spans="1:6" ht="16.5" thickBot="1" x14ac:dyDescent="0.35">
      <c r="A122" s="35" t="str">
        <f>"SUS"</f>
        <v>SUS</v>
      </c>
      <c r="B122" s="36" t="s">
        <v>295</v>
      </c>
      <c r="C122" s="37" t="str">
        <f>"SWP"</f>
        <v>SWP</v>
      </c>
      <c r="D122" s="36" t="str">
        <f>"With Pay"</f>
        <v>With Pay</v>
      </c>
      <c r="E122" s="36" t="str">
        <f>"Susp w Pay"</f>
        <v>Susp w Pay</v>
      </c>
      <c r="F122" s="40" t="s">
        <v>297</v>
      </c>
    </row>
    <row r="123" spans="1:6" ht="30" customHeight="1" thickBot="1" x14ac:dyDescent="0.3">
      <c r="A123" s="41" t="s">
        <v>298</v>
      </c>
      <c r="B123" s="42" t="s">
        <v>374</v>
      </c>
      <c r="C123" s="43" t="s">
        <v>298</v>
      </c>
      <c r="D123" s="42" t="s">
        <v>299</v>
      </c>
      <c r="E123" s="44" t="s">
        <v>300</v>
      </c>
      <c r="F123" s="45" t="s">
        <v>301</v>
      </c>
    </row>
    <row r="124" spans="1:6" ht="15.75" x14ac:dyDescent="0.3">
      <c r="A124" s="30" t="str">
        <f>"XFR"</f>
        <v>XFR</v>
      </c>
      <c r="B124" s="31" t="s">
        <v>15</v>
      </c>
      <c r="C124" s="32" t="str">
        <f>"TAF"</f>
        <v>TAF</v>
      </c>
      <c r="D124" s="31" t="str">
        <f>"Transfer to Affiliate"</f>
        <v>Transfer to Affiliate</v>
      </c>
      <c r="E124" s="31" t="str">
        <f>"Tran Affil"</f>
        <v>Tran Affil</v>
      </c>
      <c r="F124" s="39" t="s">
        <v>302</v>
      </c>
    </row>
    <row r="125" spans="1:6" ht="15.75" x14ac:dyDescent="0.3">
      <c r="A125" s="13" t="s">
        <v>303</v>
      </c>
      <c r="B125" s="7" t="s">
        <v>15</v>
      </c>
      <c r="C125" s="9" t="s">
        <v>304</v>
      </c>
      <c r="D125" s="7" t="s">
        <v>305</v>
      </c>
      <c r="E125" s="7" t="s">
        <v>306</v>
      </c>
      <c r="F125" s="16" t="s">
        <v>307</v>
      </c>
    </row>
    <row r="126" spans="1:6" ht="15.75" x14ac:dyDescent="0.3">
      <c r="A126" s="13" t="str">
        <f>"XFR"</f>
        <v>XFR</v>
      </c>
      <c r="B126" s="6" t="s">
        <v>15</v>
      </c>
      <c r="C126" s="9" t="str">
        <f>"DET"</f>
        <v>DET</v>
      </c>
      <c r="D126" s="7" t="str">
        <f>"Detail To"</f>
        <v>Detail To</v>
      </c>
      <c r="E126" s="7" t="str">
        <f>"DetailTo"</f>
        <v>DetailTo</v>
      </c>
      <c r="F126" s="16" t="s">
        <v>308</v>
      </c>
    </row>
    <row r="127" spans="1:6" ht="15.75" x14ac:dyDescent="0.3">
      <c r="A127" s="13" t="str">
        <f>"XFR"</f>
        <v>XFR</v>
      </c>
      <c r="B127" s="7" t="s">
        <v>15</v>
      </c>
      <c r="C127" s="9" t="str">
        <f>"REA"</f>
        <v>REA</v>
      </c>
      <c r="D127" s="7" t="str">
        <f>"Reassignment"</f>
        <v>Reassignment</v>
      </c>
      <c r="E127" s="7" t="str">
        <f>"Reassign"</f>
        <v>Reassign</v>
      </c>
      <c r="F127" s="14" t="s">
        <v>309</v>
      </c>
    </row>
    <row r="128" spans="1:6" ht="15.75" x14ac:dyDescent="0.3">
      <c r="A128" s="13" t="s">
        <v>303</v>
      </c>
      <c r="B128" s="6" t="s">
        <v>15</v>
      </c>
      <c r="C128" s="9" t="s">
        <v>310</v>
      </c>
      <c r="D128" s="6" t="s">
        <v>16</v>
      </c>
      <c r="E128" s="6" t="s">
        <v>311</v>
      </c>
      <c r="F128" s="16" t="s">
        <v>17</v>
      </c>
    </row>
    <row r="129" spans="1:6" ht="16.5" thickBot="1" x14ac:dyDescent="0.35">
      <c r="A129" s="35" t="s">
        <v>303</v>
      </c>
      <c r="B129" s="36" t="s">
        <v>15</v>
      </c>
      <c r="C129" s="37" t="s">
        <v>312</v>
      </c>
      <c r="D129" s="36" t="s">
        <v>313</v>
      </c>
      <c r="E129" s="36" t="s">
        <v>314</v>
      </c>
      <c r="F129" s="40" t="s">
        <v>315</v>
      </c>
    </row>
    <row r="130" spans="1:6" ht="15.75" x14ac:dyDescent="0.3">
      <c r="A130" s="30" t="s">
        <v>316</v>
      </c>
      <c r="B130" s="31" t="s">
        <v>317</v>
      </c>
      <c r="C130" s="32" t="s">
        <v>318</v>
      </c>
      <c r="D130" s="31" t="s">
        <v>319</v>
      </c>
      <c r="E130" s="31" t="s">
        <v>320</v>
      </c>
      <c r="F130" s="39" t="s">
        <v>321</v>
      </c>
    </row>
    <row r="131" spans="1:6" ht="15.75" x14ac:dyDescent="0.3">
      <c r="A131" s="13" t="str">
        <f t="shared" ref="A131:A139" si="3">"PAY"</f>
        <v>PAY</v>
      </c>
      <c r="B131" s="7" t="s">
        <v>317</v>
      </c>
      <c r="C131" s="9" t="str">
        <f>"SPG"</f>
        <v>SPG</v>
      </c>
      <c r="D131" s="7" t="str">
        <f>"Step Increase"</f>
        <v>Step Increase</v>
      </c>
      <c r="E131" s="7" t="str">
        <f>"Step Incre"</f>
        <v>Step Incre</v>
      </c>
      <c r="F131" s="16" t="s">
        <v>322</v>
      </c>
    </row>
    <row r="132" spans="1:6" ht="15.75" x14ac:dyDescent="0.3">
      <c r="A132" s="13" t="str">
        <f t="shared" si="3"/>
        <v>PAY</v>
      </c>
      <c r="B132" s="7" t="s">
        <v>317</v>
      </c>
      <c r="C132" s="9" t="str">
        <f>"DSP"</f>
        <v>DSP</v>
      </c>
      <c r="D132" s="7" t="str">
        <f>"Discontinue SPA"</f>
        <v>Discontinue SPA</v>
      </c>
      <c r="E132" s="7" t="str">
        <f>"Disc SPA"</f>
        <v>Disc SPA</v>
      </c>
      <c r="F132" s="14" t="s">
        <v>323</v>
      </c>
    </row>
    <row r="133" spans="1:6" ht="15.75" x14ac:dyDescent="0.3">
      <c r="A133" s="13" t="str">
        <f t="shared" si="3"/>
        <v>PAY</v>
      </c>
      <c r="B133" s="7" t="s">
        <v>317</v>
      </c>
      <c r="C133" s="9" t="str">
        <f>"DTG"</f>
        <v>DTG</v>
      </c>
      <c r="D133" s="7" t="str">
        <f>"Discontinue Temporary Grade"</f>
        <v>Discontinue Temporary Grade</v>
      </c>
      <c r="E133" s="7" t="str">
        <f>"Disc temp"</f>
        <v>Disc temp</v>
      </c>
      <c r="F133" s="14" t="s">
        <v>324</v>
      </c>
    </row>
    <row r="134" spans="1:6" ht="15.75" x14ac:dyDescent="0.3">
      <c r="A134" s="13" t="str">
        <f t="shared" si="3"/>
        <v>PAY</v>
      </c>
      <c r="B134" s="7" t="s">
        <v>317</v>
      </c>
      <c r="C134" s="9" t="str">
        <f>"LNG"</f>
        <v>LNG</v>
      </c>
      <c r="D134" s="7" t="str">
        <f>"Longevity Step"</f>
        <v>Longevity Step</v>
      </c>
      <c r="E134" s="7" t="str">
        <f>"Long Step"</f>
        <v>Long Step</v>
      </c>
      <c r="F134" s="14" t="s">
        <v>325</v>
      </c>
    </row>
    <row r="135" spans="1:6" ht="15.75" x14ac:dyDescent="0.3">
      <c r="A135" s="13" t="str">
        <f t="shared" si="3"/>
        <v>PAY</v>
      </c>
      <c r="B135" s="7" t="s">
        <v>317</v>
      </c>
      <c r="C135" s="9" t="str">
        <f>"PTM"</f>
        <v>PTM</v>
      </c>
      <c r="D135" s="7" t="str">
        <f>"Part-time Status Change"</f>
        <v>Part-time Status Change</v>
      </c>
      <c r="E135" s="7" t="str">
        <f>"Pay Part"</f>
        <v>Pay Part</v>
      </c>
      <c r="F135" s="14" t="s">
        <v>326</v>
      </c>
    </row>
    <row r="136" spans="1:6" ht="15.75" x14ac:dyDescent="0.3">
      <c r="A136" s="13" t="str">
        <f t="shared" si="3"/>
        <v>PAY</v>
      </c>
      <c r="B136" s="7" t="s">
        <v>317</v>
      </c>
      <c r="C136" s="9" t="str">
        <f>"RST"</f>
        <v>RST</v>
      </c>
      <c r="D136" s="7" t="str">
        <f>"Reinstate Step"</f>
        <v>Reinstate Step</v>
      </c>
      <c r="E136" s="7" t="str">
        <f>"Rein Step"</f>
        <v>Rein Step</v>
      </c>
      <c r="F136" s="14" t="s">
        <v>327</v>
      </c>
    </row>
    <row r="137" spans="1:6" ht="15.75" x14ac:dyDescent="0.3">
      <c r="A137" s="13" t="str">
        <f t="shared" si="3"/>
        <v>PAY</v>
      </c>
      <c r="B137" s="7" t="s">
        <v>317</v>
      </c>
      <c r="C137" s="9" t="str">
        <f>"SPA"</f>
        <v>SPA</v>
      </c>
      <c r="D137" s="7" t="str">
        <f>"Grant SPA"</f>
        <v>Grant SPA</v>
      </c>
      <c r="E137" s="7" t="str">
        <f>"Grant SPA"</f>
        <v>Grant SPA</v>
      </c>
      <c r="F137" s="14" t="s">
        <v>328</v>
      </c>
    </row>
    <row r="138" spans="1:6" ht="15.75" x14ac:dyDescent="0.3">
      <c r="A138" s="13" t="str">
        <f t="shared" si="3"/>
        <v>PAY</v>
      </c>
      <c r="B138" s="7" t="s">
        <v>317</v>
      </c>
      <c r="C138" s="9" t="str">
        <f>"TMP"</f>
        <v>TMP</v>
      </c>
      <c r="D138" s="7" t="str">
        <f>"Grant Temporary Grade"</f>
        <v>Grant Temporary Grade</v>
      </c>
      <c r="E138" s="7" t="str">
        <f>"Grant Temp"</f>
        <v>Grant Temp</v>
      </c>
      <c r="F138" s="14" t="s">
        <v>329</v>
      </c>
    </row>
    <row r="139" spans="1:6" ht="16.5" thickBot="1" x14ac:dyDescent="0.35">
      <c r="A139" s="35" t="str">
        <f t="shared" si="3"/>
        <v>PAY</v>
      </c>
      <c r="B139" s="36" t="s">
        <v>317</v>
      </c>
      <c r="C139" s="37" t="str">
        <f>"WHS"</f>
        <v>WHS</v>
      </c>
      <c r="D139" s="36" t="str">
        <f>"Withhold/Loss of Step"</f>
        <v>Withhold/Loss of Step</v>
      </c>
      <c r="E139" s="36" t="str">
        <f>"Whld Step"</f>
        <v>Whld Step</v>
      </c>
      <c r="F139" s="40" t="s">
        <v>330</v>
      </c>
    </row>
    <row r="140" spans="1:6" ht="15.75" x14ac:dyDescent="0.3">
      <c r="A140" s="30" t="str">
        <f>"RET"</f>
        <v>RET</v>
      </c>
      <c r="B140" s="31" t="s">
        <v>331</v>
      </c>
      <c r="C140" s="32" t="str">
        <f>"ERT"</f>
        <v>ERT</v>
      </c>
      <c r="D140" s="31" t="str">
        <f>"Early Retirement"</f>
        <v>Early Retirement</v>
      </c>
      <c r="E140" s="31" t="str">
        <f>"Early Ret"</f>
        <v>Early Ret</v>
      </c>
      <c r="F140" s="34" t="s">
        <v>332</v>
      </c>
    </row>
    <row r="141" spans="1:6" ht="16.5" thickBot="1" x14ac:dyDescent="0.35">
      <c r="A141" s="35" t="str">
        <f>"RET"</f>
        <v>RET</v>
      </c>
      <c r="B141" s="36" t="s">
        <v>331</v>
      </c>
      <c r="C141" s="37" t="str">
        <f>"RMT"</f>
        <v>RMT</v>
      </c>
      <c r="D141" s="36" t="str">
        <f>"Normal Retirement"</f>
        <v>Normal Retirement</v>
      </c>
      <c r="E141" s="36" t="str">
        <f>"Retirement"</f>
        <v>Retirement</v>
      </c>
      <c r="F141" s="38" t="s">
        <v>333</v>
      </c>
    </row>
    <row r="142" spans="1:6" ht="15.75" x14ac:dyDescent="0.3">
      <c r="A142" s="30" t="str">
        <f>"TER"</f>
        <v>TER</v>
      </c>
      <c r="B142" s="31" t="s">
        <v>13</v>
      </c>
      <c r="C142" s="32" t="str">
        <f>"DEA"</f>
        <v>DEA</v>
      </c>
      <c r="D142" s="31" t="str">
        <f>"Death"</f>
        <v>Death</v>
      </c>
      <c r="E142" s="31" t="str">
        <f>"Death"</f>
        <v>Death</v>
      </c>
      <c r="F142" s="33" t="s">
        <v>334</v>
      </c>
    </row>
    <row r="143" spans="1:6" ht="15.75" x14ac:dyDescent="0.3">
      <c r="A143" s="13" t="str">
        <f>"TER"</f>
        <v>TER</v>
      </c>
      <c r="B143" s="7" t="s">
        <v>13</v>
      </c>
      <c r="C143" s="9" t="str">
        <f>"RES"</f>
        <v>RES</v>
      </c>
      <c r="D143" s="7" t="str">
        <f>"Resignation"</f>
        <v>Resignation</v>
      </c>
      <c r="E143" s="7" t="str">
        <f>"Resignatn"</f>
        <v>Resignatn</v>
      </c>
      <c r="F143" s="22" t="s">
        <v>335</v>
      </c>
    </row>
    <row r="144" spans="1:6" ht="15.75" x14ac:dyDescent="0.3">
      <c r="A144" s="13" t="str">
        <f>"TER"</f>
        <v>TER</v>
      </c>
      <c r="B144" s="7" t="s">
        <v>13</v>
      </c>
      <c r="C144" s="9" t="str">
        <f>"DET"</f>
        <v>DET</v>
      </c>
      <c r="D144" s="7" t="str">
        <f>"End of Detail"</f>
        <v>End of Detail</v>
      </c>
      <c r="E144" s="7" t="str">
        <f>"End Detail"</f>
        <v>End Detail</v>
      </c>
      <c r="F144" s="23" t="s">
        <v>336</v>
      </c>
    </row>
    <row r="145" spans="1:6" ht="15.75" x14ac:dyDescent="0.3">
      <c r="A145" s="13" t="s">
        <v>337</v>
      </c>
      <c r="B145" s="7" t="s">
        <v>13</v>
      </c>
      <c r="C145" s="9" t="s">
        <v>83</v>
      </c>
      <c r="D145" s="7" t="s">
        <v>284</v>
      </c>
      <c r="E145" s="7" t="s">
        <v>338</v>
      </c>
      <c r="F145" s="23" t="s">
        <v>339</v>
      </c>
    </row>
    <row r="146" spans="1:6" ht="15.75" x14ac:dyDescent="0.3">
      <c r="A146" s="13" t="s">
        <v>337</v>
      </c>
      <c r="B146" s="6" t="s">
        <v>13</v>
      </c>
      <c r="C146" s="9" t="s">
        <v>340</v>
      </c>
      <c r="D146" s="6" t="s">
        <v>341</v>
      </c>
      <c r="E146" s="6" t="s">
        <v>342</v>
      </c>
      <c r="F146" s="23" t="s">
        <v>343</v>
      </c>
    </row>
    <row r="147" spans="1:6" ht="15.75" x14ac:dyDescent="0.3">
      <c r="A147" s="13" t="str">
        <f>"TER"</f>
        <v>TER</v>
      </c>
      <c r="B147" s="7" t="s">
        <v>13</v>
      </c>
      <c r="C147" s="9" t="str">
        <f>"TER"</f>
        <v>TER</v>
      </c>
      <c r="D147" s="7" t="str">
        <f>"Termination"</f>
        <v>Termination</v>
      </c>
      <c r="E147" s="7" t="str">
        <f>"Termin"</f>
        <v>Termin</v>
      </c>
      <c r="F147" s="22" t="s">
        <v>344</v>
      </c>
    </row>
    <row r="148" spans="1:6" ht="15.75" x14ac:dyDescent="0.3">
      <c r="A148" s="13" t="str">
        <f>"TER"</f>
        <v>TER</v>
      </c>
      <c r="B148" s="7" t="s">
        <v>13</v>
      </c>
      <c r="C148" s="9" t="str">
        <f>"EXP"</f>
        <v>EXP</v>
      </c>
      <c r="D148" s="7" t="str">
        <f>"Appointment Expiration"</f>
        <v>Appointment Expiration</v>
      </c>
      <c r="E148" s="7" t="str">
        <f>"Appt Exp"</f>
        <v>Appt Exp</v>
      </c>
      <c r="F148" s="22" t="s">
        <v>345</v>
      </c>
    </row>
    <row r="149" spans="1:6" ht="15.75" x14ac:dyDescent="0.3">
      <c r="A149" s="13" t="s">
        <v>337</v>
      </c>
      <c r="B149" s="6" t="s">
        <v>13</v>
      </c>
      <c r="C149" s="9" t="s">
        <v>346</v>
      </c>
      <c r="D149" s="6" t="s">
        <v>347</v>
      </c>
      <c r="E149" s="6" t="s">
        <v>348</v>
      </c>
      <c r="F149" s="23" t="s">
        <v>349</v>
      </c>
    </row>
    <row r="150" spans="1:6" ht="15.75" x14ac:dyDescent="0.3">
      <c r="A150" s="13" t="str">
        <f>"TER"</f>
        <v>TER</v>
      </c>
      <c r="B150" s="7" t="s">
        <v>13</v>
      </c>
      <c r="C150" s="9" t="str">
        <f>"LON"</f>
        <v>LON</v>
      </c>
      <c r="D150" s="7" t="str">
        <f>"End of Loan"</f>
        <v>End of Loan</v>
      </c>
      <c r="E150" s="7" t="str">
        <f>"End Loan"</f>
        <v>End Loan</v>
      </c>
      <c r="F150" s="22" t="s">
        <v>350</v>
      </c>
    </row>
    <row r="151" spans="1:6" ht="15.75" x14ac:dyDescent="0.3">
      <c r="A151" s="13" t="str">
        <f>"TER"</f>
        <v>TER</v>
      </c>
      <c r="B151" s="7" t="s">
        <v>13</v>
      </c>
      <c r="C151" s="9" t="str">
        <f>"RFS"</f>
        <v>RFS</v>
      </c>
      <c r="D151" s="7" t="str">
        <f>"End of Secondment"</f>
        <v>End of Secondment</v>
      </c>
      <c r="E151" s="7" t="str">
        <f>"End Second"</f>
        <v>End Second</v>
      </c>
      <c r="F151" s="22" t="s">
        <v>351</v>
      </c>
    </row>
    <row r="152" spans="1:6" ht="15.75" x14ac:dyDescent="0.3">
      <c r="A152" s="13" t="str">
        <f>"TER"</f>
        <v>TER</v>
      </c>
      <c r="B152" s="7" t="s">
        <v>13</v>
      </c>
      <c r="C152" s="9" t="str">
        <f>"TRF"</f>
        <v>TRF</v>
      </c>
      <c r="D152" s="7" t="str">
        <f>"Transfer To Another Agency"</f>
        <v>Transfer To Another Agency</v>
      </c>
      <c r="E152" s="7" t="str">
        <f>"Transf Out"</f>
        <v>Transf Out</v>
      </c>
      <c r="F152" s="23" t="s">
        <v>352</v>
      </c>
    </row>
    <row r="153" spans="1:6" ht="15.75" x14ac:dyDescent="0.3">
      <c r="A153" s="13" t="s">
        <v>337</v>
      </c>
      <c r="B153" s="6" t="s">
        <v>13</v>
      </c>
      <c r="C153" s="9" t="s">
        <v>353</v>
      </c>
      <c r="D153" s="6" t="s">
        <v>354</v>
      </c>
      <c r="E153" s="6" t="s">
        <v>355</v>
      </c>
      <c r="F153" s="23" t="s">
        <v>356</v>
      </c>
    </row>
    <row r="154" spans="1:6" ht="15.75" x14ac:dyDescent="0.3">
      <c r="A154" s="13" t="str">
        <f>"TER"</f>
        <v>TER</v>
      </c>
      <c r="B154" s="7" t="s">
        <v>13</v>
      </c>
      <c r="C154" s="9" t="str">
        <f>"UNM"</f>
        <v>UNM</v>
      </c>
      <c r="D154" s="7" t="str">
        <f>"End of UN Mission"</f>
        <v>End of UN Mission</v>
      </c>
      <c r="E154" s="7" t="str">
        <f>"EndMission"</f>
        <v>EndMission</v>
      </c>
      <c r="F154" s="23" t="s">
        <v>357</v>
      </c>
    </row>
    <row r="155" spans="1:6" ht="15.75" x14ac:dyDescent="0.3">
      <c r="A155" s="24" t="s">
        <v>337</v>
      </c>
      <c r="B155" s="12" t="s">
        <v>13</v>
      </c>
      <c r="C155" s="12" t="s">
        <v>358</v>
      </c>
      <c r="D155" s="12" t="s">
        <v>359</v>
      </c>
      <c r="E155" s="12" t="s">
        <v>360</v>
      </c>
      <c r="F155" s="25" t="s">
        <v>375</v>
      </c>
    </row>
    <row r="156" spans="1:6" ht="15.75" x14ac:dyDescent="0.3">
      <c r="A156" s="13" t="s">
        <v>337</v>
      </c>
      <c r="B156" s="6" t="s">
        <v>13</v>
      </c>
      <c r="C156" s="8" t="s">
        <v>361</v>
      </c>
      <c r="D156" s="6" t="s">
        <v>362</v>
      </c>
      <c r="E156" s="6"/>
      <c r="F156" s="23" t="s">
        <v>363</v>
      </c>
    </row>
    <row r="157" spans="1:6" ht="15.75" x14ac:dyDescent="0.3">
      <c r="A157" s="13" t="s">
        <v>337</v>
      </c>
      <c r="B157" s="6" t="s">
        <v>13</v>
      </c>
      <c r="C157" s="8" t="s">
        <v>364</v>
      </c>
      <c r="D157" s="6" t="s">
        <v>365</v>
      </c>
      <c r="E157" s="6"/>
      <c r="F157" s="23" t="s">
        <v>363</v>
      </c>
    </row>
    <row r="158" spans="1:6" ht="15.75" x14ac:dyDescent="0.3">
      <c r="A158" s="20" t="s">
        <v>337</v>
      </c>
      <c r="B158" s="11" t="s">
        <v>13</v>
      </c>
      <c r="C158" s="11" t="s">
        <v>366</v>
      </c>
      <c r="D158" s="11" t="s">
        <v>14</v>
      </c>
      <c r="E158" s="11" t="s">
        <v>367</v>
      </c>
      <c r="F158" s="26" t="s">
        <v>368</v>
      </c>
    </row>
    <row r="159" spans="1:6" ht="16.5" thickBot="1" x14ac:dyDescent="0.35">
      <c r="A159" s="27" t="s">
        <v>337</v>
      </c>
      <c r="B159" s="28" t="s">
        <v>13</v>
      </c>
      <c r="C159" s="28" t="s">
        <v>369</v>
      </c>
      <c r="D159" s="28" t="s">
        <v>370</v>
      </c>
      <c r="E159" s="28" t="s">
        <v>371</v>
      </c>
      <c r="F159" s="29" t="s">
        <v>372</v>
      </c>
    </row>
    <row r="160" spans="1:6" ht="18" customHeight="1" x14ac:dyDescent="0.3">
      <c r="A160" s="1"/>
      <c r="B160" s="1"/>
      <c r="C160" s="1"/>
      <c r="D160" s="1"/>
      <c r="E160" s="1"/>
      <c r="F160" s="1"/>
    </row>
    <row r="161" spans="1:6" ht="15.75" x14ac:dyDescent="0.3">
      <c r="A161" s="1"/>
      <c r="B161" s="1"/>
      <c r="C161" s="1"/>
      <c r="D161" s="1"/>
      <c r="E161" s="1"/>
      <c r="F161" s="1"/>
    </row>
    <row r="162" spans="1:6" ht="15.75" x14ac:dyDescent="0.3">
      <c r="A162" s="1"/>
      <c r="B162" s="1"/>
      <c r="C162" s="1"/>
      <c r="D162" s="1"/>
      <c r="E162" s="1"/>
      <c r="F162" s="1"/>
    </row>
  </sheetData>
  <mergeCells count="2">
    <mergeCell ref="A1:F1"/>
    <mergeCell ref="A2:F2"/>
  </mergeCells>
  <pageMargins left="0.25" right="0.25" top="0.75" bottom="0.75" header="0.3" footer="0.3"/>
  <pageSetup paperSize="9" scale="54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275A0C25728D4DBC44B734BF52DF5F" ma:contentTypeVersion="12" ma:contentTypeDescription="Create a new document." ma:contentTypeScope="" ma:versionID="38b326cb452dcde592bfdc41c7cc5cc5">
  <xsd:schema xmlns:xsd="http://www.w3.org/2001/XMLSchema" xmlns:xs="http://www.w3.org/2001/XMLSchema" xmlns:p="http://schemas.microsoft.com/office/2006/metadata/properties" xmlns:ns3="b9c69bf5-e2d3-46cf-9855-167c2821e02f" xmlns:ns4="d327b1d3-dcb8-41b8-a884-18d15cae653d" targetNamespace="http://schemas.microsoft.com/office/2006/metadata/properties" ma:root="true" ma:fieldsID="679a7c81aa58437012eab2151e1e80a1" ns3:_="" ns4:_="">
    <xsd:import namespace="b9c69bf5-e2d3-46cf-9855-167c2821e02f"/>
    <xsd:import namespace="d327b1d3-dcb8-41b8-a884-18d15cae653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c69bf5-e2d3-46cf-9855-167c2821e02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27b1d3-dcb8-41b8-a884-18d15cae65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61D6E8-AAC6-4A1C-9461-3E90A04D5E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c69bf5-e2d3-46cf-9855-167c2821e02f"/>
    <ds:schemaRef ds:uri="d327b1d3-dcb8-41b8-a884-18d15cae65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B6CF99-62FD-485C-BEBA-6954354806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00D040-834A-4F01-AFAF-19E545754F7F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9c69bf5-e2d3-46cf-9855-167c2821e02f"/>
    <ds:schemaRef ds:uri="d327b1d3-dcb8-41b8-a884-18d15cae653d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Action Reason Table</vt:lpstr>
      <vt:lpstr>'Action Reason Table'!Print_Area</vt:lpstr>
    </vt:vector>
  </TitlesOfParts>
  <Company>UNDP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steven.arielsson</dc:creator>
  <cp:lastModifiedBy>Siddharth Pawar</cp:lastModifiedBy>
  <cp:lastPrinted>2011-08-18T09:11:37Z</cp:lastPrinted>
  <dcterms:created xsi:type="dcterms:W3CDTF">2011-06-20T12:28:21Z</dcterms:created>
  <dcterms:modified xsi:type="dcterms:W3CDTF">2020-01-30T21:12:08Z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0x0101007C275A0C25728D4DBC44B734BF52DF5F</vt:lpwstr>
  </property>
</Properties>
</file>