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p\704station\src\test\resources\"/>
    </mc:Choice>
  </mc:AlternateContent>
  <bookViews>
    <workbookView xWindow="4725" yWindow="2430" windowWidth="13815" windowHeight="6105" tabRatio="789" activeTab="1"/>
  </bookViews>
  <sheets>
    <sheet name="管理要求" sheetId="31" r:id="rId1"/>
    <sheet name="班组生产计划" sheetId="29" r:id="rId2"/>
    <sheet name="D1节点计划" sheetId="35" r:id="rId3"/>
    <sheet name="D2节点计划" sheetId="36" r:id="rId4"/>
    <sheet name="D3节点计划" sheetId="37" r:id="rId5"/>
    <sheet name="D4节点计划" sheetId="38" r:id="rId6"/>
    <sheet name="D5节点计划" sheetId="39" r:id="rId7"/>
  </sheets>
  <definedNames>
    <definedName name="_xlnm._FilterDatabase" localSheetId="1" hidden="1">班组生产计划!$A$4:$BT$2064</definedName>
  </definedNames>
  <calcPr calcId="152511" calcMode="manual"/>
</workbook>
</file>

<file path=xl/calcChain.xml><?xml version="1.0" encoding="utf-8"?>
<calcChain xmlns="http://schemas.openxmlformats.org/spreadsheetml/2006/main">
  <c r="AF10" i="29" l="1"/>
  <c r="Y10" i="29"/>
  <c r="S10" i="29"/>
  <c r="AF9" i="29"/>
  <c r="Y9" i="29"/>
  <c r="S9" i="29"/>
  <c r="AF8" i="29"/>
  <c r="Y8" i="29"/>
  <c r="S8" i="29"/>
  <c r="AF7" i="29"/>
  <c r="Y7" i="29"/>
  <c r="S7" i="29"/>
  <c r="AF6" i="29"/>
  <c r="Y6" i="29"/>
  <c r="S6" i="29"/>
  <c r="AF5" i="29"/>
  <c r="Y5" i="29"/>
  <c r="S5" i="29"/>
  <c r="M71" i="39" l="1"/>
  <c r="M70" i="39"/>
  <c r="M69" i="39"/>
  <c r="M68" i="39"/>
  <c r="M67" i="39"/>
  <c r="M66" i="39"/>
  <c r="M65" i="39"/>
  <c r="M64" i="39"/>
  <c r="M63" i="39"/>
  <c r="M62" i="39"/>
  <c r="M61" i="39"/>
  <c r="M60" i="39"/>
  <c r="M59" i="39"/>
  <c r="M58" i="39"/>
  <c r="M57" i="39"/>
  <c r="M56" i="39"/>
  <c r="M55" i="39"/>
  <c r="M54" i="39"/>
  <c r="M53" i="39"/>
  <c r="M52" i="39"/>
  <c r="M51" i="39"/>
  <c r="M50" i="39"/>
  <c r="M49" i="39"/>
  <c r="M48" i="39"/>
  <c r="M47" i="39"/>
  <c r="M46" i="39"/>
  <c r="M45" i="39"/>
  <c r="M44" i="39"/>
  <c r="M43" i="39"/>
  <c r="M42" i="39"/>
  <c r="M41" i="39"/>
  <c r="M40" i="39"/>
  <c r="M39" i="39"/>
  <c r="M38" i="39"/>
  <c r="M37" i="39"/>
  <c r="M36" i="39"/>
  <c r="M35" i="39"/>
  <c r="M34" i="39"/>
  <c r="M33" i="39"/>
  <c r="M32" i="39"/>
  <c r="M31" i="39"/>
  <c r="M30" i="39"/>
  <c r="M29" i="39"/>
  <c r="M28" i="39"/>
  <c r="M27" i="39"/>
  <c r="M26" i="39"/>
  <c r="M25" i="39"/>
  <c r="M24" i="39"/>
  <c r="M23" i="39"/>
  <c r="M22" i="39"/>
  <c r="M21" i="39"/>
  <c r="M20" i="39"/>
  <c r="M19" i="39"/>
  <c r="M18" i="39"/>
  <c r="M17" i="39"/>
  <c r="M16" i="39"/>
  <c r="M15" i="39"/>
  <c r="M14" i="39"/>
  <c r="M13" i="39"/>
  <c r="M12" i="39"/>
  <c r="M11" i="39"/>
  <c r="M10" i="39"/>
  <c r="M9" i="39"/>
  <c r="M8" i="39"/>
  <c r="M7" i="39"/>
  <c r="M6" i="39"/>
  <c r="M5" i="39"/>
  <c r="M71" i="38"/>
  <c r="M70" i="38"/>
  <c r="M69" i="38"/>
  <c r="M68" i="38"/>
  <c r="M67" i="38"/>
  <c r="M66" i="38"/>
  <c r="M65" i="38"/>
  <c r="M64" i="38"/>
  <c r="M63" i="38"/>
  <c r="M62" i="38"/>
  <c r="M61" i="38"/>
  <c r="M60" i="38"/>
  <c r="M59" i="38"/>
  <c r="M58" i="38"/>
  <c r="M57" i="38"/>
  <c r="M56" i="38"/>
  <c r="M55" i="38"/>
  <c r="M54" i="38"/>
  <c r="M53" i="38"/>
  <c r="M52" i="38"/>
  <c r="M51" i="38"/>
  <c r="M50" i="38"/>
  <c r="M49" i="38"/>
  <c r="M48" i="38"/>
  <c r="M47" i="38"/>
  <c r="M46" i="38"/>
  <c r="M45" i="38"/>
  <c r="M44" i="38"/>
  <c r="M43" i="38"/>
  <c r="M42" i="38"/>
  <c r="M41" i="38"/>
  <c r="M40" i="38"/>
  <c r="M39" i="38"/>
  <c r="M38" i="38"/>
  <c r="M37" i="38"/>
  <c r="M36" i="38"/>
  <c r="M35" i="38"/>
  <c r="M34" i="38"/>
  <c r="M33" i="38"/>
  <c r="M32" i="38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M8" i="38"/>
  <c r="M7" i="38"/>
  <c r="M6" i="38"/>
  <c r="M5" i="38"/>
  <c r="M72" i="37"/>
  <c r="M71" i="37"/>
  <c r="M70" i="37"/>
  <c r="M69" i="37"/>
  <c r="M68" i="37"/>
  <c r="M67" i="37"/>
  <c r="M66" i="37"/>
  <c r="M65" i="37"/>
  <c r="M64" i="37"/>
  <c r="M63" i="37"/>
  <c r="M62" i="37"/>
  <c r="M61" i="37"/>
  <c r="M60" i="37"/>
  <c r="M59" i="37"/>
  <c r="M58" i="37"/>
  <c r="M57" i="37"/>
  <c r="M56" i="37"/>
  <c r="M55" i="37"/>
  <c r="M54" i="37"/>
  <c r="M53" i="37"/>
  <c r="M52" i="37"/>
  <c r="M51" i="37"/>
  <c r="M50" i="37"/>
  <c r="M49" i="37"/>
  <c r="M48" i="37"/>
  <c r="M47" i="37"/>
  <c r="M46" i="37"/>
  <c r="M45" i="37"/>
  <c r="M44" i="37"/>
  <c r="M43" i="37"/>
  <c r="M42" i="37"/>
  <c r="M41" i="37"/>
  <c r="M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M9" i="37"/>
  <c r="M8" i="37"/>
  <c r="M7" i="37"/>
  <c r="M6" i="37"/>
  <c r="M5" i="37"/>
  <c r="M76" i="35" l="1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AT9" i="29"/>
  <c r="BG6" i="29"/>
  <c r="BH7" i="29"/>
  <c r="AJ6" i="29"/>
  <c r="AV10" i="29"/>
  <c r="AI8" i="29"/>
  <c r="BE6" i="29"/>
  <c r="AE9" i="29"/>
  <c r="BE5" i="29"/>
  <c r="AE8" i="29"/>
  <c r="AR6" i="29"/>
  <c r="BH5" i="29"/>
  <c r="AW9" i="29"/>
  <c r="AU9" i="29"/>
  <c r="AU8" i="29"/>
  <c r="BI5" i="29"/>
  <c r="AJ9" i="29"/>
  <c r="BC9" i="29"/>
  <c r="AX5" i="29"/>
  <c r="AL9" i="29"/>
  <c r="AJ7" i="29"/>
  <c r="AX10" i="29"/>
  <c r="AZ7" i="29"/>
  <c r="AO10" i="29"/>
  <c r="AT5" i="29"/>
  <c r="AT8" i="29"/>
  <c r="BG10" i="29"/>
  <c r="AV9" i="29"/>
  <c r="AJ8" i="29"/>
  <c r="AV6" i="29"/>
  <c r="AK5" i="29"/>
  <c r="AO5" i="29"/>
  <c r="AR7" i="29"/>
  <c r="AR10" i="29"/>
  <c r="AP7" i="29"/>
  <c r="BE9" i="29"/>
  <c r="AZ10" i="29"/>
  <c r="AE10" i="29"/>
  <c r="AQ8" i="29"/>
  <c r="BE8" i="29"/>
  <c r="BJ9" i="29"/>
  <c r="BG7" i="29"/>
  <c r="AU10" i="29"/>
  <c r="AP8" i="29"/>
  <c r="AN8" i="29"/>
  <c r="AR9" i="29"/>
  <c r="BC5" i="29"/>
  <c r="AZ6" i="29"/>
  <c r="AT6" i="29"/>
  <c r="AL5" i="29"/>
  <c r="AU6" i="29"/>
  <c r="AS9" i="29"/>
  <c r="AS8" i="29"/>
  <c r="BG8" i="29"/>
  <c r="BH8" i="29"/>
  <c r="BB6" i="29"/>
  <c r="BB5" i="29"/>
  <c r="BI10" i="29"/>
  <c r="AT10" i="29"/>
  <c r="AK6" i="29"/>
  <c r="AP9" i="29"/>
  <c r="AW7" i="29"/>
  <c r="AM10" i="29"/>
  <c r="AX9" i="29"/>
  <c r="AB9" i="29"/>
  <c r="AK7" i="29"/>
  <c r="AK9" i="29"/>
  <c r="BC6" i="29"/>
  <c r="AE5" i="29"/>
  <c r="AI7" i="29"/>
  <c r="AR8" i="29"/>
  <c r="BB10" i="29"/>
  <c r="BG9" i="29"/>
  <c r="AY10" i="29"/>
  <c r="AZ5" i="29"/>
  <c r="BD10" i="29"/>
  <c r="AQ7" i="29"/>
  <c r="BI8" i="29"/>
  <c r="BA6" i="29"/>
  <c r="AD5" i="29"/>
  <c r="BJ5" i="29"/>
  <c r="AI6" i="29"/>
  <c r="BB9" i="29"/>
  <c r="BH9" i="29"/>
  <c r="AZ9" i="29"/>
  <c r="AS6" i="29"/>
  <c r="AP6" i="29"/>
  <c r="BB8" i="29"/>
  <c r="AN9" i="29"/>
  <c r="AT7" i="29"/>
  <c r="AV5" i="29"/>
  <c r="BE10" i="29"/>
  <c r="BA10" i="29"/>
  <c r="AN5" i="29"/>
  <c r="BA5" i="29"/>
  <c r="BE7" i="29"/>
  <c r="AQ10" i="29"/>
  <c r="AQ6" i="29"/>
  <c r="BC10" i="29"/>
  <c r="AY7" i="29"/>
  <c r="BD9" i="29"/>
  <c r="AS5" i="29"/>
  <c r="AO6" i="29"/>
  <c r="AL8" i="29"/>
  <c r="AW5" i="29"/>
  <c r="AO8" i="29"/>
  <c r="BD8" i="29"/>
  <c r="AN10" i="29"/>
  <c r="AW10" i="29"/>
  <c r="AJ5" i="29"/>
  <c r="BD6" i="29"/>
  <c r="BI7" i="29"/>
  <c r="AO7" i="29"/>
  <c r="AU5" i="29"/>
  <c r="AL7" i="29"/>
  <c r="AY6" i="29"/>
  <c r="AM8" i="29"/>
  <c r="AW6" i="29"/>
  <c r="AY9" i="29"/>
  <c r="AY5" i="29"/>
  <c r="AX6" i="29"/>
  <c r="BJ10" i="29"/>
  <c r="AB5" i="29"/>
  <c r="AO9" i="29"/>
  <c r="BA7" i="29"/>
  <c r="AE7" i="29"/>
  <c r="AV7" i="29"/>
  <c r="AM5" i="29"/>
  <c r="AB8" i="29"/>
  <c r="AL6" i="29"/>
  <c r="AM7" i="29"/>
  <c r="AZ8" i="29"/>
  <c r="AN6" i="29"/>
  <c r="BB7" i="29"/>
  <c r="AI10" i="29"/>
  <c r="BA8" i="29"/>
  <c r="BI6" i="29"/>
  <c r="AP10" i="29"/>
  <c r="BF5" i="29"/>
  <c r="AV8" i="29"/>
  <c r="AX8" i="29"/>
  <c r="AM6" i="29"/>
  <c r="AB6" i="29"/>
  <c r="BH10" i="29"/>
  <c r="BJ6" i="29"/>
  <c r="AN7" i="29"/>
  <c r="BC7" i="29"/>
  <c r="AQ5" i="29"/>
  <c r="AI9" i="29"/>
  <c r="BF9" i="29" s="1"/>
  <c r="AB10" i="29"/>
  <c r="BA9" i="29"/>
  <c r="BG5" i="29"/>
  <c r="AP5" i="29"/>
  <c r="BD5" i="29"/>
  <c r="AB7" i="29"/>
  <c r="BH6" i="29"/>
  <c r="AU7" i="29"/>
  <c r="AD8" i="29"/>
  <c r="AW8" i="29"/>
  <c r="BJ8" i="29"/>
  <c r="AQ9" i="29"/>
  <c r="AS7" i="29"/>
  <c r="BF10" i="29"/>
  <c r="AX7" i="29"/>
  <c r="AJ10" i="29"/>
  <c r="AK10" i="29"/>
  <c r="BC8" i="29"/>
  <c r="BD7" i="29"/>
  <c r="AY8" i="29"/>
  <c r="AE6" i="29"/>
  <c r="BJ7" i="29"/>
  <c r="BI9" i="29"/>
  <c r="AM9" i="29"/>
  <c r="AK8" i="29"/>
  <c r="AR5" i="29"/>
  <c r="AS10" i="29"/>
  <c r="AL10" i="29"/>
  <c r="AI5" i="29"/>
  <c r="AD7" i="29"/>
  <c r="BF7" i="29"/>
  <c r="AD6" i="29"/>
  <c r="BF6" i="29"/>
  <c r="AC8" i="29" l="1"/>
  <c r="AC6" i="29"/>
  <c r="AC5" i="29"/>
  <c r="AC7" i="29"/>
  <c r="J3" i="39"/>
  <c r="J3" i="38"/>
  <c r="J3" i="37"/>
  <c r="J3" i="36"/>
  <c r="M20" i="36"/>
  <c r="M19" i="36"/>
  <c r="M18" i="36"/>
  <c r="M17" i="36"/>
  <c r="M16" i="36"/>
  <c r="M15" i="36"/>
  <c r="M14" i="36"/>
  <c r="M13" i="36"/>
  <c r="M12" i="36"/>
  <c r="M11" i="36"/>
  <c r="M10" i="36"/>
  <c r="M9" i="36"/>
  <c r="M8" i="36"/>
  <c r="M7" i="36"/>
  <c r="M6" i="36"/>
  <c r="M5" i="36"/>
  <c r="AD9" i="29"/>
  <c r="BF8" i="29"/>
  <c r="AA8" i="29"/>
  <c r="AH7" i="29"/>
  <c r="AH9" i="29"/>
  <c r="AD10" i="29"/>
  <c r="AH10" i="29"/>
  <c r="AH5" i="29"/>
  <c r="AA10" i="29"/>
  <c r="AA9" i="29"/>
  <c r="AA6" i="29"/>
  <c r="AH8" i="29"/>
  <c r="AA7" i="29"/>
  <c r="AA5" i="29"/>
  <c r="AH6" i="29"/>
  <c r="AC9" i="29" l="1"/>
  <c r="AC10" i="29"/>
  <c r="AG8" i="29"/>
  <c r="Z8" i="29"/>
  <c r="Z10" i="29"/>
  <c r="Z7" i="29"/>
  <c r="AG9" i="29"/>
  <c r="AG7" i="29"/>
  <c r="Z6" i="29"/>
  <c r="AG6" i="29"/>
  <c r="Z5" i="29"/>
  <c r="Z9" i="29"/>
  <c r="M75" i="36"/>
  <c r="M74" i="36"/>
  <c r="M73" i="36"/>
  <c r="M72" i="36"/>
  <c r="M71" i="36"/>
  <c r="M70" i="36"/>
  <c r="M69" i="36"/>
  <c r="M68" i="36"/>
  <c r="M67" i="36"/>
  <c r="M66" i="36"/>
  <c r="M65" i="36"/>
  <c r="M64" i="36"/>
  <c r="M63" i="36"/>
  <c r="M62" i="36"/>
  <c r="M61" i="36"/>
  <c r="M60" i="36"/>
  <c r="M59" i="36"/>
  <c r="M58" i="36"/>
  <c r="M57" i="36"/>
  <c r="M56" i="36"/>
  <c r="M55" i="36"/>
  <c r="M54" i="36"/>
  <c r="M53" i="36"/>
  <c r="M52" i="36"/>
  <c r="M51" i="36"/>
  <c r="M50" i="36"/>
  <c r="M49" i="36"/>
  <c r="M48" i="36"/>
  <c r="M47" i="36"/>
  <c r="M46" i="36"/>
  <c r="M45" i="36"/>
  <c r="M44" i="36"/>
  <c r="M43" i="36"/>
  <c r="M42" i="36"/>
  <c r="M41" i="36"/>
  <c r="M40" i="36"/>
  <c r="M39" i="36"/>
  <c r="M38" i="36"/>
  <c r="M37" i="36"/>
  <c r="M36" i="36"/>
  <c r="M35" i="36"/>
  <c r="M34" i="36"/>
  <c r="M33" i="36"/>
  <c r="M32" i="36"/>
  <c r="M31" i="36"/>
  <c r="M30" i="36"/>
  <c r="M29" i="36"/>
  <c r="M28" i="36"/>
  <c r="M27" i="36"/>
  <c r="M26" i="36"/>
  <c r="M25" i="36"/>
  <c r="M24" i="36"/>
  <c r="M23" i="36"/>
  <c r="M22" i="36"/>
  <c r="M21" i="36"/>
  <c r="AG10" i="29"/>
  <c r="AG5" i="29"/>
  <c r="I3" i="35" l="1"/>
  <c r="I3" i="36"/>
  <c r="I3" i="38"/>
  <c r="I3" i="37"/>
  <c r="I3" i="39"/>
  <c r="BC31" i="35" l="1"/>
  <c r="AX6" i="35"/>
  <c r="K3" i="36" l="1"/>
  <c r="K3" i="37"/>
  <c r="K3" i="38"/>
  <c r="K3" i="39"/>
  <c r="L3" i="39"/>
  <c r="H3" i="39"/>
  <c r="G3" i="39"/>
  <c r="F3" i="39"/>
  <c r="L3" i="38"/>
  <c r="H3" i="38"/>
  <c r="G3" i="38"/>
  <c r="F3" i="38"/>
  <c r="L3" i="37"/>
  <c r="H3" i="37"/>
  <c r="G3" i="37"/>
  <c r="F3" i="37"/>
  <c r="L3" i="36"/>
  <c r="H3" i="36"/>
  <c r="G3" i="36"/>
  <c r="F3" i="36"/>
  <c r="L3" i="35"/>
  <c r="J3" i="35"/>
  <c r="H3" i="35"/>
  <c r="G3" i="35"/>
  <c r="F3" i="35"/>
  <c r="K3" i="35" l="1"/>
  <c r="BB40" i="39"/>
  <c r="BB39" i="39"/>
  <c r="BB38" i="39"/>
  <c r="BB37" i="39"/>
  <c r="BB36" i="39"/>
  <c r="BB35" i="39"/>
  <c r="BC34" i="39"/>
  <c r="BC33" i="39"/>
  <c r="BC32" i="39"/>
  <c r="BH31" i="39"/>
  <c r="BF31" i="39"/>
  <c r="BC31" i="39"/>
  <c r="BB40" i="38"/>
  <c r="BB39" i="38"/>
  <c r="BB38" i="38"/>
  <c r="BB37" i="38"/>
  <c r="BB36" i="38"/>
  <c r="BB35" i="38"/>
  <c r="BC34" i="38"/>
  <c r="BC33" i="38"/>
  <c r="BC32" i="38"/>
  <c r="BH31" i="38"/>
  <c r="BF31" i="38"/>
  <c r="BC31" i="38"/>
  <c r="BB40" i="37"/>
  <c r="BB39" i="37"/>
  <c r="BB38" i="37"/>
  <c r="BB37" i="37"/>
  <c r="BB36" i="37"/>
  <c r="BB35" i="37"/>
  <c r="BC34" i="37"/>
  <c r="BC33" i="37"/>
  <c r="BC32" i="37"/>
  <c r="BH31" i="37"/>
  <c r="BF31" i="37"/>
  <c r="BC31" i="37"/>
  <c r="BB40" i="36"/>
  <c r="BB39" i="36"/>
  <c r="BB38" i="36"/>
  <c r="BB37" i="36"/>
  <c r="BB36" i="36"/>
  <c r="BB35" i="36"/>
  <c r="BC34" i="36"/>
  <c r="BC33" i="36"/>
  <c r="BC32" i="36"/>
  <c r="BH31" i="36"/>
  <c r="BF31" i="36"/>
  <c r="BC31" i="36"/>
  <c r="BB40" i="35"/>
  <c r="BB39" i="35"/>
  <c r="BB38" i="35"/>
  <c r="BB37" i="35"/>
  <c r="BB36" i="35"/>
  <c r="BB35" i="35"/>
  <c r="BC34" i="35"/>
  <c r="BC33" i="35"/>
  <c r="BC32" i="35"/>
  <c r="BH31" i="35"/>
  <c r="BF31" i="35"/>
  <c r="BW13" i="39"/>
  <c r="BV13" i="39"/>
  <c r="BT13" i="39"/>
  <c r="BS13" i="39"/>
  <c r="BQ13" i="39"/>
  <c r="BP13" i="39"/>
  <c r="BN13" i="39"/>
  <c r="BM13" i="39"/>
  <c r="BK13" i="39"/>
  <c r="BJ13" i="39"/>
  <c r="BH13" i="39"/>
  <c r="BG13" i="39"/>
  <c r="BE13" i="39"/>
  <c r="BD13" i="39"/>
  <c r="BB13" i="39"/>
  <c r="BA13" i="39"/>
  <c r="AY13" i="39"/>
  <c r="AX13" i="39"/>
  <c r="BW12" i="39"/>
  <c r="BV12" i="39"/>
  <c r="BT12" i="39"/>
  <c r="BS12" i="39"/>
  <c r="BQ12" i="39"/>
  <c r="BP12" i="39"/>
  <c r="BN12" i="39"/>
  <c r="BM12" i="39"/>
  <c r="BK12" i="39"/>
  <c r="BJ12" i="39"/>
  <c r="BH12" i="39"/>
  <c r="BG12" i="39"/>
  <c r="BE12" i="39"/>
  <c r="BD12" i="39"/>
  <c r="BB12" i="39"/>
  <c r="BA12" i="39"/>
  <c r="AY12" i="39"/>
  <c r="AX12" i="39"/>
  <c r="BW11" i="39"/>
  <c r="BV11" i="39"/>
  <c r="BT11" i="39"/>
  <c r="BS11" i="39"/>
  <c r="BQ11" i="39"/>
  <c r="BP11" i="39"/>
  <c r="BN11" i="39"/>
  <c r="BM11" i="39"/>
  <c r="BK11" i="39"/>
  <c r="BJ11" i="39"/>
  <c r="BH11" i="39"/>
  <c r="BG11" i="39"/>
  <c r="BE11" i="39"/>
  <c r="BD11" i="39"/>
  <c r="BB11" i="39"/>
  <c r="BA11" i="39"/>
  <c r="AY11" i="39"/>
  <c r="AX11" i="39"/>
  <c r="BW10" i="39"/>
  <c r="BV10" i="39"/>
  <c r="BT10" i="39"/>
  <c r="BS10" i="39"/>
  <c r="BQ10" i="39"/>
  <c r="BP10" i="39"/>
  <c r="BN10" i="39"/>
  <c r="BM10" i="39"/>
  <c r="BK10" i="39"/>
  <c r="BJ10" i="39"/>
  <c r="BH10" i="39"/>
  <c r="BG10" i="39"/>
  <c r="BE10" i="39"/>
  <c r="BD10" i="39"/>
  <c r="BB10" i="39"/>
  <c r="BA10" i="39"/>
  <c r="AY10" i="39"/>
  <c r="AX10" i="39"/>
  <c r="BW9" i="39"/>
  <c r="BV9" i="39"/>
  <c r="BT9" i="39"/>
  <c r="BS9" i="39"/>
  <c r="BQ9" i="39"/>
  <c r="BP9" i="39"/>
  <c r="BN9" i="39"/>
  <c r="BM9" i="39"/>
  <c r="BK9" i="39"/>
  <c r="BJ9" i="39"/>
  <c r="BH9" i="39"/>
  <c r="BG9" i="39"/>
  <c r="BE9" i="39"/>
  <c r="BD9" i="39"/>
  <c r="BB9" i="39"/>
  <c r="BA9" i="39"/>
  <c r="AY9" i="39"/>
  <c r="AX9" i="39"/>
  <c r="BW8" i="39"/>
  <c r="BV8" i="39"/>
  <c r="BT8" i="39"/>
  <c r="BS8" i="39"/>
  <c r="BQ8" i="39"/>
  <c r="BP8" i="39"/>
  <c r="BN8" i="39"/>
  <c r="BM8" i="39"/>
  <c r="BK8" i="39"/>
  <c r="BJ8" i="39"/>
  <c r="BH8" i="39"/>
  <c r="BG8" i="39"/>
  <c r="BE8" i="39"/>
  <c r="BD8" i="39"/>
  <c r="BB8" i="39"/>
  <c r="BA8" i="39"/>
  <c r="AY8" i="39"/>
  <c r="AX8" i="39"/>
  <c r="BW7" i="39"/>
  <c r="BV7" i="39"/>
  <c r="BT7" i="39"/>
  <c r="BS7" i="39"/>
  <c r="BQ7" i="39"/>
  <c r="BP7" i="39"/>
  <c r="BN7" i="39"/>
  <c r="BM7" i="39"/>
  <c r="BK7" i="39"/>
  <c r="BJ7" i="39"/>
  <c r="BH7" i="39"/>
  <c r="BG7" i="39"/>
  <c r="BE7" i="39"/>
  <c r="BD7" i="39"/>
  <c r="BB7" i="39"/>
  <c r="BA7" i="39"/>
  <c r="AY7" i="39"/>
  <c r="AX7" i="39"/>
  <c r="BW6" i="39"/>
  <c r="BV6" i="39"/>
  <c r="BT6" i="39"/>
  <c r="BS6" i="39"/>
  <c r="BQ6" i="39"/>
  <c r="BP6" i="39"/>
  <c r="BN6" i="39"/>
  <c r="BM6" i="39"/>
  <c r="BK6" i="39"/>
  <c r="BJ6" i="39"/>
  <c r="BH6" i="39"/>
  <c r="BG6" i="39"/>
  <c r="BE6" i="39"/>
  <c r="BD6" i="39"/>
  <c r="BB6" i="39"/>
  <c r="BA6" i="39"/>
  <c r="AY6" i="39"/>
  <c r="AX6" i="39"/>
  <c r="BW13" i="38"/>
  <c r="BV13" i="38"/>
  <c r="BT13" i="38"/>
  <c r="BS13" i="38"/>
  <c r="BQ13" i="38"/>
  <c r="BP13" i="38"/>
  <c r="BN13" i="38"/>
  <c r="BM13" i="38"/>
  <c r="BK13" i="38"/>
  <c r="BJ13" i="38"/>
  <c r="BH13" i="38"/>
  <c r="BG13" i="38"/>
  <c r="BE13" i="38"/>
  <c r="BD13" i="38"/>
  <c r="BB13" i="38"/>
  <c r="BA13" i="38"/>
  <c r="AY13" i="38"/>
  <c r="AX13" i="38"/>
  <c r="BW12" i="38"/>
  <c r="BV12" i="38"/>
  <c r="BT12" i="38"/>
  <c r="BS12" i="38"/>
  <c r="BQ12" i="38"/>
  <c r="BP12" i="38"/>
  <c r="BN12" i="38"/>
  <c r="BM12" i="38"/>
  <c r="BK12" i="38"/>
  <c r="BJ12" i="38"/>
  <c r="BH12" i="38"/>
  <c r="BG12" i="38"/>
  <c r="BE12" i="38"/>
  <c r="BD12" i="38"/>
  <c r="BB12" i="38"/>
  <c r="BA12" i="38"/>
  <c r="AY12" i="38"/>
  <c r="AX12" i="38"/>
  <c r="BW11" i="38"/>
  <c r="BV11" i="38"/>
  <c r="BT11" i="38"/>
  <c r="BS11" i="38"/>
  <c r="BQ11" i="38"/>
  <c r="BP11" i="38"/>
  <c r="BN11" i="38"/>
  <c r="BM11" i="38"/>
  <c r="BK11" i="38"/>
  <c r="BJ11" i="38"/>
  <c r="BH11" i="38"/>
  <c r="BG11" i="38"/>
  <c r="BE11" i="38"/>
  <c r="BD11" i="38"/>
  <c r="BB11" i="38"/>
  <c r="BA11" i="38"/>
  <c r="AY11" i="38"/>
  <c r="AX11" i="38"/>
  <c r="BW10" i="38"/>
  <c r="BV10" i="38"/>
  <c r="BT10" i="38"/>
  <c r="BS10" i="38"/>
  <c r="BQ10" i="38"/>
  <c r="BP10" i="38"/>
  <c r="BN10" i="38"/>
  <c r="BM10" i="38"/>
  <c r="BK10" i="38"/>
  <c r="BJ10" i="38"/>
  <c r="BH10" i="38"/>
  <c r="BG10" i="38"/>
  <c r="BE10" i="38"/>
  <c r="BD10" i="38"/>
  <c r="BB10" i="38"/>
  <c r="BA10" i="38"/>
  <c r="AY10" i="38"/>
  <c r="AX10" i="38"/>
  <c r="BW9" i="38"/>
  <c r="BV9" i="38"/>
  <c r="BT9" i="38"/>
  <c r="BS9" i="38"/>
  <c r="BQ9" i="38"/>
  <c r="BP9" i="38"/>
  <c r="BN9" i="38"/>
  <c r="BM9" i="38"/>
  <c r="BK9" i="38"/>
  <c r="BJ9" i="38"/>
  <c r="BH9" i="38"/>
  <c r="BG9" i="38"/>
  <c r="BE9" i="38"/>
  <c r="BD9" i="38"/>
  <c r="BB9" i="38"/>
  <c r="BA9" i="38"/>
  <c r="AY9" i="38"/>
  <c r="AX9" i="38"/>
  <c r="BW8" i="38"/>
  <c r="BV8" i="38"/>
  <c r="BT8" i="38"/>
  <c r="BS8" i="38"/>
  <c r="BQ8" i="38"/>
  <c r="BP8" i="38"/>
  <c r="BN8" i="38"/>
  <c r="BM8" i="38"/>
  <c r="BK8" i="38"/>
  <c r="BJ8" i="38"/>
  <c r="BH8" i="38"/>
  <c r="BG8" i="38"/>
  <c r="BE8" i="38"/>
  <c r="BD8" i="38"/>
  <c r="BB8" i="38"/>
  <c r="BA8" i="38"/>
  <c r="AY8" i="38"/>
  <c r="AX8" i="38"/>
  <c r="BW7" i="38"/>
  <c r="BV7" i="38"/>
  <c r="BT7" i="38"/>
  <c r="BS7" i="38"/>
  <c r="BQ7" i="38"/>
  <c r="BP7" i="38"/>
  <c r="BN7" i="38"/>
  <c r="BM7" i="38"/>
  <c r="BK7" i="38"/>
  <c r="BJ7" i="38"/>
  <c r="BH7" i="38"/>
  <c r="BG7" i="38"/>
  <c r="BE7" i="38"/>
  <c r="BD7" i="38"/>
  <c r="BB7" i="38"/>
  <c r="BA7" i="38"/>
  <c r="AY7" i="38"/>
  <c r="AX7" i="38"/>
  <c r="BW6" i="38"/>
  <c r="BV6" i="38"/>
  <c r="BT6" i="38"/>
  <c r="BS6" i="38"/>
  <c r="BQ6" i="38"/>
  <c r="BP6" i="38"/>
  <c r="BN6" i="38"/>
  <c r="BM6" i="38"/>
  <c r="BK6" i="38"/>
  <c r="BJ6" i="38"/>
  <c r="BH6" i="38"/>
  <c r="BG6" i="38"/>
  <c r="BE6" i="38"/>
  <c r="BD6" i="38"/>
  <c r="BB6" i="38"/>
  <c r="BA6" i="38"/>
  <c r="AY6" i="38"/>
  <c r="AX6" i="38"/>
  <c r="BW13" i="37"/>
  <c r="BV13" i="37"/>
  <c r="BT13" i="37"/>
  <c r="BS13" i="37"/>
  <c r="BQ13" i="37"/>
  <c r="BP13" i="37"/>
  <c r="BN13" i="37"/>
  <c r="BM13" i="37"/>
  <c r="BK13" i="37"/>
  <c r="BJ13" i="37"/>
  <c r="BH13" i="37"/>
  <c r="BG13" i="37"/>
  <c r="BE13" i="37"/>
  <c r="BD13" i="37"/>
  <c r="BB13" i="37"/>
  <c r="BA13" i="37"/>
  <c r="AY13" i="37"/>
  <c r="AX13" i="37"/>
  <c r="BW12" i="37"/>
  <c r="BV12" i="37"/>
  <c r="BT12" i="37"/>
  <c r="BS12" i="37"/>
  <c r="BQ12" i="37"/>
  <c r="BP12" i="37"/>
  <c r="BN12" i="37"/>
  <c r="BM12" i="37"/>
  <c r="BK12" i="37"/>
  <c r="BJ12" i="37"/>
  <c r="BH12" i="37"/>
  <c r="BG12" i="37"/>
  <c r="BE12" i="37"/>
  <c r="BD12" i="37"/>
  <c r="BB12" i="37"/>
  <c r="BA12" i="37"/>
  <c r="AY12" i="37"/>
  <c r="AX12" i="37"/>
  <c r="BW11" i="37"/>
  <c r="BV11" i="37"/>
  <c r="BT11" i="37"/>
  <c r="BS11" i="37"/>
  <c r="BQ11" i="37"/>
  <c r="BP11" i="37"/>
  <c r="BN11" i="37"/>
  <c r="BM11" i="37"/>
  <c r="BK11" i="37"/>
  <c r="BJ11" i="37"/>
  <c r="BH11" i="37"/>
  <c r="BG11" i="37"/>
  <c r="BE11" i="37"/>
  <c r="BD11" i="37"/>
  <c r="BB11" i="37"/>
  <c r="BA11" i="37"/>
  <c r="AY11" i="37"/>
  <c r="AX11" i="37"/>
  <c r="BW10" i="37"/>
  <c r="BV10" i="37"/>
  <c r="BT10" i="37"/>
  <c r="BS10" i="37"/>
  <c r="BQ10" i="37"/>
  <c r="BP10" i="37"/>
  <c r="BN10" i="37"/>
  <c r="BM10" i="37"/>
  <c r="BK10" i="37"/>
  <c r="BJ10" i="37"/>
  <c r="BH10" i="37"/>
  <c r="BG10" i="37"/>
  <c r="BE10" i="37"/>
  <c r="BD10" i="37"/>
  <c r="BB10" i="37"/>
  <c r="BA10" i="37"/>
  <c r="AY10" i="37"/>
  <c r="AX10" i="37"/>
  <c r="BW9" i="37"/>
  <c r="BV9" i="37"/>
  <c r="BT9" i="37"/>
  <c r="BS9" i="37"/>
  <c r="BQ9" i="37"/>
  <c r="BP9" i="37"/>
  <c r="BN9" i="37"/>
  <c r="BM9" i="37"/>
  <c r="BK9" i="37"/>
  <c r="BJ9" i="37"/>
  <c r="BH9" i="37"/>
  <c r="BG9" i="37"/>
  <c r="BE9" i="37"/>
  <c r="BD9" i="37"/>
  <c r="BB9" i="37"/>
  <c r="BA9" i="37"/>
  <c r="AY9" i="37"/>
  <c r="AX9" i="37"/>
  <c r="BW8" i="37"/>
  <c r="BV8" i="37"/>
  <c r="BT8" i="37"/>
  <c r="BS8" i="37"/>
  <c r="BQ8" i="37"/>
  <c r="BP8" i="37"/>
  <c r="BN8" i="37"/>
  <c r="BM8" i="37"/>
  <c r="BK8" i="37"/>
  <c r="BJ8" i="37"/>
  <c r="BH8" i="37"/>
  <c r="BG8" i="37"/>
  <c r="BE8" i="37"/>
  <c r="BD8" i="37"/>
  <c r="BB8" i="37"/>
  <c r="BA8" i="37"/>
  <c r="AY8" i="37"/>
  <c r="AX8" i="37"/>
  <c r="BW7" i="37"/>
  <c r="BV7" i="37"/>
  <c r="BT7" i="37"/>
  <c r="BS7" i="37"/>
  <c r="BQ7" i="37"/>
  <c r="BP7" i="37"/>
  <c r="BN7" i="37"/>
  <c r="BM7" i="37"/>
  <c r="BK7" i="37"/>
  <c r="BJ7" i="37"/>
  <c r="BH7" i="37"/>
  <c r="BG7" i="37"/>
  <c r="BE7" i="37"/>
  <c r="BD7" i="37"/>
  <c r="BB7" i="37"/>
  <c r="BA7" i="37"/>
  <c r="AY7" i="37"/>
  <c r="AX7" i="37"/>
  <c r="BW6" i="37"/>
  <c r="BV6" i="37"/>
  <c r="BT6" i="37"/>
  <c r="BS6" i="37"/>
  <c r="BQ6" i="37"/>
  <c r="BP6" i="37"/>
  <c r="BN6" i="37"/>
  <c r="BM6" i="37"/>
  <c r="BK6" i="37"/>
  <c r="BJ6" i="37"/>
  <c r="BH6" i="37"/>
  <c r="BG6" i="37"/>
  <c r="BE6" i="37"/>
  <c r="BD6" i="37"/>
  <c r="BB6" i="37"/>
  <c r="BA6" i="37"/>
  <c r="AY6" i="37"/>
  <c r="AX6" i="37"/>
  <c r="BW13" i="36"/>
  <c r="BV13" i="36"/>
  <c r="BT13" i="36"/>
  <c r="BS13" i="36"/>
  <c r="BQ13" i="36"/>
  <c r="BP13" i="36"/>
  <c r="BN13" i="36"/>
  <c r="BM13" i="36"/>
  <c r="BK13" i="36"/>
  <c r="BJ13" i="36"/>
  <c r="BH13" i="36"/>
  <c r="BG13" i="36"/>
  <c r="BE13" i="36"/>
  <c r="BD13" i="36"/>
  <c r="BB13" i="36"/>
  <c r="BA13" i="36"/>
  <c r="AY13" i="36"/>
  <c r="AX13" i="36"/>
  <c r="BW12" i="36"/>
  <c r="BV12" i="36"/>
  <c r="BT12" i="36"/>
  <c r="BS12" i="36"/>
  <c r="BQ12" i="36"/>
  <c r="BP12" i="36"/>
  <c r="BN12" i="36"/>
  <c r="BM12" i="36"/>
  <c r="BK12" i="36"/>
  <c r="BJ12" i="36"/>
  <c r="BH12" i="36"/>
  <c r="BG12" i="36"/>
  <c r="BE12" i="36"/>
  <c r="BD12" i="36"/>
  <c r="BB12" i="36"/>
  <c r="BA12" i="36"/>
  <c r="AY12" i="36"/>
  <c r="AX12" i="36"/>
  <c r="BW11" i="36"/>
  <c r="BV11" i="36"/>
  <c r="BT11" i="36"/>
  <c r="BS11" i="36"/>
  <c r="BQ11" i="36"/>
  <c r="BP11" i="36"/>
  <c r="BN11" i="36"/>
  <c r="BM11" i="36"/>
  <c r="BK11" i="36"/>
  <c r="BJ11" i="36"/>
  <c r="BH11" i="36"/>
  <c r="BG11" i="36"/>
  <c r="BE11" i="36"/>
  <c r="BD11" i="36"/>
  <c r="BB11" i="36"/>
  <c r="BA11" i="36"/>
  <c r="AY11" i="36"/>
  <c r="AX11" i="36"/>
  <c r="BW10" i="36"/>
  <c r="BV10" i="36"/>
  <c r="BT10" i="36"/>
  <c r="BS10" i="36"/>
  <c r="BQ10" i="36"/>
  <c r="BP10" i="36"/>
  <c r="BN10" i="36"/>
  <c r="BM10" i="36"/>
  <c r="BK10" i="36"/>
  <c r="BJ10" i="36"/>
  <c r="BH10" i="36"/>
  <c r="BG10" i="36"/>
  <c r="BE10" i="36"/>
  <c r="BD10" i="36"/>
  <c r="BB10" i="36"/>
  <c r="BA10" i="36"/>
  <c r="AY10" i="36"/>
  <c r="AX10" i="36"/>
  <c r="BW9" i="36"/>
  <c r="BV9" i="36"/>
  <c r="BT9" i="36"/>
  <c r="BS9" i="36"/>
  <c r="BQ9" i="36"/>
  <c r="BP9" i="36"/>
  <c r="BN9" i="36"/>
  <c r="BM9" i="36"/>
  <c r="BK9" i="36"/>
  <c r="BJ9" i="36"/>
  <c r="BH9" i="36"/>
  <c r="BG9" i="36"/>
  <c r="BE9" i="36"/>
  <c r="BD9" i="36"/>
  <c r="BB9" i="36"/>
  <c r="BA9" i="36"/>
  <c r="AY9" i="36"/>
  <c r="AX9" i="36"/>
  <c r="BW8" i="36"/>
  <c r="BV8" i="36"/>
  <c r="BT8" i="36"/>
  <c r="BS8" i="36"/>
  <c r="BQ8" i="36"/>
  <c r="BP8" i="36"/>
  <c r="BN8" i="36"/>
  <c r="BM8" i="36"/>
  <c r="BK8" i="36"/>
  <c r="BJ8" i="36"/>
  <c r="BH8" i="36"/>
  <c r="BG8" i="36"/>
  <c r="BE8" i="36"/>
  <c r="BD8" i="36"/>
  <c r="BB8" i="36"/>
  <c r="BA8" i="36"/>
  <c r="AY8" i="36"/>
  <c r="AX8" i="36"/>
  <c r="BW7" i="36"/>
  <c r="BV7" i="36"/>
  <c r="BT7" i="36"/>
  <c r="BS7" i="36"/>
  <c r="BQ7" i="36"/>
  <c r="BP7" i="36"/>
  <c r="BN7" i="36"/>
  <c r="BM7" i="36"/>
  <c r="BK7" i="36"/>
  <c r="BJ7" i="36"/>
  <c r="BH7" i="36"/>
  <c r="BG7" i="36"/>
  <c r="BE7" i="36"/>
  <c r="BD7" i="36"/>
  <c r="BB7" i="36"/>
  <c r="BA7" i="36"/>
  <c r="AY7" i="36"/>
  <c r="AX7" i="36"/>
  <c r="BW6" i="36"/>
  <c r="BV6" i="36"/>
  <c r="BT6" i="36"/>
  <c r="BS6" i="36"/>
  <c r="BQ6" i="36"/>
  <c r="BP6" i="36"/>
  <c r="BN6" i="36"/>
  <c r="BM6" i="36"/>
  <c r="BK6" i="36"/>
  <c r="BJ6" i="36"/>
  <c r="BH6" i="36"/>
  <c r="BG6" i="36"/>
  <c r="BE6" i="36"/>
  <c r="BD6" i="36"/>
  <c r="BB6" i="36"/>
  <c r="BA6" i="36"/>
  <c r="AY6" i="36"/>
  <c r="AX6" i="36"/>
  <c r="BW13" i="35"/>
  <c r="BV13" i="35"/>
  <c r="BT13" i="35"/>
  <c r="BS13" i="35"/>
  <c r="BQ13" i="35"/>
  <c r="BP13" i="35"/>
  <c r="BN13" i="35"/>
  <c r="BM13" i="35"/>
  <c r="BK13" i="35"/>
  <c r="BJ13" i="35"/>
  <c r="BH13" i="35"/>
  <c r="BG13" i="35"/>
  <c r="BE13" i="35"/>
  <c r="BD13" i="35"/>
  <c r="BB13" i="35"/>
  <c r="BA13" i="35"/>
  <c r="AY13" i="35"/>
  <c r="AX13" i="35"/>
  <c r="BW12" i="35"/>
  <c r="BV12" i="35"/>
  <c r="BT12" i="35"/>
  <c r="BS12" i="35"/>
  <c r="BQ12" i="35"/>
  <c r="BP12" i="35"/>
  <c r="BN12" i="35"/>
  <c r="BM12" i="35"/>
  <c r="BK12" i="35"/>
  <c r="BJ12" i="35"/>
  <c r="BH12" i="35"/>
  <c r="BG12" i="35"/>
  <c r="BE12" i="35"/>
  <c r="BD12" i="35"/>
  <c r="BB12" i="35"/>
  <c r="BA12" i="35"/>
  <c r="AY12" i="35"/>
  <c r="AX12" i="35"/>
  <c r="BW11" i="35"/>
  <c r="BV11" i="35"/>
  <c r="BT11" i="35"/>
  <c r="BS11" i="35"/>
  <c r="BQ11" i="35"/>
  <c r="BP11" i="35"/>
  <c r="BN11" i="35"/>
  <c r="BM11" i="35"/>
  <c r="BK11" i="35"/>
  <c r="BJ11" i="35"/>
  <c r="BH11" i="35"/>
  <c r="BG11" i="35"/>
  <c r="BE11" i="35"/>
  <c r="BD11" i="35"/>
  <c r="BB11" i="35"/>
  <c r="BA11" i="35"/>
  <c r="AY11" i="35"/>
  <c r="AX11" i="35"/>
  <c r="BW10" i="35"/>
  <c r="BV10" i="35"/>
  <c r="BT10" i="35"/>
  <c r="BS10" i="35"/>
  <c r="BQ10" i="35"/>
  <c r="BP10" i="35"/>
  <c r="BN10" i="35"/>
  <c r="BM10" i="35"/>
  <c r="BK10" i="35"/>
  <c r="BJ10" i="35"/>
  <c r="BH10" i="35"/>
  <c r="BG10" i="35"/>
  <c r="BE10" i="35"/>
  <c r="BD10" i="35"/>
  <c r="BB10" i="35"/>
  <c r="BA10" i="35"/>
  <c r="AY10" i="35"/>
  <c r="AX10" i="35"/>
  <c r="BW9" i="35"/>
  <c r="BV9" i="35"/>
  <c r="BT9" i="35"/>
  <c r="BS9" i="35"/>
  <c r="BQ9" i="35"/>
  <c r="BP9" i="35"/>
  <c r="BN9" i="35"/>
  <c r="BM9" i="35"/>
  <c r="BK9" i="35"/>
  <c r="BJ9" i="35"/>
  <c r="BH9" i="35"/>
  <c r="BG9" i="35"/>
  <c r="BE9" i="35"/>
  <c r="BD9" i="35"/>
  <c r="BB9" i="35"/>
  <c r="BA9" i="35"/>
  <c r="AY9" i="35"/>
  <c r="AX9" i="35"/>
  <c r="BW8" i="35"/>
  <c r="BV8" i="35"/>
  <c r="BT8" i="35"/>
  <c r="BS8" i="35"/>
  <c r="BQ8" i="35"/>
  <c r="BP8" i="35"/>
  <c r="BN8" i="35"/>
  <c r="BM8" i="35"/>
  <c r="BK8" i="35"/>
  <c r="BJ8" i="35"/>
  <c r="BH8" i="35"/>
  <c r="BG8" i="35"/>
  <c r="BE8" i="35"/>
  <c r="BD8" i="35"/>
  <c r="BB8" i="35"/>
  <c r="BA8" i="35"/>
  <c r="AY8" i="35"/>
  <c r="AX8" i="35"/>
  <c r="BW7" i="35"/>
  <c r="BV7" i="35"/>
  <c r="BT7" i="35"/>
  <c r="BS7" i="35"/>
  <c r="BQ7" i="35"/>
  <c r="BP7" i="35"/>
  <c r="BN7" i="35"/>
  <c r="BM7" i="35"/>
  <c r="BK7" i="35"/>
  <c r="BJ7" i="35"/>
  <c r="BH7" i="35"/>
  <c r="BG7" i="35"/>
  <c r="BE7" i="35"/>
  <c r="BD7" i="35"/>
  <c r="BB7" i="35"/>
  <c r="BA7" i="35"/>
  <c r="AY7" i="35"/>
  <c r="AX7" i="35"/>
  <c r="BW6" i="35"/>
  <c r="BV6" i="35"/>
  <c r="BT6" i="35"/>
  <c r="BS6" i="35"/>
  <c r="BQ6" i="35"/>
  <c r="BP6" i="35"/>
  <c r="BN6" i="35"/>
  <c r="BM6" i="35"/>
  <c r="BK6" i="35"/>
  <c r="BJ6" i="35"/>
  <c r="BH6" i="35"/>
  <c r="BG6" i="35"/>
  <c r="BE6" i="35"/>
  <c r="BD6" i="35"/>
  <c r="BB6" i="35"/>
  <c r="BA6" i="35"/>
  <c r="AY6" i="35"/>
  <c r="BC35" i="35" l="1"/>
  <c r="BC36" i="38"/>
  <c r="AZ6" i="36"/>
  <c r="BC6" i="36"/>
  <c r="BF6" i="36"/>
  <c r="BI6" i="36"/>
  <c r="BL6" i="36"/>
  <c r="BO6" i="36"/>
  <c r="BR6" i="36"/>
  <c r="BU6" i="36"/>
  <c r="BX6" i="36"/>
  <c r="AZ7" i="36"/>
  <c r="BC7" i="36"/>
  <c r="BF7" i="36"/>
  <c r="BI7" i="36"/>
  <c r="BL7" i="36"/>
  <c r="BO7" i="36"/>
  <c r="BR7" i="36"/>
  <c r="BU7" i="36"/>
  <c r="BX7" i="36"/>
  <c r="AZ8" i="36"/>
  <c r="BC8" i="36"/>
  <c r="BF8" i="36"/>
  <c r="BI8" i="36"/>
  <c r="BL8" i="36"/>
  <c r="BO8" i="36"/>
  <c r="BR8" i="36"/>
  <c r="BU8" i="36"/>
  <c r="BX8" i="36"/>
  <c r="AZ9" i="36"/>
  <c r="BC9" i="36"/>
  <c r="BF9" i="36"/>
  <c r="BI9" i="36"/>
  <c r="BL9" i="36"/>
  <c r="BO9" i="36"/>
  <c r="BR9" i="36"/>
  <c r="BU9" i="36"/>
  <c r="BX9" i="36"/>
  <c r="AZ11" i="36"/>
  <c r="BC11" i="36"/>
  <c r="BF11" i="36"/>
  <c r="BI11" i="36"/>
  <c r="BL11" i="36"/>
  <c r="BO11" i="36"/>
  <c r="BR11" i="36"/>
  <c r="BU11" i="36"/>
  <c r="BX11" i="36"/>
  <c r="AZ13" i="36"/>
  <c r="BC13" i="36"/>
  <c r="BF13" i="36"/>
  <c r="BI13" i="36"/>
  <c r="BL13" i="36"/>
  <c r="BO13" i="36"/>
  <c r="BR13" i="36"/>
  <c r="BU13" i="36"/>
  <c r="BX13" i="36"/>
  <c r="AZ6" i="37"/>
  <c r="BC6" i="37"/>
  <c r="BF6" i="37"/>
  <c r="BI6" i="37"/>
  <c r="BL6" i="37"/>
  <c r="BO6" i="37"/>
  <c r="BR6" i="37"/>
  <c r="BU6" i="37"/>
  <c r="BX6" i="37"/>
  <c r="AZ7" i="37"/>
  <c r="BC7" i="37"/>
  <c r="BF7" i="37"/>
  <c r="BI7" i="37"/>
  <c r="BL7" i="37"/>
  <c r="BO7" i="37"/>
  <c r="BR7" i="37"/>
  <c r="BU7" i="37"/>
  <c r="BX7" i="37"/>
  <c r="AZ8" i="37"/>
  <c r="BC8" i="37"/>
  <c r="BF8" i="37"/>
  <c r="BI8" i="37"/>
  <c r="BL8" i="37"/>
  <c r="BO8" i="37"/>
  <c r="BR8" i="37"/>
  <c r="BU8" i="37"/>
  <c r="BX8" i="37"/>
  <c r="AZ9" i="37"/>
  <c r="BC9" i="37"/>
  <c r="BF9" i="37"/>
  <c r="BI9" i="37"/>
  <c r="BL9" i="37"/>
  <c r="BO9" i="37"/>
  <c r="BR9" i="37"/>
  <c r="BU9" i="37"/>
  <c r="BX9" i="37"/>
  <c r="AZ10" i="37"/>
  <c r="BC10" i="37"/>
  <c r="BF10" i="37"/>
  <c r="BI10" i="37"/>
  <c r="BL10" i="37"/>
  <c r="BO10" i="37"/>
  <c r="BR10" i="37"/>
  <c r="BU10" i="37"/>
  <c r="BX10" i="37"/>
  <c r="AZ11" i="37"/>
  <c r="BC11" i="37"/>
  <c r="BF11" i="37"/>
  <c r="BI11" i="37"/>
  <c r="BL11" i="37"/>
  <c r="BO11" i="37"/>
  <c r="BR11" i="37"/>
  <c r="BU11" i="37"/>
  <c r="BX11" i="37"/>
  <c r="AZ12" i="37"/>
  <c r="BC12" i="37"/>
  <c r="BF12" i="37"/>
  <c r="BI12" i="37"/>
  <c r="BL12" i="37"/>
  <c r="BO12" i="37"/>
  <c r="BR12" i="37"/>
  <c r="BU12" i="37"/>
  <c r="BX12" i="37"/>
  <c r="AZ13" i="37"/>
  <c r="BC13" i="37"/>
  <c r="BF13" i="37"/>
  <c r="BI13" i="37"/>
  <c r="BL13" i="37"/>
  <c r="BO13" i="37"/>
  <c r="BR13" i="37"/>
  <c r="BU13" i="37"/>
  <c r="BX13" i="37"/>
  <c r="AZ6" i="38"/>
  <c r="BC6" i="38"/>
  <c r="BF6" i="38"/>
  <c r="BI6" i="38"/>
  <c r="BL6" i="38"/>
  <c r="BO6" i="38"/>
  <c r="BR6" i="38"/>
  <c r="BU6" i="38"/>
  <c r="BX6" i="38"/>
  <c r="AZ7" i="38"/>
  <c r="BC7" i="38"/>
  <c r="BF7" i="38"/>
  <c r="BI7" i="38"/>
  <c r="BL7" i="38"/>
  <c r="BO7" i="38"/>
  <c r="BR7" i="38"/>
  <c r="BU7" i="38"/>
  <c r="BX7" i="38"/>
  <c r="AZ8" i="38"/>
  <c r="BC8" i="38"/>
  <c r="BF8" i="38"/>
  <c r="BI8" i="38"/>
  <c r="BL8" i="38"/>
  <c r="BO8" i="38"/>
  <c r="BR8" i="38"/>
  <c r="BU8" i="38"/>
  <c r="BX8" i="38"/>
  <c r="AZ9" i="38"/>
  <c r="BC9" i="38"/>
  <c r="BF9" i="38"/>
  <c r="BI9" i="38"/>
  <c r="BL9" i="38"/>
  <c r="BO9" i="38"/>
  <c r="BR9" i="38"/>
  <c r="BU9" i="38"/>
  <c r="BX9" i="38"/>
  <c r="AZ10" i="38"/>
  <c r="BC10" i="38"/>
  <c r="BF10" i="38"/>
  <c r="BI10" i="38"/>
  <c r="BL10" i="38"/>
  <c r="BO10" i="38"/>
  <c r="BR10" i="38"/>
  <c r="BU10" i="38"/>
  <c r="BX10" i="38"/>
  <c r="AZ11" i="38"/>
  <c r="BC11" i="38"/>
  <c r="BF11" i="38"/>
  <c r="BI11" i="38"/>
  <c r="BL11" i="38"/>
  <c r="BO11" i="38"/>
  <c r="BR11" i="38"/>
  <c r="BU11" i="38"/>
  <c r="BX11" i="38"/>
  <c r="AZ12" i="38"/>
  <c r="BC12" i="38"/>
  <c r="BF12" i="38"/>
  <c r="BI12" i="38"/>
  <c r="BL12" i="38"/>
  <c r="BO12" i="38"/>
  <c r="BR12" i="38"/>
  <c r="BU12" i="38"/>
  <c r="BX12" i="38"/>
  <c r="AZ13" i="38"/>
  <c r="BC13" i="38"/>
  <c r="BF13" i="38"/>
  <c r="BI13" i="38"/>
  <c r="BL13" i="38"/>
  <c r="BO13" i="38"/>
  <c r="BR13" i="38"/>
  <c r="BU13" i="38"/>
  <c r="BX13" i="38"/>
  <c r="AZ6" i="39"/>
  <c r="BC6" i="39"/>
  <c r="BF6" i="39"/>
  <c r="BI6" i="39"/>
  <c r="BL6" i="39"/>
  <c r="BO6" i="39"/>
  <c r="BR6" i="39"/>
  <c r="BU6" i="39"/>
  <c r="BX6" i="39"/>
  <c r="AZ7" i="39"/>
  <c r="BC7" i="39"/>
  <c r="BF7" i="39"/>
  <c r="BI7" i="39"/>
  <c r="BL7" i="39"/>
  <c r="BO7" i="39"/>
  <c r="BR7" i="39"/>
  <c r="BU7" i="39"/>
  <c r="BX7" i="39"/>
  <c r="AZ8" i="39"/>
  <c r="BC8" i="39"/>
  <c r="BF8" i="39"/>
  <c r="BI8" i="39"/>
  <c r="BL8" i="39"/>
  <c r="BO8" i="39"/>
  <c r="BR8" i="39"/>
  <c r="BU8" i="39"/>
  <c r="BX8" i="39"/>
  <c r="AZ9" i="39"/>
  <c r="BC9" i="39"/>
  <c r="BF9" i="39"/>
  <c r="BI9" i="39"/>
  <c r="BL9" i="39"/>
  <c r="BO9" i="39"/>
  <c r="BR9" i="39"/>
  <c r="BU9" i="39"/>
  <c r="BX9" i="39"/>
  <c r="BY9" i="39" s="1"/>
  <c r="AZ10" i="39"/>
  <c r="BC10" i="39"/>
  <c r="BF10" i="39"/>
  <c r="BI10" i="39"/>
  <c r="BL10" i="39"/>
  <c r="BO10" i="39"/>
  <c r="BR10" i="39"/>
  <c r="BY10" i="39" s="1"/>
  <c r="BU10" i="39"/>
  <c r="BX10" i="39"/>
  <c r="AZ11" i="39"/>
  <c r="BC11" i="39"/>
  <c r="BF11" i="39"/>
  <c r="BI11" i="39"/>
  <c r="BL11" i="39"/>
  <c r="BO11" i="39"/>
  <c r="BR11" i="39"/>
  <c r="BU11" i="39"/>
  <c r="BX11" i="39"/>
  <c r="AZ12" i="39"/>
  <c r="BC12" i="39"/>
  <c r="BF12" i="39"/>
  <c r="BI12" i="39"/>
  <c r="BL12" i="39"/>
  <c r="BO12" i="39"/>
  <c r="BR12" i="39"/>
  <c r="BU12" i="39"/>
  <c r="BX12" i="39"/>
  <c r="AZ13" i="39"/>
  <c r="BC13" i="39"/>
  <c r="BF13" i="39"/>
  <c r="BI13" i="39"/>
  <c r="BL13" i="39"/>
  <c r="BO13" i="39"/>
  <c r="BR13" i="39"/>
  <c r="BU13" i="39"/>
  <c r="BX13" i="39"/>
  <c r="BY13" i="39" s="1"/>
  <c r="BC35" i="36"/>
  <c r="BC37" i="36"/>
  <c r="BC35" i="38"/>
  <c r="BC37" i="38"/>
  <c r="BC36" i="36"/>
  <c r="BC36" i="37"/>
  <c r="BC35" i="39"/>
  <c r="BC37" i="39"/>
  <c r="BC36" i="35"/>
  <c r="BC35" i="37"/>
  <c r="BC37" i="37"/>
  <c r="BC36" i="39"/>
  <c r="BC37" i="35"/>
  <c r="BY9" i="36"/>
  <c r="BY11" i="36"/>
  <c r="BY13" i="36"/>
  <c r="AZ10" i="36"/>
  <c r="BC10" i="36"/>
  <c r="BF10" i="36"/>
  <c r="BI10" i="36"/>
  <c r="BL10" i="36"/>
  <c r="BO10" i="36"/>
  <c r="BR10" i="36"/>
  <c r="BU10" i="36"/>
  <c r="BX10" i="36"/>
  <c r="AZ12" i="36"/>
  <c r="BC12" i="36"/>
  <c r="BF12" i="36"/>
  <c r="BI12" i="36"/>
  <c r="BL12" i="36"/>
  <c r="BO12" i="36"/>
  <c r="BR12" i="36"/>
  <c r="BU12" i="36"/>
  <c r="BX12" i="36"/>
  <c r="BY6" i="36"/>
  <c r="BY7" i="36"/>
  <c r="BY8" i="36"/>
  <c r="BY6" i="37"/>
  <c r="BY7" i="37"/>
  <c r="BY8" i="37"/>
  <c r="BY9" i="37"/>
  <c r="BY10" i="37"/>
  <c r="BY11" i="37"/>
  <c r="BY12" i="37"/>
  <c r="BY13" i="37"/>
  <c r="BY6" i="38"/>
  <c r="BY7" i="38"/>
  <c r="BY8" i="38"/>
  <c r="BY9" i="38"/>
  <c r="BY10" i="38"/>
  <c r="BY11" i="38"/>
  <c r="BY12" i="38"/>
  <c r="BY13" i="38"/>
  <c r="BY6" i="39"/>
  <c r="BY7" i="39"/>
  <c r="BY8" i="39"/>
  <c r="BY11" i="39"/>
  <c r="BY12" i="39"/>
  <c r="AZ6" i="35"/>
  <c r="BC6" i="35"/>
  <c r="BF6" i="35"/>
  <c r="BI6" i="35"/>
  <c r="BL6" i="35"/>
  <c r="BO6" i="35"/>
  <c r="BR6" i="35"/>
  <c r="BU6" i="35"/>
  <c r="BX6" i="35"/>
  <c r="AZ7" i="35"/>
  <c r="BC7" i="35"/>
  <c r="BF7" i="35"/>
  <c r="BI7" i="35"/>
  <c r="BL7" i="35"/>
  <c r="BO7" i="35"/>
  <c r="BR7" i="35"/>
  <c r="BU7" i="35"/>
  <c r="BX7" i="35"/>
  <c r="AZ8" i="35"/>
  <c r="BC8" i="35"/>
  <c r="BF8" i="35"/>
  <c r="BI8" i="35"/>
  <c r="BL8" i="35"/>
  <c r="BO8" i="35"/>
  <c r="BR8" i="35"/>
  <c r="BU8" i="35"/>
  <c r="BX8" i="35"/>
  <c r="AZ9" i="35"/>
  <c r="BC9" i="35"/>
  <c r="BF9" i="35"/>
  <c r="BI9" i="35"/>
  <c r="BL9" i="35"/>
  <c r="BO9" i="35"/>
  <c r="BR9" i="35"/>
  <c r="BU9" i="35"/>
  <c r="BY9" i="35" s="1"/>
  <c r="BX9" i="35"/>
  <c r="AZ10" i="35"/>
  <c r="BC10" i="35"/>
  <c r="BF10" i="35"/>
  <c r="BI10" i="35"/>
  <c r="BL10" i="35"/>
  <c r="BO10" i="35"/>
  <c r="BR10" i="35"/>
  <c r="BU10" i="35"/>
  <c r="BX10" i="35"/>
  <c r="AZ11" i="35"/>
  <c r="BC11" i="35"/>
  <c r="BF11" i="35"/>
  <c r="BI11" i="35"/>
  <c r="BL11" i="35"/>
  <c r="BO11" i="35"/>
  <c r="BR11" i="35"/>
  <c r="BU11" i="35"/>
  <c r="BX11" i="35"/>
  <c r="AZ12" i="35"/>
  <c r="BC12" i="35"/>
  <c r="BF12" i="35"/>
  <c r="BI12" i="35"/>
  <c r="BL12" i="35"/>
  <c r="BO12" i="35"/>
  <c r="BR12" i="35"/>
  <c r="BU12" i="35"/>
  <c r="BX12" i="35"/>
  <c r="AZ13" i="35"/>
  <c r="BC13" i="35"/>
  <c r="BF13" i="35"/>
  <c r="BI13" i="35"/>
  <c r="BL13" i="35"/>
  <c r="BO13" i="35"/>
  <c r="BR13" i="35"/>
  <c r="BU13" i="35"/>
  <c r="BX13" i="35"/>
  <c r="BY13" i="35"/>
  <c r="BY7" i="35" l="1"/>
  <c r="BY11" i="35"/>
  <c r="BY12" i="35"/>
  <c r="BY10" i="35"/>
  <c r="BY8" i="35"/>
  <c r="BY6" i="35"/>
  <c r="BY10" i="36"/>
  <c r="BY12" i="36"/>
  <c r="AX28" i="38"/>
  <c r="AX45" i="37"/>
  <c r="AX28" i="36"/>
  <c r="AX45" i="38"/>
  <c r="AX45" i="36"/>
  <c r="AX28" i="37"/>
  <c r="BN9" i="29"/>
  <c r="AX45" i="39"/>
  <c r="AX28" i="39"/>
  <c r="BN5" i="29" s="1"/>
  <c r="AX28" i="35"/>
  <c r="AX45" i="35"/>
  <c r="B1" i="39" l="1"/>
  <c r="BN6" i="29"/>
  <c r="BN8" i="29"/>
  <c r="BN7" i="29"/>
  <c r="BN10" i="29"/>
  <c r="B1" i="38" l="1"/>
  <c r="B1" i="37" l="1"/>
  <c r="B1" i="36" l="1"/>
  <c r="B1" i="35" l="1"/>
</calcChain>
</file>

<file path=xl/sharedStrings.xml><?xml version="1.0" encoding="utf-8"?>
<sst xmlns="http://schemas.openxmlformats.org/spreadsheetml/2006/main" count="1269" uniqueCount="351">
  <si>
    <t>总装</t>
  </si>
  <si>
    <t>仅CW1-13A涉及</t>
  </si>
  <si>
    <t>计划上线日期</t>
    <phoneticPr fontId="1" type="noConversion"/>
  </si>
  <si>
    <t>计划完成日期</t>
    <phoneticPr fontId="1" type="noConversion"/>
  </si>
  <si>
    <t>计划数量</t>
    <phoneticPr fontId="1" type="noConversion"/>
  </si>
  <si>
    <t>序号</t>
    <phoneticPr fontId="10" type="noConversion"/>
  </si>
  <si>
    <t>主管设计（工艺）</t>
    <phoneticPr fontId="10" type="noConversion"/>
  </si>
  <si>
    <t>产品名称</t>
    <phoneticPr fontId="10" type="noConversion"/>
  </si>
  <si>
    <t>产品代号</t>
    <phoneticPr fontId="10" type="noConversion"/>
  </si>
  <si>
    <t>计划调整情况</t>
    <phoneticPr fontId="10" type="noConversion"/>
  </si>
  <si>
    <t>产品数量</t>
    <phoneticPr fontId="10" type="noConversion"/>
  </si>
  <si>
    <t>产品批次及 编号</t>
    <phoneticPr fontId="10" type="noConversion"/>
  </si>
  <si>
    <r>
      <rPr>
        <b/>
        <sz val="10"/>
        <rFont val="宋体"/>
        <family val="3"/>
        <charset val="134"/>
      </rPr>
      <t>零件齐套时间</t>
    </r>
    <phoneticPr fontId="10" type="noConversion"/>
  </si>
  <si>
    <t xml:space="preserve">证明书完成时间                             </t>
    <phoneticPr fontId="10" type="noConversion"/>
  </si>
  <si>
    <t>入库进度</t>
    <phoneticPr fontId="10" type="noConversion"/>
  </si>
  <si>
    <r>
      <t>投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产</t>
    </r>
    <phoneticPr fontId="10" type="noConversion"/>
  </si>
  <si>
    <r>
      <t>交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付</t>
    </r>
    <phoneticPr fontId="10" type="noConversion"/>
  </si>
  <si>
    <t>外协</t>
    <phoneticPr fontId="1" type="noConversion"/>
  </si>
  <si>
    <t>等配套缺件</t>
    <phoneticPr fontId="1" type="noConversion"/>
  </si>
  <si>
    <t>等补报缺件</t>
    <phoneticPr fontId="1" type="noConversion"/>
  </si>
  <si>
    <t>等调试缺件</t>
    <phoneticPr fontId="1" type="noConversion"/>
  </si>
  <si>
    <t>老化试验</t>
    <phoneticPr fontId="1" type="noConversion"/>
  </si>
  <si>
    <t>筛选试验</t>
    <phoneticPr fontId="1" type="noConversion"/>
  </si>
  <si>
    <t>典型试验</t>
    <phoneticPr fontId="1" type="noConversion"/>
  </si>
  <si>
    <t>鉴定试验</t>
    <phoneticPr fontId="1" type="noConversion"/>
  </si>
  <si>
    <t>其他</t>
    <phoneticPr fontId="1" type="noConversion"/>
  </si>
  <si>
    <t>等辅料缺件</t>
    <phoneticPr fontId="1" type="noConversion"/>
  </si>
  <si>
    <t>D1</t>
    <phoneticPr fontId="1" type="noConversion"/>
  </si>
  <si>
    <t>最近一次计划更改日期</t>
    <phoneticPr fontId="1" type="noConversion"/>
  </si>
  <si>
    <t>计划更改次数</t>
    <phoneticPr fontId="1" type="noConversion"/>
  </si>
  <si>
    <t>技术状态更改</t>
    <phoneticPr fontId="1" type="noConversion"/>
  </si>
  <si>
    <t>订单号</t>
    <phoneticPr fontId="1" type="noConversion"/>
  </si>
  <si>
    <t>装配</t>
    <phoneticPr fontId="1" type="noConversion"/>
  </si>
  <si>
    <t>验收</t>
    <phoneticPr fontId="1" type="noConversion"/>
  </si>
  <si>
    <t>典试</t>
    <phoneticPr fontId="1" type="noConversion"/>
  </si>
  <si>
    <t>剩余数量</t>
    <phoneticPr fontId="1" type="noConversion"/>
  </si>
  <si>
    <t>在制数量</t>
    <phoneticPr fontId="1" type="noConversion"/>
  </si>
  <si>
    <t>完成数量</t>
    <phoneticPr fontId="1" type="noConversion"/>
  </si>
  <si>
    <t>计划状态</t>
    <phoneticPr fontId="1" type="noConversion"/>
  </si>
  <si>
    <t>待验数量</t>
    <phoneticPr fontId="1" type="noConversion"/>
  </si>
  <si>
    <t>在验数量</t>
    <phoneticPr fontId="1" type="noConversion"/>
  </si>
  <si>
    <t>完成数量</t>
    <phoneticPr fontId="1" type="noConversion"/>
  </si>
  <si>
    <t>待典数量</t>
    <phoneticPr fontId="1" type="noConversion"/>
  </si>
  <si>
    <t>在典数量</t>
    <phoneticPr fontId="1" type="noConversion"/>
  </si>
  <si>
    <t>计划数量</t>
    <phoneticPr fontId="1" type="noConversion"/>
  </si>
  <si>
    <t>等条件</t>
    <phoneticPr fontId="1" type="noConversion"/>
  </si>
  <si>
    <t>质技问题状态</t>
    <phoneticPr fontId="1" type="noConversion"/>
  </si>
  <si>
    <t>装配问题数量</t>
    <phoneticPr fontId="1" type="noConversion"/>
  </si>
  <si>
    <t>验收问题数量</t>
    <phoneticPr fontId="1" type="noConversion"/>
  </si>
  <si>
    <t>典试问题数量</t>
    <phoneticPr fontId="1" type="noConversion"/>
  </si>
  <si>
    <t>老化问题数量</t>
    <phoneticPr fontId="1" type="noConversion"/>
  </si>
  <si>
    <t>筛选问题数量</t>
    <phoneticPr fontId="1" type="noConversion"/>
  </si>
  <si>
    <t>鉴定问题数量</t>
    <phoneticPr fontId="1" type="noConversion"/>
  </si>
  <si>
    <t>原因描述</t>
    <phoneticPr fontId="1" type="noConversion"/>
  </si>
  <si>
    <t>班组部分</t>
    <phoneticPr fontId="1" type="noConversion"/>
  </si>
  <si>
    <t>数量状态</t>
    <phoneticPr fontId="1" type="noConversion"/>
  </si>
  <si>
    <t>停工状态</t>
    <phoneticPr fontId="1" type="noConversion"/>
  </si>
  <si>
    <t>超链接</t>
    <phoneticPr fontId="1" type="noConversion"/>
  </si>
  <si>
    <t>班组</t>
    <phoneticPr fontId="1" type="noConversion"/>
  </si>
  <si>
    <t>第一波</t>
    <phoneticPr fontId="1" type="noConversion"/>
  </si>
  <si>
    <t>第二波</t>
    <phoneticPr fontId="1" type="noConversion"/>
  </si>
  <si>
    <t>第三波</t>
    <phoneticPr fontId="1" type="noConversion"/>
  </si>
  <si>
    <t>第四波</t>
    <phoneticPr fontId="1" type="noConversion"/>
  </si>
  <si>
    <t>第五波</t>
    <phoneticPr fontId="1" type="noConversion"/>
  </si>
  <si>
    <t>第六波</t>
    <phoneticPr fontId="1" type="noConversion"/>
  </si>
  <si>
    <t>第七波</t>
    <phoneticPr fontId="1" type="noConversion"/>
  </si>
  <si>
    <t>第八波</t>
    <phoneticPr fontId="1" type="noConversion"/>
  </si>
  <si>
    <t>第九波</t>
    <phoneticPr fontId="1" type="noConversion"/>
  </si>
  <si>
    <t>状态字1</t>
    <phoneticPr fontId="1" type="noConversion"/>
  </si>
  <si>
    <t>总状态字</t>
    <phoneticPr fontId="1" type="noConversion"/>
  </si>
  <si>
    <t>状态字2</t>
    <phoneticPr fontId="1" type="noConversion"/>
  </si>
  <si>
    <t>状态字3</t>
    <phoneticPr fontId="1" type="noConversion"/>
  </si>
  <si>
    <t>状态字4</t>
    <phoneticPr fontId="1" type="noConversion"/>
  </si>
  <si>
    <t>状态字5</t>
    <phoneticPr fontId="1" type="noConversion"/>
  </si>
  <si>
    <t>状态字6</t>
    <phoneticPr fontId="1" type="noConversion"/>
  </si>
  <si>
    <t>状态字7</t>
    <phoneticPr fontId="1" type="noConversion"/>
  </si>
  <si>
    <t>状态字8</t>
    <phoneticPr fontId="1" type="noConversion"/>
  </si>
  <si>
    <t>温度</t>
    <phoneticPr fontId="1" type="noConversion"/>
  </si>
  <si>
    <t>产品类别</t>
    <phoneticPr fontId="1" type="noConversion"/>
  </si>
  <si>
    <t>返工状态</t>
    <phoneticPr fontId="1" type="noConversion"/>
  </si>
  <si>
    <t>装配累计次数</t>
    <phoneticPr fontId="1" type="noConversion"/>
  </si>
  <si>
    <t>装配累计数量</t>
    <phoneticPr fontId="1" type="noConversion"/>
  </si>
  <si>
    <t>试验累计次数</t>
    <phoneticPr fontId="1" type="noConversion"/>
  </si>
  <si>
    <t>试验累计数量</t>
    <phoneticPr fontId="1" type="noConversion"/>
  </si>
  <si>
    <t>返工阶段</t>
    <phoneticPr fontId="1" type="noConversion"/>
  </si>
  <si>
    <t>返工次数</t>
    <phoneticPr fontId="1" type="noConversion"/>
  </si>
  <si>
    <t>累计数量</t>
    <phoneticPr fontId="1" type="noConversion"/>
  </si>
  <si>
    <t>D3</t>
  </si>
  <si>
    <t>D4</t>
  </si>
  <si>
    <t>D5</t>
  </si>
  <si>
    <t>D2</t>
    <phoneticPr fontId="1" type="noConversion"/>
  </si>
  <si>
    <t>王海清</t>
    <phoneticPr fontId="25" type="noConversion"/>
  </si>
  <si>
    <t>调试</t>
    <phoneticPr fontId="1" type="noConversion"/>
  </si>
  <si>
    <t>部件装配</t>
    <phoneticPr fontId="1" type="noConversion"/>
  </si>
  <si>
    <t>总装整理</t>
    <phoneticPr fontId="1" type="noConversion"/>
  </si>
  <si>
    <t>老化试验</t>
    <phoneticPr fontId="1" type="noConversion"/>
  </si>
  <si>
    <t>筛选试验</t>
    <phoneticPr fontId="1" type="noConversion"/>
  </si>
  <si>
    <t>验收试验</t>
    <phoneticPr fontId="1" type="noConversion"/>
  </si>
  <si>
    <t>典型试验</t>
    <phoneticPr fontId="1" type="noConversion"/>
  </si>
  <si>
    <t>鉴定试验</t>
    <phoneticPr fontId="1" type="noConversion"/>
  </si>
  <si>
    <t>订单号</t>
  </si>
  <si>
    <t>计划状态</t>
  </si>
  <si>
    <t>外协状态</t>
  </si>
  <si>
    <t>班组</t>
  </si>
  <si>
    <t>使用型号</t>
  </si>
  <si>
    <t>产品代号</t>
  </si>
  <si>
    <t>投产数量</t>
  </si>
  <si>
    <t>交付数量</t>
  </si>
  <si>
    <t>典试数量</t>
  </si>
  <si>
    <t>产品编号</t>
  </si>
  <si>
    <t>外协单位</t>
  </si>
  <si>
    <t>外协开始</t>
  </si>
  <si>
    <t>外协结束</t>
  </si>
  <si>
    <t>外协内容</t>
  </si>
  <si>
    <t>各波次完成总数</t>
  </si>
  <si>
    <t>第一波次</t>
  </si>
  <si>
    <t>第二波次</t>
  </si>
  <si>
    <t>第三波次</t>
  </si>
  <si>
    <t>第四波次</t>
  </si>
  <si>
    <t>第五波次</t>
  </si>
  <si>
    <t>第六波次</t>
  </si>
  <si>
    <t>第七波次</t>
  </si>
  <si>
    <t>第八波次</t>
  </si>
  <si>
    <t>第九波次</t>
  </si>
  <si>
    <t>流程</t>
  </si>
  <si>
    <t>生产阶段</t>
  </si>
  <si>
    <t>工作内容</t>
  </si>
  <si>
    <t>周期预估（0.5天）</t>
  </si>
  <si>
    <t>备注</t>
  </si>
  <si>
    <t>开始日期</t>
  </si>
  <si>
    <t>结束日期</t>
  </si>
  <si>
    <t>合格数量</t>
  </si>
  <si>
    <t>工作者</t>
  </si>
  <si>
    <t>停工状态--装配组填</t>
  </si>
  <si>
    <t>1S</t>
  </si>
  <si>
    <t>部件装配</t>
  </si>
  <si>
    <t>停工原因</t>
  </si>
  <si>
    <t>停工开始</t>
  </si>
  <si>
    <t>停工结束</t>
  </si>
  <si>
    <t>原因描述</t>
  </si>
  <si>
    <t>等配套缺件</t>
  </si>
  <si>
    <t>等调试缺件</t>
  </si>
  <si>
    <t>等补报缺件</t>
  </si>
  <si>
    <t>等辅料缺件</t>
  </si>
  <si>
    <t>等条件</t>
  </si>
  <si>
    <t>技术状态更改</t>
  </si>
  <si>
    <t>其他</t>
  </si>
  <si>
    <t>1E</t>
  </si>
  <si>
    <t>问题状态</t>
  </si>
  <si>
    <t>2S</t>
  </si>
  <si>
    <t>调试</t>
  </si>
  <si>
    <t>发生问题阶段</t>
  </si>
  <si>
    <t>问题产品数量</t>
  </si>
  <si>
    <t>问题累计个数</t>
  </si>
  <si>
    <t>问题描述</t>
  </si>
  <si>
    <t>装配</t>
  </si>
  <si>
    <t>老化</t>
  </si>
  <si>
    <t>2E</t>
  </si>
  <si>
    <t>筛选</t>
  </si>
  <si>
    <t>3S</t>
  </si>
  <si>
    <t>验收</t>
  </si>
  <si>
    <t>3E</t>
  </si>
  <si>
    <t>总装整理</t>
  </si>
  <si>
    <t>典试</t>
  </si>
  <si>
    <t>4SE</t>
  </si>
  <si>
    <t>老化试验</t>
  </si>
  <si>
    <t>鉴定</t>
  </si>
  <si>
    <t>5S</t>
  </si>
  <si>
    <t>筛选试验</t>
  </si>
  <si>
    <t>停工状态--试验组填</t>
  </si>
  <si>
    <t>5E</t>
  </si>
  <si>
    <t>6S</t>
  </si>
  <si>
    <t>验收试验</t>
  </si>
  <si>
    <t>6E</t>
  </si>
  <si>
    <t>7S</t>
  </si>
  <si>
    <t>7E</t>
  </si>
  <si>
    <t>8SE</t>
  </si>
  <si>
    <t>典型试验</t>
  </si>
  <si>
    <t>鉴定试验</t>
  </si>
  <si>
    <t>D1</t>
  </si>
  <si>
    <t>D2</t>
  </si>
  <si>
    <t>-1/2（90K） -3（20K)</t>
  </si>
  <si>
    <t>已齐套</t>
    <phoneticPr fontId="25" type="noConversion"/>
  </si>
  <si>
    <t>液位</t>
    <phoneticPr fontId="1" type="noConversion"/>
  </si>
  <si>
    <t>压力</t>
    <phoneticPr fontId="1" type="noConversion"/>
  </si>
  <si>
    <t>CI</t>
    <phoneticPr fontId="1" type="noConversion"/>
  </si>
  <si>
    <t>CY</t>
    <phoneticPr fontId="1" type="noConversion"/>
  </si>
  <si>
    <t>CW1</t>
    <phoneticPr fontId="1" type="noConversion"/>
  </si>
  <si>
    <t>CW4</t>
    <phoneticPr fontId="1" type="noConversion"/>
  </si>
  <si>
    <t>下表区域为自动运行区，请勿更改</t>
    <phoneticPr fontId="1" type="noConversion"/>
  </si>
  <si>
    <t>1S</t>
    <phoneticPr fontId="1" type="noConversion"/>
  </si>
  <si>
    <t>状态字9</t>
    <phoneticPr fontId="1" type="noConversion"/>
  </si>
  <si>
    <t>1E</t>
    <phoneticPr fontId="1" type="noConversion"/>
  </si>
  <si>
    <t>2S</t>
    <phoneticPr fontId="1" type="noConversion"/>
  </si>
  <si>
    <t>2E</t>
    <phoneticPr fontId="1" type="noConversion"/>
  </si>
  <si>
    <t>3S</t>
    <phoneticPr fontId="1" type="noConversion"/>
  </si>
  <si>
    <t>3E</t>
    <phoneticPr fontId="1" type="noConversion"/>
  </si>
  <si>
    <t>4SE</t>
    <phoneticPr fontId="1" type="noConversion"/>
  </si>
  <si>
    <t>5E</t>
    <phoneticPr fontId="1" type="noConversion"/>
  </si>
  <si>
    <t>6S</t>
    <phoneticPr fontId="1" type="noConversion"/>
  </si>
  <si>
    <t>6E</t>
    <phoneticPr fontId="1" type="noConversion"/>
  </si>
  <si>
    <t>7S</t>
    <phoneticPr fontId="1" type="noConversion"/>
  </si>
  <si>
    <t>7E</t>
    <phoneticPr fontId="1" type="noConversion"/>
  </si>
  <si>
    <t>8SE</t>
    <phoneticPr fontId="1" type="noConversion"/>
  </si>
  <si>
    <t>左边这一列数据为matlab写入的每一步骤的序号，地址固定</t>
    <phoneticPr fontId="1" type="noConversion"/>
  </si>
  <si>
    <t>左边这一列为停工状态自动运行区</t>
    <phoneticPr fontId="1" type="noConversion"/>
  </si>
  <si>
    <t>这一列为外协状态显示，如果什么都不填，结果显示"/"</t>
    <phoneticPr fontId="1" type="noConversion"/>
  </si>
  <si>
    <t>5S</t>
    <phoneticPr fontId="1" type="noConversion"/>
  </si>
  <si>
    <t>班组</t>
    <phoneticPr fontId="1" type="noConversion"/>
  </si>
  <si>
    <t>上述索引对应D表超链接返回主表时的位置</t>
    <phoneticPr fontId="1" type="noConversion"/>
  </si>
  <si>
    <t>13、节点计划中，所有产品的生产过程均划分为8个流程，其中流程1（部件装配）流程2（调试）流程3（总装整理）属于装配，其余流程属于试验。</t>
  </si>
  <si>
    <t>14、如果某项产品缺少其中的某一个流程时，也应将该流程列出，在开始时间栏内填写N。</t>
  </si>
  <si>
    <t>15、如果某流程或子流程属于外协，应在工作者栏内填写“外协”</t>
  </si>
  <si>
    <t>16、每个流程根据实际情况又可分为不同的子流程，S表示本流程的第一个子流程，E表示本流程的最后一个子流程。SE表示本流程没有子流程。</t>
  </si>
  <si>
    <t>N</t>
    <phoneticPr fontId="1" type="noConversion"/>
  </si>
  <si>
    <t>王寒</t>
    <phoneticPr fontId="1" type="noConversion"/>
  </si>
  <si>
    <t>王鸿源</t>
    <phoneticPr fontId="1" type="noConversion"/>
  </si>
  <si>
    <t>包莉</t>
    <phoneticPr fontId="1" type="noConversion"/>
  </si>
  <si>
    <t>总状态</t>
    <phoneticPr fontId="1" type="noConversion"/>
  </si>
  <si>
    <t>进展状态
（数字的十位代表完成的波次数，个位代表进行波次数，无代表该产品无此项）</t>
    <phoneticPr fontId="1" type="noConversion"/>
  </si>
  <si>
    <t>装配</t>
    <phoneticPr fontId="5" type="noConversion"/>
  </si>
  <si>
    <t>通用模版标志</t>
    <phoneticPr fontId="1" type="noConversion"/>
  </si>
  <si>
    <t>当前软件版本号：V1.0</t>
    <phoneticPr fontId="1" type="noConversion"/>
  </si>
  <si>
    <t>软件更改记录：</t>
    <phoneticPr fontId="1" type="noConversion"/>
  </si>
  <si>
    <t>5S</t>
    <phoneticPr fontId="1" type="noConversion"/>
  </si>
  <si>
    <t>筛选试验</t>
    <phoneticPr fontId="5" type="noConversion"/>
  </si>
  <si>
    <t>5E</t>
    <phoneticPr fontId="1" type="noConversion"/>
  </si>
  <si>
    <t>6S</t>
    <phoneticPr fontId="1" type="noConversion"/>
  </si>
  <si>
    <t>验收试验</t>
    <phoneticPr fontId="5" type="noConversion"/>
  </si>
  <si>
    <t>鉴定试验</t>
    <phoneticPr fontId="1" type="noConversion"/>
  </si>
  <si>
    <t>老化试验</t>
    <phoneticPr fontId="1" type="noConversion"/>
  </si>
  <si>
    <t>装配</t>
    <phoneticPr fontId="1" type="noConversion"/>
  </si>
  <si>
    <t>6E</t>
    <phoneticPr fontId="1" type="noConversion"/>
  </si>
  <si>
    <t>7S</t>
    <phoneticPr fontId="1" type="noConversion"/>
  </si>
  <si>
    <t>典型试验</t>
    <phoneticPr fontId="5" type="noConversion"/>
  </si>
  <si>
    <t>7E</t>
    <phoneticPr fontId="1" type="noConversion"/>
  </si>
  <si>
    <t>8SE</t>
    <phoneticPr fontId="1" type="noConversion"/>
  </si>
  <si>
    <t>班组生产计划管理要求</t>
    <phoneticPr fontId="1" type="noConversion"/>
  </si>
  <si>
    <t>生产班组计划信息员</t>
    <phoneticPr fontId="1" type="noConversion"/>
  </si>
  <si>
    <t>1、班组生产计划按文件进行管理，车间级班组生产计划文件名为“班组生产计划”，每个生产班组的文件名称为“XX组生产计划”</t>
    <phoneticPr fontId="1" type="noConversion"/>
  </si>
  <si>
    <t>所用计算机负责人</t>
    <phoneticPr fontId="1" type="noConversion"/>
  </si>
  <si>
    <t>一岗</t>
    <phoneticPr fontId="1" type="noConversion"/>
  </si>
  <si>
    <t>二岗</t>
    <phoneticPr fontId="1" type="noConversion"/>
  </si>
  <si>
    <t>说明</t>
    <phoneticPr fontId="1" type="noConversion"/>
  </si>
  <si>
    <t>温度组</t>
    <phoneticPr fontId="1" type="noConversion"/>
  </si>
  <si>
    <t>聂淼</t>
    <phoneticPr fontId="1" type="noConversion"/>
  </si>
  <si>
    <t>3、“XX组生产计划”每日及时填写，每周更新一次。</t>
    <phoneticPr fontId="1" type="noConversion"/>
  </si>
  <si>
    <t>液位组</t>
    <phoneticPr fontId="1" type="noConversion"/>
  </si>
  <si>
    <t>杨伟志</t>
    <phoneticPr fontId="1" type="noConversion"/>
  </si>
  <si>
    <t>4、每周一12点后，陈浩鑫将“XX组生产计划”发给生产班组，供生产班组在本周内填写。</t>
    <phoneticPr fontId="1" type="noConversion"/>
  </si>
  <si>
    <t>振动组</t>
    <phoneticPr fontId="1" type="noConversion"/>
  </si>
  <si>
    <r>
      <t>5、每周一12点到周五12点之间为生产班组“计划信息员”填写时间，在此时间段</t>
    </r>
    <r>
      <rPr>
        <b/>
        <sz val="11"/>
        <color rgb="FFFF0000"/>
        <rFont val="华文楷体"/>
        <family val="3"/>
        <charset val="134"/>
      </rPr>
      <t>之外</t>
    </r>
    <r>
      <rPr>
        <sz val="11"/>
        <rFont val="华文楷体"/>
        <family val="3"/>
        <charset val="134"/>
      </rPr>
      <t>的时间不能填写。</t>
    </r>
    <phoneticPr fontId="1" type="noConversion"/>
  </si>
  <si>
    <t>压力组</t>
    <phoneticPr fontId="1" type="noConversion"/>
  </si>
  <si>
    <t>刘志勇</t>
    <phoneticPr fontId="1" type="noConversion"/>
  </si>
  <si>
    <t>6、每周五12点后，陈浩鑫通知各班组“计划信息员”将“XX组生产计划”文件发回进行更新，更新后在下周一12点前发给各班组。</t>
    <phoneticPr fontId="1" type="noConversion"/>
  </si>
  <si>
    <t>变换器组</t>
    <phoneticPr fontId="1" type="noConversion"/>
  </si>
  <si>
    <r>
      <t>7、每周五12点到下周一12点之间，为陈浩鑫维护“XX组生产计划”的时间，在</t>
    </r>
    <r>
      <rPr>
        <b/>
        <sz val="11"/>
        <color rgb="FFFF0000"/>
        <rFont val="华文楷体"/>
        <family val="3"/>
        <charset val="134"/>
      </rPr>
      <t>此时间段内</t>
    </r>
    <r>
      <rPr>
        <sz val="11"/>
        <rFont val="华文楷体"/>
        <family val="3"/>
        <charset val="134"/>
      </rPr>
      <t>，各“计划信息员”不能进行填写操作。</t>
    </r>
    <phoneticPr fontId="1" type="noConversion"/>
  </si>
  <si>
    <t>试验组</t>
    <phoneticPr fontId="1" type="noConversion"/>
  </si>
  <si>
    <r>
      <t>8、各班组“计划信息员”只填写每项产品“Dx节点计划”表中的背景</t>
    </r>
    <r>
      <rPr>
        <b/>
        <sz val="11"/>
        <color rgb="FFFF0000"/>
        <rFont val="华文楷体"/>
        <family val="3"/>
        <charset val="134"/>
      </rPr>
      <t>绿色</t>
    </r>
    <r>
      <rPr>
        <sz val="11"/>
        <rFont val="华文楷体"/>
        <family val="3"/>
        <charset val="134"/>
      </rPr>
      <t>部分内容，其余内容不能随意更改。</t>
    </r>
    <phoneticPr fontId="1" type="noConversion"/>
  </si>
  <si>
    <t>9、“Dx节点计划”表中的行和列不能随意增加和删除。</t>
    <phoneticPr fontId="1" type="noConversion"/>
  </si>
  <si>
    <t>10、计划汇总表中的内容只有陈浩鑫能进行编辑更改，其他人员只能查看。</t>
    <phoneticPr fontId="1" type="noConversion"/>
  </si>
  <si>
    <t>11、当发生计划取消情况时，计划汇总表中的内容和相应的“Dx节点计划”不能删除。</t>
    <phoneticPr fontId="1" type="noConversion"/>
  </si>
  <si>
    <t>12、当发生新增计划项时，应在计划汇总表的最后行中增加，并建立相应的“Dx节点计划”表。</t>
    <phoneticPr fontId="1" type="noConversion"/>
  </si>
  <si>
    <t>13、生产班组每位操作者设立一份“每日生产信息采集卡”,用于记录每天的产品工作情况。“计划信息员”根据“每日生产信息采集卡"进行“XX组生产计划”的填报。</t>
    <phoneticPr fontId="1" type="noConversion"/>
  </si>
  <si>
    <r>
      <rPr>
        <b/>
        <sz val="11"/>
        <color rgb="FFFF0000"/>
        <rFont val="华文楷体"/>
        <family val="3"/>
        <charset val="134"/>
      </rPr>
      <t>14</t>
    </r>
    <r>
      <rPr>
        <sz val="11"/>
        <rFont val="华文楷体"/>
        <family val="3"/>
        <charset val="134"/>
      </rPr>
      <t>、作为计划管理的重点工作，调度组应策划好每项产品的“计划上线时间”和“计划完成时间”，并在每周的班组计划中明确。这两个时间作为调度的指令生产班组要高度重视。</t>
    </r>
    <phoneticPr fontId="1" type="noConversion"/>
  </si>
  <si>
    <t>15、陈浩鑫每周一12点后将采集完信息的“班组生产计划”发给调度组、工艺组和车间办公室的所有人员使用。</t>
    <phoneticPr fontId="1" type="noConversion"/>
  </si>
  <si>
    <t>16、生产班组中填报所用的计算机应按下述要求管理：①在E盘上建立“班组生产计划”文件夹，将当前在用的“XX组生产计划”放在该文件夹内②在“班组生产计划”下建立“已上报文件夹”，将已经上报给陈浩鑫的文件放在该文件夹内。</t>
    <phoneticPr fontId="1" type="noConversion"/>
  </si>
  <si>
    <t>三岗</t>
    <phoneticPr fontId="1" type="noConversion"/>
  </si>
  <si>
    <t>周君</t>
    <phoneticPr fontId="1" type="noConversion"/>
  </si>
  <si>
    <t>田金野</t>
    <phoneticPr fontId="1" type="noConversion"/>
  </si>
  <si>
    <t>王晨</t>
    <phoneticPr fontId="1" type="noConversion"/>
  </si>
  <si>
    <t xml:space="preserve">张金凯 </t>
    <phoneticPr fontId="1" type="noConversion"/>
  </si>
  <si>
    <t>邓小兵、刘韬的“每日生产信息采集卡”交给温度组。
闫超、张龙、张海久、高效超、张亚奥、聂淼</t>
    <phoneticPr fontId="1" type="noConversion"/>
  </si>
  <si>
    <t>2、“班组生产计划”由调度组陈浩鑫负责管理维护，“XX组生产计划”由本组“计划信息员”负责管理维护。各生产班组应设立2~6名“计划信息员”，并明确一岗和二岗。</t>
    <phoneticPr fontId="1" type="noConversion"/>
  </si>
  <si>
    <r>
      <rPr>
        <b/>
        <sz val="14"/>
        <color theme="1"/>
        <rFont val="宋体"/>
        <family val="3"/>
        <charset val="134"/>
        <scheme val="minor"/>
      </rPr>
      <t>细节说明：</t>
    </r>
    <r>
      <rPr>
        <sz val="12"/>
        <color theme="1"/>
        <rFont val="宋体"/>
        <family val="2"/>
        <charset val="134"/>
        <scheme val="minor"/>
      </rPr>
      <t xml:space="preserve">
1. 陈浩鑫生成《班组生产计划》，分发给6个组，6个组收到的文件内容完全一致，各自填写后，每周回传陈浩鑫，陈浩鑫收到6个不同内容的文件，将该6个文件通过软件合成为1个文件，再将新增的计划加进去，之后分发给6个班组。
2. 每个班组填写固定的文件，多人填写时需要到同一台计算机上的同一个文件中填写，这样保证回传陈浩鑫时每个组仅有一个文件。
3. 《班组生产计划》主要分为班组生产计划页和各产品D表页，计划页每行代表1条计划。填写人员在计划页中查找产品，通过每行附带的超链接，可点开对应的D表，班组填写的内容仅在D表中操作，计划页仅用于查找、查看，每张D表填写完成后，通过左上角的超链接可以回到计划页对应的行。
4. 班组在计划页中查找产品时，通过“班组”列和“上线状态”信息筛选，筛选后即为本班组在线产品，方便操作。其中上线状态约定如下：计划页中计划上线日期为空，代表未上线，填写后代表待上线，班组领料后将领料日期填写至对应D表的A1单元格，代表在线，产品完成数量与计划数量相等后代表完成，典试数量或者验收数量超过计划数量则为过多。调度与各班组需要及时填写相关信息。
5.计划页包含大量公式，在班组填写好D表后，信息将通过自动显示在计划页，所以不可更改计划页中的内容，并防止误更改。每页D表中也有部分区域是包含公式的，M列需注意，其他公式相对较偏，一般不会误更改。
6. 产品在生产或试验中存在分波现象，为包罗各产品情况，将所有产品都按照9波进行填写，从前往后填，后面没有的空着即可。
7. D表左侧为问题汇总，其中部分内容需要装配组和试验组分开填，该部分需特别注意。
8. 文件较大，每动一下，底部都会出现缓冲，不用等缓冲结束再去填写，可以在缓冲时直接操作。
9. 陈浩鑫将每次收到和发出的版本均需保存压缩包，并标注日期，将该压缩包留存好。
10. 每周上交（周五12点前）、下发时间（周一12点前）固定，上交后到下发前，班组不能填东西。班组长每次上交时保存压缩包，并将源文件删除，形成习惯。
11. D表中，9波产品状态主要是填写日期，其中最重要的是填写8步起始日期，即带标号的行：“1S、1E、2S、2E、3S、3E、4SE、5S、5E、6S、6E、7S、7E、8SE”，4SE和8SE代表开始和结束在同一行，尤其是8SE不要将鉴定试验展开，总共就占一行，填写开始时间和结束时间即可。
12. 各波次数量需要填写，总波次数量不用填写，自动累加各波次之和。数量的填写，在开始本项内容时即应填入。如果在生产过程中，原1波产品需要匹为2波，可以在中间分波，例如：原仅有第一波100台，后在验收时分为2波各50。此时需注意，在本段内，将开始日期、结束日期两列上方空的部分都用“/” 填满，数量和操作者不用填。
13.如果某一段内细项没有内容，则填“/”，数量要填上。
14.关于产品数量：产品进行第一项时，即第一条的开始日期已经填了，此时先把数量填上，以在总表中反映本条计划中的在制品数量。抽完典之后，做典试之前，需要把数量先填上，等到开始做时再填开始时间。
15.填写合格数量时，应以产品数量为准，不要将工艺量也算上，会超过计划数。
</t>
    </r>
    <phoneticPr fontId="1" type="noConversion"/>
  </si>
  <si>
    <t>D表最后更改日期</t>
    <phoneticPr fontId="1" type="noConversion"/>
  </si>
  <si>
    <t>N</t>
    <phoneticPr fontId="5" type="noConversion"/>
  </si>
  <si>
    <t>停工原因汇总</t>
    <phoneticPr fontId="1" type="noConversion"/>
  </si>
  <si>
    <t>待计划更改单</t>
    <phoneticPr fontId="1" type="noConversion"/>
  </si>
  <si>
    <t>王京雷</t>
    <phoneticPr fontId="5" type="noConversion"/>
  </si>
  <si>
    <t>缺13个电位计</t>
    <phoneticPr fontId="5" type="noConversion"/>
  </si>
  <si>
    <t>配套状态</t>
    <phoneticPr fontId="1" type="noConversion"/>
  </si>
  <si>
    <t>20111031--缺13个电位计</t>
  </si>
  <si>
    <t>空</t>
  </si>
  <si>
    <t>20130701--8台未验收，项目经理借走</t>
  </si>
  <si>
    <t>1-0坏</t>
    <phoneticPr fontId="1" type="noConversion"/>
  </si>
  <si>
    <t>原因描述</t>
    <phoneticPr fontId="1" type="noConversion"/>
  </si>
  <si>
    <t>8台未验收，项目经理借走</t>
    <phoneticPr fontId="1" type="noConversion"/>
  </si>
  <si>
    <t>返工状态</t>
    <phoneticPr fontId="1" type="noConversion"/>
  </si>
  <si>
    <t>返工阶段</t>
    <phoneticPr fontId="1" type="noConversion"/>
  </si>
  <si>
    <t>返工次数</t>
    <phoneticPr fontId="1" type="noConversion"/>
  </si>
  <si>
    <t>累计数量</t>
    <phoneticPr fontId="1" type="noConversion"/>
  </si>
  <si>
    <t>鉴定试验</t>
    <phoneticPr fontId="1" type="noConversion"/>
  </si>
  <si>
    <t>典型试验</t>
    <phoneticPr fontId="1" type="noConversion"/>
  </si>
  <si>
    <t>验收试验</t>
    <phoneticPr fontId="1" type="noConversion"/>
  </si>
  <si>
    <t>筛选试验</t>
    <phoneticPr fontId="1" type="noConversion"/>
  </si>
  <si>
    <t>肖京</t>
    <phoneticPr fontId="1" type="noConversion"/>
  </si>
  <si>
    <t>N</t>
    <phoneticPr fontId="1" type="noConversion"/>
  </si>
  <si>
    <t>邓晓兵</t>
    <phoneticPr fontId="1" type="noConversion"/>
  </si>
  <si>
    <t>返工状态</t>
    <phoneticPr fontId="1" type="noConversion"/>
  </si>
  <si>
    <t>返工阶段</t>
    <phoneticPr fontId="1" type="noConversion"/>
  </si>
  <si>
    <t>返工次数</t>
    <phoneticPr fontId="1" type="noConversion"/>
  </si>
  <si>
    <t>累计数量</t>
    <phoneticPr fontId="1" type="noConversion"/>
  </si>
  <si>
    <t>原因描述</t>
    <phoneticPr fontId="1" type="noConversion"/>
  </si>
  <si>
    <t>鉴定试验</t>
    <phoneticPr fontId="1" type="noConversion"/>
  </si>
  <si>
    <t>典型试验</t>
    <phoneticPr fontId="1" type="noConversion"/>
  </si>
  <si>
    <t>验收试验</t>
    <phoneticPr fontId="1" type="noConversion"/>
  </si>
  <si>
    <t>筛选试验</t>
    <phoneticPr fontId="1" type="noConversion"/>
  </si>
  <si>
    <t>老化试验</t>
    <phoneticPr fontId="1" type="noConversion"/>
  </si>
  <si>
    <t>装配</t>
    <phoneticPr fontId="1" type="noConversion"/>
  </si>
  <si>
    <t>CW4-33-1 48个组件 转给 CW4-33-3</t>
    <phoneticPr fontId="1" type="noConversion"/>
  </si>
  <si>
    <t>赵凯 闫超</t>
    <phoneticPr fontId="1" type="noConversion"/>
  </si>
  <si>
    <t>13# 42#</t>
    <phoneticPr fontId="1" type="noConversion"/>
  </si>
  <si>
    <t>课题编号</t>
    <phoneticPr fontId="10" type="noConversion"/>
  </si>
  <si>
    <t>使用型号</t>
    <phoneticPr fontId="10" type="noConversion"/>
  </si>
  <si>
    <r>
      <rPr>
        <b/>
        <sz val="10"/>
        <rFont val="宋体"/>
        <family val="3"/>
        <charset val="134"/>
      </rPr>
      <t>物资齐套时间</t>
    </r>
    <phoneticPr fontId="10" type="noConversion"/>
  </si>
  <si>
    <r>
      <t>典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试</t>
    </r>
    <phoneticPr fontId="10" type="noConversion"/>
  </si>
  <si>
    <r>
      <t>11-001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11-035</t>
    </r>
    <phoneticPr fontId="25" type="noConversion"/>
  </si>
  <si>
    <t>已齐套</t>
    <phoneticPr fontId="25" type="noConversion"/>
  </si>
  <si>
    <r>
      <rPr>
        <sz val="10"/>
        <rFont val="宋体"/>
        <family val="3"/>
        <charset val="134"/>
      </rPr>
      <t>已完成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台</t>
    </r>
    <phoneticPr fontId="25" type="noConversion"/>
  </si>
  <si>
    <r>
      <t>01-001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01-065</t>
    </r>
    <phoneticPr fontId="25" type="noConversion"/>
  </si>
  <si>
    <t>4台问题待处理</t>
    <phoneticPr fontId="25" type="noConversion"/>
  </si>
  <si>
    <r>
      <t>08-001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08-020</t>
    </r>
    <phoneticPr fontId="25" type="noConversion"/>
  </si>
  <si>
    <t>完成9台</t>
    <phoneticPr fontId="25" type="noConversion"/>
  </si>
  <si>
    <t>马永成</t>
    <phoneticPr fontId="25" type="noConversion"/>
  </si>
  <si>
    <r>
      <t>03-001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03-128</t>
    </r>
    <phoneticPr fontId="25" type="noConversion"/>
  </si>
  <si>
    <r>
      <rPr>
        <sz val="10"/>
        <rFont val="宋体"/>
        <family val="3"/>
        <charset val="134"/>
      </rPr>
      <t>更改单</t>
    </r>
    <r>
      <rPr>
        <sz val="10"/>
        <rFont val="Times New Roman"/>
        <family val="1"/>
      </rPr>
      <t>CK-2012-013G</t>
    </r>
    <phoneticPr fontId="25" type="noConversion"/>
  </si>
  <si>
    <r>
      <t>03-129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03-155</t>
    </r>
    <phoneticPr fontId="25" type="noConversion"/>
  </si>
  <si>
    <t>ktbh2</t>
    <phoneticPr fontId="25" type="noConversion"/>
  </si>
  <si>
    <t>ktbh4</t>
  </si>
  <si>
    <t>ktbh5</t>
  </si>
  <si>
    <r>
      <rPr>
        <sz val="10"/>
        <color rgb="FFFF0000"/>
        <rFont val="宋体"/>
        <family val="3"/>
        <charset val="134"/>
      </rPr>
      <t>型号</t>
    </r>
    <r>
      <rPr>
        <sz val="10"/>
        <color rgb="FFFF0000"/>
        <rFont val="Times New Roman"/>
        <family val="1"/>
      </rPr>
      <t>1</t>
    </r>
    <phoneticPr fontId="25" type="noConversion"/>
  </si>
  <si>
    <r>
      <rPr>
        <sz val="10"/>
        <color rgb="FFFF0000"/>
        <rFont val="宋体"/>
        <family val="3"/>
        <charset val="134"/>
      </rPr>
      <t>型号</t>
    </r>
    <r>
      <rPr>
        <sz val="10"/>
        <color rgb="FFFF0000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</si>
  <si>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FF0000"/>
        <rFont val="宋体"/>
        <family val="3"/>
        <charset val="134"/>
      </rPr>
      <t>型号</t>
    </r>
    <r>
      <rPr>
        <sz val="10"/>
        <color rgb="FFFF0000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</si>
  <si>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FF0000"/>
        <rFont val="宋体"/>
        <family val="3"/>
        <charset val="134"/>
      </rPr>
      <t>型号</t>
    </r>
    <r>
      <rPr>
        <sz val="10"/>
        <color rgb="FFFF0000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</si>
  <si>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FF0000"/>
        <rFont val="宋体"/>
        <family val="3"/>
        <charset val="134"/>
      </rPr>
      <t>型号</t>
    </r>
    <r>
      <rPr>
        <sz val="10"/>
        <color rgb="FFFF0000"/>
        <rFont val="Times New Roman"/>
        <family val="1"/>
      </rPr>
      <t>5</t>
    </r>
    <r>
      <rPr>
        <sz val="11"/>
        <color theme="1"/>
        <rFont val="宋体"/>
        <family val="2"/>
        <charset val="134"/>
        <scheme val="minor"/>
      </rPr>
      <t/>
    </r>
  </si>
  <si>
    <t>传感器1</t>
    <phoneticPr fontId="25" type="noConversion"/>
  </si>
  <si>
    <t>传感器2</t>
  </si>
  <si>
    <t>传感器3</t>
  </si>
  <si>
    <t>传感器4</t>
  </si>
  <si>
    <t>传感器5</t>
  </si>
  <si>
    <t>科二备注</t>
    <phoneticPr fontId="10" type="noConversion"/>
  </si>
  <si>
    <t>车间备注</t>
    <phoneticPr fontId="1" type="noConversion"/>
  </si>
  <si>
    <t>工艺人员</t>
    <phoneticPr fontId="1" type="noConversion"/>
  </si>
  <si>
    <t>ktbh10</t>
  </si>
  <si>
    <t>ktbh7</t>
  </si>
  <si>
    <t>cw1-13A</t>
    <phoneticPr fontId="1" type="noConversion"/>
  </si>
  <si>
    <t>cw2-53</t>
    <phoneticPr fontId="1" type="noConversion"/>
  </si>
  <si>
    <t>cw1-7</t>
    <phoneticPr fontId="1" type="noConversion"/>
  </si>
  <si>
    <t>cw3-90</t>
    <phoneticPr fontId="1" type="noConversion"/>
  </si>
  <si>
    <t>D7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</si>
</sst>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rgb="FFFF0000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华文楷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0"/>
      <name val="宋体"/>
      <family val="3"/>
      <charset val="134"/>
    </font>
    <font>
      <sz val="20"/>
      <color theme="1" tint="0.249977111117893"/>
      <name val="宋体"/>
      <family val="2"/>
      <charset val="134"/>
      <scheme val="minor"/>
    </font>
    <font>
      <sz val="20"/>
      <color theme="1" tint="0.249977111117893"/>
      <name val="宋体"/>
      <family val="3"/>
      <charset val="134"/>
      <scheme val="minor"/>
    </font>
    <font>
      <sz val="10"/>
      <color rgb="FF92D05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Times New Roman"/>
      <family val="1"/>
    </font>
    <font>
      <sz val="1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rgb="FF000000"/>
      <name val="华文楷体"/>
      <family val="3"/>
      <charset val="134"/>
    </font>
    <font>
      <b/>
      <sz val="14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rgb="FF000000"/>
      <name val="华文楷体"/>
      <family val="3"/>
      <charset val="134"/>
    </font>
    <font>
      <sz val="11"/>
      <name val="华文楷体"/>
      <family val="3"/>
      <charset val="134"/>
    </font>
    <font>
      <b/>
      <sz val="11"/>
      <color rgb="FFFF0000"/>
      <name val="华文楷体"/>
      <family val="3"/>
      <charset val="134"/>
    </font>
    <font>
      <sz val="11"/>
      <color rgb="FFFF0000"/>
      <name val="华文楷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NumberFormat="0" applyFill="0" applyBorder="0" applyAlignment="0" applyProtection="0">
      <alignment vertical="top"/>
      <protection locked="0"/>
    </xf>
    <xf numFmtId="176" fontId="39" fillId="0" borderId="0">
      <alignment vertical="center"/>
    </xf>
  </cellStyleXfs>
  <cellXfs count="21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8" fillId="0" borderId="1" xfId="19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26" fillId="0" borderId="0" xfId="0" applyFont="1">
      <alignment vertical="center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 shrinkToFit="1"/>
    </xf>
    <xf numFmtId="49" fontId="8" fillId="0" borderId="1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26" fillId="0" borderId="0" xfId="0" applyNumberFormat="1" applyFo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9" fillId="2" borderId="1" xfId="19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ont="1" applyFill="1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0" xfId="0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49" fontId="22" fillId="5" borderId="1" xfId="0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49" fontId="22" fillId="5" borderId="1" xfId="0" applyNumberFormat="1" applyFont="1" applyFill="1" applyBorder="1" applyAlignment="1">
      <alignment vertical="center" wrapText="1"/>
    </xf>
    <xf numFmtId="49" fontId="22" fillId="5" borderId="1" xfId="0" applyNumberFormat="1" applyFont="1" applyFill="1" applyBorder="1" applyAlignment="1">
      <alignment horizontal="left" vertical="center"/>
    </xf>
    <xf numFmtId="49" fontId="22" fillId="5" borderId="2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5" borderId="2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 wrapText="1"/>
    </xf>
    <xf numFmtId="0" fontId="0" fillId="10" borderId="7" xfId="0" applyFill="1" applyBorder="1" applyAlignment="1">
      <alignment vertical="center" wrapText="1"/>
    </xf>
    <xf numFmtId="0" fontId="26" fillId="10" borderId="5" xfId="0" applyNumberFormat="1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26" fillId="9" borderId="0" xfId="0" applyFont="1" applyFill="1">
      <alignment vertical="center"/>
    </xf>
    <xf numFmtId="0" fontId="3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3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2" xfId="0" applyFill="1" applyBorder="1">
      <alignment vertical="center"/>
    </xf>
    <xf numFmtId="0" fontId="0" fillId="12" borderId="1" xfId="0" applyNumberFormat="1" applyFill="1" applyBorder="1">
      <alignment vertical="center"/>
    </xf>
    <xf numFmtId="0" fontId="0" fillId="11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11" borderId="2" xfId="0" applyNumberFormat="1" applyFill="1" applyBorder="1">
      <alignment vertical="center"/>
    </xf>
    <xf numFmtId="0" fontId="0" fillId="5" borderId="1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5" borderId="1" xfId="0" applyNumberFormat="1" applyFill="1" applyBorder="1">
      <alignment vertical="center"/>
    </xf>
    <xf numFmtId="0" fontId="6" fillId="2" borderId="1" xfId="0" applyNumberFormat="1" applyFon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12" borderId="3" xfId="0" applyNumberFormat="1" applyFill="1" applyBorder="1">
      <alignment vertical="center"/>
    </xf>
    <xf numFmtId="0" fontId="0" fillId="3" borderId="1" xfId="0" applyNumberFormat="1" applyFill="1" applyBorder="1" applyAlignment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6" fillId="2" borderId="2" xfId="0" applyNumberFormat="1" applyFont="1" applyFill="1" applyBorder="1" applyAlignment="1">
      <alignment horizontal="left" vertical="center"/>
    </xf>
    <xf numFmtId="0" fontId="0" fillId="11" borderId="1" xfId="0" applyNumberFormat="1" applyFill="1" applyBorder="1" applyAlignment="1">
      <alignment vertical="center" wrapText="1"/>
    </xf>
    <xf numFmtId="0" fontId="33" fillId="5" borderId="1" xfId="0" applyNumberFormat="1" applyFont="1" applyFill="1" applyBorder="1">
      <alignment vertical="center"/>
    </xf>
    <xf numFmtId="0" fontId="0" fillId="12" borderId="1" xfId="0" applyNumberFormat="1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11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6" fillId="13" borderId="1" xfId="0" applyNumberFormat="1" applyFont="1" applyFill="1" applyBorder="1" applyAlignment="1">
      <alignment horizontal="center" vertical="center" wrapText="1"/>
    </xf>
    <xf numFmtId="0" fontId="8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0" fillId="13" borderId="0" xfId="0" applyFill="1">
      <alignment vertical="center"/>
    </xf>
    <xf numFmtId="0" fontId="3" fillId="13" borderId="1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>
      <alignment vertical="center"/>
    </xf>
    <xf numFmtId="0" fontId="0" fillId="13" borderId="0" xfId="0" applyNumberFormat="1" applyFill="1">
      <alignment vertical="center"/>
    </xf>
    <xf numFmtId="0" fontId="4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/>
    </xf>
    <xf numFmtId="49" fontId="29" fillId="13" borderId="1" xfId="0" applyNumberFormat="1" applyFont="1" applyFill="1" applyBorder="1" applyAlignment="1">
      <alignment horizontal="center" vertical="center" wrapText="1"/>
    </xf>
    <xf numFmtId="0" fontId="26" fillId="13" borderId="0" xfId="0" applyFont="1" applyFill="1">
      <alignment vertical="center"/>
    </xf>
    <xf numFmtId="0" fontId="11" fillId="13" borderId="1" xfId="0" applyFont="1" applyFill="1" applyBorder="1" applyAlignment="1">
      <alignment vertical="center" wrapText="1"/>
    </xf>
    <xf numFmtId="0" fontId="16" fillId="1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26" fillId="0" borderId="2" xfId="0" applyNumberFormat="1" applyFont="1" applyBorder="1" applyAlignment="1">
      <alignment horizontal="center" vertical="center" wrapText="1"/>
    </xf>
    <xf numFmtId="0" fontId="26" fillId="0" borderId="7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13" borderId="2" xfId="0" applyFont="1" applyFill="1" applyBorder="1" applyAlignment="1">
      <alignment horizontal="center" vertical="center" wrapText="1"/>
    </xf>
    <xf numFmtId="0" fontId="26" fillId="13" borderId="6" xfId="0" applyFont="1" applyFill="1" applyBorder="1" applyAlignment="1">
      <alignment horizontal="center" vertical="center" wrapText="1"/>
    </xf>
    <xf numFmtId="0" fontId="26" fillId="13" borderId="7" xfId="0" applyFont="1" applyFill="1" applyBorder="1" applyAlignment="1">
      <alignment horizontal="center" vertical="center" wrapText="1"/>
    </xf>
    <xf numFmtId="0" fontId="26" fillId="0" borderId="3" xfId="0" applyNumberFormat="1" applyFont="1" applyBorder="1" applyAlignment="1">
      <alignment horizontal="center" vertical="center" wrapText="1"/>
    </xf>
    <xf numFmtId="0" fontId="26" fillId="0" borderId="4" xfId="0" applyNumberFormat="1" applyFont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49" fontId="13" fillId="1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 readingOrder="1"/>
      <protection locked="0"/>
    </xf>
    <xf numFmtId="49" fontId="7" fillId="13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7" fillId="13" borderId="2" xfId="0" applyFont="1" applyFill="1" applyBorder="1" applyAlignment="1" applyProtection="1">
      <alignment horizontal="center" vertical="center" wrapText="1"/>
      <protection locked="0"/>
    </xf>
    <xf numFmtId="0" fontId="7" fillId="13" borderId="7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NumberFormat="1" applyFill="1" applyBorder="1" applyAlignment="1">
      <alignment horizontal="center" vertical="center" wrapText="1"/>
    </xf>
    <xf numFmtId="0" fontId="7" fillId="13" borderId="6" xfId="0" applyFont="1" applyFill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8" fillId="0" borderId="8" xfId="19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</cellXfs>
  <cellStyles count="21">
    <cellStyle name="Hyperlink" xfId="19" builtinId="8"/>
    <cellStyle name="Normal" xfId="0" builtinId="0"/>
    <cellStyle name="常规 10" xfId="1"/>
    <cellStyle name="常规 11" xfId="2"/>
    <cellStyle name="常规 12" xfId="3"/>
    <cellStyle name="常规 13" xfId="4"/>
    <cellStyle name="常规 14" xfId="5"/>
    <cellStyle name="常规 15" xfId="6"/>
    <cellStyle name="常规 16" xfId="7"/>
    <cellStyle name="常规 17" xfId="8"/>
    <cellStyle name="常规 18" xfId="9"/>
    <cellStyle name="常规 19" xfId="20"/>
    <cellStyle name="常规 2" xfId="18"/>
    <cellStyle name="常规 2 2" xfId="10"/>
    <cellStyle name="常规 3" xfId="11"/>
    <cellStyle name="常规 4" xfId="12"/>
    <cellStyle name="常规 5" xfId="13"/>
    <cellStyle name="常规 6" xfId="14"/>
    <cellStyle name="常规 7" xfId="15"/>
    <cellStyle name="常规 8" xfId="16"/>
    <cellStyle name="常规 9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I75"/>
  <sheetViews>
    <sheetView topLeftCell="A73" zoomScale="130" zoomScaleNormal="130" workbookViewId="0">
      <selection activeCell="B26" sqref="B26:B60"/>
    </sheetView>
  </sheetViews>
  <sheetFormatPr defaultColWidth="9" defaultRowHeight="13.5"/>
  <cols>
    <col min="1" max="1" width="5.375" style="41" customWidth="1"/>
    <col min="2" max="2" width="109.25" style="41" customWidth="1"/>
    <col min="3" max="4" width="9" style="41"/>
    <col min="5" max="5" width="14.375" style="41" customWidth="1"/>
    <col min="6" max="8" width="9" style="41"/>
    <col min="9" max="9" width="40.875" style="41" customWidth="1"/>
    <col min="10" max="16384" width="9" style="41"/>
  </cols>
  <sheetData>
    <row r="2" spans="2:9" ht="20.25">
      <c r="B2" s="4" t="s">
        <v>237</v>
      </c>
      <c r="D2" s="153" t="s">
        <v>238</v>
      </c>
      <c r="E2" s="153"/>
      <c r="F2" s="153"/>
      <c r="G2" s="153"/>
      <c r="H2" s="153"/>
      <c r="I2" s="153"/>
    </row>
    <row r="3" spans="2:9" ht="22.5" customHeight="1">
      <c r="B3" s="74" t="s">
        <v>239</v>
      </c>
      <c r="D3" s="1" t="s">
        <v>208</v>
      </c>
      <c r="E3" s="1" t="s">
        <v>240</v>
      </c>
      <c r="F3" s="75" t="s">
        <v>241</v>
      </c>
      <c r="G3" s="75" t="s">
        <v>242</v>
      </c>
      <c r="H3" s="75" t="s">
        <v>267</v>
      </c>
      <c r="I3" s="75" t="s">
        <v>243</v>
      </c>
    </row>
    <row r="4" spans="2:9" ht="27">
      <c r="B4" s="76" t="s">
        <v>273</v>
      </c>
      <c r="D4" s="75" t="s">
        <v>244</v>
      </c>
      <c r="E4" s="75" t="s">
        <v>245</v>
      </c>
      <c r="F4" s="75"/>
      <c r="G4" s="75"/>
      <c r="H4" s="75"/>
      <c r="I4" s="82" t="s">
        <v>272</v>
      </c>
    </row>
    <row r="5" spans="2:9" ht="22.5" customHeight="1">
      <c r="B5" s="76" t="s">
        <v>246</v>
      </c>
      <c r="D5" s="75" t="s">
        <v>247</v>
      </c>
      <c r="E5" s="75" t="s">
        <v>248</v>
      </c>
      <c r="F5" s="75"/>
      <c r="G5" s="75"/>
      <c r="H5" s="75"/>
      <c r="I5" s="75"/>
    </row>
    <row r="6" spans="2:9" ht="22.5" customHeight="1">
      <c r="B6" s="76" t="s">
        <v>249</v>
      </c>
      <c r="D6" s="75" t="s">
        <v>250</v>
      </c>
      <c r="E6" s="75" t="s">
        <v>215</v>
      </c>
      <c r="F6" s="75"/>
      <c r="G6" s="75"/>
      <c r="H6" s="75"/>
      <c r="I6" s="75"/>
    </row>
    <row r="7" spans="2:9" ht="22.5" customHeight="1">
      <c r="B7" s="76" t="s">
        <v>251</v>
      </c>
      <c r="D7" s="75" t="s">
        <v>252</v>
      </c>
      <c r="E7" s="75" t="s">
        <v>253</v>
      </c>
      <c r="F7" s="75"/>
      <c r="G7" s="75"/>
      <c r="H7" s="75"/>
      <c r="I7" s="75"/>
    </row>
    <row r="8" spans="2:9" ht="22.5" customHeight="1">
      <c r="B8" s="76" t="s">
        <v>254</v>
      </c>
      <c r="D8" s="75" t="s">
        <v>255</v>
      </c>
      <c r="E8" s="75" t="s">
        <v>217</v>
      </c>
      <c r="F8" s="75" t="s">
        <v>270</v>
      </c>
      <c r="G8" s="75" t="s">
        <v>271</v>
      </c>
      <c r="H8" s="75"/>
      <c r="I8" s="75"/>
    </row>
    <row r="9" spans="2:9" ht="22.5" customHeight="1">
      <c r="B9" s="76" t="s">
        <v>256</v>
      </c>
      <c r="D9" s="75" t="s">
        <v>257</v>
      </c>
      <c r="E9" s="75" t="s">
        <v>216</v>
      </c>
      <c r="F9" s="75" t="s">
        <v>268</v>
      </c>
      <c r="G9" s="75" t="s">
        <v>269</v>
      </c>
      <c r="H9" s="75" t="s">
        <v>216</v>
      </c>
      <c r="I9" s="75"/>
    </row>
    <row r="10" spans="2:9" ht="22.5" customHeight="1">
      <c r="B10" s="76" t="s">
        <v>258</v>
      </c>
    </row>
    <row r="11" spans="2:9" ht="22.5" customHeight="1">
      <c r="B11" s="76" t="s">
        <v>259</v>
      </c>
    </row>
    <row r="12" spans="2:9" ht="22.5" customHeight="1">
      <c r="B12" s="76" t="s">
        <v>260</v>
      </c>
    </row>
    <row r="13" spans="2:9" ht="22.5" customHeight="1">
      <c r="B13" s="76" t="s">
        <v>261</v>
      </c>
    </row>
    <row r="14" spans="2:9" ht="22.5" customHeight="1">
      <c r="B14" s="76" t="s">
        <v>262</v>
      </c>
    </row>
    <row r="15" spans="2:9" ht="35.25" customHeight="1">
      <c r="B15" s="76" t="s">
        <v>263</v>
      </c>
    </row>
    <row r="16" spans="2:9" ht="34.5" customHeight="1">
      <c r="B16" s="76" t="s">
        <v>264</v>
      </c>
    </row>
    <row r="17" spans="2:3" ht="22.5" customHeight="1">
      <c r="B17" s="76" t="s">
        <v>265</v>
      </c>
    </row>
    <row r="18" spans="2:3" ht="37.5" customHeight="1">
      <c r="B18" s="76" t="s">
        <v>266</v>
      </c>
    </row>
    <row r="19" spans="2:3">
      <c r="B19" s="77"/>
    </row>
    <row r="20" spans="2:3" ht="13.5" customHeight="1">
      <c r="B20" s="77" t="s">
        <v>210</v>
      </c>
    </row>
    <row r="21" spans="2:3" ht="13.5" customHeight="1">
      <c r="B21" s="77" t="s">
        <v>211</v>
      </c>
    </row>
    <row r="22" spans="2:3" ht="13.5" customHeight="1">
      <c r="B22" s="77" t="s">
        <v>212</v>
      </c>
    </row>
    <row r="23" spans="2:3" ht="34.5" customHeight="1">
      <c r="B23" s="77" t="s">
        <v>213</v>
      </c>
    </row>
    <row r="24" spans="2:3" ht="13.5" customHeight="1">
      <c r="B24" s="78"/>
    </row>
    <row r="25" spans="2:3" ht="13.5" customHeight="1"/>
    <row r="26" spans="2:3" ht="13.5" customHeight="1">
      <c r="B26" s="154" t="s">
        <v>274</v>
      </c>
    </row>
    <row r="27" spans="2:3" ht="13.5" customHeight="1">
      <c r="B27" s="155"/>
    </row>
    <row r="28" spans="2:3" ht="13.5" customHeight="1">
      <c r="B28" s="155"/>
    </row>
    <row r="29" spans="2:3" ht="13.5" customHeight="1">
      <c r="B29" s="155"/>
      <c r="C29" s="83"/>
    </row>
    <row r="30" spans="2:3" ht="13.5" customHeight="1">
      <c r="B30" s="155"/>
    </row>
    <row r="31" spans="2:3" ht="13.5" customHeight="1">
      <c r="B31" s="155"/>
    </row>
    <row r="32" spans="2:3" ht="13.5" customHeight="1">
      <c r="B32" s="155"/>
    </row>
    <row r="33" spans="2:2" ht="13.5" customHeight="1">
      <c r="B33" s="155"/>
    </row>
    <row r="34" spans="2:2" ht="13.5" customHeight="1">
      <c r="B34" s="155"/>
    </row>
    <row r="35" spans="2:2" ht="13.5" customHeight="1">
      <c r="B35" s="155"/>
    </row>
    <row r="36" spans="2:2" ht="13.5" customHeight="1">
      <c r="B36" s="155"/>
    </row>
    <row r="37" spans="2:2" ht="13.5" customHeight="1">
      <c r="B37" s="155"/>
    </row>
    <row r="38" spans="2:2" ht="13.5" customHeight="1">
      <c r="B38" s="155"/>
    </row>
    <row r="39" spans="2:2" ht="13.5" customHeight="1">
      <c r="B39" s="155"/>
    </row>
    <row r="40" spans="2:2" ht="13.5" customHeight="1">
      <c r="B40" s="155"/>
    </row>
    <row r="41" spans="2:2" ht="13.5" customHeight="1">
      <c r="B41" s="155"/>
    </row>
    <row r="42" spans="2:2" ht="13.5" customHeight="1">
      <c r="B42" s="155"/>
    </row>
    <row r="43" spans="2:2" ht="13.5" customHeight="1">
      <c r="B43" s="155"/>
    </row>
    <row r="44" spans="2:2" ht="13.5" customHeight="1">
      <c r="B44" s="155"/>
    </row>
    <row r="45" spans="2:2" ht="13.5" customHeight="1">
      <c r="B45" s="155"/>
    </row>
    <row r="46" spans="2:2" ht="13.5" customHeight="1">
      <c r="B46" s="155"/>
    </row>
    <row r="47" spans="2:2" ht="13.5" customHeight="1">
      <c r="B47" s="155"/>
    </row>
    <row r="48" spans="2:2" ht="13.5" customHeight="1">
      <c r="B48" s="155"/>
    </row>
    <row r="49" spans="2:2" ht="13.5" customHeight="1">
      <c r="B49" s="155"/>
    </row>
    <row r="50" spans="2:2" ht="13.5" customHeight="1">
      <c r="B50" s="155"/>
    </row>
    <row r="51" spans="2:2" ht="13.5" customHeight="1">
      <c r="B51" s="155"/>
    </row>
    <row r="52" spans="2:2" ht="13.5" customHeight="1">
      <c r="B52" s="155"/>
    </row>
    <row r="53" spans="2:2" ht="13.5" customHeight="1">
      <c r="B53" s="155"/>
    </row>
    <row r="54" spans="2:2" ht="13.5" customHeight="1">
      <c r="B54" s="155"/>
    </row>
    <row r="55" spans="2:2">
      <c r="B55" s="155"/>
    </row>
    <row r="56" spans="2:2">
      <c r="B56" s="155"/>
    </row>
    <row r="57" spans="2:2">
      <c r="B57" s="155"/>
    </row>
    <row r="58" spans="2:2">
      <c r="B58" s="155"/>
    </row>
    <row r="59" spans="2:2">
      <c r="B59" s="155"/>
    </row>
    <row r="60" spans="2:2">
      <c r="B60" s="155"/>
    </row>
    <row r="62" spans="2:2">
      <c r="B62" s="49" t="s">
        <v>222</v>
      </c>
    </row>
    <row r="63" spans="2:2">
      <c r="B63" s="49" t="s">
        <v>223</v>
      </c>
    </row>
    <row r="64" spans="2:2">
      <c r="B64" s="49"/>
    </row>
    <row r="65" spans="2:2">
      <c r="B65" s="49"/>
    </row>
    <row r="66" spans="2:2">
      <c r="B66" s="49"/>
    </row>
    <row r="67" spans="2:2">
      <c r="B67" s="49"/>
    </row>
    <row r="68" spans="2:2">
      <c r="B68" s="49"/>
    </row>
    <row r="69" spans="2:2">
      <c r="B69" s="49"/>
    </row>
    <row r="70" spans="2:2">
      <c r="B70" s="49"/>
    </row>
    <row r="71" spans="2:2">
      <c r="B71" s="49"/>
    </row>
    <row r="72" spans="2:2">
      <c r="B72" s="49"/>
    </row>
    <row r="73" spans="2:2">
      <c r="B73" s="49"/>
    </row>
    <row r="74" spans="2:2">
      <c r="B74" s="49"/>
    </row>
    <row r="75" spans="2:2">
      <c r="B75" s="49"/>
    </row>
  </sheetData>
  <mergeCells count="2">
    <mergeCell ref="D2:I2"/>
    <mergeCell ref="B26:B6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T2064"/>
  <sheetViews>
    <sheetView tabSelected="1" topLeftCell="I1" zoomScaleNormal="100" workbookViewId="0">
      <pane ySplit="4" topLeftCell="A5" activePane="bottomLeft" state="frozen"/>
      <selection activeCell="N76" sqref="N76:AW76"/>
      <selection pane="bottomLeft" activeCell="R10" sqref="R10"/>
    </sheetView>
  </sheetViews>
  <sheetFormatPr defaultRowHeight="13.5"/>
  <cols>
    <col min="1" max="1" width="5.375" style="18" customWidth="1"/>
    <col min="2" max="2" width="11.625" style="18" customWidth="1"/>
    <col min="3" max="3" width="6.375" style="18" customWidth="1"/>
    <col min="4" max="4" width="11.375" style="18" customWidth="1"/>
    <col min="5" max="5" width="11" style="18" customWidth="1"/>
    <col min="6" max="6" width="9" style="18"/>
    <col min="7" max="7" width="6.375" style="18" customWidth="1"/>
    <col min="8" max="8" width="8.875" style="18" customWidth="1"/>
    <col min="9" max="9" width="8.375" style="18" customWidth="1"/>
    <col min="10" max="10" width="9.75" style="18" customWidth="1"/>
    <col min="11" max="11" width="15.375" style="18" customWidth="1"/>
    <col min="12" max="12" width="10.75" style="18" customWidth="1"/>
    <col min="13" max="13" width="9.75" style="18" customWidth="1"/>
    <col min="14" max="14" width="15.625" style="18" customWidth="1"/>
    <col min="15" max="15" width="8.75" style="18" customWidth="1"/>
    <col min="16" max="17" width="21" style="18" customWidth="1"/>
    <col min="18" max="18" width="10" style="137" customWidth="1"/>
    <col min="19" max="19" width="13.125" style="19" customWidth="1"/>
    <col min="20" max="20" width="10.25" style="137" customWidth="1"/>
    <col min="21" max="21" width="10" style="140" customWidth="1"/>
    <col min="22" max="22" width="10.375" style="137" customWidth="1"/>
    <col min="23" max="23" width="15.375" style="137" customWidth="1"/>
    <col min="24" max="24" width="10.625" style="137" customWidth="1"/>
    <col min="25" max="25" width="9.375" style="137" customWidth="1"/>
    <col min="26" max="26" width="5.375" customWidth="1"/>
    <col min="27" max="27" width="5.625" customWidth="1"/>
    <col min="28" max="28" width="5.25" style="38" customWidth="1"/>
    <col min="29" max="29" width="8.875" customWidth="1"/>
    <col min="30" max="30" width="5.375" customWidth="1"/>
    <col min="31" max="31" width="5.375" style="38" customWidth="1"/>
    <col min="32" max="32" width="5.375" style="137" customWidth="1"/>
    <col min="33" max="34" width="5.375" customWidth="1"/>
    <col min="35" max="35" width="5.375" style="38" customWidth="1"/>
    <col min="36" max="36" width="5.25" customWidth="1"/>
    <col min="37" max="37" width="7.375" style="13" customWidth="1"/>
    <col min="38" max="38" width="5.375" style="13" customWidth="1"/>
    <col min="39" max="39" width="5.125" style="13" customWidth="1"/>
    <col min="40" max="40" width="5.125" style="73" customWidth="1"/>
    <col min="41" max="43" width="5.125" style="13" customWidth="1"/>
    <col min="44" max="44" width="5.125" style="73" customWidth="1"/>
    <col min="45" max="48" width="6.375" customWidth="1"/>
    <col min="49" max="49" width="5.125" customWidth="1"/>
    <col min="50" max="50" width="6.375" customWidth="1"/>
    <col min="51" max="57" width="4.625" customWidth="1"/>
    <col min="58" max="58" width="11.25" style="72" customWidth="1"/>
    <col min="59" max="62" width="4.625" style="20" customWidth="1"/>
    <col min="63" max="63" width="4.625" style="145" customWidth="1"/>
    <col min="64" max="64" width="18.375" style="137" customWidth="1"/>
    <col min="66" max="66" width="9.375" bestFit="1" customWidth="1"/>
    <col min="67" max="67" width="23.625" style="41" customWidth="1"/>
    <col min="68" max="68" width="17.125" style="41" customWidth="1"/>
    <col min="69" max="69" width="16.375" style="41" customWidth="1"/>
    <col min="70" max="70" width="12.25" style="41" customWidth="1"/>
    <col min="71" max="71" width="11.125" style="41" customWidth="1"/>
  </cols>
  <sheetData>
    <row r="1" spans="1:72" ht="21" customHeight="1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35"/>
      <c r="R1" s="187" t="s">
        <v>54</v>
      </c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9"/>
      <c r="BG1" s="188"/>
      <c r="BH1" s="188"/>
      <c r="BI1" s="188"/>
      <c r="BJ1" s="188"/>
      <c r="BK1" s="188"/>
      <c r="BL1" s="188"/>
    </row>
    <row r="2" spans="1:72" ht="42.75" customHeight="1">
      <c r="A2" s="170" t="s">
        <v>5</v>
      </c>
      <c r="B2" s="170" t="s">
        <v>313</v>
      </c>
      <c r="C2" s="177" t="s">
        <v>6</v>
      </c>
      <c r="D2" s="170" t="s">
        <v>314</v>
      </c>
      <c r="E2" s="177" t="s">
        <v>7</v>
      </c>
      <c r="F2" s="170" t="s">
        <v>8</v>
      </c>
      <c r="G2" s="170" t="s">
        <v>9</v>
      </c>
      <c r="H2" s="170" t="s">
        <v>10</v>
      </c>
      <c r="I2" s="170"/>
      <c r="J2" s="170"/>
      <c r="K2" s="171" t="s">
        <v>11</v>
      </c>
      <c r="L2" s="169" t="s">
        <v>315</v>
      </c>
      <c r="M2" s="169" t="s">
        <v>12</v>
      </c>
      <c r="N2" s="172" t="s">
        <v>13</v>
      </c>
      <c r="O2" s="172" t="s">
        <v>14</v>
      </c>
      <c r="P2" s="176" t="s">
        <v>341</v>
      </c>
      <c r="Q2" s="178" t="s">
        <v>343</v>
      </c>
      <c r="R2" s="159" t="s">
        <v>38</v>
      </c>
      <c r="S2" s="159"/>
      <c r="T2" s="159"/>
      <c r="U2" s="159"/>
      <c r="V2" s="159"/>
      <c r="W2" s="159"/>
      <c r="X2" s="159"/>
      <c r="Y2" s="159"/>
      <c r="Z2" s="160" t="s">
        <v>55</v>
      </c>
      <c r="AA2" s="160"/>
      <c r="AB2" s="160"/>
      <c r="AC2" s="160"/>
      <c r="AD2" s="160"/>
      <c r="AE2" s="160"/>
      <c r="AF2" s="160"/>
      <c r="AG2" s="160"/>
      <c r="AH2" s="160"/>
      <c r="AI2" s="160"/>
      <c r="AJ2" s="173" t="s">
        <v>219</v>
      </c>
      <c r="AK2" s="174"/>
      <c r="AL2" s="174"/>
      <c r="AM2" s="174"/>
      <c r="AN2" s="174"/>
      <c r="AO2" s="174"/>
      <c r="AP2" s="174"/>
      <c r="AQ2" s="174"/>
      <c r="AR2" s="174"/>
      <c r="AS2" s="160" t="s">
        <v>56</v>
      </c>
      <c r="AT2" s="160"/>
      <c r="AU2" s="160"/>
      <c r="AV2" s="160"/>
      <c r="AW2" s="160"/>
      <c r="AX2" s="160"/>
      <c r="AY2" s="160"/>
      <c r="AZ2" s="160" t="s">
        <v>46</v>
      </c>
      <c r="BA2" s="160"/>
      <c r="BB2" s="160"/>
      <c r="BC2" s="160"/>
      <c r="BD2" s="160"/>
      <c r="BE2" s="160"/>
      <c r="BF2" s="68" t="s">
        <v>218</v>
      </c>
      <c r="BG2" s="165" t="s">
        <v>79</v>
      </c>
      <c r="BH2" s="166"/>
      <c r="BI2" s="166"/>
      <c r="BJ2" s="167"/>
      <c r="BK2" s="162" t="s">
        <v>78</v>
      </c>
      <c r="BL2" s="168" t="s">
        <v>342</v>
      </c>
      <c r="BM2" s="160" t="s">
        <v>221</v>
      </c>
      <c r="BN2" s="160" t="s">
        <v>275</v>
      </c>
      <c r="BO2" s="159" t="s">
        <v>277</v>
      </c>
      <c r="BP2" s="159"/>
      <c r="BQ2" s="159"/>
      <c r="BR2" s="159"/>
      <c r="BS2" s="159"/>
      <c r="BT2" s="156" t="s">
        <v>281</v>
      </c>
    </row>
    <row r="3" spans="1:72" ht="19.5" customHeight="1">
      <c r="A3" s="170"/>
      <c r="B3" s="170"/>
      <c r="C3" s="177"/>
      <c r="D3" s="170"/>
      <c r="E3" s="177"/>
      <c r="F3" s="170"/>
      <c r="G3" s="170"/>
      <c r="H3" s="170" t="s">
        <v>15</v>
      </c>
      <c r="I3" s="170" t="s">
        <v>16</v>
      </c>
      <c r="J3" s="170" t="s">
        <v>316</v>
      </c>
      <c r="K3" s="171"/>
      <c r="L3" s="169"/>
      <c r="M3" s="169"/>
      <c r="N3" s="172"/>
      <c r="O3" s="172"/>
      <c r="P3" s="176"/>
      <c r="Q3" s="184"/>
      <c r="R3" s="176" t="s">
        <v>31</v>
      </c>
      <c r="S3" s="180" t="s">
        <v>57</v>
      </c>
      <c r="T3" s="178" t="s">
        <v>58</v>
      </c>
      <c r="U3" s="183" t="s">
        <v>2</v>
      </c>
      <c r="V3" s="182" t="s">
        <v>3</v>
      </c>
      <c r="W3" s="182" t="s">
        <v>28</v>
      </c>
      <c r="X3" s="182" t="s">
        <v>29</v>
      </c>
      <c r="Y3" s="182" t="s">
        <v>4</v>
      </c>
      <c r="Z3" s="160" t="s">
        <v>32</v>
      </c>
      <c r="AA3" s="160"/>
      <c r="AB3" s="160"/>
      <c r="AC3" s="160" t="s">
        <v>33</v>
      </c>
      <c r="AD3" s="160"/>
      <c r="AE3" s="160"/>
      <c r="AF3" s="160" t="s">
        <v>34</v>
      </c>
      <c r="AG3" s="160"/>
      <c r="AH3" s="160"/>
      <c r="AI3" s="160"/>
      <c r="AJ3" s="160" t="s">
        <v>17</v>
      </c>
      <c r="AK3" s="161" t="s">
        <v>93</v>
      </c>
      <c r="AL3" s="161" t="s">
        <v>92</v>
      </c>
      <c r="AM3" s="161" t="s">
        <v>94</v>
      </c>
      <c r="AN3" s="175" t="s">
        <v>95</v>
      </c>
      <c r="AO3" s="161" t="s">
        <v>96</v>
      </c>
      <c r="AP3" s="161" t="s">
        <v>97</v>
      </c>
      <c r="AQ3" s="161" t="s">
        <v>98</v>
      </c>
      <c r="AR3" s="175" t="s">
        <v>99</v>
      </c>
      <c r="AS3" s="160" t="s">
        <v>18</v>
      </c>
      <c r="AT3" s="160" t="s">
        <v>20</v>
      </c>
      <c r="AU3" s="160" t="s">
        <v>19</v>
      </c>
      <c r="AV3" s="160" t="s">
        <v>26</v>
      </c>
      <c r="AW3" s="160" t="s">
        <v>45</v>
      </c>
      <c r="AX3" s="160" t="s">
        <v>30</v>
      </c>
      <c r="AY3" s="160" t="s">
        <v>25</v>
      </c>
      <c r="AZ3" s="160" t="s">
        <v>47</v>
      </c>
      <c r="BA3" s="160" t="s">
        <v>50</v>
      </c>
      <c r="BB3" s="160" t="s">
        <v>51</v>
      </c>
      <c r="BC3" s="160" t="s">
        <v>48</v>
      </c>
      <c r="BD3" s="160" t="s">
        <v>49</v>
      </c>
      <c r="BE3" s="160" t="s">
        <v>52</v>
      </c>
      <c r="BF3" s="69"/>
      <c r="BG3" s="157" t="s">
        <v>80</v>
      </c>
      <c r="BH3" s="157" t="s">
        <v>81</v>
      </c>
      <c r="BI3" s="157" t="s">
        <v>82</v>
      </c>
      <c r="BJ3" s="157" t="s">
        <v>83</v>
      </c>
      <c r="BK3" s="163"/>
      <c r="BL3" s="168"/>
      <c r="BM3" s="160"/>
      <c r="BN3" s="160"/>
      <c r="BO3" s="112"/>
      <c r="BP3" s="113"/>
      <c r="BQ3" s="113"/>
      <c r="BR3" s="113"/>
      <c r="BS3" s="114"/>
      <c r="BT3" s="156"/>
    </row>
    <row r="4" spans="1:72" ht="27">
      <c r="A4" s="170"/>
      <c r="B4" s="170"/>
      <c r="C4" s="177"/>
      <c r="D4" s="170"/>
      <c r="E4" s="177"/>
      <c r="F4" s="170"/>
      <c r="G4" s="170"/>
      <c r="H4" s="170"/>
      <c r="I4" s="170"/>
      <c r="J4" s="170"/>
      <c r="K4" s="171"/>
      <c r="L4" s="169"/>
      <c r="M4" s="169"/>
      <c r="N4" s="172"/>
      <c r="O4" s="172"/>
      <c r="P4" s="176"/>
      <c r="Q4" s="179"/>
      <c r="R4" s="176"/>
      <c r="S4" s="181"/>
      <c r="T4" s="179"/>
      <c r="U4" s="183"/>
      <c r="V4" s="182"/>
      <c r="W4" s="182"/>
      <c r="X4" s="182"/>
      <c r="Y4" s="182"/>
      <c r="Z4" s="3" t="s">
        <v>35</v>
      </c>
      <c r="AA4" s="3" t="s">
        <v>36</v>
      </c>
      <c r="AB4" s="36" t="s">
        <v>37</v>
      </c>
      <c r="AC4" s="3" t="s">
        <v>39</v>
      </c>
      <c r="AD4" s="3" t="s">
        <v>40</v>
      </c>
      <c r="AE4" s="36" t="s">
        <v>41</v>
      </c>
      <c r="AF4" s="142" t="s">
        <v>44</v>
      </c>
      <c r="AG4" s="3" t="s">
        <v>42</v>
      </c>
      <c r="AH4" s="3" t="s">
        <v>43</v>
      </c>
      <c r="AI4" s="36" t="s">
        <v>41</v>
      </c>
      <c r="AJ4" s="160"/>
      <c r="AK4" s="161"/>
      <c r="AL4" s="161"/>
      <c r="AM4" s="161"/>
      <c r="AN4" s="175"/>
      <c r="AO4" s="161"/>
      <c r="AP4" s="161"/>
      <c r="AQ4" s="161"/>
      <c r="AR4" s="175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70"/>
      <c r="BG4" s="158"/>
      <c r="BH4" s="158"/>
      <c r="BI4" s="158"/>
      <c r="BJ4" s="158"/>
      <c r="BK4" s="164"/>
      <c r="BL4" s="168"/>
      <c r="BM4" s="160"/>
      <c r="BN4" s="160"/>
      <c r="BO4" s="115"/>
      <c r="BP4" s="116"/>
      <c r="BQ4" s="116"/>
      <c r="BR4" s="116"/>
      <c r="BS4" s="117"/>
      <c r="BT4" s="156"/>
    </row>
    <row r="5" spans="1:72" ht="36" customHeight="1">
      <c r="A5" s="14">
        <v>16</v>
      </c>
      <c r="B5" s="128" t="s">
        <v>330</v>
      </c>
      <c r="C5" s="9" t="s">
        <v>324</v>
      </c>
      <c r="D5" s="15" t="s">
        <v>335</v>
      </c>
      <c r="E5" s="9" t="s">
        <v>340</v>
      </c>
      <c r="F5" s="128" t="s">
        <v>346</v>
      </c>
      <c r="G5" s="9">
        <v>0</v>
      </c>
      <c r="H5" s="16">
        <v>27</v>
      </c>
      <c r="I5" s="16">
        <v>26</v>
      </c>
      <c r="J5" s="16">
        <v>1</v>
      </c>
      <c r="K5" s="17" t="s">
        <v>327</v>
      </c>
      <c r="L5" s="129" t="s">
        <v>318</v>
      </c>
      <c r="M5" s="129" t="s">
        <v>318</v>
      </c>
      <c r="N5" s="130">
        <v>20130730</v>
      </c>
      <c r="O5" s="130">
        <v>20130730</v>
      </c>
      <c r="P5" s="134" t="s">
        <v>326</v>
      </c>
      <c r="Q5" s="134"/>
      <c r="R5" s="131" t="s">
        <v>89</v>
      </c>
      <c r="S5" s="8" t="str">
        <f t="shared" ref="S5" si="0">HYPERLINK("#"&amp;R5&amp;"节点计划!A1")</f>
        <v>#D5节点计划!A1</v>
      </c>
      <c r="T5" s="136" t="s">
        <v>77</v>
      </c>
      <c r="U5" s="139">
        <v>20130801</v>
      </c>
      <c r="V5" s="139">
        <v>20130812</v>
      </c>
      <c r="W5" s="136"/>
      <c r="X5" s="136"/>
      <c r="Y5" s="152">
        <f t="shared" ref="Y5" si="1">H5</f>
        <v>27</v>
      </c>
      <c r="Z5" s="48">
        <f t="shared" ref="Z5" ca="1" si="2">Y5-AA5-AB5</f>
        <v>27</v>
      </c>
      <c r="AA5" s="48">
        <f t="shared" ref="AA5" ca="1" si="3">INDIRECT(R5&amp;"节点计划！"&amp;"M5")-AB5</f>
        <v>0</v>
      </c>
      <c r="AB5" s="37">
        <f t="shared" ref="AB5" ca="1" si="4">INDIRECT(R5&amp;"节点计划！"&amp;"M"&amp;(INDIRECT(R5&amp;"节点计划！"&amp;"AX36")))</f>
        <v>0</v>
      </c>
      <c r="AC5" s="48">
        <f t="shared" ref="AC5" ca="1" si="5">AB5-AD5-AE5</f>
        <v>0</v>
      </c>
      <c r="AD5" s="48">
        <f t="shared" ref="AD5:AD10" ca="1" si="6">IF(INDIRECT(R5&amp;"节点计划！"&amp;"N"&amp;(INDIRECT(R5&amp;"节点计划！"&amp;"AX37")))="N",IF(INDIRECT(R5&amp;"节点计划！"&amp;"N"&amp;(INDIRECT(R5&amp;"节点计划！"&amp;"AX38")))="N",INDIRECT(R5&amp;"节点计划！"&amp;"M"&amp;(INDIRECT(R5&amp;"节点计划！"&amp;"AX40")))-AE5,INDIRECT(R5&amp;"节点计划！"&amp;"M"&amp;(INDIRECT(R5&amp;"节点计划！"&amp;"AX38")))-AE5),INDIRECT(R5&amp;"节点计划！"&amp;"M"&amp;(INDIRECT(R5&amp;"节点计划！"&amp;"AX37")))-AE5)</f>
        <v>0</v>
      </c>
      <c r="AE5" s="37">
        <f t="shared" ref="AE5" ca="1" si="7">INDIRECT(R5&amp;"节点计划！"&amp;"M"&amp;(INDIRECT(R5&amp;"节点计划！"&amp;"AX41")))</f>
        <v>0</v>
      </c>
      <c r="AF5" s="143">
        <f t="shared" ref="AF5" si="8">IF(J5="/",0,J5)</f>
        <v>1</v>
      </c>
      <c r="AG5" s="48">
        <f t="shared" ref="AG5" ca="1" si="9">IF((AH5+AI5)=0,INDIRECT(R5&amp;"节点计划！"&amp;"M"&amp;(INDIRECT(R5&amp;"节点计划！"&amp;"AX42"))),"0")</f>
        <v>0</v>
      </c>
      <c r="AH5" s="48">
        <f t="shared" ref="AH5" ca="1" si="10">INDIRECT(R5&amp;"节点计划！"&amp;"M"&amp;(INDIRECT(R5&amp;"节点计划！"&amp;"AX42")))-AI5</f>
        <v>0</v>
      </c>
      <c r="AI5" s="37">
        <f t="shared" ref="AI5" ca="1" si="11">INDIRECT(R5&amp;"节点计划！"&amp;"M"&amp;(INDIRECT(R5&amp;"节点计划！"&amp;"AX43")))</f>
        <v>0</v>
      </c>
      <c r="AJ5" s="148" t="str">
        <f t="shared" ref="AJ5" ca="1" si="12">INDIRECT(R5&amp;"节点计划！"&amp;"BF31")</f>
        <v>/</v>
      </c>
      <c r="AK5" s="149">
        <f t="shared" ref="AK5" ca="1" si="13">INDIRECT(R5&amp;"节点计划！"&amp;"BY6")</f>
        <v>0</v>
      </c>
      <c r="AL5" s="149">
        <f t="shared" ref="AL5" ca="1" si="14">INDIRECT(R5&amp;"节点计划！"&amp;"BY7")</f>
        <v>0</v>
      </c>
      <c r="AM5" s="149">
        <f t="shared" ref="AM5" ca="1" si="15">INDIRECT(R5&amp;"节点计划！"&amp;"BY8")</f>
        <v>0</v>
      </c>
      <c r="AN5" s="150">
        <f t="shared" ref="AN5" ca="1" si="16">INDIRECT(R5&amp;"节点计划！"&amp;"BY9")</f>
        <v>0</v>
      </c>
      <c r="AO5" s="149">
        <f t="shared" ref="AO5" ca="1" si="17">INDIRECT(R5&amp;"节点计划！"&amp;"BY10")</f>
        <v>0</v>
      </c>
      <c r="AP5" s="149">
        <f t="shared" ref="AP5" ca="1" si="18">INDIRECT(R5&amp;"节点计划！"&amp;"BY11")</f>
        <v>0</v>
      </c>
      <c r="AQ5" s="149">
        <f t="shared" ref="AQ5" ca="1" si="19">INDIRECT(R5&amp;"节点计划！"&amp;"BY12")</f>
        <v>0</v>
      </c>
      <c r="AR5" s="150">
        <f t="shared" ref="AR5" ca="1" si="20">INDIRECT(R5&amp;"节点计划！"&amp;"BY13")</f>
        <v>0</v>
      </c>
      <c r="AS5" s="7" t="str">
        <f t="shared" ref="AS5" ca="1" si="21">INDIRECT(R5&amp;"节点计划！"&amp;"BC31")</f>
        <v/>
      </c>
      <c r="AT5" s="7" t="str">
        <f t="shared" ref="AT5" ca="1" si="22">INDIRECT(R5&amp;"节点计划！"&amp;"BC32")</f>
        <v/>
      </c>
      <c r="AU5" s="7" t="str">
        <f t="shared" ref="AU5" ca="1" si="23">INDIRECT(R5&amp;"节点计划！"&amp;"BC33")</f>
        <v/>
      </c>
      <c r="AV5" s="7" t="str">
        <f t="shared" ref="AV5" ca="1" si="24">INDIRECT(R5&amp;"节点计划！"&amp;"BC34")</f>
        <v/>
      </c>
      <c r="AW5" s="7" t="str">
        <f t="shared" ref="AW5" ca="1" si="25">INDIRECT(R5&amp;"节点计划！"&amp;"BC35")</f>
        <v/>
      </c>
      <c r="AX5" s="7" t="str">
        <f t="shared" ref="AX5" ca="1" si="26">INDIRECT(R5&amp;"节点计划！"&amp;"BC36")</f>
        <v/>
      </c>
      <c r="AY5" s="7" t="str">
        <f t="shared" ref="AY5" ca="1" si="27">INDIRECT(R5&amp;"节点计划！"&amp;"BC37")</f>
        <v/>
      </c>
      <c r="AZ5" s="7">
        <f t="shared" ref="AZ5" ca="1" si="28">INDIRECT(R5&amp;"节点计划！"&amp;"C17")</f>
        <v>0</v>
      </c>
      <c r="BA5" s="7">
        <f t="shared" ref="BA5" ca="1" si="29">INDIRECT(R5&amp;"节点计划！"&amp;"C18")</f>
        <v>0</v>
      </c>
      <c r="BB5" s="7">
        <f t="shared" ref="BB5" ca="1" si="30">INDIRECT(R5&amp;"节点计划！"&amp;"C19")</f>
        <v>0</v>
      </c>
      <c r="BC5" s="7">
        <f t="shared" ref="BC5" ca="1" si="31">INDIRECT(R5&amp;"节点计划！"&amp;"C20")</f>
        <v>0</v>
      </c>
      <c r="BD5" s="7">
        <f t="shared" ref="BD5" ca="1" si="32">INDIRECT(R5&amp;"节点计划！"&amp;"C21")</f>
        <v>0</v>
      </c>
      <c r="BE5" s="7">
        <f t="shared" ref="BE5" ca="1" si="33">INDIRECT(R5&amp;"节点计划！"&amp;"C22")</f>
        <v>0</v>
      </c>
      <c r="BF5" s="71" t="str">
        <f t="shared" ref="BF5" ca="1" si="34">IF(ISBLANK(U5),IF(AND(ISBLANK(INDIRECT(R5&amp;"节点计划！"&amp;"A1")),ISBLANK(INDIRECT(R5&amp;"节点计划！"&amp;"N5"))),"未上线","ERROR-日期"),IF(ISBLANK(INDIRECT(R5&amp;"节点计划！"&amp;"A1")),IF(ISBLANK(INDIRECT(R5&amp;"节点计划！"&amp;"N5")),"待上线","ERROR-A1"),IF(AND(AE5=Y5,AF5=AI5),"完成",IF(OR(AE5&gt;Y5,AI5&gt;AF5),"过多","在线"))))</f>
        <v>待上线</v>
      </c>
      <c r="BG5" s="151">
        <f t="shared" ref="BG5" ca="1" si="35">INDIRECT(R5&amp;"节点计划！"&amp;"B37")</f>
        <v>0</v>
      </c>
      <c r="BH5" s="151">
        <f t="shared" ref="BH5" ca="1" si="36">INDIRECT(R5&amp;"节点计划！"&amp;"C37")</f>
        <v>0</v>
      </c>
      <c r="BI5" s="151">
        <f t="shared" ref="BI5" ca="1" si="37">INDIRECT(R5&amp;"节点计划！"&amp;"B32")+INDIRECT(R5&amp;"节点计划！"&amp;"B33")+INDIRECT(R5&amp;"节点计划！"&amp;"B34")+INDIRECT(R5&amp;"节点计划！"&amp;"B35")+INDIRECT(R5&amp;"节点计划！"&amp;"B36")</f>
        <v>0</v>
      </c>
      <c r="BJ5" s="151">
        <f t="shared" ref="BJ5" ca="1" si="38">INDIRECT(R5&amp;"节点计划！"&amp;"C32")+INDIRECT(R5&amp;"节点计划！"&amp;"C33")+INDIRECT(R5&amp;"节点计划！"&amp;"C34")+INDIRECT(R5&amp;"节点计划！"&amp;"C35")+INDIRECT(R5&amp;"节点计划！"&amp;"C36")</f>
        <v>0</v>
      </c>
      <c r="BK5" s="144" t="s">
        <v>188</v>
      </c>
      <c r="BL5" s="147"/>
      <c r="BM5" s="49"/>
      <c r="BN5" s="49">
        <f t="shared" ref="BN5" ca="1" si="39">INDIRECT(R5&amp;"节点计划！"&amp;"$AX$28")</f>
        <v>0</v>
      </c>
      <c r="BO5" s="55"/>
      <c r="BP5" s="55"/>
      <c r="BQ5" s="55"/>
      <c r="BR5" s="55"/>
      <c r="BS5" s="55"/>
      <c r="BT5" s="118" t="s">
        <v>283</v>
      </c>
    </row>
    <row r="6" spans="1:72" ht="36" customHeight="1">
      <c r="A6" s="14">
        <v>17</v>
      </c>
      <c r="B6" s="128" t="s">
        <v>344</v>
      </c>
      <c r="C6" s="9" t="s">
        <v>91</v>
      </c>
      <c r="D6" s="15" t="s">
        <v>331</v>
      </c>
      <c r="E6" s="9" t="s">
        <v>336</v>
      </c>
      <c r="F6" s="128" t="s">
        <v>347</v>
      </c>
      <c r="G6" s="128">
        <v>0</v>
      </c>
      <c r="H6" s="16">
        <v>35</v>
      </c>
      <c r="I6" s="16">
        <v>32</v>
      </c>
      <c r="J6" s="16">
        <v>2</v>
      </c>
      <c r="K6" s="17" t="s">
        <v>317</v>
      </c>
      <c r="L6" s="129" t="s">
        <v>318</v>
      </c>
      <c r="M6" s="129" t="s">
        <v>318</v>
      </c>
      <c r="N6" s="130">
        <v>20130730</v>
      </c>
      <c r="O6" s="130">
        <v>20130730</v>
      </c>
      <c r="P6" s="131" t="s">
        <v>319</v>
      </c>
      <c r="Q6" s="131"/>
      <c r="R6" s="131" t="s">
        <v>27</v>
      </c>
      <c r="S6" s="8" t="str">
        <f>HYPERLINK("#"&amp;R6&amp;"节点计划!A1")</f>
        <v>#D1节点计划!A1</v>
      </c>
      <c r="T6" s="133" t="s">
        <v>183</v>
      </c>
      <c r="U6" s="138">
        <v>20130701</v>
      </c>
      <c r="V6" s="141">
        <v>20131231</v>
      </c>
      <c r="W6" s="152"/>
      <c r="X6" s="152"/>
      <c r="Y6" s="152">
        <f>H6</f>
        <v>35</v>
      </c>
      <c r="Z6" s="48">
        <f ca="1">Y6-AA6-AB6</f>
        <v>0</v>
      </c>
      <c r="AA6" s="48">
        <f ca="1">INDIRECT(R6&amp;"节点计划！"&amp;"M5")-AB6</f>
        <v>13</v>
      </c>
      <c r="AB6" s="37">
        <f ca="1">INDIRECT(R6&amp;"节点计划！"&amp;"M"&amp;(INDIRECT(R6&amp;"节点计划！"&amp;"AX36")))</f>
        <v>22</v>
      </c>
      <c r="AC6" s="48">
        <f ca="1">AB6-AD6-AE6</f>
        <v>0</v>
      </c>
      <c r="AD6" s="48">
        <f t="shared" ca="1" si="6"/>
        <v>0</v>
      </c>
      <c r="AE6" s="37">
        <f ca="1">INDIRECT(R6&amp;"节点计划！"&amp;"M"&amp;(INDIRECT(R6&amp;"节点计划！"&amp;"AX41")))</f>
        <v>22</v>
      </c>
      <c r="AF6" s="143">
        <f>IF(J6="/",0,J6)</f>
        <v>2</v>
      </c>
      <c r="AG6" s="48" t="str">
        <f ca="1">IF((AH6+AI6)=0,INDIRECT(R6&amp;"节点计划！"&amp;"M"&amp;(INDIRECT(R6&amp;"节点计划！"&amp;"AX42"))),"0")</f>
        <v>0</v>
      </c>
      <c r="AH6" s="48">
        <f ca="1">INDIRECT(R6&amp;"节点计划！"&amp;"M"&amp;(INDIRECT(R6&amp;"节点计划！"&amp;"AX42")))-AI6</f>
        <v>0</v>
      </c>
      <c r="AI6" s="37">
        <f ca="1">INDIRECT(R6&amp;"节点计划！"&amp;"M"&amp;(INDIRECT(R6&amp;"节点计划！"&amp;"AX43")))</f>
        <v>2</v>
      </c>
      <c r="AJ6" s="148" t="str">
        <f ca="1">INDIRECT(R6&amp;"节点计划！"&amp;"BF31")</f>
        <v>/</v>
      </c>
      <c r="AK6" s="149">
        <f ca="1">INDIRECT(R6&amp;"节点计划！"&amp;"BY6")</f>
        <v>10</v>
      </c>
      <c r="AL6" s="149">
        <f ca="1">INDIRECT(R6&amp;"节点计划！"&amp;"BY7")</f>
        <v>10</v>
      </c>
      <c r="AM6" s="149">
        <f ca="1">INDIRECT(R6&amp;"节点计划！"&amp;"BY8")</f>
        <v>10</v>
      </c>
      <c r="AN6" s="150">
        <f ca="1">INDIRECT(R6&amp;"节点计划！"&amp;"BY9")</f>
        <v>10</v>
      </c>
      <c r="AO6" s="149">
        <f ca="1">INDIRECT(R6&amp;"节点计划！"&amp;"BY10")</f>
        <v>10</v>
      </c>
      <c r="AP6" s="149">
        <f ca="1">INDIRECT(R6&amp;"节点计划！"&amp;"BY11")</f>
        <v>10</v>
      </c>
      <c r="AQ6" s="149">
        <f ca="1">INDIRECT(R6&amp;"节点计划！"&amp;"BY12")</f>
        <v>10</v>
      </c>
      <c r="AR6" s="150" t="str">
        <f ca="1">INDIRECT(R6&amp;"节点计划！"&amp;"BY13")</f>
        <v>无</v>
      </c>
      <c r="AS6" s="7">
        <f ca="1">INDIRECT(R6&amp;"节点计划！"&amp;"BC31")</f>
        <v>1</v>
      </c>
      <c r="AT6" s="7" t="str">
        <f ca="1">INDIRECT(R6&amp;"节点计划！"&amp;"BC32")</f>
        <v/>
      </c>
      <c r="AU6" s="7" t="str">
        <f ca="1">INDIRECT(R6&amp;"节点计划！"&amp;"BC33")</f>
        <v/>
      </c>
      <c r="AV6" s="7" t="str">
        <f ca="1">INDIRECT(R6&amp;"节点计划！"&amp;"BC34")</f>
        <v/>
      </c>
      <c r="AW6" s="7" t="str">
        <f ca="1">INDIRECT(R6&amp;"节点计划！"&amp;"BC35")</f>
        <v/>
      </c>
      <c r="AX6" s="7" t="str">
        <f ca="1">INDIRECT(R6&amp;"节点计划！"&amp;"BC36")</f>
        <v/>
      </c>
      <c r="AY6" s="7" t="str">
        <f ca="1">INDIRECT(R6&amp;"节点计划！"&amp;"BC37")</f>
        <v/>
      </c>
      <c r="AZ6" s="7">
        <f ca="1">INDIRECT(R6&amp;"节点计划！"&amp;"C17")</f>
        <v>0</v>
      </c>
      <c r="BA6" s="7">
        <f ca="1">INDIRECT(R6&amp;"节点计划！"&amp;"C18")</f>
        <v>0</v>
      </c>
      <c r="BB6" s="7">
        <f ca="1">INDIRECT(R6&amp;"节点计划！"&amp;"C19")</f>
        <v>0</v>
      </c>
      <c r="BC6" s="7">
        <f ca="1">INDIRECT(R6&amp;"节点计划！"&amp;"C20")</f>
        <v>0</v>
      </c>
      <c r="BD6" s="7">
        <f ca="1">INDIRECT(R6&amp;"节点计划！"&amp;"C21")</f>
        <v>0</v>
      </c>
      <c r="BE6" s="7">
        <f ca="1">INDIRECT(R6&amp;"节点计划！"&amp;"C22")</f>
        <v>0</v>
      </c>
      <c r="BF6" s="71" t="str">
        <f ca="1">IF(ISBLANK(U6),IF(AND(ISBLANK(INDIRECT(R6&amp;"节点计划！"&amp;"A1")),ISBLANK(INDIRECT(R6&amp;"节点计划！"&amp;"N5"))),"未上线","ERROR-日期"),IF(ISBLANK(INDIRECT(R6&amp;"节点计划！"&amp;"A1")),IF(ISBLANK(INDIRECT(R6&amp;"节点计划！"&amp;"N5")),"待上线","ERROR-A1"),IF(AND(AE6=Y6,AF6=AI6),"完成",IF(OR(AE6&gt;Y6,AI6&gt;AF6),"过多","在线"))))</f>
        <v>在线</v>
      </c>
      <c r="BG6" s="151">
        <f ca="1">INDIRECT(R6&amp;"节点计划！"&amp;"B37")</f>
        <v>0</v>
      </c>
      <c r="BH6" s="151">
        <f ca="1">INDIRECT(R6&amp;"节点计划！"&amp;"C37")</f>
        <v>0</v>
      </c>
      <c r="BI6" s="151">
        <f ca="1">INDIRECT(R6&amp;"节点计划！"&amp;"B32")+INDIRECT(R6&amp;"节点计划！"&amp;"B33")+INDIRECT(R6&amp;"节点计划！"&amp;"B34")+INDIRECT(R6&amp;"节点计划！"&amp;"B35")+INDIRECT(R6&amp;"节点计划！"&amp;"B36")</f>
        <v>0</v>
      </c>
      <c r="BJ6" s="151">
        <f ca="1">INDIRECT(R6&amp;"节点计划！"&amp;"C32")+INDIRECT(R6&amp;"节点计划！"&amp;"C33")+INDIRECT(R6&amp;"节点计划！"&amp;"C34")+INDIRECT(R6&amp;"节点计划！"&amp;"C35")+INDIRECT(R6&amp;"节点计划！"&amp;"C36")</f>
        <v>0</v>
      </c>
      <c r="BK6" s="144" t="s">
        <v>185</v>
      </c>
      <c r="BL6" s="146"/>
      <c r="BM6" s="49"/>
      <c r="BN6" s="49">
        <f ca="1">INDIRECT(R6&amp;"节点计划！"&amp;"$AX$28")</f>
        <v>20130701</v>
      </c>
      <c r="BO6" s="55" t="s">
        <v>282</v>
      </c>
      <c r="BP6" s="55"/>
      <c r="BQ6" s="55"/>
      <c r="BR6" s="55"/>
      <c r="BS6" s="55"/>
      <c r="BT6" s="118" t="s">
        <v>283</v>
      </c>
    </row>
    <row r="7" spans="1:72" ht="36" customHeight="1">
      <c r="A7" s="14">
        <v>18</v>
      </c>
      <c r="B7" s="128" t="s">
        <v>328</v>
      </c>
      <c r="C7" s="9" t="s">
        <v>91</v>
      </c>
      <c r="D7" s="15" t="s">
        <v>332</v>
      </c>
      <c r="E7" s="9" t="s">
        <v>337</v>
      </c>
      <c r="F7" s="128" t="s">
        <v>347</v>
      </c>
      <c r="G7" s="128">
        <v>0</v>
      </c>
      <c r="H7" s="128">
        <v>65</v>
      </c>
      <c r="I7" s="128">
        <v>60</v>
      </c>
      <c r="J7" s="128">
        <v>3</v>
      </c>
      <c r="K7" s="128" t="s">
        <v>320</v>
      </c>
      <c r="L7" s="129" t="s">
        <v>318</v>
      </c>
      <c r="M7" s="129" t="s">
        <v>318</v>
      </c>
      <c r="N7" s="130">
        <v>20130630</v>
      </c>
      <c r="O7" s="130">
        <v>20130630</v>
      </c>
      <c r="P7" s="132" t="s">
        <v>321</v>
      </c>
      <c r="Q7" s="132"/>
      <c r="R7" s="131" t="s">
        <v>90</v>
      </c>
      <c r="S7" s="8" t="str">
        <f t="shared" ref="S7:S10" si="40">HYPERLINK("#"&amp;R7&amp;"节点计划!A1")</f>
        <v>#D2节点计划!A1</v>
      </c>
      <c r="T7" s="136" t="s">
        <v>184</v>
      </c>
      <c r="U7" s="139">
        <v>20130701</v>
      </c>
      <c r="V7" s="139">
        <v>20130801</v>
      </c>
      <c r="W7" s="136"/>
      <c r="X7" s="136"/>
      <c r="Y7" s="152">
        <f>H7</f>
        <v>65</v>
      </c>
      <c r="Z7" s="48">
        <f t="shared" ref="Z7:Z10" ca="1" si="41">Y7-AA7-AB7</f>
        <v>1</v>
      </c>
      <c r="AA7" s="48">
        <f t="shared" ref="AA7:AA10" ca="1" si="42">INDIRECT(R7&amp;"节点计划！"&amp;"M5")-AB7</f>
        <v>0</v>
      </c>
      <c r="AB7" s="37">
        <f t="shared" ref="AB7:AB10" ca="1" si="43">INDIRECT(R7&amp;"节点计划！"&amp;"M"&amp;(INDIRECT(R7&amp;"节点计划！"&amp;"AX36")))</f>
        <v>64</v>
      </c>
      <c r="AC7" s="48">
        <f t="shared" ref="AC7:AC10" ca="1" si="44">AB7-AD7-AE7</f>
        <v>0</v>
      </c>
      <c r="AD7" s="48">
        <f t="shared" ca="1" si="6"/>
        <v>0</v>
      </c>
      <c r="AE7" s="37">
        <f ca="1">INDIRECT(R7&amp;"节点计划！"&amp;"M"&amp;(INDIRECT(R7&amp;"节点计划！"&amp;"AX41")))</f>
        <v>64</v>
      </c>
      <c r="AF7" s="143">
        <f t="shared" ref="AF7:AF10" si="45">IF(J7="/",0,J7)</f>
        <v>3</v>
      </c>
      <c r="AG7" s="48" t="str">
        <f t="shared" ref="AG7:AG10" ca="1" si="46">IF((AH7+AI7)=0,INDIRECT(R7&amp;"节点计划！"&amp;"M"&amp;(INDIRECT(R7&amp;"节点计划！"&amp;"AX42"))),"0")</f>
        <v>0</v>
      </c>
      <c r="AH7" s="48">
        <f t="shared" ref="AH7:AH10" ca="1" si="47">INDIRECT(R7&amp;"节点计划！"&amp;"M"&amp;(INDIRECT(R7&amp;"节点计划！"&amp;"AX42")))-AI7</f>
        <v>0</v>
      </c>
      <c r="AI7" s="37">
        <f ca="1">INDIRECT(R7&amp;"节点计划！"&amp;"M"&amp;(INDIRECT(R7&amp;"节点计划！"&amp;"AX43")))</f>
        <v>3</v>
      </c>
      <c r="AJ7" s="148" t="str">
        <f t="shared" ref="AJ7:AJ10" ca="1" si="48">INDIRECT(R7&amp;"节点计划！"&amp;"BF31")</f>
        <v>/</v>
      </c>
      <c r="AK7" s="149">
        <f ca="1">INDIRECT(R7&amp;"节点计划！"&amp;"BY6")</f>
        <v>30</v>
      </c>
      <c r="AL7" s="149">
        <f t="shared" ref="AL7:AL10" ca="1" si="49">INDIRECT(R7&amp;"节点计划！"&amp;"BY7")</f>
        <v>30</v>
      </c>
      <c r="AM7" s="149">
        <f ca="1">INDIRECT(R7&amp;"节点计划！"&amp;"BY8")</f>
        <v>30</v>
      </c>
      <c r="AN7" s="150">
        <f ca="1">INDIRECT(R7&amp;"节点计划！"&amp;"BY9")</f>
        <v>30</v>
      </c>
      <c r="AO7" s="149">
        <f ca="1">INDIRECT(R7&amp;"节点计划！"&amp;"BY10")</f>
        <v>30</v>
      </c>
      <c r="AP7" s="149">
        <f ca="1">INDIRECT(R7&amp;"节点计划！"&amp;"BY11")</f>
        <v>30</v>
      </c>
      <c r="AQ7" s="149">
        <f ca="1">INDIRECT(R7&amp;"节点计划！"&amp;"BY12")</f>
        <v>10</v>
      </c>
      <c r="AR7" s="150" t="str">
        <f ca="1">INDIRECT(R7&amp;"节点计划！"&amp;"BY13")</f>
        <v>无</v>
      </c>
      <c r="AS7" s="7" t="str">
        <f t="shared" ref="AS7:AS10" ca="1" si="50">INDIRECT(R7&amp;"节点计划！"&amp;"BC31")</f>
        <v/>
      </c>
      <c r="AT7" s="7" t="str">
        <f t="shared" ref="AT7:AT10" ca="1" si="51">INDIRECT(R7&amp;"节点计划！"&amp;"BC32")</f>
        <v/>
      </c>
      <c r="AU7" s="7" t="str">
        <f t="shared" ref="AU7:AU10" ca="1" si="52">INDIRECT(R7&amp;"节点计划！"&amp;"BC33")</f>
        <v/>
      </c>
      <c r="AV7" s="7" t="str">
        <f t="shared" ref="AV7:AV10" ca="1" si="53">INDIRECT(R7&amp;"节点计划！"&amp;"BC34")</f>
        <v/>
      </c>
      <c r="AW7" s="7" t="str">
        <f t="shared" ref="AW7:AW10" ca="1" si="54">INDIRECT(R7&amp;"节点计划！"&amp;"BC35")</f>
        <v/>
      </c>
      <c r="AX7" s="7" t="str">
        <f t="shared" ref="AX7:AX10" ca="1" si="55">INDIRECT(R7&amp;"节点计划！"&amp;"BC36")</f>
        <v/>
      </c>
      <c r="AY7" s="7">
        <f t="shared" ref="AY7:AY10" ca="1" si="56">INDIRECT(R7&amp;"节点计划！"&amp;"BC37")</f>
        <v>1</v>
      </c>
      <c r="AZ7" s="7">
        <f t="shared" ref="AZ7:AZ10" ca="1" si="57">INDIRECT(R7&amp;"节点计划！"&amp;"C17")</f>
        <v>1</v>
      </c>
      <c r="BA7" s="7">
        <f t="shared" ref="BA7:BA10" ca="1" si="58">INDIRECT(R7&amp;"节点计划！"&amp;"C18")</f>
        <v>0</v>
      </c>
      <c r="BB7" s="7">
        <f t="shared" ref="BB7:BB10" ca="1" si="59">INDIRECT(R7&amp;"节点计划！"&amp;"C19")</f>
        <v>0</v>
      </c>
      <c r="BC7" s="7">
        <f t="shared" ref="BC7:BC10" ca="1" si="60">INDIRECT(R7&amp;"节点计划！"&amp;"C20")</f>
        <v>0</v>
      </c>
      <c r="BD7" s="7">
        <f t="shared" ref="BD7:BD10" ca="1" si="61">INDIRECT(R7&amp;"节点计划！"&amp;"C21")</f>
        <v>0</v>
      </c>
      <c r="BE7" s="7">
        <f t="shared" ref="BE7:BE10" ca="1" si="62">INDIRECT(R7&amp;"节点计划！"&amp;"C22")</f>
        <v>0</v>
      </c>
      <c r="BF7" s="71" t="str">
        <f t="shared" ref="BF7:BF10" ca="1" si="63">IF(ISBLANK(U7),IF(AND(ISBLANK(INDIRECT(R7&amp;"节点计划！"&amp;"A1")),ISBLANK(INDIRECT(R7&amp;"节点计划！"&amp;"N5"))),"未上线","ERROR-日期"),IF(ISBLANK(INDIRECT(R7&amp;"节点计划！"&amp;"A1")),IF(ISBLANK(INDIRECT(R7&amp;"节点计划！"&amp;"N5")),"待上线","ERROR-A1"),IF(AND(AE7=Y7,AF7=AI7),"完成",IF(OR(AE7&gt;Y7,AI7&gt;AF7),"过多","在线"))))</f>
        <v>在线</v>
      </c>
      <c r="BG7" s="151">
        <f t="shared" ref="BG7:BG10" ca="1" si="64">INDIRECT(R7&amp;"节点计划！"&amp;"B37")</f>
        <v>0</v>
      </c>
      <c r="BH7" s="151">
        <f t="shared" ref="BH7:BH10" ca="1" si="65">INDIRECT(R7&amp;"节点计划！"&amp;"C37")</f>
        <v>0</v>
      </c>
      <c r="BI7" s="151">
        <f t="shared" ref="BI7:BI10" ca="1" si="66">INDIRECT(R7&amp;"节点计划！"&amp;"B32")+INDIRECT(R7&amp;"节点计划！"&amp;"B33")+INDIRECT(R7&amp;"节点计划！"&amp;"B34")+INDIRECT(R7&amp;"节点计划！"&amp;"B35")+INDIRECT(R7&amp;"节点计划！"&amp;"B36")</f>
        <v>0</v>
      </c>
      <c r="BJ7" s="151">
        <f t="shared" ref="BJ7:BJ10" ca="1" si="67">INDIRECT(R7&amp;"节点计划！"&amp;"C32")+INDIRECT(R7&amp;"节点计划！"&amp;"C33")+INDIRECT(R7&amp;"节点计划！"&amp;"C34")+INDIRECT(R7&amp;"节点计划！"&amp;"C35")+INDIRECT(R7&amp;"节点计划！"&amp;"C36")</f>
        <v>0</v>
      </c>
      <c r="BK7" s="144" t="s">
        <v>186</v>
      </c>
      <c r="BL7" s="147" t="s">
        <v>278</v>
      </c>
      <c r="BM7" s="49"/>
      <c r="BN7" s="49">
        <f ca="1">INDIRECT(R7&amp;"节点计划！"&amp;"$AX$28")</f>
        <v>20130701</v>
      </c>
      <c r="BO7" s="93" t="s">
        <v>284</v>
      </c>
      <c r="BP7" s="93"/>
      <c r="BQ7" s="93"/>
      <c r="BR7" s="55"/>
      <c r="BS7" s="55"/>
      <c r="BT7" s="118" t="s">
        <v>283</v>
      </c>
    </row>
    <row r="8" spans="1:72" ht="36" customHeight="1">
      <c r="A8" s="14">
        <v>19</v>
      </c>
      <c r="B8" s="128" t="s">
        <v>345</v>
      </c>
      <c r="C8" s="9" t="s">
        <v>91</v>
      </c>
      <c r="D8" s="15" t="s">
        <v>333</v>
      </c>
      <c r="E8" s="9" t="s">
        <v>338</v>
      </c>
      <c r="F8" s="128" t="s">
        <v>348</v>
      </c>
      <c r="G8" s="128">
        <v>0</v>
      </c>
      <c r="H8" s="16">
        <v>20</v>
      </c>
      <c r="I8" s="16">
        <v>13</v>
      </c>
      <c r="J8" s="16">
        <v>1</v>
      </c>
      <c r="K8" s="17" t="s">
        <v>322</v>
      </c>
      <c r="L8" s="129" t="s">
        <v>182</v>
      </c>
      <c r="M8" s="129" t="s">
        <v>182</v>
      </c>
      <c r="N8" s="130">
        <v>20130730</v>
      </c>
      <c r="O8" s="130">
        <v>20130730</v>
      </c>
      <c r="P8" s="133" t="s">
        <v>323</v>
      </c>
      <c r="Q8" s="133"/>
      <c r="R8" s="131" t="s">
        <v>87</v>
      </c>
      <c r="S8" s="8" t="str">
        <f t="shared" si="40"/>
        <v>#D3节点计划!A1</v>
      </c>
      <c r="T8" s="136" t="s">
        <v>77</v>
      </c>
      <c r="U8" s="138">
        <v>20130601</v>
      </c>
      <c r="V8" s="136">
        <v>20130920</v>
      </c>
      <c r="W8" s="136"/>
      <c r="X8" s="136"/>
      <c r="Y8" s="152">
        <f t="shared" ref="Y8:Y10" si="68">H8</f>
        <v>20</v>
      </c>
      <c r="Z8" s="48">
        <f t="shared" ca="1" si="41"/>
        <v>0</v>
      </c>
      <c r="AA8" s="48">
        <f t="shared" ca="1" si="42"/>
        <v>11</v>
      </c>
      <c r="AB8" s="37">
        <f t="shared" ca="1" si="43"/>
        <v>9</v>
      </c>
      <c r="AC8" s="48">
        <f t="shared" ca="1" si="44"/>
        <v>0</v>
      </c>
      <c r="AD8" s="48">
        <f t="shared" ca="1" si="6"/>
        <v>0</v>
      </c>
      <c r="AE8" s="37">
        <f t="shared" ref="AE8:AE10" ca="1" si="69">INDIRECT(R8&amp;"节点计划！"&amp;"M"&amp;(INDIRECT(R8&amp;"节点计划！"&amp;"AX41")))</f>
        <v>9</v>
      </c>
      <c r="AF8" s="143">
        <f t="shared" si="45"/>
        <v>1</v>
      </c>
      <c r="AG8" s="48" t="str">
        <f t="shared" ca="1" si="46"/>
        <v>0</v>
      </c>
      <c r="AH8" s="48">
        <f t="shared" ca="1" si="47"/>
        <v>0</v>
      </c>
      <c r="AI8" s="37">
        <f t="shared" ref="AI8:AI10" ca="1" si="70">INDIRECT(R8&amp;"节点计划！"&amp;"M"&amp;(INDIRECT(R8&amp;"节点计划！"&amp;"AX43")))</f>
        <v>1</v>
      </c>
      <c r="AJ8" s="148" t="str">
        <f t="shared" ca="1" si="48"/>
        <v>/</v>
      </c>
      <c r="AK8" s="149">
        <f t="shared" ref="AK8:AK10" ca="1" si="71">INDIRECT(R8&amp;"节点计划！"&amp;"BY6")</f>
        <v>20</v>
      </c>
      <c r="AL8" s="149">
        <f t="shared" ca="1" si="49"/>
        <v>11</v>
      </c>
      <c r="AM8" s="149">
        <f t="shared" ref="AM8:AM10" ca="1" si="72">INDIRECT(R8&amp;"节点计划！"&amp;"BY8")</f>
        <v>10</v>
      </c>
      <c r="AN8" s="150" t="str">
        <f t="shared" ref="AN8:AN10" ca="1" si="73">INDIRECT(R8&amp;"节点计划！"&amp;"BY9")</f>
        <v>无</v>
      </c>
      <c r="AO8" s="149" t="str">
        <f t="shared" ref="AO8:AO10" ca="1" si="74">INDIRECT(R8&amp;"节点计划！"&amp;"BY10")</f>
        <v>无</v>
      </c>
      <c r="AP8" s="149">
        <f t="shared" ref="AP8:AP10" ca="1" si="75">INDIRECT(R8&amp;"节点计划！"&amp;"BY11")</f>
        <v>10</v>
      </c>
      <c r="AQ8" s="149">
        <f t="shared" ref="AQ8:AQ10" ca="1" si="76">INDIRECT(R8&amp;"节点计划！"&amp;"BY12")</f>
        <v>10</v>
      </c>
      <c r="AR8" s="150" t="str">
        <f t="shared" ref="AR8:AR10" ca="1" si="77">INDIRECT(R8&amp;"节点计划！"&amp;"BY13")</f>
        <v>无</v>
      </c>
      <c r="AS8" s="7" t="str">
        <f t="shared" ca="1" si="50"/>
        <v/>
      </c>
      <c r="AT8" s="7" t="str">
        <f t="shared" ca="1" si="51"/>
        <v/>
      </c>
      <c r="AU8" s="7" t="str">
        <f t="shared" ca="1" si="52"/>
        <v/>
      </c>
      <c r="AV8" s="7" t="str">
        <f t="shared" ca="1" si="53"/>
        <v/>
      </c>
      <c r="AW8" s="7" t="str">
        <f t="shared" ca="1" si="54"/>
        <v/>
      </c>
      <c r="AX8" s="7" t="str">
        <f t="shared" ca="1" si="55"/>
        <v/>
      </c>
      <c r="AY8" s="7" t="str">
        <f t="shared" ca="1" si="56"/>
        <v/>
      </c>
      <c r="AZ8" s="7">
        <f t="shared" ca="1" si="57"/>
        <v>0</v>
      </c>
      <c r="BA8" s="7">
        <f t="shared" ca="1" si="58"/>
        <v>0</v>
      </c>
      <c r="BB8" s="7">
        <f t="shared" ca="1" si="59"/>
        <v>0</v>
      </c>
      <c r="BC8" s="7">
        <f t="shared" ca="1" si="60"/>
        <v>0</v>
      </c>
      <c r="BD8" s="7">
        <f t="shared" ca="1" si="61"/>
        <v>0</v>
      </c>
      <c r="BE8" s="7">
        <f t="shared" ca="1" si="62"/>
        <v>0</v>
      </c>
      <c r="BF8" s="71" t="str">
        <f t="shared" ca="1" si="63"/>
        <v>在线</v>
      </c>
      <c r="BG8" s="151">
        <f t="shared" ca="1" si="64"/>
        <v>0</v>
      </c>
      <c r="BH8" s="151">
        <f t="shared" ca="1" si="65"/>
        <v>0</v>
      </c>
      <c r="BI8" s="151">
        <f t="shared" ca="1" si="66"/>
        <v>0</v>
      </c>
      <c r="BJ8" s="151">
        <f t="shared" ca="1" si="67"/>
        <v>0</v>
      </c>
      <c r="BK8" s="144" t="s">
        <v>187</v>
      </c>
      <c r="BL8" s="147"/>
      <c r="BM8" s="49"/>
      <c r="BN8" s="49">
        <f t="shared" ref="BN8:BN10" ca="1" si="78">INDIRECT(R8&amp;"节点计划！"&amp;"$AX$28")</f>
        <v>20130701</v>
      </c>
      <c r="BO8" s="55"/>
      <c r="BP8" s="55"/>
      <c r="BQ8" s="55"/>
      <c r="BR8" s="55"/>
      <c r="BS8" s="55"/>
      <c r="BT8" s="118" t="s">
        <v>283</v>
      </c>
    </row>
    <row r="9" spans="1:72" ht="27" customHeight="1">
      <c r="A9" s="14">
        <v>20</v>
      </c>
      <c r="B9" s="128" t="s">
        <v>329</v>
      </c>
      <c r="C9" s="9" t="s">
        <v>324</v>
      </c>
      <c r="D9" s="15" t="s">
        <v>334</v>
      </c>
      <c r="E9" s="9" t="s">
        <v>339</v>
      </c>
      <c r="F9" s="128" t="s">
        <v>349</v>
      </c>
      <c r="G9" s="9">
        <v>0</v>
      </c>
      <c r="H9" s="16">
        <v>128</v>
      </c>
      <c r="I9" s="16">
        <v>120</v>
      </c>
      <c r="J9" s="16">
        <v>6</v>
      </c>
      <c r="K9" s="17" t="s">
        <v>325</v>
      </c>
      <c r="L9" s="129" t="s">
        <v>318</v>
      </c>
      <c r="M9" s="129" t="s">
        <v>318</v>
      </c>
      <c r="N9" s="130">
        <v>20130730</v>
      </c>
      <c r="O9" s="130">
        <v>20130730</v>
      </c>
      <c r="P9" s="134" t="s">
        <v>326</v>
      </c>
      <c r="Q9" s="134"/>
      <c r="R9" s="131" t="s">
        <v>88</v>
      </c>
      <c r="S9" s="8" t="str">
        <f t="shared" si="40"/>
        <v>#D4节点计划!A1</v>
      </c>
      <c r="T9" s="136" t="s">
        <v>77</v>
      </c>
      <c r="U9" s="138">
        <v>20130601</v>
      </c>
      <c r="V9" s="139">
        <v>20130812</v>
      </c>
      <c r="W9" s="136"/>
      <c r="X9" s="136"/>
      <c r="Y9" s="152">
        <f t="shared" si="68"/>
        <v>128</v>
      </c>
      <c r="Z9" s="48">
        <f t="shared" ca="1" si="41"/>
        <v>76</v>
      </c>
      <c r="AA9" s="48">
        <f t="shared" ca="1" si="42"/>
        <v>0</v>
      </c>
      <c r="AB9" s="37">
        <f t="shared" ca="1" si="43"/>
        <v>52</v>
      </c>
      <c r="AC9" s="48">
        <f t="shared" ca="1" si="44"/>
        <v>10</v>
      </c>
      <c r="AD9" s="48">
        <f t="shared" ca="1" si="6"/>
        <v>0</v>
      </c>
      <c r="AE9" s="37">
        <f t="shared" ca="1" si="69"/>
        <v>42</v>
      </c>
      <c r="AF9" s="143">
        <f t="shared" si="45"/>
        <v>6</v>
      </c>
      <c r="AG9" s="48" t="str">
        <f t="shared" ca="1" si="46"/>
        <v>0</v>
      </c>
      <c r="AH9" s="48">
        <f t="shared" ca="1" si="47"/>
        <v>0</v>
      </c>
      <c r="AI9" s="37">
        <f t="shared" ca="1" si="70"/>
        <v>2</v>
      </c>
      <c r="AJ9" s="148" t="str">
        <f t="shared" ca="1" si="48"/>
        <v>/</v>
      </c>
      <c r="AK9" s="149">
        <f t="shared" ca="1" si="71"/>
        <v>20</v>
      </c>
      <c r="AL9" s="149">
        <f t="shared" ca="1" si="49"/>
        <v>20</v>
      </c>
      <c r="AM9" s="149">
        <f t="shared" ca="1" si="72"/>
        <v>20</v>
      </c>
      <c r="AN9" s="150" t="str">
        <f t="shared" ca="1" si="73"/>
        <v>无</v>
      </c>
      <c r="AO9" s="149" t="str">
        <f t="shared" ca="1" si="74"/>
        <v>无</v>
      </c>
      <c r="AP9" s="149">
        <f t="shared" ca="1" si="75"/>
        <v>10</v>
      </c>
      <c r="AQ9" s="149">
        <f t="shared" ca="1" si="76"/>
        <v>10</v>
      </c>
      <c r="AR9" s="150" t="str">
        <f t="shared" ca="1" si="77"/>
        <v>无</v>
      </c>
      <c r="AS9" s="7" t="str">
        <f t="shared" ca="1" si="50"/>
        <v/>
      </c>
      <c r="AT9" s="7" t="str">
        <f t="shared" ca="1" si="51"/>
        <v/>
      </c>
      <c r="AU9" s="7" t="str">
        <f t="shared" ca="1" si="52"/>
        <v/>
      </c>
      <c r="AV9" s="7" t="str">
        <f t="shared" ca="1" si="53"/>
        <v/>
      </c>
      <c r="AW9" s="7" t="str">
        <f t="shared" ca="1" si="54"/>
        <v/>
      </c>
      <c r="AX9" s="7" t="str">
        <f t="shared" ca="1" si="55"/>
        <v/>
      </c>
      <c r="AY9" s="7" t="str">
        <f t="shared" ca="1" si="56"/>
        <v/>
      </c>
      <c r="AZ9" s="7">
        <f t="shared" ca="1" si="57"/>
        <v>0</v>
      </c>
      <c r="BA9" s="7">
        <f t="shared" ca="1" si="58"/>
        <v>0</v>
      </c>
      <c r="BB9" s="7">
        <f t="shared" ca="1" si="59"/>
        <v>0</v>
      </c>
      <c r="BC9" s="7">
        <f t="shared" ca="1" si="60"/>
        <v>0</v>
      </c>
      <c r="BD9" s="7">
        <f t="shared" ca="1" si="61"/>
        <v>0</v>
      </c>
      <c r="BE9" s="7">
        <f t="shared" ca="1" si="62"/>
        <v>0</v>
      </c>
      <c r="BF9" s="71" t="str">
        <f t="shared" ca="1" si="63"/>
        <v>在线</v>
      </c>
      <c r="BG9" s="151">
        <f t="shared" ca="1" si="64"/>
        <v>0</v>
      </c>
      <c r="BH9" s="151">
        <f t="shared" ca="1" si="65"/>
        <v>0</v>
      </c>
      <c r="BI9" s="151">
        <f t="shared" ca="1" si="66"/>
        <v>0</v>
      </c>
      <c r="BJ9" s="151">
        <f t="shared" ca="1" si="67"/>
        <v>0</v>
      </c>
      <c r="BK9" s="144" t="s">
        <v>188</v>
      </c>
      <c r="BL9" s="147"/>
      <c r="BM9" s="49"/>
      <c r="BN9" s="49">
        <f t="shared" ca="1" si="78"/>
        <v>20130701</v>
      </c>
      <c r="BO9" s="55"/>
      <c r="BP9" s="55"/>
      <c r="BQ9" s="55"/>
      <c r="BR9" s="55"/>
      <c r="BS9" s="55"/>
      <c r="BT9" s="118" t="s">
        <v>283</v>
      </c>
    </row>
    <row r="10" spans="1:72" ht="27" customHeight="1">
      <c r="A10" s="14">
        <v>21</v>
      </c>
      <c r="B10" s="128" t="s">
        <v>330</v>
      </c>
      <c r="C10" s="9" t="s">
        <v>324</v>
      </c>
      <c r="D10" s="15" t="s">
        <v>335</v>
      </c>
      <c r="E10" s="9" t="s">
        <v>340</v>
      </c>
      <c r="F10" s="128" t="s">
        <v>346</v>
      </c>
      <c r="G10" s="9">
        <v>0</v>
      </c>
      <c r="H10" s="16">
        <v>27</v>
      </c>
      <c r="I10" s="16">
        <v>26</v>
      </c>
      <c r="J10" s="16">
        <v>1</v>
      </c>
      <c r="K10" s="17" t="s">
        <v>327</v>
      </c>
      <c r="L10" s="129" t="s">
        <v>318</v>
      </c>
      <c r="M10" s="129" t="s">
        <v>318</v>
      </c>
      <c r="N10" s="130">
        <v>20130730</v>
      </c>
      <c r="O10" s="130">
        <v>20130730</v>
      </c>
      <c r="P10" s="134" t="s">
        <v>326</v>
      </c>
      <c r="Q10" s="134"/>
      <c r="R10" s="131" t="s">
        <v>350</v>
      </c>
      <c r="S10" s="8" t="str">
        <f t="shared" si="40"/>
        <v>#D7节点计划!A1</v>
      </c>
      <c r="T10" s="136" t="s">
        <v>77</v>
      </c>
      <c r="U10" s="139">
        <v>20130801</v>
      </c>
      <c r="V10" s="139">
        <v>20130812</v>
      </c>
      <c r="W10" s="136"/>
      <c r="X10" s="136"/>
      <c r="Y10" s="152">
        <f t="shared" si="68"/>
        <v>27</v>
      </c>
      <c r="Z10" s="48" t="e">
        <f t="shared" ca="1" si="41"/>
        <v>#REF!</v>
      </c>
      <c r="AA10" s="48" t="e">
        <f t="shared" ca="1" si="42"/>
        <v>#REF!</v>
      </c>
      <c r="AB10" s="37" t="e">
        <f t="shared" ca="1" si="43"/>
        <v>#REF!</v>
      </c>
      <c r="AC10" s="48" t="e">
        <f t="shared" ca="1" si="44"/>
        <v>#REF!</v>
      </c>
      <c r="AD10" s="48" t="e">
        <f t="shared" ca="1" si="6"/>
        <v>#REF!</v>
      </c>
      <c r="AE10" s="37" t="e">
        <f t="shared" ca="1" si="69"/>
        <v>#REF!</v>
      </c>
      <c r="AF10" s="143">
        <f t="shared" si="45"/>
        <v>1</v>
      </c>
      <c r="AG10" s="48" t="e">
        <f t="shared" ca="1" si="46"/>
        <v>#REF!</v>
      </c>
      <c r="AH10" s="48" t="e">
        <f t="shared" ca="1" si="47"/>
        <v>#REF!</v>
      </c>
      <c r="AI10" s="37" t="e">
        <f t="shared" ca="1" si="70"/>
        <v>#REF!</v>
      </c>
      <c r="AJ10" s="148" t="e">
        <f t="shared" ca="1" si="48"/>
        <v>#REF!</v>
      </c>
      <c r="AK10" s="149" t="e">
        <f t="shared" ca="1" si="71"/>
        <v>#REF!</v>
      </c>
      <c r="AL10" s="149" t="e">
        <f t="shared" ca="1" si="49"/>
        <v>#REF!</v>
      </c>
      <c r="AM10" s="149" t="e">
        <f t="shared" ca="1" si="72"/>
        <v>#REF!</v>
      </c>
      <c r="AN10" s="150" t="e">
        <f t="shared" ca="1" si="73"/>
        <v>#REF!</v>
      </c>
      <c r="AO10" s="149" t="e">
        <f t="shared" ca="1" si="74"/>
        <v>#REF!</v>
      </c>
      <c r="AP10" s="149" t="e">
        <f t="shared" ca="1" si="75"/>
        <v>#REF!</v>
      </c>
      <c r="AQ10" s="149" t="e">
        <f t="shared" ca="1" si="76"/>
        <v>#REF!</v>
      </c>
      <c r="AR10" s="150" t="e">
        <f t="shared" ca="1" si="77"/>
        <v>#REF!</v>
      </c>
      <c r="AS10" s="7" t="e">
        <f t="shared" ca="1" si="50"/>
        <v>#REF!</v>
      </c>
      <c r="AT10" s="7" t="e">
        <f t="shared" ca="1" si="51"/>
        <v>#REF!</v>
      </c>
      <c r="AU10" s="7" t="e">
        <f t="shared" ca="1" si="52"/>
        <v>#REF!</v>
      </c>
      <c r="AV10" s="7" t="e">
        <f t="shared" ca="1" si="53"/>
        <v>#REF!</v>
      </c>
      <c r="AW10" s="7" t="e">
        <f t="shared" ca="1" si="54"/>
        <v>#REF!</v>
      </c>
      <c r="AX10" s="7" t="e">
        <f t="shared" ca="1" si="55"/>
        <v>#REF!</v>
      </c>
      <c r="AY10" s="7" t="e">
        <f t="shared" ca="1" si="56"/>
        <v>#REF!</v>
      </c>
      <c r="AZ10" s="7" t="e">
        <f t="shared" ca="1" si="57"/>
        <v>#REF!</v>
      </c>
      <c r="BA10" s="7" t="e">
        <f t="shared" ca="1" si="58"/>
        <v>#REF!</v>
      </c>
      <c r="BB10" s="7" t="e">
        <f t="shared" ca="1" si="59"/>
        <v>#REF!</v>
      </c>
      <c r="BC10" s="7" t="e">
        <f t="shared" ca="1" si="60"/>
        <v>#REF!</v>
      </c>
      <c r="BD10" s="7" t="e">
        <f t="shared" ca="1" si="61"/>
        <v>#REF!</v>
      </c>
      <c r="BE10" s="7" t="e">
        <f t="shared" ca="1" si="62"/>
        <v>#REF!</v>
      </c>
      <c r="BF10" s="71" t="e">
        <f t="shared" ca="1" si="63"/>
        <v>#REF!</v>
      </c>
      <c r="BG10" s="151" t="e">
        <f t="shared" ca="1" si="64"/>
        <v>#REF!</v>
      </c>
      <c r="BH10" s="151" t="e">
        <f t="shared" ca="1" si="65"/>
        <v>#REF!</v>
      </c>
      <c r="BI10" s="151" t="e">
        <f t="shared" ca="1" si="66"/>
        <v>#REF!</v>
      </c>
      <c r="BJ10" s="151" t="e">
        <f t="shared" ca="1" si="67"/>
        <v>#REF!</v>
      </c>
      <c r="BK10" s="144" t="s">
        <v>188</v>
      </c>
      <c r="BL10" s="147"/>
      <c r="BM10" s="49"/>
      <c r="BN10" s="49" t="e">
        <f t="shared" ca="1" si="78"/>
        <v>#REF!</v>
      </c>
      <c r="BO10" s="55"/>
      <c r="BP10" s="55"/>
      <c r="BQ10" s="55"/>
      <c r="BR10" s="55"/>
      <c r="BS10" s="55"/>
      <c r="BT10" s="118" t="s">
        <v>283</v>
      </c>
    </row>
    <row r="11" spans="1:72" ht="27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s="41"/>
      <c r="S11"/>
      <c r="U11" s="137"/>
      <c r="AB11"/>
      <c r="AE11"/>
      <c r="AI11"/>
      <c r="AK11"/>
      <c r="AL11"/>
      <c r="AM11"/>
      <c r="AN11"/>
      <c r="AO11"/>
      <c r="AP11"/>
      <c r="AQ11"/>
      <c r="AR11"/>
      <c r="BF11"/>
      <c r="BG11"/>
      <c r="BH11"/>
      <c r="BI11"/>
      <c r="BJ11"/>
      <c r="BK11" s="137"/>
      <c r="BO11"/>
      <c r="BP11"/>
      <c r="BQ11"/>
      <c r="BR11"/>
      <c r="BS11"/>
    </row>
    <row r="12" spans="1:72" ht="27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s="41"/>
      <c r="S12"/>
      <c r="U12" s="137"/>
      <c r="AB12"/>
      <c r="AE12"/>
      <c r="AI12"/>
      <c r="AK12"/>
      <c r="AL12"/>
      <c r="AM12"/>
      <c r="AN12"/>
      <c r="AO12"/>
      <c r="AP12"/>
      <c r="AQ12"/>
      <c r="AR12"/>
      <c r="BF12"/>
      <c r="BG12"/>
      <c r="BH12"/>
      <c r="BI12"/>
      <c r="BJ12"/>
      <c r="BK12" s="137"/>
      <c r="BO12"/>
      <c r="BP12"/>
      <c r="BQ12"/>
      <c r="BR12"/>
      <c r="BS12"/>
    </row>
    <row r="13" spans="1:72" ht="27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1"/>
      <c r="S13"/>
      <c r="U13" s="137"/>
      <c r="AB13"/>
      <c r="AE13"/>
      <c r="AI13"/>
      <c r="AK13"/>
      <c r="AL13"/>
      <c r="AM13"/>
      <c r="AN13"/>
      <c r="AO13"/>
      <c r="AP13"/>
      <c r="AQ13"/>
      <c r="AR13"/>
      <c r="BF13"/>
      <c r="BG13"/>
      <c r="BH13"/>
      <c r="BI13"/>
      <c r="BJ13"/>
      <c r="BK13" s="137"/>
      <c r="BO13"/>
      <c r="BP13"/>
      <c r="BQ13"/>
      <c r="BR13"/>
      <c r="BS13"/>
    </row>
    <row r="14" spans="1:72" ht="27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1"/>
      <c r="S14"/>
      <c r="U14" s="137"/>
      <c r="AB14"/>
      <c r="AE14"/>
      <c r="AI14"/>
      <c r="AK14"/>
      <c r="AL14"/>
      <c r="AM14"/>
      <c r="AN14"/>
      <c r="AO14"/>
      <c r="AP14"/>
      <c r="AQ14"/>
      <c r="AR14"/>
      <c r="BF14"/>
      <c r="BG14"/>
      <c r="BH14"/>
      <c r="BI14"/>
      <c r="BJ14"/>
      <c r="BK14" s="137"/>
      <c r="BO14"/>
      <c r="BP14"/>
      <c r="BQ14"/>
      <c r="BR14"/>
      <c r="BS14"/>
    </row>
    <row r="15" spans="1:72" ht="27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1"/>
      <c r="S15"/>
      <c r="U15" s="137"/>
      <c r="AB15"/>
      <c r="AE15"/>
      <c r="AI15"/>
      <c r="AK15"/>
      <c r="AL15"/>
      <c r="AM15"/>
      <c r="AN15"/>
      <c r="AO15"/>
      <c r="AP15"/>
      <c r="AQ15"/>
      <c r="AR15"/>
      <c r="BF15"/>
      <c r="BG15"/>
      <c r="BH15"/>
      <c r="BI15"/>
      <c r="BJ15"/>
      <c r="BK15" s="137"/>
      <c r="BO15"/>
      <c r="BP15"/>
      <c r="BQ15"/>
      <c r="BR15"/>
      <c r="BS15"/>
    </row>
    <row r="16" spans="1:72" ht="27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s="41"/>
      <c r="S16"/>
      <c r="U16" s="137"/>
      <c r="AB16"/>
      <c r="AE16"/>
      <c r="AI16"/>
      <c r="AK16"/>
      <c r="AL16"/>
      <c r="AM16"/>
      <c r="AN16"/>
      <c r="AO16"/>
      <c r="AP16"/>
      <c r="AQ16"/>
      <c r="AR16"/>
      <c r="BF16"/>
      <c r="BG16"/>
      <c r="BH16"/>
      <c r="BI16"/>
      <c r="BJ16"/>
      <c r="BK16" s="137"/>
      <c r="BO16"/>
      <c r="BP16"/>
      <c r="BQ16"/>
      <c r="BR16"/>
      <c r="BS16"/>
    </row>
    <row r="17" spans="1:71" ht="27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s="41"/>
      <c r="S17"/>
      <c r="U17" s="137"/>
      <c r="AB17"/>
      <c r="AE17"/>
      <c r="AI17"/>
      <c r="AK17"/>
      <c r="AL17"/>
      <c r="AM17"/>
      <c r="AN17"/>
      <c r="AO17"/>
      <c r="AP17"/>
      <c r="AQ17"/>
      <c r="AR17"/>
      <c r="BF17"/>
      <c r="BG17"/>
      <c r="BH17"/>
      <c r="BI17"/>
      <c r="BJ17"/>
      <c r="BK17" s="137"/>
      <c r="BO17"/>
      <c r="BP17"/>
      <c r="BQ17"/>
      <c r="BR17"/>
      <c r="BS17"/>
    </row>
    <row r="18" spans="1:71" ht="27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s="41"/>
      <c r="S18"/>
      <c r="U18" s="137"/>
      <c r="AB18"/>
      <c r="AE18"/>
      <c r="AI18"/>
      <c r="AK18"/>
      <c r="AL18"/>
      <c r="AM18"/>
      <c r="AN18"/>
      <c r="AO18"/>
      <c r="AP18"/>
      <c r="AQ18"/>
      <c r="AR18"/>
      <c r="BF18"/>
      <c r="BG18"/>
      <c r="BH18"/>
      <c r="BI18"/>
      <c r="BJ18"/>
      <c r="BK18" s="137"/>
      <c r="BO18"/>
      <c r="BP18"/>
      <c r="BQ18"/>
      <c r="BR18"/>
      <c r="BS18"/>
    </row>
    <row r="19" spans="1:71" ht="27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1"/>
      <c r="S19"/>
      <c r="U19" s="137"/>
      <c r="AB19"/>
      <c r="AE19"/>
      <c r="AI19"/>
      <c r="AK19"/>
      <c r="AL19"/>
      <c r="AM19"/>
      <c r="AN19"/>
      <c r="AO19"/>
      <c r="AP19"/>
      <c r="AQ19"/>
      <c r="AR19"/>
      <c r="BF19"/>
      <c r="BG19"/>
      <c r="BH19"/>
      <c r="BI19"/>
      <c r="BJ19"/>
      <c r="BK19" s="137"/>
      <c r="BO19"/>
      <c r="BP19"/>
      <c r="BQ19"/>
      <c r="BR19"/>
      <c r="BS19"/>
    </row>
    <row r="20" spans="1:71" ht="27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1"/>
      <c r="S20"/>
      <c r="U20" s="137"/>
      <c r="AB20"/>
      <c r="AE20"/>
      <c r="AI20"/>
      <c r="AK20"/>
      <c r="AL20"/>
      <c r="AM20"/>
      <c r="AN20"/>
      <c r="AO20"/>
      <c r="AP20"/>
      <c r="AQ20"/>
      <c r="AR20"/>
      <c r="BF20"/>
      <c r="BG20"/>
      <c r="BH20"/>
      <c r="BI20"/>
      <c r="BJ20"/>
      <c r="BK20" s="137"/>
      <c r="BO20"/>
      <c r="BP20"/>
      <c r="BQ20"/>
      <c r="BR20"/>
      <c r="BS20"/>
    </row>
    <row r="21" spans="1:71" ht="27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s="41"/>
      <c r="S21"/>
      <c r="U21" s="137"/>
      <c r="AB21"/>
      <c r="AE21"/>
      <c r="AI21"/>
      <c r="AK21"/>
      <c r="AL21"/>
      <c r="AM21"/>
      <c r="AN21"/>
      <c r="AO21"/>
      <c r="AP21"/>
      <c r="AQ21"/>
      <c r="AR21"/>
      <c r="BF21"/>
      <c r="BG21"/>
      <c r="BH21"/>
      <c r="BI21"/>
      <c r="BJ21"/>
      <c r="BK21" s="137"/>
      <c r="BO21"/>
      <c r="BP21"/>
      <c r="BQ21"/>
      <c r="BR21"/>
      <c r="BS21"/>
    </row>
    <row r="22" spans="1:71" ht="27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s="41"/>
      <c r="S22"/>
      <c r="U22" s="137"/>
      <c r="AB22"/>
      <c r="AE22"/>
      <c r="AI22"/>
      <c r="AK22"/>
      <c r="AL22"/>
      <c r="AM22"/>
      <c r="AN22"/>
      <c r="AO22"/>
      <c r="AP22"/>
      <c r="AQ22"/>
      <c r="AR22"/>
      <c r="BF22"/>
      <c r="BG22"/>
      <c r="BH22"/>
      <c r="BI22"/>
      <c r="BJ22"/>
      <c r="BK22" s="137"/>
      <c r="BO22"/>
      <c r="BP22"/>
      <c r="BQ22"/>
      <c r="BR22"/>
      <c r="BS22"/>
    </row>
    <row r="23" spans="1:71" ht="27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1"/>
      <c r="S23"/>
      <c r="U23" s="137"/>
      <c r="AB23"/>
      <c r="AE23"/>
      <c r="AI23"/>
      <c r="AK23"/>
      <c r="AL23"/>
      <c r="AM23"/>
      <c r="AN23"/>
      <c r="AO23"/>
      <c r="AP23"/>
      <c r="AQ23"/>
      <c r="AR23"/>
      <c r="BF23"/>
      <c r="BG23"/>
      <c r="BH23"/>
      <c r="BI23"/>
      <c r="BJ23"/>
      <c r="BK23" s="137"/>
      <c r="BO23"/>
      <c r="BP23"/>
      <c r="BQ23"/>
      <c r="BR23"/>
      <c r="BS23"/>
    </row>
    <row r="24" spans="1:71" ht="27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s="41"/>
      <c r="S24"/>
      <c r="U24" s="137"/>
      <c r="AB24"/>
      <c r="AE24"/>
      <c r="AI24"/>
      <c r="AK24"/>
      <c r="AL24"/>
      <c r="AM24"/>
      <c r="AN24"/>
      <c r="AO24"/>
      <c r="AP24"/>
      <c r="AQ24"/>
      <c r="AR24"/>
      <c r="BF24"/>
      <c r="BG24"/>
      <c r="BH24"/>
      <c r="BI24"/>
      <c r="BJ24"/>
      <c r="BK24" s="137"/>
      <c r="BO24"/>
      <c r="BP24"/>
      <c r="BQ24"/>
      <c r="BR24"/>
      <c r="BS24"/>
    </row>
    <row r="25" spans="1:71" ht="36.7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s="41"/>
      <c r="S25"/>
      <c r="U25" s="137"/>
      <c r="AB25"/>
      <c r="AE25"/>
      <c r="AI25"/>
      <c r="AK25"/>
      <c r="AL25"/>
      <c r="AM25"/>
      <c r="AN25"/>
      <c r="AO25"/>
      <c r="AP25"/>
      <c r="AQ25"/>
      <c r="AR25"/>
      <c r="BF25"/>
      <c r="BG25"/>
      <c r="BH25"/>
      <c r="BI25"/>
      <c r="BJ25"/>
      <c r="BK25" s="137"/>
      <c r="BO25"/>
      <c r="BP25"/>
      <c r="BQ25"/>
      <c r="BR25"/>
      <c r="BS25"/>
    </row>
    <row r="26" spans="1:71" ht="27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s="41"/>
      <c r="S26"/>
      <c r="U26" s="137"/>
      <c r="AB26"/>
      <c r="AE26"/>
      <c r="AI26"/>
      <c r="AK26"/>
      <c r="AL26"/>
      <c r="AM26"/>
      <c r="AN26"/>
      <c r="AO26"/>
      <c r="AP26"/>
      <c r="AQ26"/>
      <c r="AR26"/>
      <c r="BF26"/>
      <c r="BG26"/>
      <c r="BH26"/>
      <c r="BI26"/>
      <c r="BJ26"/>
      <c r="BK26" s="137"/>
      <c r="BO26"/>
      <c r="BP26"/>
      <c r="BQ26"/>
      <c r="BR26"/>
      <c r="BS26"/>
    </row>
    <row r="27" spans="1:71" ht="67.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1"/>
      <c r="S27"/>
      <c r="U27" s="137"/>
      <c r="AB27"/>
      <c r="AE27"/>
      <c r="AI27"/>
      <c r="AK27"/>
      <c r="AL27"/>
      <c r="AM27"/>
      <c r="AN27"/>
      <c r="AO27"/>
      <c r="AP27"/>
      <c r="AQ27"/>
      <c r="AR27"/>
      <c r="BF27"/>
      <c r="BG27"/>
      <c r="BH27"/>
      <c r="BI27"/>
      <c r="BJ27"/>
      <c r="BK27" s="137"/>
      <c r="BO27"/>
      <c r="BP27"/>
      <c r="BQ27"/>
      <c r="BR27"/>
      <c r="BS27"/>
    </row>
    <row r="28" spans="1:71" ht="27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1"/>
      <c r="S28"/>
      <c r="U28" s="137"/>
      <c r="AB28"/>
      <c r="AE28"/>
      <c r="AI28"/>
      <c r="AK28"/>
      <c r="AL28"/>
      <c r="AM28"/>
      <c r="AN28"/>
      <c r="AO28"/>
      <c r="AP28"/>
      <c r="AQ28"/>
      <c r="AR28"/>
      <c r="BF28"/>
      <c r="BG28"/>
      <c r="BH28"/>
      <c r="BI28"/>
      <c r="BJ28"/>
      <c r="BK28" s="137"/>
      <c r="BO28"/>
      <c r="BP28"/>
      <c r="BQ28"/>
      <c r="BR28"/>
      <c r="BS28"/>
    </row>
    <row r="29" spans="1:71" ht="27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s="41"/>
      <c r="S29"/>
      <c r="U29" s="137"/>
      <c r="AB29"/>
      <c r="AE29"/>
      <c r="AI29"/>
      <c r="AK29"/>
      <c r="AL29"/>
      <c r="AM29"/>
      <c r="AN29"/>
      <c r="AO29"/>
      <c r="AP29"/>
      <c r="AQ29"/>
      <c r="AR29"/>
      <c r="BF29"/>
      <c r="BG29"/>
      <c r="BH29"/>
      <c r="BI29"/>
      <c r="BJ29"/>
      <c r="BK29" s="137"/>
      <c r="BO29"/>
      <c r="BP29"/>
      <c r="BQ29"/>
      <c r="BR29"/>
      <c r="BS29"/>
    </row>
    <row r="30" spans="1:71" ht="27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s="41"/>
      <c r="S30"/>
      <c r="U30" s="137"/>
      <c r="AB30"/>
      <c r="AE30"/>
      <c r="AI30"/>
      <c r="AK30"/>
      <c r="AL30"/>
      <c r="AM30"/>
      <c r="AN30"/>
      <c r="AO30"/>
      <c r="AP30"/>
      <c r="AQ30"/>
      <c r="AR30"/>
      <c r="BF30"/>
      <c r="BG30"/>
      <c r="BH30"/>
      <c r="BI30"/>
      <c r="BJ30"/>
      <c r="BK30" s="137"/>
      <c r="BO30"/>
      <c r="BP30"/>
      <c r="BQ30"/>
      <c r="BR30"/>
      <c r="BS30"/>
    </row>
    <row r="31" spans="1:71" ht="27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s="41"/>
      <c r="S31"/>
      <c r="U31" s="137"/>
      <c r="AB31"/>
      <c r="AE31"/>
      <c r="AI31"/>
      <c r="AK31"/>
      <c r="AL31"/>
      <c r="AM31"/>
      <c r="AN31"/>
      <c r="AO31"/>
      <c r="AP31"/>
      <c r="AQ31"/>
      <c r="AR31"/>
      <c r="BF31"/>
      <c r="BG31"/>
      <c r="BH31"/>
      <c r="BI31"/>
      <c r="BJ31"/>
      <c r="BK31" s="137"/>
      <c r="BO31"/>
      <c r="BP31"/>
      <c r="BQ31"/>
      <c r="BR31"/>
      <c r="BS31"/>
    </row>
    <row r="32" spans="1:71" ht="27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1"/>
      <c r="S32"/>
      <c r="U32" s="137"/>
      <c r="AB32"/>
      <c r="AE32"/>
      <c r="AI32"/>
      <c r="AK32"/>
      <c r="AL32"/>
      <c r="AM32"/>
      <c r="AN32"/>
      <c r="AO32"/>
      <c r="AP32"/>
      <c r="AQ32"/>
      <c r="AR32"/>
      <c r="BF32"/>
      <c r="BG32"/>
      <c r="BH32"/>
      <c r="BI32"/>
      <c r="BJ32"/>
      <c r="BK32" s="137"/>
      <c r="BO32"/>
      <c r="BP32"/>
      <c r="BQ32"/>
      <c r="BR32"/>
      <c r="BS32"/>
    </row>
    <row r="33" spans="1:71" ht="27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s="41"/>
      <c r="S33"/>
      <c r="U33" s="137"/>
      <c r="AB33"/>
      <c r="AE33"/>
      <c r="AI33"/>
      <c r="AK33"/>
      <c r="AL33"/>
      <c r="AM33"/>
      <c r="AN33"/>
      <c r="AO33"/>
      <c r="AP33"/>
      <c r="AQ33"/>
      <c r="AR33"/>
      <c r="BF33"/>
      <c r="BG33"/>
      <c r="BH33"/>
      <c r="BI33"/>
      <c r="BJ33"/>
      <c r="BK33" s="137"/>
      <c r="BO33"/>
      <c r="BP33"/>
      <c r="BQ33"/>
      <c r="BR33"/>
      <c r="BS33"/>
    </row>
    <row r="34" spans="1:71" ht="27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1"/>
      <c r="S34"/>
      <c r="U34" s="137"/>
      <c r="AB34"/>
      <c r="AE34"/>
      <c r="AI34"/>
      <c r="AK34"/>
      <c r="AL34"/>
      <c r="AM34"/>
      <c r="AN34"/>
      <c r="AO34"/>
      <c r="AP34"/>
      <c r="AQ34"/>
      <c r="AR34"/>
      <c r="BF34"/>
      <c r="BG34"/>
      <c r="BH34"/>
      <c r="BI34"/>
      <c r="BJ34"/>
      <c r="BK34" s="137"/>
      <c r="BO34"/>
      <c r="BP34"/>
      <c r="BQ34"/>
      <c r="BR34"/>
      <c r="BS34"/>
    </row>
    <row r="35" spans="1:71" ht="27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1"/>
      <c r="S35"/>
      <c r="U35" s="137"/>
      <c r="AB35"/>
      <c r="AE35"/>
      <c r="AI35"/>
      <c r="AK35"/>
      <c r="AL35"/>
      <c r="AM35"/>
      <c r="AN35"/>
      <c r="AO35"/>
      <c r="AP35"/>
      <c r="AQ35"/>
      <c r="AR35"/>
      <c r="BF35"/>
      <c r="BG35"/>
      <c r="BH35"/>
      <c r="BI35"/>
      <c r="BJ35"/>
      <c r="BK35" s="137"/>
      <c r="BO35"/>
      <c r="BP35"/>
      <c r="BQ35"/>
      <c r="BR35"/>
      <c r="BS35"/>
    </row>
    <row r="36" spans="1:71" ht="27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1"/>
      <c r="S36"/>
      <c r="U36" s="137"/>
      <c r="AB36"/>
      <c r="AE36"/>
      <c r="AI36"/>
      <c r="AK36"/>
      <c r="AL36"/>
      <c r="AM36"/>
      <c r="AN36"/>
      <c r="AO36"/>
      <c r="AP36"/>
      <c r="AQ36"/>
      <c r="AR36"/>
      <c r="BF36"/>
      <c r="BG36"/>
      <c r="BH36"/>
      <c r="BI36"/>
      <c r="BJ36"/>
      <c r="BK36" s="137"/>
      <c r="BO36"/>
      <c r="BP36"/>
      <c r="BQ36"/>
      <c r="BR36"/>
      <c r="BS36"/>
    </row>
    <row r="37" spans="1:71" ht="27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1"/>
      <c r="S37"/>
      <c r="U37" s="137"/>
      <c r="AB37"/>
      <c r="AE37"/>
      <c r="AI37"/>
      <c r="AK37"/>
      <c r="AL37"/>
      <c r="AM37"/>
      <c r="AN37"/>
      <c r="AO37"/>
      <c r="AP37"/>
      <c r="AQ37"/>
      <c r="AR37"/>
      <c r="BF37"/>
      <c r="BG37"/>
      <c r="BH37"/>
      <c r="BI37"/>
      <c r="BJ37"/>
      <c r="BK37" s="137"/>
      <c r="BO37"/>
      <c r="BP37"/>
      <c r="BQ37"/>
      <c r="BR37"/>
      <c r="BS37"/>
    </row>
    <row r="38" spans="1:71" ht="27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s="41"/>
      <c r="S38"/>
      <c r="U38" s="137"/>
      <c r="AB38"/>
      <c r="AE38"/>
      <c r="AI38"/>
      <c r="AK38"/>
      <c r="AL38"/>
      <c r="AM38"/>
      <c r="AN38"/>
      <c r="AO38"/>
      <c r="AP38"/>
      <c r="AQ38"/>
      <c r="AR38"/>
      <c r="BF38"/>
      <c r="BG38"/>
      <c r="BH38"/>
      <c r="BI38"/>
      <c r="BJ38"/>
      <c r="BK38" s="137"/>
      <c r="BO38"/>
      <c r="BP38"/>
      <c r="BQ38"/>
      <c r="BR38"/>
      <c r="BS38"/>
    </row>
    <row r="39" spans="1:71" ht="27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s="41"/>
      <c r="S39"/>
      <c r="U39" s="137"/>
      <c r="AB39"/>
      <c r="AE39"/>
      <c r="AI39"/>
      <c r="AK39"/>
      <c r="AL39"/>
      <c r="AM39"/>
      <c r="AN39"/>
      <c r="AO39"/>
      <c r="AP39"/>
      <c r="AQ39"/>
      <c r="AR39"/>
      <c r="BF39"/>
      <c r="BG39"/>
      <c r="BH39"/>
      <c r="BI39"/>
      <c r="BJ39"/>
      <c r="BK39" s="137"/>
      <c r="BO39"/>
      <c r="BP39"/>
      <c r="BQ39"/>
      <c r="BR39"/>
      <c r="BS39"/>
    </row>
    <row r="40" spans="1:71" ht="27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s="41"/>
      <c r="S40"/>
      <c r="U40" s="137"/>
      <c r="AB40"/>
      <c r="AE40"/>
      <c r="AI40"/>
      <c r="AK40"/>
      <c r="AL40"/>
      <c r="AM40"/>
      <c r="AN40"/>
      <c r="AO40"/>
      <c r="AP40"/>
      <c r="AQ40"/>
      <c r="AR40"/>
      <c r="BF40"/>
      <c r="BG40"/>
      <c r="BH40"/>
      <c r="BI40"/>
      <c r="BJ40"/>
      <c r="BK40" s="137"/>
      <c r="BO40"/>
      <c r="BP40"/>
      <c r="BQ40"/>
      <c r="BR40"/>
      <c r="BS40"/>
    </row>
    <row r="41" spans="1:71" ht="27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s="41"/>
      <c r="S41"/>
      <c r="U41" s="137"/>
      <c r="AB41"/>
      <c r="AE41"/>
      <c r="AI41"/>
      <c r="AK41"/>
      <c r="AL41"/>
      <c r="AM41"/>
      <c r="AN41"/>
      <c r="AO41"/>
      <c r="AP41"/>
      <c r="AQ41"/>
      <c r="AR41"/>
      <c r="BF41"/>
      <c r="BG41"/>
      <c r="BH41"/>
      <c r="BI41"/>
      <c r="BJ41"/>
      <c r="BK41" s="137"/>
      <c r="BO41"/>
      <c r="BP41"/>
      <c r="BQ41"/>
      <c r="BR41"/>
      <c r="BS41"/>
    </row>
    <row r="42" spans="1:71" ht="27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s="41"/>
      <c r="S42"/>
      <c r="U42" s="137"/>
      <c r="AB42"/>
      <c r="AE42"/>
      <c r="AI42"/>
      <c r="AK42"/>
      <c r="AL42"/>
      <c r="AM42"/>
      <c r="AN42"/>
      <c r="AO42"/>
      <c r="AP42"/>
      <c r="AQ42"/>
      <c r="AR42"/>
      <c r="BF42"/>
      <c r="BG42"/>
      <c r="BH42"/>
      <c r="BI42"/>
      <c r="BJ42"/>
      <c r="BK42" s="137"/>
      <c r="BO42"/>
      <c r="BP42"/>
      <c r="BQ42"/>
      <c r="BR42"/>
      <c r="BS42"/>
    </row>
    <row r="43" spans="1:71" ht="27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s="41"/>
      <c r="S43"/>
      <c r="U43" s="137"/>
      <c r="AB43"/>
      <c r="AE43"/>
      <c r="AI43"/>
      <c r="AK43"/>
      <c r="AL43"/>
      <c r="AM43"/>
      <c r="AN43"/>
      <c r="AO43"/>
      <c r="AP43"/>
      <c r="AQ43"/>
      <c r="AR43"/>
      <c r="BF43"/>
      <c r="BG43"/>
      <c r="BH43"/>
      <c r="BI43"/>
      <c r="BJ43"/>
      <c r="BK43" s="137"/>
      <c r="BO43"/>
      <c r="BP43"/>
      <c r="BQ43"/>
      <c r="BR43"/>
      <c r="BS43"/>
    </row>
    <row r="44" spans="1:71" ht="27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s="41"/>
      <c r="S44"/>
      <c r="U44" s="137"/>
      <c r="AB44"/>
      <c r="AE44"/>
      <c r="AI44"/>
      <c r="AK44"/>
      <c r="AL44"/>
      <c r="AM44"/>
      <c r="AN44"/>
      <c r="AO44"/>
      <c r="AP44"/>
      <c r="AQ44"/>
      <c r="AR44"/>
      <c r="BF44"/>
      <c r="BG44"/>
      <c r="BH44"/>
      <c r="BI44"/>
      <c r="BJ44"/>
      <c r="BK44" s="137"/>
      <c r="BO44"/>
      <c r="BP44"/>
      <c r="BQ44"/>
      <c r="BR44"/>
      <c r="BS44"/>
    </row>
    <row r="45" spans="1:71" ht="27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1"/>
      <c r="S45"/>
      <c r="U45" s="137"/>
      <c r="AB45"/>
      <c r="AE45"/>
      <c r="AI45"/>
      <c r="AK45"/>
      <c r="AL45"/>
      <c r="AM45"/>
      <c r="AN45"/>
      <c r="AO45"/>
      <c r="AP45"/>
      <c r="AQ45"/>
      <c r="AR45"/>
      <c r="BF45"/>
      <c r="BG45"/>
      <c r="BH45"/>
      <c r="BI45"/>
      <c r="BJ45"/>
      <c r="BK45" s="137"/>
      <c r="BO45"/>
      <c r="BP45"/>
      <c r="BQ45"/>
      <c r="BR45"/>
      <c r="BS45"/>
    </row>
    <row r="46" spans="1:71" ht="27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1"/>
      <c r="S46"/>
      <c r="U46" s="137"/>
      <c r="AB46"/>
      <c r="AE46"/>
      <c r="AI46"/>
      <c r="AK46"/>
      <c r="AL46"/>
      <c r="AM46"/>
      <c r="AN46"/>
      <c r="AO46"/>
      <c r="AP46"/>
      <c r="AQ46"/>
      <c r="AR46"/>
      <c r="BF46"/>
      <c r="BG46"/>
      <c r="BH46"/>
      <c r="BI46"/>
      <c r="BJ46"/>
      <c r="BK46" s="137"/>
      <c r="BO46"/>
      <c r="BP46"/>
      <c r="BQ46"/>
      <c r="BR46"/>
      <c r="BS46"/>
    </row>
    <row r="47" spans="1:71" ht="27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41"/>
      <c r="S47"/>
      <c r="U47" s="137"/>
      <c r="AB47"/>
      <c r="AE47"/>
      <c r="AI47"/>
      <c r="AK47"/>
      <c r="AL47"/>
      <c r="AM47"/>
      <c r="AN47"/>
      <c r="AO47"/>
      <c r="AP47"/>
      <c r="AQ47"/>
      <c r="AR47"/>
      <c r="BF47"/>
      <c r="BG47"/>
      <c r="BH47"/>
      <c r="BI47"/>
      <c r="BJ47"/>
      <c r="BK47" s="137"/>
      <c r="BO47"/>
      <c r="BP47"/>
      <c r="BQ47"/>
      <c r="BR47"/>
      <c r="BS47"/>
    </row>
    <row r="48" spans="1:71" ht="27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s="41"/>
      <c r="S48"/>
      <c r="U48" s="137"/>
      <c r="AB48"/>
      <c r="AE48"/>
      <c r="AI48"/>
      <c r="AK48"/>
      <c r="AL48"/>
      <c r="AM48"/>
      <c r="AN48"/>
      <c r="AO48"/>
      <c r="AP48"/>
      <c r="AQ48"/>
      <c r="AR48"/>
      <c r="BF48"/>
      <c r="BG48"/>
      <c r="BH48"/>
      <c r="BI48"/>
      <c r="BJ48"/>
      <c r="BK48" s="137"/>
      <c r="BO48"/>
      <c r="BP48"/>
      <c r="BQ48"/>
      <c r="BR48"/>
      <c r="BS48"/>
    </row>
    <row r="49" spans="1:71" ht="27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s="41"/>
      <c r="S49"/>
      <c r="U49" s="137"/>
      <c r="AB49"/>
      <c r="AE49"/>
      <c r="AI49"/>
      <c r="AK49"/>
      <c r="AL49"/>
      <c r="AM49"/>
      <c r="AN49"/>
      <c r="AO49"/>
      <c r="AP49"/>
      <c r="AQ49"/>
      <c r="AR49"/>
      <c r="BF49"/>
      <c r="BG49"/>
      <c r="BH49"/>
      <c r="BI49"/>
      <c r="BJ49"/>
      <c r="BK49" s="137"/>
      <c r="BO49"/>
      <c r="BP49"/>
      <c r="BQ49"/>
      <c r="BR49"/>
      <c r="BS49"/>
    </row>
    <row r="50" spans="1:71" ht="27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s="41"/>
      <c r="S50"/>
      <c r="U50" s="137"/>
      <c r="AB50"/>
      <c r="AE50"/>
      <c r="AI50"/>
      <c r="AK50"/>
      <c r="AL50"/>
      <c r="AM50"/>
      <c r="AN50"/>
      <c r="AO50"/>
      <c r="AP50"/>
      <c r="AQ50"/>
      <c r="AR50"/>
      <c r="BF50"/>
      <c r="BG50"/>
      <c r="BH50"/>
      <c r="BI50"/>
      <c r="BJ50"/>
      <c r="BK50" s="137"/>
      <c r="BO50"/>
      <c r="BP50"/>
      <c r="BQ50"/>
      <c r="BR50"/>
      <c r="BS50"/>
    </row>
    <row r="51" spans="1:71" ht="27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s="41"/>
      <c r="S51"/>
      <c r="U51" s="137"/>
      <c r="AB51"/>
      <c r="AE51"/>
      <c r="AI51"/>
      <c r="AK51"/>
      <c r="AL51"/>
      <c r="AM51"/>
      <c r="AN51"/>
      <c r="AO51"/>
      <c r="AP51"/>
      <c r="AQ51"/>
      <c r="AR51"/>
      <c r="BF51"/>
      <c r="BG51"/>
      <c r="BH51"/>
      <c r="BI51"/>
      <c r="BJ51"/>
      <c r="BK51" s="137"/>
      <c r="BO51"/>
      <c r="BP51"/>
      <c r="BQ51"/>
      <c r="BR51"/>
      <c r="BS51"/>
    </row>
    <row r="52" spans="1:71" ht="27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s="41"/>
      <c r="S52"/>
      <c r="U52" s="137"/>
      <c r="AB52"/>
      <c r="AE52"/>
      <c r="AI52"/>
      <c r="AK52"/>
      <c r="AL52"/>
      <c r="AM52"/>
      <c r="AN52"/>
      <c r="AO52"/>
      <c r="AP52"/>
      <c r="AQ52"/>
      <c r="AR52"/>
      <c r="BF52"/>
      <c r="BG52"/>
      <c r="BH52"/>
      <c r="BI52"/>
      <c r="BJ52"/>
      <c r="BK52" s="137"/>
      <c r="BO52"/>
      <c r="BP52"/>
      <c r="BQ52"/>
      <c r="BR52"/>
      <c r="BS52"/>
    </row>
    <row r="53" spans="1:71" ht="27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s="41"/>
      <c r="S53"/>
      <c r="U53" s="137"/>
      <c r="AB53"/>
      <c r="AE53"/>
      <c r="AI53"/>
      <c r="AK53"/>
      <c r="AL53"/>
      <c r="AM53"/>
      <c r="AN53"/>
      <c r="AO53"/>
      <c r="AP53"/>
      <c r="AQ53"/>
      <c r="AR53"/>
      <c r="BF53"/>
      <c r="BG53"/>
      <c r="BH53"/>
      <c r="BI53"/>
      <c r="BJ53"/>
      <c r="BK53" s="137"/>
      <c r="BO53"/>
      <c r="BP53"/>
      <c r="BQ53"/>
      <c r="BR53"/>
      <c r="BS53"/>
    </row>
    <row r="54" spans="1:71" ht="27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s="41"/>
      <c r="S54"/>
      <c r="U54" s="137"/>
      <c r="AB54"/>
      <c r="AE54"/>
      <c r="AI54"/>
      <c r="AK54"/>
      <c r="AL54"/>
      <c r="AM54"/>
      <c r="AN54"/>
      <c r="AO54"/>
      <c r="AP54"/>
      <c r="AQ54"/>
      <c r="AR54"/>
      <c r="BF54"/>
      <c r="BG54"/>
      <c r="BH54"/>
      <c r="BI54"/>
      <c r="BJ54"/>
      <c r="BK54" s="137"/>
      <c r="BO54"/>
      <c r="BP54"/>
      <c r="BQ54"/>
      <c r="BR54"/>
      <c r="BS54"/>
    </row>
    <row r="55" spans="1:71" ht="27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s="41"/>
      <c r="S55"/>
      <c r="U55" s="137"/>
      <c r="AB55"/>
      <c r="AE55"/>
      <c r="AI55"/>
      <c r="AK55"/>
      <c r="AL55"/>
      <c r="AM55"/>
      <c r="AN55"/>
      <c r="AO55"/>
      <c r="AP55"/>
      <c r="AQ55"/>
      <c r="AR55"/>
      <c r="BF55"/>
      <c r="BG55"/>
      <c r="BH55"/>
      <c r="BI55"/>
      <c r="BJ55"/>
      <c r="BK55" s="137"/>
      <c r="BO55"/>
      <c r="BP55"/>
      <c r="BQ55"/>
      <c r="BR55"/>
      <c r="BS55"/>
    </row>
    <row r="56" spans="1:71" ht="27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1"/>
      <c r="S56"/>
      <c r="U56" s="137"/>
      <c r="AB56"/>
      <c r="AE56"/>
      <c r="AI56"/>
      <c r="AK56"/>
      <c r="AL56"/>
      <c r="AM56"/>
      <c r="AN56"/>
      <c r="AO56"/>
      <c r="AP56"/>
      <c r="AQ56"/>
      <c r="AR56"/>
      <c r="BF56"/>
      <c r="BG56"/>
      <c r="BH56"/>
      <c r="BI56"/>
      <c r="BJ56"/>
      <c r="BK56" s="137"/>
      <c r="BO56"/>
      <c r="BP56"/>
      <c r="BQ56"/>
      <c r="BR56"/>
      <c r="BS56"/>
    </row>
    <row r="57" spans="1:71" ht="27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1"/>
      <c r="S57"/>
      <c r="U57" s="137"/>
      <c r="AB57"/>
      <c r="AE57"/>
      <c r="AI57"/>
      <c r="AK57"/>
      <c r="AL57"/>
      <c r="AM57"/>
      <c r="AN57"/>
      <c r="AO57"/>
      <c r="AP57"/>
      <c r="AQ57"/>
      <c r="AR57"/>
      <c r="BF57"/>
      <c r="BG57"/>
      <c r="BH57"/>
      <c r="BI57"/>
      <c r="BJ57"/>
      <c r="BK57" s="137"/>
      <c r="BO57"/>
      <c r="BP57"/>
      <c r="BQ57"/>
      <c r="BR57"/>
      <c r="BS57"/>
    </row>
    <row r="58" spans="1:71" ht="27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s="41"/>
      <c r="S58"/>
      <c r="U58" s="137"/>
      <c r="AB58"/>
      <c r="AE58"/>
      <c r="AI58"/>
      <c r="AK58"/>
      <c r="AL58"/>
      <c r="AM58"/>
      <c r="AN58"/>
      <c r="AO58"/>
      <c r="AP58"/>
      <c r="AQ58"/>
      <c r="AR58"/>
      <c r="BF58"/>
      <c r="BG58"/>
      <c r="BH58"/>
      <c r="BI58"/>
      <c r="BJ58"/>
      <c r="BK58" s="137"/>
      <c r="BO58"/>
      <c r="BP58"/>
      <c r="BQ58"/>
      <c r="BR58"/>
      <c r="BS58"/>
    </row>
    <row r="59" spans="1:71" ht="27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s="41"/>
      <c r="S59"/>
      <c r="U59" s="137"/>
      <c r="AB59"/>
      <c r="AE59"/>
      <c r="AI59"/>
      <c r="AK59"/>
      <c r="AL59"/>
      <c r="AM59"/>
      <c r="AN59"/>
      <c r="AO59"/>
      <c r="AP59"/>
      <c r="AQ59"/>
      <c r="AR59"/>
      <c r="BF59"/>
      <c r="BG59"/>
      <c r="BH59"/>
      <c r="BI59"/>
      <c r="BJ59"/>
      <c r="BK59" s="137"/>
      <c r="BO59"/>
      <c r="BP59"/>
      <c r="BQ59"/>
      <c r="BR59"/>
      <c r="BS59"/>
    </row>
    <row r="60" spans="1:71" ht="27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s="41"/>
      <c r="S60"/>
      <c r="U60" s="137"/>
      <c r="AB60"/>
      <c r="AE60"/>
      <c r="AI60"/>
      <c r="AK60"/>
      <c r="AL60"/>
      <c r="AM60"/>
      <c r="AN60"/>
      <c r="AO60"/>
      <c r="AP60"/>
      <c r="AQ60"/>
      <c r="AR60"/>
      <c r="BF60"/>
      <c r="BG60"/>
      <c r="BH60"/>
      <c r="BI60"/>
      <c r="BJ60"/>
      <c r="BK60" s="137"/>
      <c r="BO60"/>
      <c r="BP60"/>
      <c r="BQ60"/>
      <c r="BR60"/>
      <c r="BS60"/>
    </row>
    <row r="61" spans="1:71" ht="27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1"/>
      <c r="S61"/>
      <c r="U61" s="137"/>
      <c r="AB61"/>
      <c r="AE61"/>
      <c r="AI61"/>
      <c r="AK61"/>
      <c r="AL61"/>
      <c r="AM61"/>
      <c r="AN61"/>
      <c r="AO61"/>
      <c r="AP61"/>
      <c r="AQ61"/>
      <c r="AR61"/>
      <c r="BF61"/>
      <c r="BG61"/>
      <c r="BH61"/>
      <c r="BI61"/>
      <c r="BJ61"/>
      <c r="BK61" s="137"/>
      <c r="BO61"/>
      <c r="BP61"/>
      <c r="BQ61"/>
      <c r="BR61"/>
      <c r="BS61"/>
    </row>
    <row r="62" spans="1:71" ht="27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1"/>
      <c r="S62"/>
      <c r="U62" s="137"/>
      <c r="AB62"/>
      <c r="AE62"/>
      <c r="AI62"/>
      <c r="AK62"/>
      <c r="AL62"/>
      <c r="AM62"/>
      <c r="AN62"/>
      <c r="AO62"/>
      <c r="AP62"/>
      <c r="AQ62"/>
      <c r="AR62"/>
      <c r="BF62"/>
      <c r="BG62"/>
      <c r="BH62"/>
      <c r="BI62"/>
      <c r="BJ62"/>
      <c r="BK62" s="137"/>
      <c r="BO62"/>
      <c r="BP62"/>
      <c r="BQ62"/>
      <c r="BR62"/>
      <c r="BS62"/>
    </row>
    <row r="63" spans="1:71" ht="27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1"/>
      <c r="S63"/>
      <c r="U63" s="137"/>
      <c r="AB63"/>
      <c r="AE63"/>
      <c r="AI63"/>
      <c r="AK63"/>
      <c r="AL63"/>
      <c r="AM63"/>
      <c r="AN63"/>
      <c r="AO63"/>
      <c r="AP63"/>
      <c r="AQ63"/>
      <c r="AR63"/>
      <c r="BF63"/>
      <c r="BG63"/>
      <c r="BH63"/>
      <c r="BI63"/>
      <c r="BJ63"/>
      <c r="BK63" s="137"/>
      <c r="BO63"/>
      <c r="BP63"/>
      <c r="BQ63"/>
      <c r="BR63"/>
      <c r="BS63"/>
    </row>
    <row r="64" spans="1:71" ht="27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s="41"/>
      <c r="S64"/>
      <c r="U64" s="137"/>
      <c r="AB64"/>
      <c r="AE64"/>
      <c r="AI64"/>
      <c r="AK64"/>
      <c r="AL64"/>
      <c r="AM64"/>
      <c r="AN64"/>
      <c r="AO64"/>
      <c r="AP64"/>
      <c r="AQ64"/>
      <c r="AR64"/>
      <c r="BF64"/>
      <c r="BG64"/>
      <c r="BH64"/>
      <c r="BI64"/>
      <c r="BJ64"/>
      <c r="BK64" s="137"/>
      <c r="BO64"/>
      <c r="BP64"/>
      <c r="BQ64"/>
      <c r="BR64"/>
      <c r="BS64"/>
    </row>
    <row r="65" spans="1:71" ht="27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s="41"/>
      <c r="S65"/>
      <c r="U65" s="137"/>
      <c r="AB65"/>
      <c r="AE65"/>
      <c r="AI65"/>
      <c r="AK65"/>
      <c r="AL65"/>
      <c r="AM65"/>
      <c r="AN65"/>
      <c r="AO65"/>
      <c r="AP65"/>
      <c r="AQ65"/>
      <c r="AR65"/>
      <c r="BF65"/>
      <c r="BG65"/>
      <c r="BH65"/>
      <c r="BI65"/>
      <c r="BJ65"/>
      <c r="BK65" s="137"/>
      <c r="BO65"/>
      <c r="BP65"/>
      <c r="BQ65"/>
      <c r="BR65"/>
      <c r="BS65"/>
    </row>
    <row r="66" spans="1:71" ht="27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1"/>
      <c r="S66"/>
      <c r="U66" s="137"/>
      <c r="AB66"/>
      <c r="AE66"/>
      <c r="AI66"/>
      <c r="AK66"/>
      <c r="AL66"/>
      <c r="AM66"/>
      <c r="AN66"/>
      <c r="AO66"/>
      <c r="AP66"/>
      <c r="AQ66"/>
      <c r="AR66"/>
      <c r="BF66"/>
      <c r="BG66"/>
      <c r="BH66"/>
      <c r="BI66"/>
      <c r="BJ66"/>
      <c r="BK66" s="137"/>
      <c r="BO66"/>
      <c r="BP66"/>
      <c r="BQ66"/>
      <c r="BR66"/>
      <c r="BS66"/>
    </row>
    <row r="67" spans="1:71" ht="27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s="41"/>
      <c r="S67"/>
      <c r="U67" s="137"/>
      <c r="AB67"/>
      <c r="AE67"/>
      <c r="AI67"/>
      <c r="AK67"/>
      <c r="AL67"/>
      <c r="AM67"/>
      <c r="AN67"/>
      <c r="AO67"/>
      <c r="AP67"/>
      <c r="AQ67"/>
      <c r="AR67"/>
      <c r="BF67"/>
      <c r="BG67"/>
      <c r="BH67"/>
      <c r="BI67"/>
      <c r="BJ67"/>
      <c r="BK67" s="137"/>
      <c r="BO67"/>
      <c r="BP67"/>
      <c r="BQ67"/>
      <c r="BR67"/>
      <c r="BS67"/>
    </row>
    <row r="68" spans="1:71" ht="27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1"/>
      <c r="S68"/>
      <c r="U68" s="137"/>
      <c r="AB68"/>
      <c r="AE68"/>
      <c r="AI68"/>
      <c r="AK68"/>
      <c r="AL68"/>
      <c r="AM68"/>
      <c r="AN68"/>
      <c r="AO68"/>
      <c r="AP68"/>
      <c r="AQ68"/>
      <c r="AR68"/>
      <c r="BF68"/>
      <c r="BG68"/>
      <c r="BH68"/>
      <c r="BI68"/>
      <c r="BJ68"/>
      <c r="BK68" s="137"/>
      <c r="BO68"/>
      <c r="BP68"/>
      <c r="BQ68"/>
      <c r="BR68"/>
      <c r="BS68"/>
    </row>
    <row r="69" spans="1:71" ht="27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1"/>
      <c r="S69"/>
      <c r="U69" s="137"/>
      <c r="AB69"/>
      <c r="AE69"/>
      <c r="AI69"/>
      <c r="AK69"/>
      <c r="AL69"/>
      <c r="AM69"/>
      <c r="AN69"/>
      <c r="AO69"/>
      <c r="AP69"/>
      <c r="AQ69"/>
      <c r="AR69"/>
      <c r="BF69"/>
      <c r="BG69"/>
      <c r="BH69"/>
      <c r="BI69"/>
      <c r="BJ69"/>
      <c r="BK69" s="137"/>
      <c r="BO69"/>
      <c r="BP69"/>
      <c r="BQ69"/>
      <c r="BR69"/>
      <c r="BS69"/>
    </row>
    <row r="70" spans="1:71" ht="27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s="41"/>
      <c r="S70"/>
      <c r="U70" s="137"/>
      <c r="AB70"/>
      <c r="AE70"/>
      <c r="AI70"/>
      <c r="AK70"/>
      <c r="AL70"/>
      <c r="AM70"/>
      <c r="AN70"/>
      <c r="AO70"/>
      <c r="AP70"/>
      <c r="AQ70"/>
      <c r="AR70"/>
      <c r="BF70"/>
      <c r="BG70"/>
      <c r="BH70"/>
      <c r="BI70"/>
      <c r="BJ70"/>
      <c r="BK70" s="137"/>
      <c r="BO70"/>
      <c r="BP70"/>
      <c r="BQ70"/>
      <c r="BR70"/>
      <c r="BS70"/>
    </row>
    <row r="71" spans="1:71" ht="27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s="41"/>
      <c r="S71"/>
      <c r="U71" s="137"/>
      <c r="AB71"/>
      <c r="AE71"/>
      <c r="AI71"/>
      <c r="AK71"/>
      <c r="AL71"/>
      <c r="AM71"/>
      <c r="AN71"/>
      <c r="AO71"/>
      <c r="AP71"/>
      <c r="AQ71"/>
      <c r="AR71"/>
      <c r="BF71"/>
      <c r="BG71"/>
      <c r="BH71"/>
      <c r="BI71"/>
      <c r="BJ71"/>
      <c r="BK71" s="137"/>
      <c r="BO71"/>
      <c r="BP71"/>
      <c r="BQ71"/>
      <c r="BR71"/>
      <c r="BS71"/>
    </row>
    <row r="72" spans="1:71" ht="27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1"/>
      <c r="S72"/>
      <c r="U72" s="137"/>
      <c r="AB72"/>
      <c r="AE72"/>
      <c r="AI72"/>
      <c r="AK72"/>
      <c r="AL72"/>
      <c r="AM72"/>
      <c r="AN72"/>
      <c r="AO72"/>
      <c r="AP72"/>
      <c r="AQ72"/>
      <c r="AR72"/>
      <c r="BF72"/>
      <c r="BG72"/>
      <c r="BH72"/>
      <c r="BI72"/>
      <c r="BJ72"/>
      <c r="BK72" s="137"/>
      <c r="BO72"/>
      <c r="BP72"/>
      <c r="BQ72"/>
      <c r="BR72"/>
      <c r="BS72"/>
    </row>
    <row r="73" spans="1:71" ht="27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1"/>
      <c r="S73"/>
      <c r="U73" s="137"/>
      <c r="AB73"/>
      <c r="AE73"/>
      <c r="AI73"/>
      <c r="AK73"/>
      <c r="AL73"/>
      <c r="AM73"/>
      <c r="AN73"/>
      <c r="AO73"/>
      <c r="AP73"/>
      <c r="AQ73"/>
      <c r="AR73"/>
      <c r="BF73"/>
      <c r="BG73"/>
      <c r="BH73"/>
      <c r="BI73"/>
      <c r="BJ73"/>
      <c r="BK73" s="137"/>
      <c r="BO73"/>
      <c r="BP73"/>
      <c r="BQ73"/>
      <c r="BR73"/>
      <c r="BS73"/>
    </row>
    <row r="74" spans="1:71" ht="27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1"/>
      <c r="S74"/>
      <c r="U74" s="137"/>
      <c r="AB74"/>
      <c r="AE74"/>
      <c r="AI74"/>
      <c r="AK74"/>
      <c r="AL74"/>
      <c r="AM74"/>
      <c r="AN74"/>
      <c r="AO74"/>
      <c r="AP74"/>
      <c r="AQ74"/>
      <c r="AR74"/>
      <c r="BF74"/>
      <c r="BG74"/>
      <c r="BH74"/>
      <c r="BI74"/>
      <c r="BJ74"/>
      <c r="BK74" s="137"/>
      <c r="BO74"/>
      <c r="BP74"/>
      <c r="BQ74"/>
      <c r="BR74"/>
      <c r="BS74"/>
    </row>
    <row r="75" spans="1:71" ht="27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s="41"/>
      <c r="S75"/>
      <c r="U75" s="137"/>
      <c r="AB75"/>
      <c r="AE75"/>
      <c r="AI75"/>
      <c r="AK75"/>
      <c r="AL75"/>
      <c r="AM75"/>
      <c r="AN75"/>
      <c r="AO75"/>
      <c r="AP75"/>
      <c r="AQ75"/>
      <c r="AR75"/>
      <c r="BF75"/>
      <c r="BG75"/>
      <c r="BH75"/>
      <c r="BI75"/>
      <c r="BJ75"/>
      <c r="BK75" s="137"/>
      <c r="BO75"/>
      <c r="BP75"/>
      <c r="BQ75"/>
      <c r="BR75"/>
      <c r="BS75"/>
    </row>
    <row r="76" spans="1:71" ht="27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s="41"/>
      <c r="S76"/>
      <c r="U76" s="137"/>
      <c r="AB76"/>
      <c r="AE76"/>
      <c r="AI76"/>
      <c r="AK76"/>
      <c r="AL76"/>
      <c r="AM76"/>
      <c r="AN76"/>
      <c r="AO76"/>
      <c r="AP76"/>
      <c r="AQ76"/>
      <c r="AR76"/>
      <c r="BF76"/>
      <c r="BG76"/>
      <c r="BH76"/>
      <c r="BI76"/>
      <c r="BJ76"/>
      <c r="BK76" s="137"/>
      <c r="BO76"/>
      <c r="BP76"/>
      <c r="BQ76"/>
      <c r="BR76"/>
      <c r="BS76"/>
    </row>
    <row r="77" spans="1:71" ht="27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s="41"/>
      <c r="S77"/>
      <c r="U77" s="137"/>
      <c r="AB77"/>
      <c r="AE77"/>
      <c r="AI77"/>
      <c r="AK77"/>
      <c r="AL77"/>
      <c r="AM77"/>
      <c r="AN77"/>
      <c r="AO77"/>
      <c r="AP77"/>
      <c r="AQ77"/>
      <c r="AR77"/>
      <c r="BF77"/>
      <c r="BG77"/>
      <c r="BH77"/>
      <c r="BI77"/>
      <c r="BJ77"/>
      <c r="BK77" s="137"/>
      <c r="BO77"/>
      <c r="BP77"/>
      <c r="BQ77"/>
      <c r="BR77"/>
      <c r="BS77"/>
    </row>
    <row r="78" spans="1:71" ht="67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s="41"/>
      <c r="S78"/>
      <c r="U78" s="137"/>
      <c r="AB78"/>
      <c r="AE78"/>
      <c r="AI78"/>
      <c r="AK78"/>
      <c r="AL78"/>
      <c r="AM78"/>
      <c r="AN78"/>
      <c r="AO78"/>
      <c r="AP78"/>
      <c r="AQ78"/>
      <c r="AR78"/>
      <c r="BF78"/>
      <c r="BG78"/>
      <c r="BH78"/>
      <c r="BI78"/>
      <c r="BJ78"/>
      <c r="BK78" s="137"/>
      <c r="BO78"/>
      <c r="BP78"/>
      <c r="BQ78"/>
      <c r="BR78"/>
      <c r="BS78"/>
    </row>
    <row r="79" spans="1:71" ht="27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s="41"/>
      <c r="S79"/>
      <c r="U79" s="137"/>
      <c r="AB79"/>
      <c r="AE79"/>
      <c r="AI79"/>
      <c r="AK79"/>
      <c r="AL79"/>
      <c r="AM79"/>
      <c r="AN79"/>
      <c r="AO79"/>
      <c r="AP79"/>
      <c r="AQ79"/>
      <c r="AR79"/>
      <c r="BF79"/>
      <c r="BG79"/>
      <c r="BH79"/>
      <c r="BI79"/>
      <c r="BJ79"/>
      <c r="BK79" s="137"/>
      <c r="BO79"/>
      <c r="BP79"/>
      <c r="BQ79"/>
      <c r="BR79"/>
      <c r="BS79"/>
    </row>
    <row r="80" spans="1:71" ht="54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s="41"/>
      <c r="S80"/>
      <c r="U80" s="137"/>
      <c r="AB80"/>
      <c r="AE80"/>
      <c r="AI80"/>
      <c r="AK80"/>
      <c r="AL80"/>
      <c r="AM80"/>
      <c r="AN80"/>
      <c r="AO80"/>
      <c r="AP80"/>
      <c r="AQ80"/>
      <c r="AR80"/>
      <c r="BF80"/>
      <c r="BG80"/>
      <c r="BH80"/>
      <c r="BI80"/>
      <c r="BJ80"/>
      <c r="BK80" s="137"/>
      <c r="BO80"/>
      <c r="BP80"/>
      <c r="BQ80"/>
      <c r="BR80"/>
      <c r="BS80"/>
    </row>
    <row r="81" spans="1:71" ht="48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s="41"/>
      <c r="S81"/>
      <c r="U81" s="137"/>
      <c r="AB81"/>
      <c r="AE81"/>
      <c r="AI81"/>
      <c r="AK81"/>
      <c r="AL81"/>
      <c r="AM81"/>
      <c r="AN81"/>
      <c r="AO81"/>
      <c r="AP81"/>
      <c r="AQ81"/>
      <c r="AR81"/>
      <c r="BF81"/>
      <c r="BG81"/>
      <c r="BH81"/>
      <c r="BI81"/>
      <c r="BJ81"/>
      <c r="BK81" s="137"/>
      <c r="BO81"/>
      <c r="BP81"/>
      <c r="BQ81"/>
      <c r="BR81"/>
      <c r="BS81"/>
    </row>
    <row r="82" spans="1:71" ht="27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s="41"/>
      <c r="S82"/>
      <c r="U82" s="137"/>
      <c r="AB82"/>
      <c r="AE82"/>
      <c r="AI82"/>
      <c r="AK82"/>
      <c r="AL82"/>
      <c r="AM82"/>
      <c r="AN82"/>
      <c r="AO82"/>
      <c r="AP82"/>
      <c r="AQ82"/>
      <c r="AR82"/>
      <c r="BF82"/>
      <c r="BG82"/>
      <c r="BH82"/>
      <c r="BI82"/>
      <c r="BJ82"/>
      <c r="BK82" s="137"/>
      <c r="BO82"/>
      <c r="BP82"/>
      <c r="BQ82"/>
      <c r="BR82"/>
      <c r="BS82"/>
    </row>
    <row r="83" spans="1:71" ht="27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1"/>
      <c r="S83"/>
      <c r="U83" s="137"/>
      <c r="AB83"/>
      <c r="AE83"/>
      <c r="AI83"/>
      <c r="AK83"/>
      <c r="AL83"/>
      <c r="AM83"/>
      <c r="AN83"/>
      <c r="AO83"/>
      <c r="AP83"/>
      <c r="AQ83"/>
      <c r="AR83"/>
      <c r="BF83"/>
      <c r="BG83"/>
      <c r="BH83"/>
      <c r="BI83"/>
      <c r="BJ83"/>
      <c r="BK83" s="137"/>
      <c r="BO83"/>
      <c r="BP83"/>
      <c r="BQ83"/>
      <c r="BR83"/>
      <c r="BS83"/>
    </row>
    <row r="84" spans="1:71" ht="27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1"/>
      <c r="S84"/>
      <c r="U84" s="137"/>
      <c r="AB84"/>
      <c r="AE84"/>
      <c r="AI84"/>
      <c r="AK84"/>
      <c r="AL84"/>
      <c r="AM84"/>
      <c r="AN84"/>
      <c r="AO84"/>
      <c r="AP84"/>
      <c r="AQ84"/>
      <c r="AR84"/>
      <c r="BF84"/>
      <c r="BG84"/>
      <c r="BH84"/>
      <c r="BI84"/>
      <c r="BJ84"/>
      <c r="BK84" s="137"/>
      <c r="BO84"/>
      <c r="BP84"/>
      <c r="BQ84"/>
      <c r="BR84"/>
      <c r="BS84"/>
    </row>
    <row r="85" spans="1:71" ht="27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s="41"/>
      <c r="S85"/>
      <c r="U85" s="137"/>
      <c r="AB85"/>
      <c r="AE85"/>
      <c r="AI85"/>
      <c r="AK85"/>
      <c r="AL85"/>
      <c r="AM85"/>
      <c r="AN85"/>
      <c r="AO85"/>
      <c r="AP85"/>
      <c r="AQ85"/>
      <c r="AR85"/>
      <c r="BF85"/>
      <c r="BG85"/>
      <c r="BH85"/>
      <c r="BI85"/>
      <c r="BJ85"/>
      <c r="BK85" s="137"/>
      <c r="BO85"/>
      <c r="BP85"/>
      <c r="BQ85"/>
      <c r="BR85"/>
      <c r="BS85"/>
    </row>
    <row r="86" spans="1:71" ht="27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 s="41"/>
      <c r="S86"/>
      <c r="U86" s="137"/>
      <c r="AB86"/>
      <c r="AE86"/>
      <c r="AI86"/>
      <c r="AK86"/>
      <c r="AL86"/>
      <c r="AM86"/>
      <c r="AN86"/>
      <c r="AO86"/>
      <c r="AP86"/>
      <c r="AQ86"/>
      <c r="AR86"/>
      <c r="BF86"/>
      <c r="BG86"/>
      <c r="BH86"/>
      <c r="BI86"/>
      <c r="BJ86"/>
      <c r="BK86" s="137"/>
      <c r="BO86"/>
      <c r="BP86"/>
      <c r="BQ86"/>
      <c r="BR86"/>
      <c r="BS86"/>
    </row>
    <row r="87" spans="1:71" ht="27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 s="41"/>
      <c r="S87"/>
      <c r="U87" s="137"/>
      <c r="AB87"/>
      <c r="AE87"/>
      <c r="AI87"/>
      <c r="AK87"/>
      <c r="AL87"/>
      <c r="AM87"/>
      <c r="AN87"/>
      <c r="AO87"/>
      <c r="AP87"/>
      <c r="AQ87"/>
      <c r="AR87"/>
      <c r="BF87"/>
      <c r="BG87"/>
      <c r="BH87"/>
      <c r="BI87"/>
      <c r="BJ87"/>
      <c r="BK87" s="137"/>
      <c r="BO87"/>
      <c r="BP87"/>
      <c r="BQ87"/>
      <c r="BR87"/>
      <c r="BS87"/>
    </row>
    <row r="88" spans="1:71" ht="27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1"/>
      <c r="S88"/>
      <c r="U88" s="137"/>
      <c r="AB88"/>
      <c r="AE88"/>
      <c r="AI88"/>
      <c r="AK88"/>
      <c r="AL88"/>
      <c r="AM88"/>
      <c r="AN88"/>
      <c r="AO88"/>
      <c r="AP88"/>
      <c r="AQ88"/>
      <c r="AR88"/>
      <c r="BF88"/>
      <c r="BG88"/>
      <c r="BH88"/>
      <c r="BI88"/>
      <c r="BJ88"/>
      <c r="BK88" s="137"/>
      <c r="BO88"/>
      <c r="BP88"/>
      <c r="BQ88"/>
      <c r="BR88"/>
      <c r="BS88"/>
    </row>
    <row r="89" spans="1:71" ht="27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 s="41"/>
      <c r="S89"/>
      <c r="U89" s="137"/>
      <c r="AB89"/>
      <c r="AE89"/>
      <c r="AI89"/>
      <c r="AK89"/>
      <c r="AL89"/>
      <c r="AM89"/>
      <c r="AN89"/>
      <c r="AO89"/>
      <c r="AP89"/>
      <c r="AQ89"/>
      <c r="AR89"/>
      <c r="BF89"/>
      <c r="BG89"/>
      <c r="BH89"/>
      <c r="BI89"/>
      <c r="BJ89"/>
      <c r="BK89" s="137"/>
      <c r="BO89"/>
      <c r="BP89"/>
      <c r="BQ89"/>
      <c r="BR89"/>
      <c r="BS89"/>
    </row>
    <row r="90" spans="1:71" ht="27" customHeigh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 s="41"/>
      <c r="S90"/>
      <c r="U90" s="137"/>
      <c r="AB90"/>
      <c r="AE90"/>
      <c r="AI90"/>
      <c r="AK90"/>
      <c r="AL90"/>
      <c r="AM90"/>
      <c r="AN90"/>
      <c r="AO90"/>
      <c r="AP90"/>
      <c r="AQ90"/>
      <c r="AR90"/>
      <c r="BF90"/>
      <c r="BG90"/>
      <c r="BH90"/>
      <c r="BI90"/>
      <c r="BJ90"/>
      <c r="BK90" s="137"/>
      <c r="BO90"/>
      <c r="BP90"/>
      <c r="BQ90"/>
      <c r="BR90"/>
      <c r="BS90"/>
    </row>
    <row r="91" spans="1:71" ht="27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 s="41"/>
      <c r="S91"/>
      <c r="U91" s="137"/>
      <c r="AB91"/>
      <c r="AE91"/>
      <c r="AI91"/>
      <c r="AK91"/>
      <c r="AL91"/>
      <c r="AM91"/>
      <c r="AN91"/>
      <c r="AO91"/>
      <c r="AP91"/>
      <c r="AQ91"/>
      <c r="AR91"/>
      <c r="BF91"/>
      <c r="BG91"/>
      <c r="BH91"/>
      <c r="BI91"/>
      <c r="BJ91"/>
      <c r="BK91" s="137"/>
      <c r="BO91"/>
      <c r="BP91"/>
      <c r="BQ91"/>
      <c r="BR91"/>
      <c r="BS91"/>
    </row>
    <row r="92" spans="1:71" ht="27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 s="41"/>
      <c r="S92"/>
      <c r="U92" s="137"/>
      <c r="AB92"/>
      <c r="AE92"/>
      <c r="AI92"/>
      <c r="AK92"/>
      <c r="AL92"/>
      <c r="AM92"/>
      <c r="AN92"/>
      <c r="AO92"/>
      <c r="AP92"/>
      <c r="AQ92"/>
      <c r="AR92"/>
      <c r="BF92"/>
      <c r="BG92"/>
      <c r="BH92"/>
      <c r="BI92"/>
      <c r="BJ92"/>
      <c r="BK92" s="137"/>
      <c r="BO92"/>
      <c r="BP92"/>
      <c r="BQ92"/>
      <c r="BR92"/>
      <c r="BS92"/>
    </row>
    <row r="93" spans="1:71" ht="27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1"/>
      <c r="S93"/>
      <c r="U93" s="137"/>
      <c r="AB93"/>
      <c r="AE93"/>
      <c r="AI93"/>
      <c r="AK93"/>
      <c r="AL93"/>
      <c r="AM93"/>
      <c r="AN93"/>
      <c r="AO93"/>
      <c r="AP93"/>
      <c r="AQ93"/>
      <c r="AR93"/>
      <c r="BF93"/>
      <c r="BG93"/>
      <c r="BH93"/>
      <c r="BI93"/>
      <c r="BJ93"/>
      <c r="BK93" s="137"/>
      <c r="BO93"/>
      <c r="BP93"/>
      <c r="BQ93"/>
      <c r="BR93"/>
      <c r="BS93"/>
    </row>
    <row r="94" spans="1:71" ht="27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1"/>
      <c r="S94"/>
      <c r="U94" s="137"/>
      <c r="AB94"/>
      <c r="AE94"/>
      <c r="AI94"/>
      <c r="AK94"/>
      <c r="AL94"/>
      <c r="AM94"/>
      <c r="AN94"/>
      <c r="AO94"/>
      <c r="AP94"/>
      <c r="AQ94"/>
      <c r="AR94"/>
      <c r="BF94"/>
      <c r="BG94"/>
      <c r="BH94"/>
      <c r="BI94"/>
      <c r="BJ94"/>
      <c r="BK94" s="137"/>
      <c r="BO94"/>
      <c r="BP94"/>
      <c r="BQ94"/>
      <c r="BR94"/>
      <c r="BS94"/>
    </row>
    <row r="95" spans="1:71" ht="27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 s="41"/>
      <c r="S95"/>
      <c r="U95" s="137"/>
      <c r="AB95"/>
      <c r="AE95"/>
      <c r="AI95"/>
      <c r="AK95"/>
      <c r="AL95"/>
      <c r="AM95"/>
      <c r="AN95"/>
      <c r="AO95"/>
      <c r="AP95"/>
      <c r="AQ95"/>
      <c r="AR95"/>
      <c r="BF95"/>
      <c r="BG95"/>
      <c r="BH95"/>
      <c r="BI95"/>
      <c r="BJ95"/>
      <c r="BK95" s="137"/>
      <c r="BO95"/>
      <c r="BP95"/>
      <c r="BQ95"/>
      <c r="BR95"/>
      <c r="BS95"/>
    </row>
    <row r="96" spans="1:71" ht="27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 s="41"/>
      <c r="S96"/>
      <c r="U96" s="137"/>
      <c r="AB96"/>
      <c r="AE96"/>
      <c r="AI96"/>
      <c r="AK96"/>
      <c r="AL96"/>
      <c r="AM96"/>
      <c r="AN96"/>
      <c r="AO96"/>
      <c r="AP96"/>
      <c r="AQ96"/>
      <c r="AR96"/>
      <c r="BF96"/>
      <c r="BG96"/>
      <c r="BH96"/>
      <c r="BI96"/>
      <c r="BJ96"/>
      <c r="BK96" s="137"/>
      <c r="BO96"/>
      <c r="BP96"/>
      <c r="BQ96"/>
      <c r="BR96"/>
      <c r="BS96"/>
    </row>
    <row r="97" spans="1:71" ht="27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 s="41"/>
      <c r="S97"/>
      <c r="U97" s="137"/>
      <c r="AB97"/>
      <c r="AE97"/>
      <c r="AI97"/>
      <c r="AK97"/>
      <c r="AL97"/>
      <c r="AM97"/>
      <c r="AN97"/>
      <c r="AO97"/>
      <c r="AP97"/>
      <c r="AQ97"/>
      <c r="AR97"/>
      <c r="BF97"/>
      <c r="BG97"/>
      <c r="BH97"/>
      <c r="BI97"/>
      <c r="BJ97"/>
      <c r="BK97" s="137"/>
      <c r="BO97"/>
      <c r="BP97"/>
      <c r="BQ97"/>
      <c r="BR97"/>
      <c r="BS97"/>
    </row>
    <row r="98" spans="1:71" ht="27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 s="41"/>
      <c r="S98"/>
      <c r="U98" s="137"/>
      <c r="AB98"/>
      <c r="AE98"/>
      <c r="AI98"/>
      <c r="AK98"/>
      <c r="AL98"/>
      <c r="AM98"/>
      <c r="AN98"/>
      <c r="AO98"/>
      <c r="AP98"/>
      <c r="AQ98"/>
      <c r="AR98"/>
      <c r="BF98"/>
      <c r="BG98"/>
      <c r="BH98"/>
      <c r="BI98"/>
      <c r="BJ98"/>
      <c r="BK98" s="137"/>
      <c r="BO98"/>
      <c r="BP98"/>
      <c r="BQ98"/>
      <c r="BR98"/>
      <c r="BS98"/>
    </row>
    <row r="99" spans="1:71" ht="27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1"/>
      <c r="S99"/>
      <c r="U99" s="137"/>
      <c r="AB99"/>
      <c r="AE99"/>
      <c r="AI99"/>
      <c r="AK99"/>
      <c r="AL99"/>
      <c r="AM99"/>
      <c r="AN99"/>
      <c r="AO99"/>
      <c r="AP99"/>
      <c r="AQ99"/>
      <c r="AR99"/>
      <c r="BF99"/>
      <c r="BG99"/>
      <c r="BH99"/>
      <c r="BI99"/>
      <c r="BJ99"/>
      <c r="BK99" s="137"/>
      <c r="BO99"/>
      <c r="BP99"/>
      <c r="BQ99"/>
      <c r="BR99"/>
      <c r="BS99"/>
    </row>
    <row r="100" spans="1:71" ht="27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 s="41"/>
      <c r="S100"/>
      <c r="U100" s="137"/>
      <c r="AB100"/>
      <c r="AE100"/>
      <c r="AI100"/>
      <c r="AK100"/>
      <c r="AL100"/>
      <c r="AM100"/>
      <c r="AN100"/>
      <c r="AO100"/>
      <c r="AP100"/>
      <c r="AQ100"/>
      <c r="AR100"/>
      <c r="BF100"/>
      <c r="BG100"/>
      <c r="BH100"/>
      <c r="BI100"/>
      <c r="BJ100"/>
      <c r="BK100" s="137"/>
      <c r="BO100"/>
      <c r="BP100"/>
      <c r="BQ100"/>
      <c r="BR100"/>
      <c r="BS100"/>
    </row>
    <row r="101" spans="1:71" ht="27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 s="41"/>
      <c r="S101"/>
      <c r="U101" s="137"/>
      <c r="AB101"/>
      <c r="AE101"/>
      <c r="AI101"/>
      <c r="AK101"/>
      <c r="AL101"/>
      <c r="AM101"/>
      <c r="AN101"/>
      <c r="AO101"/>
      <c r="AP101"/>
      <c r="AQ101"/>
      <c r="AR101"/>
      <c r="BF101"/>
      <c r="BG101"/>
      <c r="BH101"/>
      <c r="BI101"/>
      <c r="BJ101"/>
      <c r="BK101" s="137"/>
      <c r="BO101"/>
      <c r="BP101"/>
      <c r="BQ101"/>
      <c r="BR101"/>
      <c r="BS101"/>
    </row>
    <row r="102" spans="1:71" ht="27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 s="41"/>
      <c r="S102"/>
      <c r="U102" s="137"/>
      <c r="AB102"/>
      <c r="AE102"/>
      <c r="AI102"/>
      <c r="AK102"/>
      <c r="AL102"/>
      <c r="AM102"/>
      <c r="AN102"/>
      <c r="AO102"/>
      <c r="AP102"/>
      <c r="AQ102"/>
      <c r="AR102"/>
      <c r="BF102"/>
      <c r="BG102"/>
      <c r="BH102"/>
      <c r="BI102"/>
      <c r="BJ102"/>
      <c r="BK102" s="137"/>
      <c r="BO102"/>
      <c r="BP102"/>
      <c r="BQ102"/>
      <c r="BR102"/>
      <c r="BS102"/>
    </row>
    <row r="103" spans="1:71" ht="27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 s="41"/>
      <c r="S103"/>
      <c r="U103" s="137"/>
      <c r="AB103"/>
      <c r="AE103"/>
      <c r="AI103"/>
      <c r="AK103"/>
      <c r="AL103"/>
      <c r="AM103"/>
      <c r="AN103"/>
      <c r="AO103"/>
      <c r="AP103"/>
      <c r="AQ103"/>
      <c r="AR103"/>
      <c r="BF103"/>
      <c r="BG103"/>
      <c r="BH103"/>
      <c r="BI103"/>
      <c r="BJ103"/>
      <c r="BK103" s="137"/>
      <c r="BO103"/>
      <c r="BP103"/>
      <c r="BQ103"/>
      <c r="BR103"/>
      <c r="BS103"/>
    </row>
    <row r="104" spans="1:71" ht="27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 s="41"/>
      <c r="S104"/>
      <c r="U104" s="137"/>
      <c r="AB104"/>
      <c r="AE104"/>
      <c r="AI104"/>
      <c r="AK104"/>
      <c r="AL104"/>
      <c r="AM104"/>
      <c r="AN104"/>
      <c r="AO104"/>
      <c r="AP104"/>
      <c r="AQ104"/>
      <c r="AR104"/>
      <c r="BF104"/>
      <c r="BG104"/>
      <c r="BH104"/>
      <c r="BI104"/>
      <c r="BJ104"/>
      <c r="BK104" s="137"/>
      <c r="BO104"/>
      <c r="BP104"/>
      <c r="BQ104"/>
      <c r="BR104"/>
      <c r="BS104"/>
    </row>
    <row r="105" spans="1:71" ht="27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 s="41"/>
      <c r="S105"/>
      <c r="U105" s="137"/>
      <c r="AB105"/>
      <c r="AE105"/>
      <c r="AI105"/>
      <c r="AK105"/>
      <c r="AL105"/>
      <c r="AM105"/>
      <c r="AN105"/>
      <c r="AO105"/>
      <c r="AP105"/>
      <c r="AQ105"/>
      <c r="AR105"/>
      <c r="BF105"/>
      <c r="BG105"/>
      <c r="BH105"/>
      <c r="BI105"/>
      <c r="BJ105"/>
      <c r="BK105" s="137"/>
      <c r="BO105"/>
      <c r="BP105"/>
      <c r="BQ105"/>
      <c r="BR105"/>
      <c r="BS105"/>
    </row>
    <row r="106" spans="1:71" ht="27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 s="41"/>
      <c r="S106"/>
      <c r="U106" s="137"/>
      <c r="AB106"/>
      <c r="AE106"/>
      <c r="AI106"/>
      <c r="AK106"/>
      <c r="AL106"/>
      <c r="AM106"/>
      <c r="AN106"/>
      <c r="AO106"/>
      <c r="AP106"/>
      <c r="AQ106"/>
      <c r="AR106"/>
      <c r="BF106"/>
      <c r="BG106"/>
      <c r="BH106"/>
      <c r="BI106"/>
      <c r="BJ106"/>
      <c r="BK106" s="137"/>
      <c r="BO106"/>
      <c r="BP106"/>
      <c r="BQ106"/>
      <c r="BR106"/>
      <c r="BS106"/>
    </row>
    <row r="107" spans="1:71" ht="27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 s="41"/>
      <c r="S107"/>
      <c r="U107" s="137"/>
      <c r="AB107"/>
      <c r="AE107"/>
      <c r="AI107"/>
      <c r="AK107"/>
      <c r="AL107"/>
      <c r="AM107"/>
      <c r="AN107"/>
      <c r="AO107"/>
      <c r="AP107"/>
      <c r="AQ107"/>
      <c r="AR107"/>
      <c r="BF107"/>
      <c r="BG107"/>
      <c r="BH107"/>
      <c r="BI107"/>
      <c r="BJ107"/>
      <c r="BK107" s="137"/>
      <c r="BO107"/>
      <c r="BP107"/>
      <c r="BQ107"/>
      <c r="BR107"/>
      <c r="BS107"/>
    </row>
    <row r="108" spans="1:71" ht="27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 s="41"/>
      <c r="S108"/>
      <c r="U108" s="137"/>
      <c r="AB108"/>
      <c r="AE108"/>
      <c r="AI108"/>
      <c r="AK108"/>
      <c r="AL108"/>
      <c r="AM108"/>
      <c r="AN108"/>
      <c r="AO108"/>
      <c r="AP108"/>
      <c r="AQ108"/>
      <c r="AR108"/>
      <c r="BF108"/>
      <c r="BG108"/>
      <c r="BH108"/>
      <c r="BI108"/>
      <c r="BJ108"/>
      <c r="BK108" s="137"/>
      <c r="BO108"/>
      <c r="BP108"/>
      <c r="BQ108"/>
      <c r="BR108"/>
      <c r="BS108"/>
    </row>
    <row r="109" spans="1:71" ht="27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 s="41"/>
      <c r="S109"/>
      <c r="U109" s="137"/>
      <c r="AB109"/>
      <c r="AE109"/>
      <c r="AI109"/>
      <c r="AK109"/>
      <c r="AL109"/>
      <c r="AM109"/>
      <c r="AN109"/>
      <c r="AO109"/>
      <c r="AP109"/>
      <c r="AQ109"/>
      <c r="AR109"/>
      <c r="BF109"/>
      <c r="BG109"/>
      <c r="BH109"/>
      <c r="BI109"/>
      <c r="BJ109"/>
      <c r="BK109" s="137"/>
      <c r="BO109"/>
      <c r="BP109"/>
      <c r="BQ109"/>
      <c r="BR109"/>
      <c r="BS109"/>
    </row>
    <row r="110" spans="1:71" ht="27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 s="41"/>
      <c r="S110"/>
      <c r="U110" s="137"/>
      <c r="AB110"/>
      <c r="AE110"/>
      <c r="AI110"/>
      <c r="AK110"/>
      <c r="AL110"/>
      <c r="AM110"/>
      <c r="AN110"/>
      <c r="AO110"/>
      <c r="AP110"/>
      <c r="AQ110"/>
      <c r="AR110"/>
      <c r="BF110"/>
      <c r="BG110"/>
      <c r="BH110"/>
      <c r="BI110"/>
      <c r="BJ110"/>
      <c r="BK110" s="137"/>
      <c r="BO110"/>
      <c r="BP110"/>
      <c r="BQ110"/>
      <c r="BR110"/>
      <c r="BS110"/>
    </row>
    <row r="111" spans="1:71" ht="27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 s="41"/>
      <c r="S111"/>
      <c r="U111" s="137"/>
      <c r="AB111"/>
      <c r="AE111"/>
      <c r="AI111"/>
      <c r="AK111"/>
      <c r="AL111"/>
      <c r="AM111"/>
      <c r="AN111"/>
      <c r="AO111"/>
      <c r="AP111"/>
      <c r="AQ111"/>
      <c r="AR111"/>
      <c r="BF111"/>
      <c r="BG111"/>
      <c r="BH111"/>
      <c r="BI111"/>
      <c r="BJ111"/>
      <c r="BK111" s="137"/>
      <c r="BO111"/>
      <c r="BP111"/>
      <c r="BQ111"/>
      <c r="BR111"/>
      <c r="BS111"/>
    </row>
    <row r="112" spans="1:71" ht="27" customHeigh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 s="41"/>
      <c r="S112"/>
      <c r="U112" s="137"/>
      <c r="AB112"/>
      <c r="AE112"/>
      <c r="AI112"/>
      <c r="AK112"/>
      <c r="AL112"/>
      <c r="AM112"/>
      <c r="AN112"/>
      <c r="AO112"/>
      <c r="AP112"/>
      <c r="AQ112"/>
      <c r="AR112"/>
      <c r="BF112"/>
      <c r="BG112"/>
      <c r="BH112"/>
      <c r="BI112"/>
      <c r="BJ112"/>
      <c r="BK112" s="137"/>
      <c r="BO112"/>
      <c r="BP112"/>
      <c r="BQ112"/>
      <c r="BR112"/>
      <c r="BS112"/>
    </row>
    <row r="113" spans="1:71" ht="27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 s="41"/>
      <c r="S113"/>
      <c r="U113" s="137"/>
      <c r="AB113"/>
      <c r="AE113"/>
      <c r="AI113"/>
      <c r="AK113"/>
      <c r="AL113"/>
      <c r="AM113"/>
      <c r="AN113"/>
      <c r="AO113"/>
      <c r="AP113"/>
      <c r="AQ113"/>
      <c r="AR113"/>
      <c r="BF113"/>
      <c r="BG113"/>
      <c r="BH113"/>
      <c r="BI113"/>
      <c r="BJ113"/>
      <c r="BK113" s="137"/>
      <c r="BO113"/>
      <c r="BP113"/>
      <c r="BQ113"/>
      <c r="BR113"/>
      <c r="BS113"/>
    </row>
    <row r="114" spans="1:71" ht="27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 s="41"/>
      <c r="S114"/>
      <c r="U114" s="137"/>
      <c r="AB114"/>
      <c r="AE114"/>
      <c r="AI114"/>
      <c r="AK114"/>
      <c r="AL114"/>
      <c r="AM114"/>
      <c r="AN114"/>
      <c r="AO114"/>
      <c r="AP114"/>
      <c r="AQ114"/>
      <c r="AR114"/>
      <c r="BF114"/>
      <c r="BG114"/>
      <c r="BH114"/>
      <c r="BI114"/>
      <c r="BJ114"/>
      <c r="BK114" s="137"/>
      <c r="BO114"/>
      <c r="BP114"/>
      <c r="BQ114"/>
      <c r="BR114"/>
      <c r="BS114"/>
    </row>
    <row r="115" spans="1:71" ht="27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 s="41"/>
      <c r="S115"/>
      <c r="U115" s="137"/>
      <c r="AB115"/>
      <c r="AE115"/>
      <c r="AI115"/>
      <c r="AK115"/>
      <c r="AL115"/>
      <c r="AM115"/>
      <c r="AN115"/>
      <c r="AO115"/>
      <c r="AP115"/>
      <c r="AQ115"/>
      <c r="AR115"/>
      <c r="BF115"/>
      <c r="BG115"/>
      <c r="BH115"/>
      <c r="BI115"/>
      <c r="BJ115"/>
      <c r="BK115" s="137"/>
      <c r="BO115"/>
      <c r="BP115"/>
      <c r="BQ115"/>
      <c r="BR115"/>
      <c r="BS115"/>
    </row>
    <row r="116" spans="1:71" ht="27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 s="41"/>
      <c r="S116"/>
      <c r="U116" s="137"/>
      <c r="AB116"/>
      <c r="AE116"/>
      <c r="AI116"/>
      <c r="AK116"/>
      <c r="AL116"/>
      <c r="AM116"/>
      <c r="AN116"/>
      <c r="AO116"/>
      <c r="AP116"/>
      <c r="AQ116"/>
      <c r="AR116"/>
      <c r="BF116"/>
      <c r="BG116"/>
      <c r="BH116"/>
      <c r="BI116"/>
      <c r="BJ116"/>
      <c r="BK116" s="137"/>
      <c r="BO116"/>
      <c r="BP116"/>
      <c r="BQ116"/>
      <c r="BR116"/>
      <c r="BS116"/>
    </row>
    <row r="117" spans="1:71" ht="27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 s="41"/>
      <c r="S117"/>
      <c r="U117" s="137"/>
      <c r="AB117"/>
      <c r="AE117"/>
      <c r="AI117"/>
      <c r="AK117"/>
      <c r="AL117"/>
      <c r="AM117"/>
      <c r="AN117"/>
      <c r="AO117"/>
      <c r="AP117"/>
      <c r="AQ117"/>
      <c r="AR117"/>
      <c r="BF117"/>
      <c r="BG117"/>
      <c r="BH117"/>
      <c r="BI117"/>
      <c r="BJ117"/>
      <c r="BK117" s="137"/>
      <c r="BO117"/>
      <c r="BP117"/>
      <c r="BQ117"/>
      <c r="BR117"/>
      <c r="BS117"/>
    </row>
    <row r="118" spans="1:71" ht="27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 s="41"/>
      <c r="S118"/>
      <c r="U118" s="137"/>
      <c r="AB118"/>
      <c r="AE118"/>
      <c r="AI118"/>
      <c r="AK118"/>
      <c r="AL118"/>
      <c r="AM118"/>
      <c r="AN118"/>
      <c r="AO118"/>
      <c r="AP118"/>
      <c r="AQ118"/>
      <c r="AR118"/>
      <c r="BF118"/>
      <c r="BG118"/>
      <c r="BH118"/>
      <c r="BI118"/>
      <c r="BJ118"/>
      <c r="BK118" s="137"/>
      <c r="BO118"/>
      <c r="BP118"/>
      <c r="BQ118"/>
      <c r="BR118"/>
      <c r="BS118"/>
    </row>
    <row r="119" spans="1:71" ht="60.75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 s="41"/>
      <c r="S119"/>
      <c r="U119" s="137"/>
      <c r="AB119"/>
      <c r="AE119"/>
      <c r="AI119"/>
      <c r="AK119"/>
      <c r="AL119"/>
      <c r="AM119"/>
      <c r="AN119"/>
      <c r="AO119"/>
      <c r="AP119"/>
      <c r="AQ119"/>
      <c r="AR119"/>
      <c r="BF119"/>
      <c r="BG119"/>
      <c r="BH119"/>
      <c r="BI119"/>
      <c r="BJ119"/>
      <c r="BK119" s="137"/>
      <c r="BO119"/>
      <c r="BP119"/>
      <c r="BQ119"/>
      <c r="BR119"/>
      <c r="BS119"/>
    </row>
    <row r="120" spans="1:71" ht="27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 s="41"/>
      <c r="S120"/>
      <c r="U120" s="137"/>
      <c r="AB120"/>
      <c r="AE120"/>
      <c r="AI120"/>
      <c r="AK120"/>
      <c r="AL120"/>
      <c r="AM120"/>
      <c r="AN120"/>
      <c r="AO120"/>
      <c r="AP120"/>
      <c r="AQ120"/>
      <c r="AR120"/>
      <c r="BF120"/>
      <c r="BG120"/>
      <c r="BH120"/>
      <c r="BI120"/>
      <c r="BJ120"/>
      <c r="BK120" s="137"/>
      <c r="BO120"/>
      <c r="BP120"/>
      <c r="BQ120"/>
      <c r="BR120"/>
      <c r="BS120"/>
    </row>
    <row r="121" spans="1:71" ht="27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 s="41"/>
      <c r="S121"/>
      <c r="U121" s="137"/>
      <c r="AB121"/>
      <c r="AE121"/>
      <c r="AI121"/>
      <c r="AK121"/>
      <c r="AL121"/>
      <c r="AM121"/>
      <c r="AN121"/>
      <c r="AO121"/>
      <c r="AP121"/>
      <c r="AQ121"/>
      <c r="AR121"/>
      <c r="BF121"/>
      <c r="BG121"/>
      <c r="BH121"/>
      <c r="BI121"/>
      <c r="BJ121"/>
      <c r="BK121" s="137"/>
      <c r="BO121"/>
      <c r="BP121"/>
      <c r="BQ121"/>
      <c r="BR121"/>
      <c r="BS121"/>
    </row>
    <row r="122" spans="1:71" ht="27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 s="41"/>
      <c r="S122"/>
      <c r="U122" s="137"/>
      <c r="AB122"/>
      <c r="AE122"/>
      <c r="AI122"/>
      <c r="AK122"/>
      <c r="AL122"/>
      <c r="AM122"/>
      <c r="AN122"/>
      <c r="AO122"/>
      <c r="AP122"/>
      <c r="AQ122"/>
      <c r="AR122"/>
      <c r="BF122"/>
      <c r="BG122"/>
      <c r="BH122"/>
      <c r="BI122"/>
      <c r="BJ122"/>
      <c r="BK122" s="137"/>
      <c r="BO122"/>
      <c r="BP122"/>
      <c r="BQ122"/>
      <c r="BR122"/>
      <c r="BS122"/>
    </row>
    <row r="123" spans="1:71" ht="27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 s="41"/>
      <c r="S123"/>
      <c r="U123" s="137"/>
      <c r="AB123"/>
      <c r="AE123"/>
      <c r="AI123"/>
      <c r="AK123"/>
      <c r="AL123"/>
      <c r="AM123"/>
      <c r="AN123"/>
      <c r="AO123"/>
      <c r="AP123"/>
      <c r="AQ123"/>
      <c r="AR123"/>
      <c r="BF123"/>
      <c r="BG123"/>
      <c r="BH123"/>
      <c r="BI123"/>
      <c r="BJ123"/>
      <c r="BK123" s="137"/>
      <c r="BO123"/>
      <c r="BP123"/>
      <c r="BQ123"/>
      <c r="BR123"/>
      <c r="BS123"/>
    </row>
    <row r="124" spans="1:71" ht="27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 s="41"/>
      <c r="S124"/>
      <c r="U124" s="137"/>
      <c r="AB124"/>
      <c r="AE124"/>
      <c r="AI124"/>
      <c r="AK124"/>
      <c r="AL124"/>
      <c r="AM124"/>
      <c r="AN124"/>
      <c r="AO124"/>
      <c r="AP124"/>
      <c r="AQ124"/>
      <c r="AR124"/>
      <c r="BF124"/>
      <c r="BG124"/>
      <c r="BH124"/>
      <c r="BI124"/>
      <c r="BJ124"/>
      <c r="BK124" s="137"/>
      <c r="BO124"/>
      <c r="BP124"/>
      <c r="BQ124"/>
      <c r="BR124"/>
      <c r="BS124"/>
    </row>
    <row r="125" spans="1:71" ht="27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 s="41"/>
      <c r="S125"/>
      <c r="U125" s="137"/>
      <c r="AB125"/>
      <c r="AE125"/>
      <c r="AI125"/>
      <c r="AK125"/>
      <c r="AL125"/>
      <c r="AM125"/>
      <c r="AN125"/>
      <c r="AO125"/>
      <c r="AP125"/>
      <c r="AQ125"/>
      <c r="AR125"/>
      <c r="BF125"/>
      <c r="BG125"/>
      <c r="BH125"/>
      <c r="BI125"/>
      <c r="BJ125"/>
      <c r="BK125" s="137"/>
      <c r="BO125"/>
      <c r="BP125"/>
      <c r="BQ125"/>
      <c r="BR125"/>
      <c r="BS125"/>
    </row>
    <row r="126" spans="1:71" ht="27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 s="41"/>
      <c r="S126"/>
      <c r="U126" s="137"/>
      <c r="AB126"/>
      <c r="AE126"/>
      <c r="AI126"/>
      <c r="AK126"/>
      <c r="AL126"/>
      <c r="AM126"/>
      <c r="AN126"/>
      <c r="AO126"/>
      <c r="AP126"/>
      <c r="AQ126"/>
      <c r="AR126"/>
      <c r="BF126"/>
      <c r="BG126"/>
      <c r="BH126"/>
      <c r="BI126"/>
      <c r="BJ126"/>
      <c r="BK126" s="137"/>
      <c r="BO126"/>
      <c r="BP126"/>
      <c r="BQ126"/>
      <c r="BR126"/>
      <c r="BS126"/>
    </row>
    <row r="127" spans="1:71" ht="27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 s="41"/>
      <c r="S127"/>
      <c r="U127" s="137"/>
      <c r="AB127"/>
      <c r="AE127"/>
      <c r="AI127"/>
      <c r="AK127"/>
      <c r="AL127"/>
      <c r="AM127"/>
      <c r="AN127"/>
      <c r="AO127"/>
      <c r="AP127"/>
      <c r="AQ127"/>
      <c r="AR127"/>
      <c r="BF127"/>
      <c r="BG127"/>
      <c r="BH127"/>
      <c r="BI127"/>
      <c r="BJ127"/>
      <c r="BK127" s="137"/>
      <c r="BO127"/>
      <c r="BP127"/>
      <c r="BQ127"/>
      <c r="BR127"/>
      <c r="BS127"/>
    </row>
    <row r="128" spans="1:71" ht="27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 s="41"/>
      <c r="S128"/>
      <c r="U128" s="137"/>
      <c r="AB128"/>
      <c r="AE128"/>
      <c r="AI128"/>
      <c r="AK128"/>
      <c r="AL128"/>
      <c r="AM128"/>
      <c r="AN128"/>
      <c r="AO128"/>
      <c r="AP128"/>
      <c r="AQ128"/>
      <c r="AR128"/>
      <c r="BF128"/>
      <c r="BG128"/>
      <c r="BH128"/>
      <c r="BI128"/>
      <c r="BJ128"/>
      <c r="BK128" s="137"/>
      <c r="BO128"/>
      <c r="BP128"/>
      <c r="BQ128"/>
      <c r="BR128"/>
      <c r="BS128"/>
    </row>
    <row r="129" spans="1:71" ht="27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 s="41"/>
      <c r="S129"/>
      <c r="U129" s="137"/>
      <c r="AB129"/>
      <c r="AE129"/>
      <c r="AI129"/>
      <c r="AK129"/>
      <c r="AL129"/>
      <c r="AM129"/>
      <c r="AN129"/>
      <c r="AO129"/>
      <c r="AP129"/>
      <c r="AQ129"/>
      <c r="AR129"/>
      <c r="BF129"/>
      <c r="BG129"/>
      <c r="BH129"/>
      <c r="BI129"/>
      <c r="BJ129"/>
      <c r="BK129" s="137"/>
      <c r="BO129"/>
      <c r="BP129"/>
      <c r="BQ129"/>
      <c r="BR129"/>
      <c r="BS129"/>
    </row>
    <row r="130" spans="1:71" ht="27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 s="41"/>
      <c r="S130"/>
      <c r="U130" s="137"/>
      <c r="AB130"/>
      <c r="AE130"/>
      <c r="AI130"/>
      <c r="AK130"/>
      <c r="AL130"/>
      <c r="AM130"/>
      <c r="AN130"/>
      <c r="AO130"/>
      <c r="AP130"/>
      <c r="AQ130"/>
      <c r="AR130"/>
      <c r="BF130"/>
      <c r="BG130"/>
      <c r="BH130"/>
      <c r="BI130"/>
      <c r="BJ130"/>
      <c r="BK130" s="137"/>
      <c r="BO130"/>
      <c r="BP130"/>
      <c r="BQ130"/>
      <c r="BR130"/>
      <c r="BS130"/>
    </row>
    <row r="131" spans="1:71" ht="27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 s="41"/>
      <c r="S131"/>
      <c r="U131" s="137"/>
      <c r="AB131"/>
      <c r="AE131"/>
      <c r="AI131"/>
      <c r="AK131"/>
      <c r="AL131"/>
      <c r="AM131"/>
      <c r="AN131"/>
      <c r="AO131"/>
      <c r="AP131"/>
      <c r="AQ131"/>
      <c r="AR131"/>
      <c r="BF131"/>
      <c r="BG131"/>
      <c r="BH131"/>
      <c r="BI131"/>
      <c r="BJ131"/>
      <c r="BK131" s="137"/>
      <c r="BO131"/>
      <c r="BP131"/>
      <c r="BQ131"/>
      <c r="BR131"/>
      <c r="BS131"/>
    </row>
    <row r="132" spans="1:71" ht="27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 s="41"/>
      <c r="S132"/>
      <c r="U132" s="137"/>
      <c r="AB132"/>
      <c r="AE132"/>
      <c r="AI132"/>
      <c r="AK132"/>
      <c r="AL132"/>
      <c r="AM132"/>
      <c r="AN132"/>
      <c r="AO132"/>
      <c r="AP132"/>
      <c r="AQ132"/>
      <c r="AR132"/>
      <c r="BF132"/>
      <c r="BG132"/>
      <c r="BH132"/>
      <c r="BI132"/>
      <c r="BJ132"/>
      <c r="BK132" s="137"/>
      <c r="BO132"/>
      <c r="BP132"/>
      <c r="BQ132"/>
      <c r="BR132"/>
      <c r="BS132"/>
    </row>
    <row r="133" spans="1:71" ht="27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 s="41"/>
      <c r="S133"/>
      <c r="U133" s="137"/>
      <c r="AB133"/>
      <c r="AE133"/>
      <c r="AI133"/>
      <c r="AK133"/>
      <c r="AL133"/>
      <c r="AM133"/>
      <c r="AN133"/>
      <c r="AO133"/>
      <c r="AP133"/>
      <c r="AQ133"/>
      <c r="AR133"/>
      <c r="BF133"/>
      <c r="BG133"/>
      <c r="BH133"/>
      <c r="BI133"/>
      <c r="BJ133"/>
      <c r="BK133" s="137"/>
      <c r="BO133"/>
      <c r="BP133"/>
      <c r="BQ133"/>
      <c r="BR133"/>
      <c r="BS133"/>
    </row>
    <row r="134" spans="1:71" ht="27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 s="41"/>
      <c r="S134"/>
      <c r="U134" s="137"/>
      <c r="AB134"/>
      <c r="AE134"/>
      <c r="AI134"/>
      <c r="AK134"/>
      <c r="AL134"/>
      <c r="AM134"/>
      <c r="AN134"/>
      <c r="AO134"/>
      <c r="AP134"/>
      <c r="AQ134"/>
      <c r="AR134"/>
      <c r="BF134"/>
      <c r="BG134"/>
      <c r="BH134"/>
      <c r="BI134"/>
      <c r="BJ134"/>
      <c r="BK134" s="137"/>
      <c r="BO134"/>
      <c r="BP134"/>
      <c r="BQ134"/>
      <c r="BR134"/>
      <c r="BS134"/>
    </row>
    <row r="135" spans="1:71" ht="27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 s="41"/>
      <c r="S135"/>
      <c r="U135" s="137"/>
      <c r="AB135"/>
      <c r="AE135"/>
      <c r="AI135"/>
      <c r="AK135"/>
      <c r="AL135"/>
      <c r="AM135"/>
      <c r="AN135"/>
      <c r="AO135"/>
      <c r="AP135"/>
      <c r="AQ135"/>
      <c r="AR135"/>
      <c r="BF135"/>
      <c r="BG135"/>
      <c r="BH135"/>
      <c r="BI135"/>
      <c r="BJ135"/>
      <c r="BK135" s="137"/>
      <c r="BO135"/>
      <c r="BP135"/>
      <c r="BQ135"/>
      <c r="BR135"/>
      <c r="BS135"/>
    </row>
    <row r="136" spans="1:71" ht="27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 s="41"/>
      <c r="S136"/>
      <c r="U136" s="137"/>
      <c r="AB136"/>
      <c r="AE136"/>
      <c r="AI136"/>
      <c r="AK136"/>
      <c r="AL136"/>
      <c r="AM136"/>
      <c r="AN136"/>
      <c r="AO136"/>
      <c r="AP136"/>
      <c r="AQ136"/>
      <c r="AR136"/>
      <c r="BF136"/>
      <c r="BG136"/>
      <c r="BH136"/>
      <c r="BI136"/>
      <c r="BJ136"/>
      <c r="BK136" s="137"/>
      <c r="BO136"/>
      <c r="BP136"/>
      <c r="BQ136"/>
      <c r="BR136"/>
      <c r="BS136"/>
    </row>
    <row r="137" spans="1:71" ht="27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 s="41"/>
      <c r="S137"/>
      <c r="U137" s="137"/>
      <c r="AB137"/>
      <c r="AE137"/>
      <c r="AI137"/>
      <c r="AK137"/>
      <c r="AL137"/>
      <c r="AM137"/>
      <c r="AN137"/>
      <c r="AO137"/>
      <c r="AP137"/>
      <c r="AQ137"/>
      <c r="AR137"/>
      <c r="BF137"/>
      <c r="BG137"/>
      <c r="BH137"/>
      <c r="BI137"/>
      <c r="BJ137"/>
      <c r="BK137" s="137"/>
      <c r="BO137"/>
      <c r="BP137"/>
      <c r="BQ137"/>
      <c r="BR137"/>
      <c r="BS137"/>
    </row>
    <row r="138" spans="1:71" ht="27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 s="41"/>
      <c r="S138"/>
      <c r="U138" s="137"/>
      <c r="AB138"/>
      <c r="AE138"/>
      <c r="AI138"/>
      <c r="AK138"/>
      <c r="AL138"/>
      <c r="AM138"/>
      <c r="AN138"/>
      <c r="AO138"/>
      <c r="AP138"/>
      <c r="AQ138"/>
      <c r="AR138"/>
      <c r="BF138"/>
      <c r="BG138"/>
      <c r="BH138"/>
      <c r="BI138"/>
      <c r="BJ138"/>
      <c r="BK138" s="137"/>
      <c r="BO138"/>
      <c r="BP138"/>
      <c r="BQ138"/>
      <c r="BR138"/>
      <c r="BS138"/>
    </row>
    <row r="139" spans="1:71" ht="27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 s="41"/>
      <c r="S139"/>
      <c r="U139" s="137"/>
      <c r="AB139"/>
      <c r="AE139"/>
      <c r="AI139"/>
      <c r="AK139"/>
      <c r="AL139"/>
      <c r="AM139"/>
      <c r="AN139"/>
      <c r="AO139"/>
      <c r="AP139"/>
      <c r="AQ139"/>
      <c r="AR139"/>
      <c r="BF139"/>
      <c r="BG139"/>
      <c r="BH139"/>
      <c r="BI139"/>
      <c r="BJ139"/>
      <c r="BK139" s="137"/>
      <c r="BO139"/>
      <c r="BP139"/>
      <c r="BQ139"/>
      <c r="BR139"/>
      <c r="BS139"/>
    </row>
    <row r="140" spans="1:71" ht="27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 s="41"/>
      <c r="S140"/>
      <c r="U140" s="137"/>
      <c r="AB140"/>
      <c r="AE140"/>
      <c r="AI140"/>
      <c r="AK140"/>
      <c r="AL140"/>
      <c r="AM140"/>
      <c r="AN140"/>
      <c r="AO140"/>
      <c r="AP140"/>
      <c r="AQ140"/>
      <c r="AR140"/>
      <c r="BF140"/>
      <c r="BG140"/>
      <c r="BH140"/>
      <c r="BI140"/>
      <c r="BJ140"/>
      <c r="BK140" s="137"/>
      <c r="BO140"/>
      <c r="BP140"/>
      <c r="BQ140"/>
      <c r="BR140"/>
      <c r="BS140"/>
    </row>
    <row r="141" spans="1:71" ht="27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 s="41"/>
      <c r="S141"/>
      <c r="U141" s="137"/>
      <c r="AB141"/>
      <c r="AE141"/>
      <c r="AI141"/>
      <c r="AK141"/>
      <c r="AL141"/>
      <c r="AM141"/>
      <c r="AN141"/>
      <c r="AO141"/>
      <c r="AP141"/>
      <c r="AQ141"/>
      <c r="AR141"/>
      <c r="BF141"/>
      <c r="BG141"/>
      <c r="BH141"/>
      <c r="BI141"/>
      <c r="BJ141"/>
      <c r="BK141" s="137"/>
      <c r="BO141"/>
      <c r="BP141"/>
      <c r="BQ141"/>
      <c r="BR141"/>
      <c r="BS141"/>
    </row>
    <row r="142" spans="1:71" ht="27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 s="41"/>
      <c r="S142"/>
      <c r="U142" s="137"/>
      <c r="AB142"/>
      <c r="AE142"/>
      <c r="AI142"/>
      <c r="AK142"/>
      <c r="AL142"/>
      <c r="AM142"/>
      <c r="AN142"/>
      <c r="AO142"/>
      <c r="AP142"/>
      <c r="AQ142"/>
      <c r="AR142"/>
      <c r="BF142"/>
      <c r="BG142"/>
      <c r="BH142"/>
      <c r="BI142"/>
      <c r="BJ142"/>
      <c r="BK142" s="137"/>
      <c r="BO142"/>
      <c r="BP142"/>
      <c r="BQ142"/>
      <c r="BR142"/>
      <c r="BS142"/>
    </row>
    <row r="143" spans="1:71" ht="27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 s="41"/>
      <c r="S143"/>
      <c r="U143" s="137"/>
      <c r="AB143"/>
      <c r="AE143"/>
      <c r="AI143"/>
      <c r="AK143"/>
      <c r="AL143"/>
      <c r="AM143"/>
      <c r="AN143"/>
      <c r="AO143"/>
      <c r="AP143"/>
      <c r="AQ143"/>
      <c r="AR143"/>
      <c r="BF143"/>
      <c r="BG143"/>
      <c r="BH143"/>
      <c r="BI143"/>
      <c r="BJ143"/>
      <c r="BK143" s="137"/>
      <c r="BO143"/>
      <c r="BP143"/>
      <c r="BQ143"/>
      <c r="BR143"/>
      <c r="BS143"/>
    </row>
    <row r="144" spans="1:71" ht="27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 s="41"/>
      <c r="S144"/>
      <c r="U144" s="137"/>
      <c r="AB144"/>
      <c r="AE144"/>
      <c r="AI144"/>
      <c r="AK144"/>
      <c r="AL144"/>
      <c r="AM144"/>
      <c r="AN144"/>
      <c r="AO144"/>
      <c r="AP144"/>
      <c r="AQ144"/>
      <c r="AR144"/>
      <c r="BF144"/>
      <c r="BG144"/>
      <c r="BH144"/>
      <c r="BI144"/>
      <c r="BJ144"/>
      <c r="BK144" s="137"/>
      <c r="BO144"/>
      <c r="BP144"/>
      <c r="BQ144"/>
      <c r="BR144"/>
      <c r="BS144"/>
    </row>
    <row r="145" spans="1:71" ht="38.2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 s="41"/>
      <c r="S145"/>
      <c r="U145" s="137"/>
      <c r="AB145"/>
      <c r="AE145"/>
      <c r="AI145"/>
      <c r="AK145"/>
      <c r="AL145"/>
      <c r="AM145"/>
      <c r="AN145"/>
      <c r="AO145"/>
      <c r="AP145"/>
      <c r="AQ145"/>
      <c r="AR145"/>
      <c r="BF145"/>
      <c r="BG145"/>
      <c r="BH145"/>
      <c r="BI145"/>
      <c r="BJ145"/>
      <c r="BK145" s="137"/>
      <c r="BO145"/>
      <c r="BP145"/>
      <c r="BQ145"/>
      <c r="BR145"/>
      <c r="BS145"/>
    </row>
    <row r="146" spans="1:71" ht="38.2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 s="41"/>
      <c r="S146"/>
      <c r="U146" s="137"/>
      <c r="AB146"/>
      <c r="AE146"/>
      <c r="AI146"/>
      <c r="AK146"/>
      <c r="AL146"/>
      <c r="AM146"/>
      <c r="AN146"/>
      <c r="AO146"/>
      <c r="AP146"/>
      <c r="AQ146"/>
      <c r="AR146"/>
      <c r="BF146"/>
      <c r="BG146"/>
      <c r="BH146"/>
      <c r="BI146"/>
      <c r="BJ146"/>
      <c r="BK146" s="137"/>
      <c r="BO146"/>
      <c r="BP146"/>
      <c r="BQ146"/>
      <c r="BR146"/>
      <c r="BS146"/>
    </row>
    <row r="147" spans="1:71" ht="27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 s="41"/>
      <c r="S147"/>
      <c r="U147" s="137"/>
      <c r="AB147"/>
      <c r="AE147"/>
      <c r="AI147"/>
      <c r="AK147"/>
      <c r="AL147"/>
      <c r="AM147"/>
      <c r="AN147"/>
      <c r="AO147"/>
      <c r="AP147"/>
      <c r="AQ147"/>
      <c r="AR147"/>
      <c r="BF147"/>
      <c r="BG147"/>
      <c r="BH147"/>
      <c r="BI147"/>
      <c r="BJ147"/>
      <c r="BK147" s="137"/>
      <c r="BO147"/>
      <c r="BP147"/>
      <c r="BQ147"/>
      <c r="BR147"/>
      <c r="BS147"/>
    </row>
    <row r="148" spans="1:71" ht="38.2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 s="41"/>
      <c r="S148"/>
      <c r="U148" s="137"/>
      <c r="AB148"/>
      <c r="AE148"/>
      <c r="AI148"/>
      <c r="AK148"/>
      <c r="AL148"/>
      <c r="AM148"/>
      <c r="AN148"/>
      <c r="AO148"/>
      <c r="AP148"/>
      <c r="AQ148"/>
      <c r="AR148"/>
      <c r="BF148"/>
      <c r="BG148"/>
      <c r="BH148"/>
      <c r="BI148"/>
      <c r="BJ148"/>
      <c r="BK148" s="137"/>
      <c r="BO148"/>
      <c r="BP148"/>
      <c r="BQ148"/>
      <c r="BR148"/>
      <c r="BS148"/>
    </row>
    <row r="149" spans="1:71" ht="38.2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 s="41"/>
      <c r="S149"/>
      <c r="U149" s="137"/>
      <c r="AB149"/>
      <c r="AE149"/>
      <c r="AI149"/>
      <c r="AK149"/>
      <c r="AL149"/>
      <c r="AM149"/>
      <c r="AN149"/>
      <c r="AO149"/>
      <c r="AP149"/>
      <c r="AQ149"/>
      <c r="AR149"/>
      <c r="BF149"/>
      <c r="BG149"/>
      <c r="BH149"/>
      <c r="BI149"/>
      <c r="BJ149"/>
      <c r="BK149" s="137"/>
      <c r="BO149"/>
      <c r="BP149"/>
      <c r="BQ149"/>
      <c r="BR149"/>
      <c r="BS149"/>
    </row>
    <row r="150" spans="1:71" ht="27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 s="41"/>
      <c r="S150"/>
      <c r="U150" s="137"/>
      <c r="AB150"/>
      <c r="AE150"/>
      <c r="AI150"/>
      <c r="AK150"/>
      <c r="AL150"/>
      <c r="AM150"/>
      <c r="AN150"/>
      <c r="AO150"/>
      <c r="AP150"/>
      <c r="AQ150"/>
      <c r="AR150"/>
      <c r="BF150"/>
      <c r="BG150"/>
      <c r="BH150"/>
      <c r="BI150"/>
      <c r="BJ150"/>
      <c r="BK150" s="137"/>
      <c r="BO150"/>
      <c r="BP150"/>
      <c r="BQ150"/>
      <c r="BR150"/>
      <c r="BS150"/>
    </row>
    <row r="151" spans="1:71" ht="51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 s="41"/>
      <c r="S151"/>
      <c r="U151" s="137"/>
      <c r="AB151"/>
      <c r="AE151"/>
      <c r="AI151"/>
      <c r="AK151"/>
      <c r="AL151"/>
      <c r="AM151"/>
      <c r="AN151"/>
      <c r="AO151"/>
      <c r="AP151"/>
      <c r="AQ151"/>
      <c r="AR151"/>
      <c r="BF151"/>
      <c r="BG151"/>
      <c r="BH151"/>
      <c r="BI151"/>
      <c r="BJ151"/>
      <c r="BK151" s="137"/>
      <c r="BO151"/>
      <c r="BP151"/>
      <c r="BQ151"/>
      <c r="BR151"/>
      <c r="BS151"/>
    </row>
    <row r="152" spans="1:71" ht="42.7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 s="41"/>
      <c r="S152"/>
      <c r="U152" s="137"/>
      <c r="AB152"/>
      <c r="AE152"/>
      <c r="AI152"/>
      <c r="AK152"/>
      <c r="AL152"/>
      <c r="AM152"/>
      <c r="AN152"/>
      <c r="AO152"/>
      <c r="AP152"/>
      <c r="AQ152"/>
      <c r="AR152"/>
      <c r="BF152"/>
      <c r="BG152"/>
      <c r="BH152"/>
      <c r="BI152"/>
      <c r="BJ152"/>
      <c r="BK152" s="137"/>
      <c r="BO152"/>
      <c r="BP152"/>
      <c r="BQ152"/>
      <c r="BR152"/>
      <c r="BS152"/>
    </row>
    <row r="153" spans="1:71" ht="42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 s="41"/>
      <c r="S153"/>
      <c r="U153" s="137"/>
      <c r="AB153"/>
      <c r="AE153"/>
      <c r="AI153"/>
      <c r="AK153"/>
      <c r="AL153"/>
      <c r="AM153"/>
      <c r="AN153"/>
      <c r="AO153"/>
      <c r="AP153"/>
      <c r="AQ153"/>
      <c r="AR153"/>
      <c r="BF153"/>
      <c r="BG153"/>
      <c r="BH153"/>
      <c r="BI153"/>
      <c r="BJ153"/>
      <c r="BK153" s="137"/>
      <c r="BO153"/>
      <c r="BP153"/>
      <c r="BQ153"/>
      <c r="BR153"/>
      <c r="BS153"/>
    </row>
    <row r="154" spans="1:71" ht="27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 s="41"/>
      <c r="S154"/>
      <c r="U154" s="137"/>
      <c r="AB154"/>
      <c r="AE154"/>
      <c r="AI154"/>
      <c r="AK154"/>
      <c r="AL154"/>
      <c r="AM154"/>
      <c r="AN154"/>
      <c r="AO154"/>
      <c r="AP154"/>
      <c r="AQ154"/>
      <c r="AR154"/>
      <c r="BF154"/>
      <c r="BG154"/>
      <c r="BH154"/>
      <c r="BI154"/>
      <c r="BJ154"/>
      <c r="BK154" s="137"/>
      <c r="BO154"/>
      <c r="BP154"/>
      <c r="BQ154"/>
      <c r="BR154"/>
      <c r="BS154"/>
    </row>
    <row r="155" spans="1:71" ht="27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 s="41"/>
      <c r="S155"/>
      <c r="U155" s="137"/>
      <c r="AB155"/>
      <c r="AE155"/>
      <c r="AI155"/>
      <c r="AK155"/>
      <c r="AL155"/>
      <c r="AM155"/>
      <c r="AN155"/>
      <c r="AO155"/>
      <c r="AP155"/>
      <c r="AQ155"/>
      <c r="AR155"/>
      <c r="BF155"/>
      <c r="BG155"/>
      <c r="BH155"/>
      <c r="BI155"/>
      <c r="BJ155"/>
      <c r="BK155" s="137"/>
      <c r="BO155"/>
      <c r="BP155"/>
      <c r="BQ155"/>
      <c r="BR155"/>
      <c r="BS155"/>
    </row>
    <row r="156" spans="1:71" ht="27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 s="41"/>
      <c r="S156"/>
      <c r="U156" s="137"/>
      <c r="AB156"/>
      <c r="AE156"/>
      <c r="AI156"/>
      <c r="AK156"/>
      <c r="AL156"/>
      <c r="AM156"/>
      <c r="AN156"/>
      <c r="AO156"/>
      <c r="AP156"/>
      <c r="AQ156"/>
      <c r="AR156"/>
      <c r="BF156"/>
      <c r="BG156"/>
      <c r="BH156"/>
      <c r="BI156"/>
      <c r="BJ156"/>
      <c r="BK156" s="137"/>
      <c r="BO156"/>
      <c r="BP156"/>
      <c r="BQ156"/>
      <c r="BR156"/>
      <c r="BS156"/>
    </row>
    <row r="157" spans="1:71" ht="27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 s="41"/>
      <c r="S157"/>
      <c r="U157" s="137"/>
      <c r="AB157"/>
      <c r="AE157"/>
      <c r="AI157"/>
      <c r="AK157"/>
      <c r="AL157"/>
      <c r="AM157"/>
      <c r="AN157"/>
      <c r="AO157"/>
      <c r="AP157"/>
      <c r="AQ157"/>
      <c r="AR157"/>
      <c r="BF157"/>
      <c r="BG157"/>
      <c r="BH157"/>
      <c r="BI157"/>
      <c r="BJ157"/>
      <c r="BK157" s="137"/>
      <c r="BO157"/>
      <c r="BP157"/>
      <c r="BQ157"/>
      <c r="BR157"/>
      <c r="BS157"/>
    </row>
    <row r="158" spans="1:71" ht="27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 s="41"/>
      <c r="S158"/>
      <c r="U158" s="137"/>
      <c r="AB158"/>
      <c r="AE158"/>
      <c r="AI158"/>
      <c r="AK158"/>
      <c r="AL158"/>
      <c r="AM158"/>
      <c r="AN158"/>
      <c r="AO158"/>
      <c r="AP158"/>
      <c r="AQ158"/>
      <c r="AR158"/>
      <c r="BF158"/>
      <c r="BG158"/>
      <c r="BH158"/>
      <c r="BI158"/>
      <c r="BJ158"/>
      <c r="BK158" s="137"/>
      <c r="BO158"/>
      <c r="BP158"/>
      <c r="BQ158"/>
      <c r="BR158"/>
      <c r="BS158"/>
    </row>
    <row r="159" spans="1:71" ht="27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 s="41"/>
      <c r="S159"/>
      <c r="U159" s="137"/>
      <c r="AB159"/>
      <c r="AE159"/>
      <c r="AI159"/>
      <c r="AK159"/>
      <c r="AL159"/>
      <c r="AM159"/>
      <c r="AN159"/>
      <c r="AO159"/>
      <c r="AP159"/>
      <c r="AQ159"/>
      <c r="AR159"/>
      <c r="BF159"/>
      <c r="BG159"/>
      <c r="BH159"/>
      <c r="BI159"/>
      <c r="BJ159"/>
      <c r="BK159" s="137"/>
      <c r="BO159"/>
      <c r="BP159"/>
      <c r="BQ159"/>
      <c r="BR159"/>
      <c r="BS159"/>
    </row>
    <row r="160" spans="1:71" ht="27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 s="41"/>
      <c r="S160"/>
      <c r="U160" s="137"/>
      <c r="AB160"/>
      <c r="AE160"/>
      <c r="AI160"/>
      <c r="AK160"/>
      <c r="AL160"/>
      <c r="AM160"/>
      <c r="AN160"/>
      <c r="AO160"/>
      <c r="AP160"/>
      <c r="AQ160"/>
      <c r="AR160"/>
      <c r="BF160"/>
      <c r="BG160"/>
      <c r="BH160"/>
      <c r="BI160"/>
      <c r="BJ160"/>
      <c r="BK160" s="137"/>
      <c r="BO160"/>
      <c r="BP160"/>
      <c r="BQ160"/>
      <c r="BR160"/>
      <c r="BS160"/>
    </row>
    <row r="161" spans="1:71" ht="27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 s="41"/>
      <c r="S161"/>
      <c r="U161" s="137"/>
      <c r="AB161"/>
      <c r="AE161"/>
      <c r="AI161"/>
      <c r="AK161"/>
      <c r="AL161"/>
      <c r="AM161"/>
      <c r="AN161"/>
      <c r="AO161"/>
      <c r="AP161"/>
      <c r="AQ161"/>
      <c r="AR161"/>
      <c r="BF161"/>
      <c r="BG161"/>
      <c r="BH161"/>
      <c r="BI161"/>
      <c r="BJ161"/>
      <c r="BK161" s="137"/>
      <c r="BO161"/>
      <c r="BP161"/>
      <c r="BQ161"/>
      <c r="BR161"/>
      <c r="BS161"/>
    </row>
    <row r="162" spans="1:71" ht="27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 s="41"/>
      <c r="S162"/>
      <c r="U162" s="137"/>
      <c r="AB162"/>
      <c r="AE162"/>
      <c r="AI162"/>
      <c r="AK162"/>
      <c r="AL162"/>
      <c r="AM162"/>
      <c r="AN162"/>
      <c r="AO162"/>
      <c r="AP162"/>
      <c r="AQ162"/>
      <c r="AR162"/>
      <c r="BF162"/>
      <c r="BG162"/>
      <c r="BH162"/>
      <c r="BI162"/>
      <c r="BJ162"/>
      <c r="BK162" s="137"/>
      <c r="BO162"/>
      <c r="BP162"/>
      <c r="BQ162"/>
      <c r="BR162"/>
      <c r="BS162"/>
    </row>
    <row r="163" spans="1:71" ht="27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 s="41"/>
      <c r="S163"/>
      <c r="U163" s="137"/>
      <c r="AB163"/>
      <c r="AE163"/>
      <c r="AI163"/>
      <c r="AK163"/>
      <c r="AL163"/>
      <c r="AM163"/>
      <c r="AN163"/>
      <c r="AO163"/>
      <c r="AP163"/>
      <c r="AQ163"/>
      <c r="AR163"/>
      <c r="BF163"/>
      <c r="BG163"/>
      <c r="BH163"/>
      <c r="BI163"/>
      <c r="BJ163"/>
      <c r="BK163" s="137"/>
      <c r="BO163"/>
      <c r="BP163"/>
      <c r="BQ163"/>
      <c r="BR163"/>
      <c r="BS163"/>
    </row>
    <row r="164" spans="1:71" ht="27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 s="41"/>
      <c r="S164"/>
      <c r="U164" s="137"/>
      <c r="AB164"/>
      <c r="AE164"/>
      <c r="AI164"/>
      <c r="AK164"/>
      <c r="AL164"/>
      <c r="AM164"/>
      <c r="AN164"/>
      <c r="AO164"/>
      <c r="AP164"/>
      <c r="AQ164"/>
      <c r="AR164"/>
      <c r="BF164"/>
      <c r="BG164"/>
      <c r="BH164"/>
      <c r="BI164"/>
      <c r="BJ164"/>
      <c r="BK164" s="137"/>
      <c r="BO164"/>
      <c r="BP164"/>
      <c r="BQ164"/>
      <c r="BR164"/>
      <c r="BS164"/>
    </row>
    <row r="165" spans="1:71" ht="27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 s="41"/>
      <c r="S165"/>
      <c r="U165" s="137"/>
      <c r="AB165"/>
      <c r="AE165"/>
      <c r="AI165"/>
      <c r="AK165"/>
      <c r="AL165"/>
      <c r="AM165"/>
      <c r="AN165"/>
      <c r="AO165"/>
      <c r="AP165"/>
      <c r="AQ165"/>
      <c r="AR165"/>
      <c r="BF165"/>
      <c r="BG165"/>
      <c r="BH165"/>
      <c r="BI165"/>
      <c r="BJ165"/>
      <c r="BK165" s="137"/>
      <c r="BO165"/>
      <c r="BP165"/>
      <c r="BQ165"/>
      <c r="BR165"/>
      <c r="BS165"/>
    </row>
    <row r="166" spans="1:71" ht="27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 s="41"/>
      <c r="S166"/>
      <c r="U166" s="137"/>
      <c r="AB166"/>
      <c r="AE166"/>
      <c r="AI166"/>
      <c r="AK166"/>
      <c r="AL166"/>
      <c r="AM166"/>
      <c r="AN166"/>
      <c r="AO166"/>
      <c r="AP166"/>
      <c r="AQ166"/>
      <c r="AR166"/>
      <c r="BF166"/>
      <c r="BG166"/>
      <c r="BH166"/>
      <c r="BI166"/>
      <c r="BJ166"/>
      <c r="BK166" s="137"/>
      <c r="BO166"/>
      <c r="BP166"/>
      <c r="BQ166"/>
      <c r="BR166"/>
      <c r="BS166"/>
    </row>
    <row r="167" spans="1:71" ht="27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 s="41"/>
      <c r="S167"/>
      <c r="U167" s="137"/>
      <c r="AB167"/>
      <c r="AE167"/>
      <c r="AI167"/>
      <c r="AK167"/>
      <c r="AL167"/>
      <c r="AM167"/>
      <c r="AN167"/>
      <c r="AO167"/>
      <c r="AP167"/>
      <c r="AQ167"/>
      <c r="AR167"/>
      <c r="BF167"/>
      <c r="BG167"/>
      <c r="BH167"/>
      <c r="BI167"/>
      <c r="BJ167"/>
      <c r="BK167" s="137"/>
      <c r="BO167"/>
      <c r="BP167"/>
      <c r="BQ167"/>
      <c r="BR167"/>
      <c r="BS167"/>
    </row>
    <row r="168" spans="1:71" ht="27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 s="41"/>
      <c r="S168"/>
      <c r="U168" s="137"/>
      <c r="AB168"/>
      <c r="AE168"/>
      <c r="AI168"/>
      <c r="AK168"/>
      <c r="AL168"/>
      <c r="AM168"/>
      <c r="AN168"/>
      <c r="AO168"/>
      <c r="AP168"/>
      <c r="AQ168"/>
      <c r="AR168"/>
      <c r="BF168"/>
      <c r="BG168"/>
      <c r="BH168"/>
      <c r="BI168"/>
      <c r="BJ168"/>
      <c r="BK168" s="137"/>
      <c r="BO168"/>
      <c r="BP168"/>
      <c r="BQ168"/>
      <c r="BR168"/>
      <c r="BS168"/>
    </row>
    <row r="169" spans="1:71" ht="27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 s="41"/>
      <c r="S169"/>
      <c r="U169" s="137"/>
      <c r="AB169"/>
      <c r="AE169"/>
      <c r="AI169"/>
      <c r="AK169"/>
      <c r="AL169"/>
      <c r="AM169"/>
      <c r="AN169"/>
      <c r="AO169"/>
      <c r="AP169"/>
      <c r="AQ169"/>
      <c r="AR169"/>
      <c r="BF169"/>
      <c r="BG169"/>
      <c r="BH169"/>
      <c r="BI169"/>
      <c r="BJ169"/>
      <c r="BK169" s="137"/>
      <c r="BO169"/>
      <c r="BP169"/>
      <c r="BQ169"/>
      <c r="BR169"/>
      <c r="BS169"/>
    </row>
    <row r="170" spans="1:71" ht="27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 s="41"/>
      <c r="S170"/>
      <c r="U170" s="137"/>
      <c r="AB170"/>
      <c r="AE170"/>
      <c r="AI170"/>
      <c r="AK170"/>
      <c r="AL170"/>
      <c r="AM170"/>
      <c r="AN170"/>
      <c r="AO170"/>
      <c r="AP170"/>
      <c r="AQ170"/>
      <c r="AR170"/>
      <c r="BF170"/>
      <c r="BG170"/>
      <c r="BH170"/>
      <c r="BI170"/>
      <c r="BJ170"/>
      <c r="BK170" s="137"/>
      <c r="BO170"/>
      <c r="BP170"/>
      <c r="BQ170"/>
      <c r="BR170"/>
      <c r="BS170"/>
    </row>
    <row r="171" spans="1:71" ht="27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 s="41"/>
      <c r="S171"/>
      <c r="U171" s="137"/>
      <c r="AB171"/>
      <c r="AE171"/>
      <c r="AI171"/>
      <c r="AK171"/>
      <c r="AL171"/>
      <c r="AM171"/>
      <c r="AN171"/>
      <c r="AO171"/>
      <c r="AP171"/>
      <c r="AQ171"/>
      <c r="AR171"/>
      <c r="BF171"/>
      <c r="BG171"/>
      <c r="BH171"/>
      <c r="BI171"/>
      <c r="BJ171"/>
      <c r="BK171" s="137"/>
      <c r="BO171"/>
      <c r="BP171"/>
      <c r="BQ171"/>
      <c r="BR171"/>
      <c r="BS171"/>
    </row>
    <row r="172" spans="1:71" ht="27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 s="41"/>
      <c r="S172"/>
      <c r="U172" s="137"/>
      <c r="AB172"/>
      <c r="AE172"/>
      <c r="AI172"/>
      <c r="AK172"/>
      <c r="AL172"/>
      <c r="AM172"/>
      <c r="AN172"/>
      <c r="AO172"/>
      <c r="AP172"/>
      <c r="AQ172"/>
      <c r="AR172"/>
      <c r="BF172"/>
      <c r="BG172"/>
      <c r="BH172"/>
      <c r="BI172"/>
      <c r="BJ172"/>
      <c r="BK172" s="137"/>
      <c r="BO172"/>
      <c r="BP172"/>
      <c r="BQ172"/>
      <c r="BR172"/>
      <c r="BS172"/>
    </row>
    <row r="173" spans="1:71" ht="27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 s="41"/>
      <c r="S173"/>
      <c r="U173" s="137"/>
      <c r="AB173"/>
      <c r="AE173"/>
      <c r="AI173"/>
      <c r="AK173"/>
      <c r="AL173"/>
      <c r="AM173"/>
      <c r="AN173"/>
      <c r="AO173"/>
      <c r="AP173"/>
      <c r="AQ173"/>
      <c r="AR173"/>
      <c r="BF173"/>
      <c r="BG173"/>
      <c r="BH173"/>
      <c r="BI173"/>
      <c r="BJ173"/>
      <c r="BK173" s="137"/>
      <c r="BO173"/>
      <c r="BP173"/>
      <c r="BQ173"/>
      <c r="BR173"/>
      <c r="BS173"/>
    </row>
    <row r="174" spans="1:71" ht="27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 s="41"/>
      <c r="S174"/>
      <c r="U174" s="137"/>
      <c r="AB174"/>
      <c r="AE174"/>
      <c r="AI174"/>
      <c r="AK174"/>
      <c r="AL174"/>
      <c r="AM174"/>
      <c r="AN174"/>
      <c r="AO174"/>
      <c r="AP174"/>
      <c r="AQ174"/>
      <c r="AR174"/>
      <c r="BF174"/>
      <c r="BG174"/>
      <c r="BH174"/>
      <c r="BI174"/>
      <c r="BJ174"/>
      <c r="BK174" s="137"/>
      <c r="BO174"/>
      <c r="BP174"/>
      <c r="BQ174"/>
      <c r="BR174"/>
      <c r="BS174"/>
    </row>
    <row r="175" spans="1:71" ht="27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 s="41"/>
      <c r="S175"/>
      <c r="U175" s="137"/>
      <c r="AB175"/>
      <c r="AE175"/>
      <c r="AI175"/>
      <c r="AK175"/>
      <c r="AL175"/>
      <c r="AM175"/>
      <c r="AN175"/>
      <c r="AO175"/>
      <c r="AP175"/>
      <c r="AQ175"/>
      <c r="AR175"/>
      <c r="BF175"/>
      <c r="BG175"/>
      <c r="BH175"/>
      <c r="BI175"/>
      <c r="BJ175"/>
      <c r="BK175" s="137"/>
      <c r="BO175"/>
      <c r="BP175"/>
      <c r="BQ175"/>
      <c r="BR175"/>
      <c r="BS175"/>
    </row>
    <row r="176" spans="1:71" ht="27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 s="41"/>
      <c r="S176"/>
      <c r="U176" s="137"/>
      <c r="AB176"/>
      <c r="AE176"/>
      <c r="AI176"/>
      <c r="AK176"/>
      <c r="AL176"/>
      <c r="AM176"/>
      <c r="AN176"/>
      <c r="AO176"/>
      <c r="AP176"/>
      <c r="AQ176"/>
      <c r="AR176"/>
      <c r="BF176"/>
      <c r="BG176"/>
      <c r="BH176"/>
      <c r="BI176"/>
      <c r="BJ176"/>
      <c r="BK176" s="137"/>
      <c r="BO176"/>
      <c r="BP176"/>
      <c r="BQ176"/>
      <c r="BR176"/>
      <c r="BS176"/>
    </row>
    <row r="177" spans="1:71" ht="27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 s="41"/>
      <c r="S177"/>
      <c r="U177" s="137"/>
      <c r="AB177"/>
      <c r="AE177"/>
      <c r="AI177"/>
      <c r="AK177"/>
      <c r="AL177"/>
      <c r="AM177"/>
      <c r="AN177"/>
      <c r="AO177"/>
      <c r="AP177"/>
      <c r="AQ177"/>
      <c r="AR177"/>
      <c r="BF177"/>
      <c r="BG177"/>
      <c r="BH177"/>
      <c r="BI177"/>
      <c r="BJ177"/>
      <c r="BK177" s="137"/>
      <c r="BO177"/>
      <c r="BP177"/>
      <c r="BQ177"/>
      <c r="BR177"/>
      <c r="BS177"/>
    </row>
    <row r="178" spans="1:71" ht="27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 s="41"/>
      <c r="S178"/>
      <c r="U178" s="137"/>
      <c r="AB178"/>
      <c r="AE178"/>
      <c r="AI178"/>
      <c r="AK178"/>
      <c r="AL178"/>
      <c r="AM178"/>
      <c r="AN178"/>
      <c r="AO178"/>
      <c r="AP178"/>
      <c r="AQ178"/>
      <c r="AR178"/>
      <c r="BF178"/>
      <c r="BG178"/>
      <c r="BH178"/>
      <c r="BI178"/>
      <c r="BJ178"/>
      <c r="BK178" s="137"/>
      <c r="BO178"/>
      <c r="BP178"/>
      <c r="BQ178"/>
      <c r="BR178"/>
      <c r="BS178"/>
    </row>
    <row r="179" spans="1:71" ht="27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 s="41"/>
      <c r="S179"/>
      <c r="U179" s="137"/>
      <c r="AB179"/>
      <c r="AE179"/>
      <c r="AI179"/>
      <c r="AK179"/>
      <c r="AL179"/>
      <c r="AM179"/>
      <c r="AN179"/>
      <c r="AO179"/>
      <c r="AP179"/>
      <c r="AQ179"/>
      <c r="AR179"/>
      <c r="BF179"/>
      <c r="BG179"/>
      <c r="BH179"/>
      <c r="BI179"/>
      <c r="BJ179"/>
      <c r="BK179" s="137"/>
      <c r="BO179"/>
      <c r="BP179"/>
      <c r="BQ179"/>
      <c r="BR179"/>
      <c r="BS179"/>
    </row>
    <row r="180" spans="1:71" ht="27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 s="41"/>
      <c r="S180"/>
      <c r="U180" s="137"/>
      <c r="AB180"/>
      <c r="AE180"/>
      <c r="AI180"/>
      <c r="AK180"/>
      <c r="AL180"/>
      <c r="AM180"/>
      <c r="AN180"/>
      <c r="AO180"/>
      <c r="AP180"/>
      <c r="AQ180"/>
      <c r="AR180"/>
      <c r="BF180"/>
      <c r="BG180"/>
      <c r="BH180"/>
      <c r="BI180"/>
      <c r="BJ180"/>
      <c r="BK180" s="137"/>
      <c r="BO180"/>
      <c r="BP180"/>
      <c r="BQ180"/>
      <c r="BR180"/>
      <c r="BS180"/>
    </row>
    <row r="181" spans="1:71" ht="49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 s="41"/>
      <c r="S181"/>
      <c r="U181" s="137"/>
      <c r="AB181"/>
      <c r="AE181"/>
      <c r="AI181"/>
      <c r="AK181"/>
      <c r="AL181"/>
      <c r="AM181"/>
      <c r="AN181"/>
      <c r="AO181"/>
      <c r="AP181"/>
      <c r="AQ181"/>
      <c r="AR181"/>
      <c r="BF181"/>
      <c r="BG181"/>
      <c r="BH181"/>
      <c r="BI181"/>
      <c r="BJ181"/>
      <c r="BK181" s="137"/>
      <c r="BO181"/>
      <c r="BP181"/>
      <c r="BQ181"/>
      <c r="BR181"/>
      <c r="BS181"/>
    </row>
    <row r="182" spans="1:71" ht="39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 s="41"/>
      <c r="S182"/>
      <c r="U182" s="137"/>
      <c r="AB182"/>
      <c r="AE182"/>
      <c r="AI182"/>
      <c r="AK182"/>
      <c r="AL182"/>
      <c r="AM182"/>
      <c r="AN182"/>
      <c r="AO182"/>
      <c r="AP182"/>
      <c r="AQ182"/>
      <c r="AR182"/>
      <c r="BF182"/>
      <c r="BG182"/>
      <c r="BH182"/>
      <c r="BI182"/>
      <c r="BJ182"/>
      <c r="BK182" s="137"/>
      <c r="BO182"/>
      <c r="BP182"/>
      <c r="BQ182"/>
      <c r="BR182"/>
      <c r="BS182"/>
    </row>
    <row r="183" spans="1:71" ht="27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 s="41"/>
      <c r="S183"/>
      <c r="U183" s="137"/>
      <c r="AB183"/>
      <c r="AE183"/>
      <c r="AI183"/>
      <c r="AK183"/>
      <c r="AL183"/>
      <c r="AM183"/>
      <c r="AN183"/>
      <c r="AO183"/>
      <c r="AP183"/>
      <c r="AQ183"/>
      <c r="AR183"/>
      <c r="BF183"/>
      <c r="BG183"/>
      <c r="BH183"/>
      <c r="BI183"/>
      <c r="BJ183"/>
      <c r="BK183" s="137"/>
      <c r="BO183"/>
      <c r="BP183"/>
      <c r="BQ183"/>
      <c r="BR183"/>
      <c r="BS183"/>
    </row>
    <row r="184" spans="1:71" ht="27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 s="41"/>
      <c r="S184"/>
      <c r="U184" s="137"/>
      <c r="AB184"/>
      <c r="AE184"/>
      <c r="AI184"/>
      <c r="AK184"/>
      <c r="AL184"/>
      <c r="AM184"/>
      <c r="AN184"/>
      <c r="AO184"/>
      <c r="AP184"/>
      <c r="AQ184"/>
      <c r="AR184"/>
      <c r="BF184"/>
      <c r="BG184"/>
      <c r="BH184"/>
      <c r="BI184"/>
      <c r="BJ184"/>
      <c r="BK184" s="137"/>
      <c r="BO184"/>
      <c r="BP184"/>
      <c r="BQ184"/>
      <c r="BR184"/>
      <c r="BS184"/>
    </row>
    <row r="185" spans="1:71" ht="27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 s="41"/>
      <c r="S185"/>
      <c r="U185" s="137"/>
      <c r="AB185"/>
      <c r="AE185"/>
      <c r="AI185"/>
      <c r="AK185"/>
      <c r="AL185"/>
      <c r="AM185"/>
      <c r="AN185"/>
      <c r="AO185"/>
      <c r="AP185"/>
      <c r="AQ185"/>
      <c r="AR185"/>
      <c r="BF185"/>
      <c r="BG185"/>
      <c r="BH185"/>
      <c r="BI185"/>
      <c r="BJ185"/>
      <c r="BK185" s="137"/>
      <c r="BO185"/>
      <c r="BP185"/>
      <c r="BQ185"/>
      <c r="BR185"/>
      <c r="BS185"/>
    </row>
    <row r="186" spans="1:71" ht="27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 s="41"/>
      <c r="S186"/>
      <c r="U186" s="137"/>
      <c r="AB186"/>
      <c r="AE186"/>
      <c r="AI186"/>
      <c r="AK186"/>
      <c r="AL186"/>
      <c r="AM186"/>
      <c r="AN186"/>
      <c r="AO186"/>
      <c r="AP186"/>
      <c r="AQ186"/>
      <c r="AR186"/>
      <c r="BF186"/>
      <c r="BG186"/>
      <c r="BH186"/>
      <c r="BI186"/>
      <c r="BJ186"/>
      <c r="BK186" s="137"/>
      <c r="BO186"/>
      <c r="BP186"/>
      <c r="BQ186"/>
      <c r="BR186"/>
      <c r="BS186"/>
    </row>
    <row r="187" spans="1:71" ht="27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 s="41"/>
      <c r="S187"/>
      <c r="U187" s="137"/>
      <c r="AB187"/>
      <c r="AE187"/>
      <c r="AI187"/>
      <c r="AK187"/>
      <c r="AL187"/>
      <c r="AM187"/>
      <c r="AN187"/>
      <c r="AO187"/>
      <c r="AP187"/>
      <c r="AQ187"/>
      <c r="AR187"/>
      <c r="BF187"/>
      <c r="BG187"/>
      <c r="BH187"/>
      <c r="BI187"/>
      <c r="BJ187"/>
      <c r="BK187" s="137"/>
      <c r="BO187"/>
      <c r="BP187"/>
      <c r="BQ187"/>
      <c r="BR187"/>
      <c r="BS187"/>
    </row>
    <row r="188" spans="1:71" ht="27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 s="41"/>
      <c r="S188"/>
      <c r="U188" s="137"/>
      <c r="AB188"/>
      <c r="AE188"/>
      <c r="AI188"/>
      <c r="AK188"/>
      <c r="AL188"/>
      <c r="AM188"/>
      <c r="AN188"/>
      <c r="AO188"/>
      <c r="AP188"/>
      <c r="AQ188"/>
      <c r="AR188"/>
      <c r="BF188"/>
      <c r="BG188"/>
      <c r="BH188"/>
      <c r="BI188"/>
      <c r="BJ188"/>
      <c r="BK188" s="137"/>
      <c r="BO188"/>
      <c r="BP188"/>
      <c r="BQ188"/>
      <c r="BR188"/>
      <c r="BS188"/>
    </row>
    <row r="189" spans="1:71" ht="27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 s="41"/>
      <c r="S189"/>
      <c r="U189" s="137"/>
      <c r="AB189"/>
      <c r="AE189"/>
      <c r="AI189"/>
      <c r="AK189"/>
      <c r="AL189"/>
      <c r="AM189"/>
      <c r="AN189"/>
      <c r="AO189"/>
      <c r="AP189"/>
      <c r="AQ189"/>
      <c r="AR189"/>
      <c r="BF189"/>
      <c r="BG189"/>
      <c r="BH189"/>
      <c r="BI189"/>
      <c r="BJ189"/>
      <c r="BK189" s="137"/>
      <c r="BO189"/>
      <c r="BP189"/>
      <c r="BQ189"/>
      <c r="BR189"/>
      <c r="BS189"/>
    </row>
    <row r="190" spans="1:71" ht="27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 s="41"/>
      <c r="S190"/>
      <c r="U190" s="137"/>
      <c r="AB190"/>
      <c r="AE190"/>
      <c r="AI190"/>
      <c r="AK190"/>
      <c r="AL190"/>
      <c r="AM190"/>
      <c r="AN190"/>
      <c r="AO190"/>
      <c r="AP190"/>
      <c r="AQ190"/>
      <c r="AR190"/>
      <c r="BF190"/>
      <c r="BG190"/>
      <c r="BH190"/>
      <c r="BI190"/>
      <c r="BJ190"/>
      <c r="BK190" s="137"/>
      <c r="BO190"/>
      <c r="BP190"/>
      <c r="BQ190"/>
      <c r="BR190"/>
      <c r="BS190"/>
    </row>
    <row r="191" spans="1:71" ht="27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 s="41"/>
      <c r="S191"/>
      <c r="U191" s="137"/>
      <c r="AB191"/>
      <c r="AE191"/>
      <c r="AI191"/>
      <c r="AK191"/>
      <c r="AL191"/>
      <c r="AM191"/>
      <c r="AN191"/>
      <c r="AO191"/>
      <c r="AP191"/>
      <c r="AQ191"/>
      <c r="AR191"/>
      <c r="BF191"/>
      <c r="BG191"/>
      <c r="BH191"/>
      <c r="BI191"/>
      <c r="BJ191"/>
      <c r="BK191" s="137"/>
      <c r="BO191"/>
      <c r="BP191"/>
      <c r="BQ191"/>
      <c r="BR191"/>
      <c r="BS191"/>
    </row>
    <row r="192" spans="1:71" ht="27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 s="41"/>
      <c r="S192"/>
      <c r="U192" s="137"/>
      <c r="AB192"/>
      <c r="AE192"/>
      <c r="AI192"/>
      <c r="AK192"/>
      <c r="AL192"/>
      <c r="AM192"/>
      <c r="AN192"/>
      <c r="AO192"/>
      <c r="AP192"/>
      <c r="AQ192"/>
      <c r="AR192"/>
      <c r="BF192"/>
      <c r="BG192"/>
      <c r="BH192"/>
      <c r="BI192"/>
      <c r="BJ192"/>
      <c r="BK192" s="137"/>
      <c r="BO192"/>
      <c r="BP192"/>
      <c r="BQ192"/>
      <c r="BR192"/>
      <c r="BS192"/>
    </row>
    <row r="193" spans="1:71" ht="27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 s="41"/>
      <c r="S193"/>
      <c r="U193" s="137"/>
      <c r="AB193"/>
      <c r="AE193"/>
      <c r="AI193"/>
      <c r="AK193"/>
      <c r="AL193"/>
      <c r="AM193"/>
      <c r="AN193"/>
      <c r="AO193"/>
      <c r="AP193"/>
      <c r="AQ193"/>
      <c r="AR193"/>
      <c r="BF193"/>
      <c r="BG193"/>
      <c r="BH193"/>
      <c r="BI193"/>
      <c r="BJ193"/>
      <c r="BK193" s="137"/>
      <c r="BO193"/>
      <c r="BP193"/>
      <c r="BQ193"/>
      <c r="BR193"/>
      <c r="BS193"/>
    </row>
    <row r="194" spans="1:71" ht="27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 s="41"/>
      <c r="S194"/>
      <c r="U194" s="137"/>
      <c r="AB194"/>
      <c r="AE194"/>
      <c r="AI194"/>
      <c r="AK194"/>
      <c r="AL194"/>
      <c r="AM194"/>
      <c r="AN194"/>
      <c r="AO194"/>
      <c r="AP194"/>
      <c r="AQ194"/>
      <c r="AR194"/>
      <c r="BF194"/>
      <c r="BG194"/>
      <c r="BH194"/>
      <c r="BI194"/>
      <c r="BJ194"/>
      <c r="BK194" s="137"/>
      <c r="BO194"/>
      <c r="BP194"/>
      <c r="BQ194"/>
      <c r="BR194"/>
      <c r="BS194"/>
    </row>
    <row r="195" spans="1:71" ht="27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 s="41"/>
      <c r="S195"/>
      <c r="U195" s="137"/>
      <c r="AB195"/>
      <c r="AE195"/>
      <c r="AI195"/>
      <c r="AK195"/>
      <c r="AL195"/>
      <c r="AM195"/>
      <c r="AN195"/>
      <c r="AO195"/>
      <c r="AP195"/>
      <c r="AQ195"/>
      <c r="AR195"/>
      <c r="BF195"/>
      <c r="BG195"/>
      <c r="BH195"/>
      <c r="BI195"/>
      <c r="BJ195"/>
      <c r="BK195" s="137"/>
      <c r="BO195"/>
      <c r="BP195"/>
      <c r="BQ195"/>
      <c r="BR195"/>
      <c r="BS195"/>
    </row>
    <row r="196" spans="1:71" ht="27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 s="41"/>
      <c r="S196"/>
      <c r="U196" s="137"/>
      <c r="AB196"/>
      <c r="AE196"/>
      <c r="AI196"/>
      <c r="AK196"/>
      <c r="AL196"/>
      <c r="AM196"/>
      <c r="AN196"/>
      <c r="AO196"/>
      <c r="AP196"/>
      <c r="AQ196"/>
      <c r="AR196"/>
      <c r="BF196"/>
      <c r="BG196"/>
      <c r="BH196"/>
      <c r="BI196"/>
      <c r="BJ196"/>
      <c r="BK196" s="137"/>
      <c r="BO196"/>
      <c r="BP196"/>
      <c r="BQ196"/>
      <c r="BR196"/>
      <c r="BS196"/>
    </row>
    <row r="197" spans="1:71" ht="27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 s="41"/>
      <c r="S197"/>
      <c r="U197" s="137"/>
      <c r="AB197"/>
      <c r="AE197"/>
      <c r="AI197"/>
      <c r="AK197"/>
      <c r="AL197"/>
      <c r="AM197"/>
      <c r="AN197"/>
      <c r="AO197"/>
      <c r="AP197"/>
      <c r="AQ197"/>
      <c r="AR197"/>
      <c r="BF197"/>
      <c r="BG197"/>
      <c r="BH197"/>
      <c r="BI197"/>
      <c r="BJ197"/>
      <c r="BK197" s="137"/>
      <c r="BO197"/>
      <c r="BP197"/>
      <c r="BQ197"/>
      <c r="BR197"/>
      <c r="BS197"/>
    </row>
    <row r="198" spans="1:71" ht="27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 s="41"/>
      <c r="S198"/>
      <c r="U198" s="137"/>
      <c r="AB198"/>
      <c r="AE198"/>
      <c r="AI198"/>
      <c r="AK198"/>
      <c r="AL198"/>
      <c r="AM198"/>
      <c r="AN198"/>
      <c r="AO198"/>
      <c r="AP198"/>
      <c r="AQ198"/>
      <c r="AR198"/>
      <c r="BF198"/>
      <c r="BG198"/>
      <c r="BH198"/>
      <c r="BI198"/>
      <c r="BJ198"/>
      <c r="BK198" s="137"/>
      <c r="BO198"/>
      <c r="BP198"/>
      <c r="BQ198"/>
      <c r="BR198"/>
      <c r="BS198"/>
    </row>
    <row r="199" spans="1:71" ht="27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 s="41"/>
      <c r="S199"/>
      <c r="U199" s="137"/>
      <c r="AB199"/>
      <c r="AE199"/>
      <c r="AI199"/>
      <c r="AK199"/>
      <c r="AL199"/>
      <c r="AM199"/>
      <c r="AN199"/>
      <c r="AO199"/>
      <c r="AP199"/>
      <c r="AQ199"/>
      <c r="AR199"/>
      <c r="BF199"/>
      <c r="BG199"/>
      <c r="BH199"/>
      <c r="BI199"/>
      <c r="BJ199"/>
      <c r="BK199" s="137"/>
      <c r="BO199"/>
      <c r="BP199"/>
      <c r="BQ199"/>
      <c r="BR199"/>
      <c r="BS199"/>
    </row>
    <row r="200" spans="1:71" ht="27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 s="41"/>
      <c r="S200"/>
      <c r="U200" s="137"/>
      <c r="AB200"/>
      <c r="AE200"/>
      <c r="AI200"/>
      <c r="AK200"/>
      <c r="AL200"/>
      <c r="AM200"/>
      <c r="AN200"/>
      <c r="AO200"/>
      <c r="AP200"/>
      <c r="AQ200"/>
      <c r="AR200"/>
      <c r="BF200"/>
      <c r="BG200"/>
      <c r="BH200"/>
      <c r="BI200"/>
      <c r="BJ200"/>
      <c r="BK200" s="137"/>
      <c r="BO200"/>
      <c r="BP200"/>
      <c r="BQ200"/>
      <c r="BR200"/>
      <c r="BS200"/>
    </row>
    <row r="201" spans="1:71" ht="27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 s="41"/>
      <c r="S201"/>
      <c r="U201" s="137"/>
      <c r="AB201"/>
      <c r="AE201"/>
      <c r="AI201"/>
      <c r="AK201"/>
      <c r="AL201"/>
      <c r="AM201"/>
      <c r="AN201"/>
      <c r="AO201"/>
      <c r="AP201"/>
      <c r="AQ201"/>
      <c r="AR201"/>
      <c r="BF201"/>
      <c r="BG201"/>
      <c r="BH201"/>
      <c r="BI201"/>
      <c r="BJ201"/>
      <c r="BK201" s="137"/>
      <c r="BO201"/>
      <c r="BP201"/>
      <c r="BQ201"/>
      <c r="BR201"/>
      <c r="BS201"/>
    </row>
    <row r="202" spans="1:71" ht="27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 s="41"/>
      <c r="S202"/>
      <c r="U202" s="137"/>
      <c r="AB202"/>
      <c r="AE202"/>
      <c r="AI202"/>
      <c r="AK202"/>
      <c r="AL202"/>
      <c r="AM202"/>
      <c r="AN202"/>
      <c r="AO202"/>
      <c r="AP202"/>
      <c r="AQ202"/>
      <c r="AR202"/>
      <c r="BF202"/>
      <c r="BG202"/>
      <c r="BH202"/>
      <c r="BI202"/>
      <c r="BJ202"/>
      <c r="BK202" s="137"/>
      <c r="BO202"/>
      <c r="BP202"/>
      <c r="BQ202"/>
      <c r="BR202"/>
      <c r="BS202"/>
    </row>
    <row r="203" spans="1:71" ht="27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 s="41"/>
      <c r="S203"/>
      <c r="U203" s="137"/>
      <c r="AB203"/>
      <c r="AE203"/>
      <c r="AI203"/>
      <c r="AK203"/>
      <c r="AL203"/>
      <c r="AM203"/>
      <c r="AN203"/>
      <c r="AO203"/>
      <c r="AP203"/>
      <c r="AQ203"/>
      <c r="AR203"/>
      <c r="BF203"/>
      <c r="BG203"/>
      <c r="BH203"/>
      <c r="BI203"/>
      <c r="BJ203"/>
      <c r="BK203" s="137"/>
      <c r="BO203"/>
      <c r="BP203"/>
      <c r="BQ203"/>
      <c r="BR203"/>
      <c r="BS203"/>
    </row>
    <row r="204" spans="1:71" ht="27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 s="41"/>
      <c r="S204"/>
      <c r="U204" s="137"/>
      <c r="AB204"/>
      <c r="AE204"/>
      <c r="AI204"/>
      <c r="AK204"/>
      <c r="AL204"/>
      <c r="AM204"/>
      <c r="AN204"/>
      <c r="AO204"/>
      <c r="AP204"/>
      <c r="AQ204"/>
      <c r="AR204"/>
      <c r="BF204"/>
      <c r="BG204"/>
      <c r="BH204"/>
      <c r="BI204"/>
      <c r="BJ204"/>
      <c r="BK204" s="137"/>
      <c r="BO204"/>
      <c r="BP204"/>
      <c r="BQ204"/>
      <c r="BR204"/>
      <c r="BS204"/>
    </row>
    <row r="205" spans="1:71" ht="27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 s="41"/>
      <c r="S205"/>
      <c r="U205" s="137"/>
      <c r="AB205"/>
      <c r="AE205"/>
      <c r="AI205"/>
      <c r="AK205"/>
      <c r="AL205"/>
      <c r="AM205"/>
      <c r="AN205"/>
      <c r="AO205"/>
      <c r="AP205"/>
      <c r="AQ205"/>
      <c r="AR205"/>
      <c r="BF205"/>
      <c r="BG205"/>
      <c r="BH205"/>
      <c r="BI205"/>
      <c r="BJ205"/>
      <c r="BK205" s="137"/>
      <c r="BO205"/>
      <c r="BP205"/>
      <c r="BQ205"/>
      <c r="BR205"/>
      <c r="BS205"/>
    </row>
    <row r="206" spans="1:71" ht="27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 s="41"/>
      <c r="S206"/>
      <c r="U206" s="137"/>
      <c r="AB206"/>
      <c r="AE206"/>
      <c r="AI206"/>
      <c r="AK206"/>
      <c r="AL206"/>
      <c r="AM206"/>
      <c r="AN206"/>
      <c r="AO206"/>
      <c r="AP206"/>
      <c r="AQ206"/>
      <c r="AR206"/>
      <c r="BF206"/>
      <c r="BG206"/>
      <c r="BH206"/>
      <c r="BI206"/>
      <c r="BJ206"/>
      <c r="BK206" s="137"/>
      <c r="BO206"/>
      <c r="BP206"/>
      <c r="BQ206"/>
      <c r="BR206"/>
      <c r="BS206"/>
    </row>
    <row r="207" spans="1:71" ht="27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 s="41"/>
      <c r="S207"/>
      <c r="U207" s="137"/>
      <c r="AB207"/>
      <c r="AE207"/>
      <c r="AI207"/>
      <c r="AK207"/>
      <c r="AL207"/>
      <c r="AM207"/>
      <c r="AN207"/>
      <c r="AO207"/>
      <c r="AP207"/>
      <c r="AQ207"/>
      <c r="AR207"/>
      <c r="BF207"/>
      <c r="BG207"/>
      <c r="BH207"/>
      <c r="BI207"/>
      <c r="BJ207"/>
      <c r="BK207" s="137"/>
      <c r="BO207"/>
      <c r="BP207"/>
      <c r="BQ207"/>
      <c r="BR207"/>
      <c r="BS207"/>
    </row>
    <row r="208" spans="1:71" ht="27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 s="41"/>
      <c r="S208"/>
      <c r="U208" s="137"/>
      <c r="AB208"/>
      <c r="AE208"/>
      <c r="AI208"/>
      <c r="AK208"/>
      <c r="AL208"/>
      <c r="AM208"/>
      <c r="AN208"/>
      <c r="AO208"/>
      <c r="AP208"/>
      <c r="AQ208"/>
      <c r="AR208"/>
      <c r="BF208"/>
      <c r="BG208"/>
      <c r="BH208"/>
      <c r="BI208"/>
      <c r="BJ208"/>
      <c r="BK208" s="137"/>
      <c r="BO208"/>
      <c r="BP208"/>
      <c r="BQ208"/>
      <c r="BR208"/>
      <c r="BS208"/>
    </row>
    <row r="209" spans="1:71" ht="27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 s="41"/>
      <c r="S209"/>
      <c r="U209" s="137"/>
      <c r="AB209"/>
      <c r="AE209"/>
      <c r="AI209"/>
      <c r="AK209"/>
      <c r="AL209"/>
      <c r="AM209"/>
      <c r="AN209"/>
      <c r="AO209"/>
      <c r="AP209"/>
      <c r="AQ209"/>
      <c r="AR209"/>
      <c r="BF209"/>
      <c r="BG209"/>
      <c r="BH209"/>
      <c r="BI209"/>
      <c r="BJ209"/>
      <c r="BK209" s="137"/>
      <c r="BO209"/>
      <c r="BP209"/>
      <c r="BQ209"/>
      <c r="BR209"/>
      <c r="BS209"/>
    </row>
    <row r="210" spans="1:71" ht="27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 s="41"/>
      <c r="S210"/>
      <c r="U210" s="137"/>
      <c r="AB210"/>
      <c r="AE210"/>
      <c r="AI210"/>
      <c r="AK210"/>
      <c r="AL210"/>
      <c r="AM210"/>
      <c r="AN210"/>
      <c r="AO210"/>
      <c r="AP210"/>
      <c r="AQ210"/>
      <c r="AR210"/>
      <c r="BF210"/>
      <c r="BG210"/>
      <c r="BH210"/>
      <c r="BI210"/>
      <c r="BJ210"/>
      <c r="BK210" s="137"/>
      <c r="BO210"/>
      <c r="BP210"/>
      <c r="BQ210"/>
      <c r="BR210"/>
      <c r="BS210"/>
    </row>
    <row r="211" spans="1:71" ht="27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 s="41"/>
      <c r="S211"/>
      <c r="U211" s="137"/>
      <c r="AB211"/>
      <c r="AE211"/>
      <c r="AI211"/>
      <c r="AK211"/>
      <c r="AL211"/>
      <c r="AM211"/>
      <c r="AN211"/>
      <c r="AO211"/>
      <c r="AP211"/>
      <c r="AQ211"/>
      <c r="AR211"/>
      <c r="BF211"/>
      <c r="BG211"/>
      <c r="BH211"/>
      <c r="BI211"/>
      <c r="BJ211"/>
      <c r="BK211" s="137"/>
      <c r="BO211"/>
      <c r="BP211"/>
      <c r="BQ211"/>
      <c r="BR211"/>
      <c r="BS211"/>
    </row>
    <row r="212" spans="1:71" ht="27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 s="41"/>
      <c r="S212"/>
      <c r="U212" s="137"/>
      <c r="AB212"/>
      <c r="AE212"/>
      <c r="AI212"/>
      <c r="AK212"/>
      <c r="AL212"/>
      <c r="AM212"/>
      <c r="AN212"/>
      <c r="AO212"/>
      <c r="AP212"/>
      <c r="AQ212"/>
      <c r="AR212"/>
      <c r="BF212"/>
      <c r="BG212"/>
      <c r="BH212"/>
      <c r="BI212"/>
      <c r="BJ212"/>
      <c r="BK212" s="137"/>
      <c r="BO212"/>
      <c r="BP212"/>
      <c r="BQ212"/>
      <c r="BR212"/>
      <c r="BS212"/>
    </row>
    <row r="213" spans="1:71" ht="27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 s="41"/>
      <c r="S213"/>
      <c r="U213" s="137"/>
      <c r="AB213"/>
      <c r="AE213"/>
      <c r="AI213"/>
      <c r="AK213"/>
      <c r="AL213"/>
      <c r="AM213"/>
      <c r="AN213"/>
      <c r="AO213"/>
      <c r="AP213"/>
      <c r="AQ213"/>
      <c r="AR213"/>
      <c r="BF213"/>
      <c r="BG213"/>
      <c r="BH213"/>
      <c r="BI213"/>
      <c r="BJ213"/>
      <c r="BK213" s="137"/>
      <c r="BO213"/>
      <c r="BP213"/>
      <c r="BQ213"/>
      <c r="BR213"/>
      <c r="BS213"/>
    </row>
    <row r="214" spans="1:71" ht="27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 s="41"/>
      <c r="S214"/>
      <c r="U214" s="137"/>
      <c r="AB214"/>
      <c r="AE214"/>
      <c r="AI214"/>
      <c r="AK214"/>
      <c r="AL214"/>
      <c r="AM214"/>
      <c r="AN214"/>
      <c r="AO214"/>
      <c r="AP214"/>
      <c r="AQ214"/>
      <c r="AR214"/>
      <c r="BF214"/>
      <c r="BG214"/>
      <c r="BH214"/>
      <c r="BI214"/>
      <c r="BJ214"/>
      <c r="BK214" s="137"/>
      <c r="BO214"/>
      <c r="BP214"/>
      <c r="BQ214"/>
      <c r="BR214"/>
      <c r="BS214"/>
    </row>
    <row r="215" spans="1:71" ht="27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 s="41"/>
      <c r="S215"/>
      <c r="U215" s="137"/>
      <c r="AB215"/>
      <c r="AE215"/>
      <c r="AI215"/>
      <c r="AK215"/>
      <c r="AL215"/>
      <c r="AM215"/>
      <c r="AN215"/>
      <c r="AO215"/>
      <c r="AP215"/>
      <c r="AQ215"/>
      <c r="AR215"/>
      <c r="BF215"/>
      <c r="BG215"/>
      <c r="BH215"/>
      <c r="BI215"/>
      <c r="BJ215"/>
      <c r="BK215" s="137"/>
      <c r="BO215"/>
      <c r="BP215"/>
      <c r="BQ215"/>
      <c r="BR215"/>
      <c r="BS215"/>
    </row>
    <row r="216" spans="1:71" ht="27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 s="41"/>
      <c r="S216"/>
      <c r="U216" s="137"/>
      <c r="AB216"/>
      <c r="AE216"/>
      <c r="AI216"/>
      <c r="AK216"/>
      <c r="AL216"/>
      <c r="AM216"/>
      <c r="AN216"/>
      <c r="AO216"/>
      <c r="AP216"/>
      <c r="AQ216"/>
      <c r="AR216"/>
      <c r="BF216"/>
      <c r="BG216"/>
      <c r="BH216"/>
      <c r="BI216"/>
      <c r="BJ216"/>
      <c r="BK216" s="137"/>
      <c r="BO216"/>
      <c r="BP216"/>
      <c r="BQ216"/>
      <c r="BR216"/>
      <c r="BS216"/>
    </row>
    <row r="217" spans="1:71" ht="27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 s="41"/>
      <c r="S217"/>
      <c r="U217" s="137"/>
      <c r="AB217"/>
      <c r="AE217"/>
      <c r="AI217"/>
      <c r="AK217"/>
      <c r="AL217"/>
      <c r="AM217"/>
      <c r="AN217"/>
      <c r="AO217"/>
      <c r="AP217"/>
      <c r="AQ217"/>
      <c r="AR217"/>
      <c r="BF217"/>
      <c r="BG217"/>
      <c r="BH217"/>
      <c r="BI217"/>
      <c r="BJ217"/>
      <c r="BK217" s="137"/>
      <c r="BO217"/>
      <c r="BP217"/>
      <c r="BQ217"/>
      <c r="BR217"/>
      <c r="BS217"/>
    </row>
    <row r="218" spans="1:71" ht="27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 s="41"/>
      <c r="S218"/>
      <c r="U218" s="137"/>
      <c r="AB218"/>
      <c r="AE218"/>
      <c r="AI218"/>
      <c r="AK218"/>
      <c r="AL218"/>
      <c r="AM218"/>
      <c r="AN218"/>
      <c r="AO218"/>
      <c r="AP218"/>
      <c r="AQ218"/>
      <c r="AR218"/>
      <c r="BF218"/>
      <c r="BG218"/>
      <c r="BH218"/>
      <c r="BI218"/>
      <c r="BJ218"/>
      <c r="BK218" s="137"/>
      <c r="BO218"/>
      <c r="BP218"/>
      <c r="BQ218"/>
      <c r="BR218"/>
      <c r="BS218"/>
    </row>
    <row r="219" spans="1:71" ht="27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 s="41"/>
      <c r="S219"/>
      <c r="U219" s="137"/>
      <c r="AB219"/>
      <c r="AE219"/>
      <c r="AI219"/>
      <c r="AK219"/>
      <c r="AL219"/>
      <c r="AM219"/>
      <c r="AN219"/>
      <c r="AO219"/>
      <c r="AP219"/>
      <c r="AQ219"/>
      <c r="AR219"/>
      <c r="BF219"/>
      <c r="BG219"/>
      <c r="BH219"/>
      <c r="BI219"/>
      <c r="BJ219"/>
      <c r="BK219" s="137"/>
      <c r="BO219"/>
      <c r="BP219"/>
      <c r="BQ219"/>
      <c r="BR219"/>
      <c r="BS219"/>
    </row>
    <row r="220" spans="1:71" ht="27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 s="41"/>
      <c r="S220"/>
      <c r="U220" s="137"/>
      <c r="AB220"/>
      <c r="AE220"/>
      <c r="AI220"/>
      <c r="AK220"/>
      <c r="AL220"/>
      <c r="AM220"/>
      <c r="AN220"/>
      <c r="AO220"/>
      <c r="AP220"/>
      <c r="AQ220"/>
      <c r="AR220"/>
      <c r="BF220"/>
      <c r="BG220"/>
      <c r="BH220"/>
      <c r="BI220"/>
      <c r="BJ220"/>
      <c r="BK220" s="137"/>
      <c r="BO220"/>
      <c r="BP220"/>
      <c r="BQ220"/>
      <c r="BR220"/>
      <c r="BS220"/>
    </row>
    <row r="221" spans="1:71" ht="27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 s="41"/>
      <c r="S221"/>
      <c r="U221" s="137"/>
      <c r="AB221"/>
      <c r="AE221"/>
      <c r="AI221"/>
      <c r="AK221"/>
      <c r="AL221"/>
      <c r="AM221"/>
      <c r="AN221"/>
      <c r="AO221"/>
      <c r="AP221"/>
      <c r="AQ221"/>
      <c r="AR221"/>
      <c r="BF221"/>
      <c r="BG221"/>
      <c r="BH221"/>
      <c r="BI221"/>
      <c r="BJ221"/>
      <c r="BK221" s="137"/>
      <c r="BO221"/>
      <c r="BP221"/>
      <c r="BQ221"/>
      <c r="BR221"/>
      <c r="BS221"/>
    </row>
    <row r="222" spans="1:71" ht="27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 s="41"/>
      <c r="S222"/>
      <c r="U222" s="137"/>
      <c r="AB222"/>
      <c r="AE222"/>
      <c r="AI222"/>
      <c r="AK222"/>
      <c r="AL222"/>
      <c r="AM222"/>
      <c r="AN222"/>
      <c r="AO222"/>
      <c r="AP222"/>
      <c r="AQ222"/>
      <c r="AR222"/>
      <c r="BF222"/>
      <c r="BG222"/>
      <c r="BH222"/>
      <c r="BI222"/>
      <c r="BJ222"/>
      <c r="BK222" s="137"/>
      <c r="BO222"/>
      <c r="BP222"/>
      <c r="BQ222"/>
      <c r="BR222"/>
      <c r="BS222"/>
    </row>
    <row r="223" spans="1:71" ht="27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 s="41"/>
      <c r="S223"/>
      <c r="U223" s="137"/>
      <c r="AB223"/>
      <c r="AE223"/>
      <c r="AI223"/>
      <c r="AK223"/>
      <c r="AL223"/>
      <c r="AM223"/>
      <c r="AN223"/>
      <c r="AO223"/>
      <c r="AP223"/>
      <c r="AQ223"/>
      <c r="AR223"/>
      <c r="BF223"/>
      <c r="BG223"/>
      <c r="BH223"/>
      <c r="BI223"/>
      <c r="BJ223"/>
      <c r="BK223" s="137"/>
      <c r="BO223"/>
      <c r="BP223"/>
      <c r="BQ223"/>
      <c r="BR223"/>
      <c r="BS223"/>
    </row>
    <row r="224" spans="1:71" ht="27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 s="41"/>
      <c r="S224"/>
      <c r="U224" s="137"/>
      <c r="AB224"/>
      <c r="AE224"/>
      <c r="AI224"/>
      <c r="AK224"/>
      <c r="AL224"/>
      <c r="AM224"/>
      <c r="AN224"/>
      <c r="AO224"/>
      <c r="AP224"/>
      <c r="AQ224"/>
      <c r="AR224"/>
      <c r="BF224"/>
      <c r="BG224"/>
      <c r="BH224"/>
      <c r="BI224"/>
      <c r="BJ224"/>
      <c r="BK224" s="137"/>
      <c r="BO224"/>
      <c r="BP224"/>
      <c r="BQ224"/>
      <c r="BR224"/>
      <c r="BS224"/>
    </row>
    <row r="225" spans="1:71" ht="27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 s="41"/>
      <c r="S225"/>
      <c r="U225" s="137"/>
      <c r="AB225"/>
      <c r="AE225"/>
      <c r="AI225"/>
      <c r="AK225"/>
      <c r="AL225"/>
      <c r="AM225"/>
      <c r="AN225"/>
      <c r="AO225"/>
      <c r="AP225"/>
      <c r="AQ225"/>
      <c r="AR225"/>
      <c r="BF225"/>
      <c r="BG225"/>
      <c r="BH225"/>
      <c r="BI225"/>
      <c r="BJ225"/>
      <c r="BK225" s="137"/>
      <c r="BO225"/>
      <c r="BP225"/>
      <c r="BQ225"/>
      <c r="BR225"/>
      <c r="BS225"/>
    </row>
    <row r="226" spans="1:71" ht="27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 s="41"/>
      <c r="S226"/>
      <c r="U226" s="137"/>
      <c r="AB226"/>
      <c r="AE226"/>
      <c r="AI226"/>
      <c r="AK226"/>
      <c r="AL226"/>
      <c r="AM226"/>
      <c r="AN226"/>
      <c r="AO226"/>
      <c r="AP226"/>
      <c r="AQ226"/>
      <c r="AR226"/>
      <c r="BF226"/>
      <c r="BG226"/>
      <c r="BH226"/>
      <c r="BI226"/>
      <c r="BJ226"/>
      <c r="BK226" s="137"/>
      <c r="BO226"/>
      <c r="BP226"/>
      <c r="BQ226"/>
      <c r="BR226"/>
      <c r="BS226"/>
    </row>
    <row r="227" spans="1:71" ht="27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 s="41"/>
      <c r="S227"/>
      <c r="U227" s="137"/>
      <c r="AB227"/>
      <c r="AE227"/>
      <c r="AI227"/>
      <c r="AK227"/>
      <c r="AL227"/>
      <c r="AM227"/>
      <c r="AN227"/>
      <c r="AO227"/>
      <c r="AP227"/>
      <c r="AQ227"/>
      <c r="AR227"/>
      <c r="BF227"/>
      <c r="BG227"/>
      <c r="BH227"/>
      <c r="BI227"/>
      <c r="BJ227"/>
      <c r="BK227" s="137"/>
      <c r="BO227"/>
      <c r="BP227"/>
      <c r="BQ227"/>
      <c r="BR227"/>
      <c r="BS227"/>
    </row>
    <row r="228" spans="1:71" ht="27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 s="41"/>
      <c r="S228"/>
      <c r="U228" s="137"/>
      <c r="AB228"/>
      <c r="AE228"/>
      <c r="AI228"/>
      <c r="AK228"/>
      <c r="AL228"/>
      <c r="AM228"/>
      <c r="AN228"/>
      <c r="AO228"/>
      <c r="AP228"/>
      <c r="AQ228"/>
      <c r="AR228"/>
      <c r="BF228"/>
      <c r="BG228"/>
      <c r="BH228"/>
      <c r="BI228"/>
      <c r="BJ228"/>
      <c r="BK228" s="137"/>
      <c r="BO228"/>
      <c r="BP228"/>
      <c r="BQ228"/>
      <c r="BR228"/>
      <c r="BS228"/>
    </row>
    <row r="229" spans="1:71" ht="27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 s="41"/>
      <c r="S229"/>
      <c r="U229" s="137"/>
      <c r="AB229"/>
      <c r="AE229"/>
      <c r="AI229"/>
      <c r="AK229"/>
      <c r="AL229"/>
      <c r="AM229"/>
      <c r="AN229"/>
      <c r="AO229"/>
      <c r="AP229"/>
      <c r="AQ229"/>
      <c r="AR229"/>
      <c r="BF229"/>
      <c r="BG229"/>
      <c r="BH229"/>
      <c r="BI229"/>
      <c r="BJ229"/>
      <c r="BK229" s="137"/>
      <c r="BO229"/>
      <c r="BP229"/>
      <c r="BQ229"/>
      <c r="BR229"/>
      <c r="BS229"/>
    </row>
    <row r="230" spans="1:71" ht="27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 s="41"/>
      <c r="S230"/>
      <c r="U230" s="137"/>
      <c r="AB230"/>
      <c r="AE230"/>
      <c r="AI230"/>
      <c r="AK230"/>
      <c r="AL230"/>
      <c r="AM230"/>
      <c r="AN230"/>
      <c r="AO230"/>
      <c r="AP230"/>
      <c r="AQ230"/>
      <c r="AR230"/>
      <c r="BF230"/>
      <c r="BG230"/>
      <c r="BH230"/>
      <c r="BI230"/>
      <c r="BJ230"/>
      <c r="BK230" s="137"/>
      <c r="BO230"/>
      <c r="BP230"/>
      <c r="BQ230"/>
      <c r="BR230"/>
      <c r="BS230"/>
    </row>
    <row r="231" spans="1:71" ht="27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 s="41"/>
      <c r="S231"/>
      <c r="U231" s="137"/>
      <c r="AB231"/>
      <c r="AE231"/>
      <c r="AI231"/>
      <c r="AK231"/>
      <c r="AL231"/>
      <c r="AM231"/>
      <c r="AN231"/>
      <c r="AO231"/>
      <c r="AP231"/>
      <c r="AQ231"/>
      <c r="AR231"/>
      <c r="BF231"/>
      <c r="BG231"/>
      <c r="BH231"/>
      <c r="BI231"/>
      <c r="BJ231"/>
      <c r="BK231" s="137"/>
      <c r="BO231"/>
      <c r="BP231"/>
      <c r="BQ231"/>
      <c r="BR231"/>
      <c r="BS231"/>
    </row>
    <row r="232" spans="1:71" ht="27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 s="41"/>
      <c r="S232"/>
      <c r="U232" s="137"/>
      <c r="AB232"/>
      <c r="AE232"/>
      <c r="AI232"/>
      <c r="AK232"/>
      <c r="AL232"/>
      <c r="AM232"/>
      <c r="AN232"/>
      <c r="AO232"/>
      <c r="AP232"/>
      <c r="AQ232"/>
      <c r="AR232"/>
      <c r="BF232"/>
      <c r="BG232"/>
      <c r="BH232"/>
      <c r="BI232"/>
      <c r="BJ232"/>
      <c r="BK232" s="137"/>
      <c r="BO232"/>
      <c r="BP232"/>
      <c r="BQ232"/>
      <c r="BR232"/>
      <c r="BS232"/>
    </row>
    <row r="233" spans="1:71" ht="27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 s="41"/>
      <c r="S233"/>
      <c r="U233" s="137"/>
      <c r="AB233"/>
      <c r="AE233"/>
      <c r="AI233"/>
      <c r="AK233"/>
      <c r="AL233"/>
      <c r="AM233"/>
      <c r="AN233"/>
      <c r="AO233"/>
      <c r="AP233"/>
      <c r="AQ233"/>
      <c r="AR233"/>
      <c r="BF233"/>
      <c r="BG233"/>
      <c r="BH233"/>
      <c r="BI233"/>
      <c r="BJ233"/>
      <c r="BK233" s="137"/>
      <c r="BO233"/>
      <c r="BP233"/>
      <c r="BQ233"/>
      <c r="BR233"/>
      <c r="BS233"/>
    </row>
    <row r="234" spans="1:71" ht="27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 s="41"/>
      <c r="S234"/>
      <c r="U234" s="137"/>
      <c r="AB234"/>
      <c r="AE234"/>
      <c r="AI234"/>
      <c r="AK234"/>
      <c r="AL234"/>
      <c r="AM234"/>
      <c r="AN234"/>
      <c r="AO234"/>
      <c r="AP234"/>
      <c r="AQ234"/>
      <c r="AR234"/>
      <c r="BF234"/>
      <c r="BG234"/>
      <c r="BH234"/>
      <c r="BI234"/>
      <c r="BJ234"/>
      <c r="BK234" s="137"/>
      <c r="BO234"/>
      <c r="BP234"/>
      <c r="BQ234"/>
      <c r="BR234"/>
      <c r="BS234"/>
    </row>
    <row r="235" spans="1:71" ht="27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 s="41"/>
      <c r="S235"/>
      <c r="U235" s="137"/>
      <c r="AB235"/>
      <c r="AE235"/>
      <c r="AI235"/>
      <c r="AK235"/>
      <c r="AL235"/>
      <c r="AM235"/>
      <c r="AN235"/>
      <c r="AO235"/>
      <c r="AP235"/>
      <c r="AQ235"/>
      <c r="AR235"/>
      <c r="BF235"/>
      <c r="BG235"/>
      <c r="BH235"/>
      <c r="BI235"/>
      <c r="BJ235"/>
      <c r="BK235" s="137"/>
      <c r="BO235"/>
      <c r="BP235"/>
      <c r="BQ235"/>
      <c r="BR235"/>
      <c r="BS235"/>
    </row>
    <row r="236" spans="1:71" ht="27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 s="41"/>
      <c r="S236"/>
      <c r="U236" s="137"/>
      <c r="AB236"/>
      <c r="AE236"/>
      <c r="AI236"/>
      <c r="AK236"/>
      <c r="AL236"/>
      <c r="AM236"/>
      <c r="AN236"/>
      <c r="AO236"/>
      <c r="AP236"/>
      <c r="AQ236"/>
      <c r="AR236"/>
      <c r="BF236"/>
      <c r="BG236"/>
      <c r="BH236"/>
      <c r="BI236"/>
      <c r="BJ236"/>
      <c r="BK236" s="137"/>
      <c r="BO236"/>
      <c r="BP236"/>
      <c r="BQ236"/>
      <c r="BR236"/>
      <c r="BS236"/>
    </row>
    <row r="237" spans="1:71" ht="27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 s="41"/>
      <c r="S237"/>
      <c r="U237" s="137"/>
      <c r="AB237"/>
      <c r="AE237"/>
      <c r="AI237"/>
      <c r="AK237"/>
      <c r="AL237"/>
      <c r="AM237"/>
      <c r="AN237"/>
      <c r="AO237"/>
      <c r="AP237"/>
      <c r="AQ237"/>
      <c r="AR237"/>
      <c r="BF237"/>
      <c r="BG237"/>
      <c r="BH237"/>
      <c r="BI237"/>
      <c r="BJ237"/>
      <c r="BK237" s="137"/>
      <c r="BO237"/>
      <c r="BP237"/>
      <c r="BQ237"/>
      <c r="BR237"/>
      <c r="BS237"/>
    </row>
    <row r="238" spans="1:71" ht="27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 s="41"/>
      <c r="S238"/>
      <c r="U238" s="137"/>
      <c r="AB238"/>
      <c r="AE238"/>
      <c r="AI238"/>
      <c r="AK238"/>
      <c r="AL238"/>
      <c r="AM238"/>
      <c r="AN238"/>
      <c r="AO238"/>
      <c r="AP238"/>
      <c r="AQ238"/>
      <c r="AR238"/>
      <c r="BF238"/>
      <c r="BG238"/>
      <c r="BH238"/>
      <c r="BI238"/>
      <c r="BJ238"/>
      <c r="BK238" s="137"/>
      <c r="BO238"/>
      <c r="BP238"/>
      <c r="BQ238"/>
      <c r="BR238"/>
      <c r="BS238"/>
    </row>
    <row r="239" spans="1:71" ht="27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 s="41"/>
      <c r="S239"/>
      <c r="U239" s="137"/>
      <c r="AB239"/>
      <c r="AE239"/>
      <c r="AI239"/>
      <c r="AK239"/>
      <c r="AL239"/>
      <c r="AM239"/>
      <c r="AN239"/>
      <c r="AO239"/>
      <c r="AP239"/>
      <c r="AQ239"/>
      <c r="AR239"/>
      <c r="BF239"/>
      <c r="BG239"/>
      <c r="BH239"/>
      <c r="BI239"/>
      <c r="BJ239"/>
      <c r="BK239" s="137"/>
      <c r="BO239"/>
      <c r="BP239"/>
      <c r="BQ239"/>
      <c r="BR239"/>
      <c r="BS239"/>
    </row>
    <row r="240" spans="1:71" ht="27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 s="41"/>
      <c r="S240"/>
      <c r="U240" s="137"/>
      <c r="AB240"/>
      <c r="AE240"/>
      <c r="AI240"/>
      <c r="AK240"/>
      <c r="AL240"/>
      <c r="AM240"/>
      <c r="AN240"/>
      <c r="AO240"/>
      <c r="AP240"/>
      <c r="AQ240"/>
      <c r="AR240"/>
      <c r="BF240"/>
      <c r="BG240"/>
      <c r="BH240"/>
      <c r="BI240"/>
      <c r="BJ240"/>
      <c r="BK240" s="137"/>
      <c r="BO240"/>
      <c r="BP240"/>
      <c r="BQ240"/>
      <c r="BR240"/>
      <c r="BS240"/>
    </row>
    <row r="241" spans="1:71" ht="27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 s="41"/>
      <c r="S241"/>
      <c r="U241" s="137"/>
      <c r="AB241"/>
      <c r="AE241"/>
      <c r="AI241"/>
      <c r="AK241"/>
      <c r="AL241"/>
      <c r="AM241"/>
      <c r="AN241"/>
      <c r="AO241"/>
      <c r="AP241"/>
      <c r="AQ241"/>
      <c r="AR241"/>
      <c r="BF241"/>
      <c r="BG241"/>
      <c r="BH241"/>
      <c r="BI241"/>
      <c r="BJ241"/>
      <c r="BK241" s="137"/>
      <c r="BO241"/>
      <c r="BP241"/>
      <c r="BQ241"/>
      <c r="BR241"/>
      <c r="BS241"/>
    </row>
    <row r="242" spans="1:71" ht="27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 s="41"/>
      <c r="S242"/>
      <c r="U242" s="137"/>
      <c r="AB242"/>
      <c r="AE242"/>
      <c r="AI242"/>
      <c r="AK242"/>
      <c r="AL242"/>
      <c r="AM242"/>
      <c r="AN242"/>
      <c r="AO242"/>
      <c r="AP242"/>
      <c r="AQ242"/>
      <c r="AR242"/>
      <c r="BF242"/>
      <c r="BG242"/>
      <c r="BH242"/>
      <c r="BI242"/>
      <c r="BJ242"/>
      <c r="BK242" s="137"/>
      <c r="BO242"/>
      <c r="BP242"/>
      <c r="BQ242"/>
      <c r="BR242"/>
      <c r="BS242"/>
    </row>
    <row r="243" spans="1:71" ht="27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 s="41"/>
      <c r="S243"/>
      <c r="U243" s="137"/>
      <c r="AB243"/>
      <c r="AE243"/>
      <c r="AI243"/>
      <c r="AK243"/>
      <c r="AL243"/>
      <c r="AM243"/>
      <c r="AN243"/>
      <c r="AO243"/>
      <c r="AP243"/>
      <c r="AQ243"/>
      <c r="AR243"/>
      <c r="BF243"/>
      <c r="BG243"/>
      <c r="BH243"/>
      <c r="BI243"/>
      <c r="BJ243"/>
      <c r="BK243" s="137"/>
      <c r="BO243"/>
      <c r="BP243"/>
      <c r="BQ243"/>
      <c r="BR243"/>
      <c r="BS243"/>
    </row>
    <row r="244" spans="1:71" ht="27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 s="41"/>
      <c r="S244"/>
      <c r="U244" s="137"/>
      <c r="AB244"/>
      <c r="AE244"/>
      <c r="AI244"/>
      <c r="AK244"/>
      <c r="AL244"/>
      <c r="AM244"/>
      <c r="AN244"/>
      <c r="AO244"/>
      <c r="AP244"/>
      <c r="AQ244"/>
      <c r="AR244"/>
      <c r="BF244"/>
      <c r="BG244"/>
      <c r="BH244"/>
      <c r="BI244"/>
      <c r="BJ244"/>
      <c r="BK244" s="137"/>
      <c r="BO244"/>
      <c r="BP244"/>
      <c r="BQ244"/>
      <c r="BR244"/>
      <c r="BS244"/>
    </row>
    <row r="245" spans="1:71" ht="27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 s="41"/>
      <c r="S245"/>
      <c r="U245" s="137"/>
      <c r="AB245"/>
      <c r="AE245"/>
      <c r="AI245"/>
      <c r="AK245"/>
      <c r="AL245"/>
      <c r="AM245"/>
      <c r="AN245"/>
      <c r="AO245"/>
      <c r="AP245"/>
      <c r="AQ245"/>
      <c r="AR245"/>
      <c r="BF245"/>
      <c r="BG245"/>
      <c r="BH245"/>
      <c r="BI245"/>
      <c r="BJ245"/>
      <c r="BK245" s="137"/>
      <c r="BO245"/>
      <c r="BP245"/>
      <c r="BQ245"/>
      <c r="BR245"/>
      <c r="BS245"/>
    </row>
    <row r="246" spans="1:71" ht="27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 s="41"/>
      <c r="S246"/>
      <c r="U246" s="137"/>
      <c r="AB246"/>
      <c r="AE246"/>
      <c r="AI246"/>
      <c r="AK246"/>
      <c r="AL246"/>
      <c r="AM246"/>
      <c r="AN246"/>
      <c r="AO246"/>
      <c r="AP246"/>
      <c r="AQ246"/>
      <c r="AR246"/>
      <c r="BF246"/>
      <c r="BG246"/>
      <c r="BH246"/>
      <c r="BI246"/>
      <c r="BJ246"/>
      <c r="BK246" s="137"/>
      <c r="BO246"/>
      <c r="BP246"/>
      <c r="BQ246"/>
      <c r="BR246"/>
      <c r="BS246"/>
    </row>
    <row r="247" spans="1:71" ht="27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 s="41"/>
      <c r="S247"/>
      <c r="U247" s="137"/>
      <c r="AB247"/>
      <c r="AE247"/>
      <c r="AI247"/>
      <c r="AK247"/>
      <c r="AL247"/>
      <c r="AM247"/>
      <c r="AN247"/>
      <c r="AO247"/>
      <c r="AP247"/>
      <c r="AQ247"/>
      <c r="AR247"/>
      <c r="BF247"/>
      <c r="BG247"/>
      <c r="BH247"/>
      <c r="BI247"/>
      <c r="BJ247"/>
      <c r="BK247" s="137"/>
      <c r="BO247"/>
      <c r="BP247"/>
      <c r="BQ247"/>
      <c r="BR247"/>
      <c r="BS247"/>
    </row>
    <row r="248" spans="1:71" ht="27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 s="41"/>
      <c r="S248"/>
      <c r="U248" s="137"/>
      <c r="AB248"/>
      <c r="AE248"/>
      <c r="AI248"/>
      <c r="AK248"/>
      <c r="AL248"/>
      <c r="AM248"/>
      <c r="AN248"/>
      <c r="AO248"/>
      <c r="AP248"/>
      <c r="AQ248"/>
      <c r="AR248"/>
      <c r="BF248"/>
      <c r="BG248"/>
      <c r="BH248"/>
      <c r="BI248"/>
      <c r="BJ248"/>
      <c r="BK248" s="137"/>
      <c r="BO248"/>
      <c r="BP248"/>
      <c r="BQ248"/>
      <c r="BR248"/>
      <c r="BS248"/>
    </row>
    <row r="249" spans="1:71" ht="27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 s="41"/>
      <c r="S249"/>
      <c r="U249" s="137"/>
      <c r="AB249"/>
      <c r="AE249"/>
      <c r="AI249"/>
      <c r="AK249"/>
      <c r="AL249"/>
      <c r="AM249"/>
      <c r="AN249"/>
      <c r="AO249"/>
      <c r="AP249"/>
      <c r="AQ249"/>
      <c r="AR249"/>
      <c r="BF249"/>
      <c r="BG249"/>
      <c r="BH249"/>
      <c r="BI249"/>
      <c r="BJ249"/>
      <c r="BK249" s="137"/>
      <c r="BO249"/>
      <c r="BP249"/>
      <c r="BQ249"/>
      <c r="BR249"/>
      <c r="BS249"/>
    </row>
    <row r="250" spans="1:71" ht="27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 s="41"/>
      <c r="S250"/>
      <c r="U250" s="137"/>
      <c r="AB250"/>
      <c r="AE250"/>
      <c r="AI250"/>
      <c r="AK250"/>
      <c r="AL250"/>
      <c r="AM250"/>
      <c r="AN250"/>
      <c r="AO250"/>
      <c r="AP250"/>
      <c r="AQ250"/>
      <c r="AR250"/>
      <c r="BF250"/>
      <c r="BG250"/>
      <c r="BH250"/>
      <c r="BI250"/>
      <c r="BJ250"/>
      <c r="BK250" s="137"/>
      <c r="BO250"/>
      <c r="BP250"/>
      <c r="BQ250"/>
      <c r="BR250"/>
      <c r="BS250"/>
    </row>
    <row r="251" spans="1:71" ht="27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 s="41"/>
      <c r="S251"/>
      <c r="U251" s="137"/>
      <c r="AB251"/>
      <c r="AE251"/>
      <c r="AI251"/>
      <c r="AK251"/>
      <c r="AL251"/>
      <c r="AM251"/>
      <c r="AN251"/>
      <c r="AO251"/>
      <c r="AP251"/>
      <c r="AQ251"/>
      <c r="AR251"/>
      <c r="BF251"/>
      <c r="BG251"/>
      <c r="BH251"/>
      <c r="BI251"/>
      <c r="BJ251"/>
      <c r="BK251" s="137"/>
      <c r="BO251"/>
      <c r="BP251"/>
      <c r="BQ251"/>
      <c r="BR251"/>
      <c r="BS251"/>
    </row>
    <row r="252" spans="1:71" ht="27" customHeigh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 s="41"/>
      <c r="S252"/>
      <c r="U252" s="137"/>
      <c r="AB252"/>
      <c r="AE252"/>
      <c r="AI252"/>
      <c r="AK252"/>
      <c r="AL252"/>
      <c r="AM252"/>
      <c r="AN252"/>
      <c r="AO252"/>
      <c r="AP252"/>
      <c r="AQ252"/>
      <c r="AR252"/>
      <c r="BF252"/>
      <c r="BG252"/>
      <c r="BH252"/>
      <c r="BI252"/>
      <c r="BJ252"/>
      <c r="BK252" s="137"/>
      <c r="BO252"/>
      <c r="BP252"/>
      <c r="BQ252"/>
      <c r="BR252"/>
      <c r="BS252"/>
    </row>
    <row r="253" spans="1:71" ht="27" customHeigh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 s="41"/>
      <c r="S253"/>
      <c r="U253" s="137"/>
      <c r="AB253"/>
      <c r="AE253"/>
      <c r="AI253"/>
      <c r="AK253"/>
      <c r="AL253"/>
      <c r="AM253"/>
      <c r="AN253"/>
      <c r="AO253"/>
      <c r="AP253"/>
      <c r="AQ253"/>
      <c r="AR253"/>
      <c r="BF253"/>
      <c r="BG253"/>
      <c r="BH253"/>
      <c r="BI253"/>
      <c r="BJ253"/>
      <c r="BK253" s="137"/>
      <c r="BO253"/>
      <c r="BP253"/>
      <c r="BQ253"/>
      <c r="BR253"/>
      <c r="BS253"/>
    </row>
    <row r="254" spans="1:71" ht="27" customHeigh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 s="41"/>
      <c r="S254"/>
      <c r="U254" s="137"/>
      <c r="AB254"/>
      <c r="AE254"/>
      <c r="AI254"/>
      <c r="AK254"/>
      <c r="AL254"/>
      <c r="AM254"/>
      <c r="AN254"/>
      <c r="AO254"/>
      <c r="AP254"/>
      <c r="AQ254"/>
      <c r="AR254"/>
      <c r="BF254"/>
      <c r="BG254"/>
      <c r="BH254"/>
      <c r="BI254"/>
      <c r="BJ254"/>
      <c r="BK254" s="137"/>
      <c r="BO254"/>
      <c r="BP254"/>
      <c r="BQ254"/>
      <c r="BR254"/>
      <c r="BS254"/>
    </row>
    <row r="255" spans="1:71" ht="27" customHeigh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 s="41"/>
      <c r="S255"/>
      <c r="U255" s="137"/>
      <c r="AB255"/>
      <c r="AE255"/>
      <c r="AI255"/>
      <c r="AK255"/>
      <c r="AL255"/>
      <c r="AM255"/>
      <c r="AN255"/>
      <c r="AO255"/>
      <c r="AP255"/>
      <c r="AQ255"/>
      <c r="AR255"/>
      <c r="BF255"/>
      <c r="BG255"/>
      <c r="BH255"/>
      <c r="BI255"/>
      <c r="BJ255"/>
      <c r="BK255" s="137"/>
      <c r="BO255"/>
      <c r="BP255"/>
      <c r="BQ255"/>
      <c r="BR255"/>
      <c r="BS255"/>
    </row>
    <row r="256" spans="1:71" ht="27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 s="41"/>
      <c r="S256"/>
      <c r="U256" s="137"/>
      <c r="AB256"/>
      <c r="AE256"/>
      <c r="AI256"/>
      <c r="AK256"/>
      <c r="AL256"/>
      <c r="AM256"/>
      <c r="AN256"/>
      <c r="AO256"/>
      <c r="AP256"/>
      <c r="AQ256"/>
      <c r="AR256"/>
      <c r="BF256"/>
      <c r="BG256"/>
      <c r="BH256"/>
      <c r="BI256"/>
      <c r="BJ256"/>
      <c r="BK256" s="137"/>
      <c r="BO256"/>
      <c r="BP256"/>
      <c r="BQ256"/>
      <c r="BR256"/>
      <c r="BS256"/>
    </row>
    <row r="257" spans="1:71" ht="27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 s="41"/>
      <c r="S257"/>
      <c r="U257" s="137"/>
      <c r="AB257"/>
      <c r="AE257"/>
      <c r="AI257"/>
      <c r="AK257"/>
      <c r="AL257"/>
      <c r="AM257"/>
      <c r="AN257"/>
      <c r="AO257"/>
      <c r="AP257"/>
      <c r="AQ257"/>
      <c r="AR257"/>
      <c r="BF257"/>
      <c r="BG257"/>
      <c r="BH257"/>
      <c r="BI257"/>
      <c r="BJ257"/>
      <c r="BK257" s="137"/>
      <c r="BO257"/>
      <c r="BP257"/>
      <c r="BQ257"/>
      <c r="BR257"/>
      <c r="BS257"/>
    </row>
    <row r="258" spans="1:71" ht="27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 s="41"/>
      <c r="S258"/>
      <c r="U258" s="137"/>
      <c r="AB258"/>
      <c r="AE258"/>
      <c r="AI258"/>
      <c r="AK258"/>
      <c r="AL258"/>
      <c r="AM258"/>
      <c r="AN258"/>
      <c r="AO258"/>
      <c r="AP258"/>
      <c r="AQ258"/>
      <c r="AR258"/>
      <c r="BF258"/>
      <c r="BG258"/>
      <c r="BH258"/>
      <c r="BI258"/>
      <c r="BJ258"/>
      <c r="BK258" s="137"/>
      <c r="BO258"/>
      <c r="BP258"/>
      <c r="BQ258"/>
      <c r="BR258"/>
      <c r="BS258"/>
    </row>
    <row r="259" spans="1:71" ht="36.75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 s="41"/>
      <c r="S259"/>
      <c r="U259" s="137"/>
      <c r="AB259"/>
      <c r="AE259"/>
      <c r="AI259"/>
      <c r="AK259"/>
      <c r="AL259"/>
      <c r="AM259"/>
      <c r="AN259"/>
      <c r="AO259"/>
      <c r="AP259"/>
      <c r="AQ259"/>
      <c r="AR259"/>
      <c r="BF259"/>
      <c r="BG259"/>
      <c r="BH259"/>
      <c r="BI259"/>
      <c r="BJ259"/>
      <c r="BK259" s="137"/>
      <c r="BO259"/>
      <c r="BP259"/>
      <c r="BQ259"/>
      <c r="BR259"/>
      <c r="BS259"/>
    </row>
    <row r="260" spans="1:71" ht="27" customHeigh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 s="41"/>
      <c r="S260"/>
      <c r="U260" s="137"/>
      <c r="AB260"/>
      <c r="AE260"/>
      <c r="AI260"/>
      <c r="AK260"/>
      <c r="AL260"/>
      <c r="AM260"/>
      <c r="AN260"/>
      <c r="AO260"/>
      <c r="AP260"/>
      <c r="AQ260"/>
      <c r="AR260"/>
      <c r="BF260"/>
      <c r="BG260"/>
      <c r="BH260"/>
      <c r="BI260"/>
      <c r="BJ260"/>
      <c r="BK260" s="137"/>
      <c r="BO260"/>
      <c r="BP260"/>
      <c r="BQ260"/>
      <c r="BR260"/>
      <c r="BS260"/>
    </row>
    <row r="261" spans="1:71" ht="108" customHeigh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 s="41"/>
      <c r="S261"/>
      <c r="U261" s="137"/>
      <c r="AB261"/>
      <c r="AE261"/>
      <c r="AI261"/>
      <c r="AK261"/>
      <c r="AL261"/>
      <c r="AM261"/>
      <c r="AN261"/>
      <c r="AO261"/>
      <c r="AP261"/>
      <c r="AQ261"/>
      <c r="AR261"/>
      <c r="BF261"/>
      <c r="BG261"/>
      <c r="BH261"/>
      <c r="BI261"/>
      <c r="BJ261"/>
      <c r="BK261" s="137"/>
      <c r="BO261"/>
      <c r="BP261"/>
      <c r="BQ261"/>
      <c r="BR261"/>
      <c r="BS261"/>
    </row>
    <row r="262" spans="1:71" ht="27" customHeigh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 s="41"/>
      <c r="S262"/>
      <c r="U262" s="137"/>
      <c r="AB262"/>
      <c r="AE262"/>
      <c r="AI262"/>
      <c r="AK262"/>
      <c r="AL262"/>
      <c r="AM262"/>
      <c r="AN262"/>
      <c r="AO262"/>
      <c r="AP262"/>
      <c r="AQ262"/>
      <c r="AR262"/>
      <c r="BF262"/>
      <c r="BG262"/>
      <c r="BH262"/>
      <c r="BI262"/>
      <c r="BJ262"/>
      <c r="BK262" s="137"/>
      <c r="BO262"/>
      <c r="BP262"/>
      <c r="BQ262"/>
      <c r="BR262"/>
      <c r="BS262"/>
    </row>
    <row r="263" spans="1:71" ht="27" customHeigh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 s="41"/>
      <c r="S263"/>
      <c r="U263" s="137"/>
      <c r="AB263"/>
      <c r="AE263"/>
      <c r="AI263"/>
      <c r="AK263"/>
      <c r="AL263"/>
      <c r="AM263"/>
      <c r="AN263"/>
      <c r="AO263"/>
      <c r="AP263"/>
      <c r="AQ263"/>
      <c r="AR263"/>
      <c r="BF263"/>
      <c r="BG263"/>
      <c r="BH263"/>
      <c r="BI263"/>
      <c r="BJ263"/>
      <c r="BK263" s="137"/>
      <c r="BO263"/>
      <c r="BP263"/>
      <c r="BQ263"/>
      <c r="BR263"/>
      <c r="BS263"/>
    </row>
    <row r="264" spans="1:71" ht="27" customHeigh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 s="41"/>
      <c r="S264"/>
      <c r="U264" s="137"/>
      <c r="AB264"/>
      <c r="AE264"/>
      <c r="AI264"/>
      <c r="AK264"/>
      <c r="AL264"/>
      <c r="AM264"/>
      <c r="AN264"/>
      <c r="AO264"/>
      <c r="AP264"/>
      <c r="AQ264"/>
      <c r="AR264"/>
      <c r="BF264"/>
      <c r="BG264"/>
      <c r="BH264"/>
      <c r="BI264"/>
      <c r="BJ264"/>
      <c r="BK264" s="137"/>
      <c r="BO264"/>
      <c r="BP264"/>
      <c r="BQ264"/>
      <c r="BR264"/>
      <c r="BS264"/>
    </row>
    <row r="265" spans="1:71" ht="27" customHeigh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 s="41"/>
      <c r="S265"/>
      <c r="U265" s="137"/>
      <c r="AB265"/>
      <c r="AE265"/>
      <c r="AI265"/>
      <c r="AK265"/>
      <c r="AL265"/>
      <c r="AM265"/>
      <c r="AN265"/>
      <c r="AO265"/>
      <c r="AP265"/>
      <c r="AQ265"/>
      <c r="AR265"/>
      <c r="BF265"/>
      <c r="BG265"/>
      <c r="BH265"/>
      <c r="BI265"/>
      <c r="BJ265"/>
      <c r="BK265" s="137"/>
      <c r="BO265"/>
      <c r="BP265"/>
      <c r="BQ265"/>
      <c r="BR265"/>
      <c r="BS265"/>
    </row>
    <row r="266" spans="1:71" ht="27" customHeigh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 s="41"/>
      <c r="S266"/>
      <c r="U266" s="137"/>
      <c r="AB266"/>
      <c r="AE266"/>
      <c r="AI266"/>
      <c r="AK266"/>
      <c r="AL266"/>
      <c r="AM266"/>
      <c r="AN266"/>
      <c r="AO266"/>
      <c r="AP266"/>
      <c r="AQ266"/>
      <c r="AR266"/>
      <c r="BF266"/>
      <c r="BG266"/>
      <c r="BH266"/>
      <c r="BI266"/>
      <c r="BJ266"/>
      <c r="BK266" s="137"/>
      <c r="BO266"/>
      <c r="BP266"/>
      <c r="BQ266"/>
      <c r="BR266"/>
      <c r="BS266"/>
    </row>
    <row r="267" spans="1:71" ht="27" customHeigh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 s="41"/>
      <c r="S267"/>
      <c r="U267" s="137"/>
      <c r="AB267"/>
      <c r="AE267"/>
      <c r="AI267"/>
      <c r="AK267"/>
      <c r="AL267"/>
      <c r="AM267"/>
      <c r="AN267"/>
      <c r="AO267"/>
      <c r="AP267"/>
      <c r="AQ267"/>
      <c r="AR267"/>
      <c r="BF267"/>
      <c r="BG267"/>
      <c r="BH267"/>
      <c r="BI267"/>
      <c r="BJ267"/>
      <c r="BK267" s="137"/>
      <c r="BO267"/>
      <c r="BP267"/>
      <c r="BQ267"/>
      <c r="BR267"/>
      <c r="BS267"/>
    </row>
    <row r="268" spans="1:71" ht="27" customHeigh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 s="41"/>
      <c r="S268"/>
      <c r="U268" s="137"/>
      <c r="AB268"/>
      <c r="AE268"/>
      <c r="AI268"/>
      <c r="AK268"/>
      <c r="AL268"/>
      <c r="AM268"/>
      <c r="AN268"/>
      <c r="AO268"/>
      <c r="AP268"/>
      <c r="AQ268"/>
      <c r="AR268"/>
      <c r="BF268"/>
      <c r="BG268"/>
      <c r="BH268"/>
      <c r="BI268"/>
      <c r="BJ268"/>
      <c r="BK268" s="137"/>
      <c r="BO268"/>
      <c r="BP268"/>
      <c r="BQ268"/>
      <c r="BR268"/>
      <c r="BS268"/>
    </row>
    <row r="269" spans="1:71" ht="36" customHeigh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 s="41"/>
      <c r="S269"/>
      <c r="U269" s="137"/>
      <c r="AB269"/>
      <c r="AE269"/>
      <c r="AI269"/>
      <c r="AK269"/>
      <c r="AL269"/>
      <c r="AM269"/>
      <c r="AN269"/>
      <c r="AO269"/>
      <c r="AP269"/>
      <c r="AQ269"/>
      <c r="AR269"/>
      <c r="BF269"/>
      <c r="BG269"/>
      <c r="BH269"/>
      <c r="BI269"/>
      <c r="BJ269"/>
      <c r="BK269" s="137"/>
      <c r="BO269"/>
      <c r="BP269"/>
      <c r="BQ269"/>
      <c r="BR269"/>
      <c r="BS269"/>
    </row>
    <row r="270" spans="1:71" ht="27" customHeigh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 s="41"/>
      <c r="S270"/>
      <c r="U270" s="137"/>
      <c r="AB270"/>
      <c r="AE270"/>
      <c r="AI270"/>
      <c r="AK270"/>
      <c r="AL270"/>
      <c r="AM270"/>
      <c r="AN270"/>
      <c r="AO270"/>
      <c r="AP270"/>
      <c r="AQ270"/>
      <c r="AR270"/>
      <c r="BF270"/>
      <c r="BG270"/>
      <c r="BH270"/>
      <c r="BI270"/>
      <c r="BJ270"/>
      <c r="BK270" s="137"/>
      <c r="BO270"/>
      <c r="BP270"/>
      <c r="BQ270"/>
      <c r="BR270"/>
      <c r="BS270"/>
    </row>
    <row r="271" spans="1:71" ht="27" customHeigh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 s="41"/>
      <c r="S271"/>
      <c r="U271" s="137"/>
      <c r="AB271"/>
      <c r="AE271"/>
      <c r="AI271"/>
      <c r="AK271"/>
      <c r="AL271"/>
      <c r="AM271"/>
      <c r="AN271"/>
      <c r="AO271"/>
      <c r="AP271"/>
      <c r="AQ271"/>
      <c r="AR271"/>
      <c r="BF271"/>
      <c r="BG271"/>
      <c r="BH271"/>
      <c r="BI271"/>
      <c r="BJ271"/>
      <c r="BK271" s="137"/>
      <c r="BO271"/>
      <c r="BP271"/>
      <c r="BQ271"/>
      <c r="BR271"/>
      <c r="BS271"/>
    </row>
    <row r="272" spans="1:71" ht="27" customHeigh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 s="41"/>
      <c r="S272"/>
      <c r="U272" s="137"/>
      <c r="AB272"/>
      <c r="AE272"/>
      <c r="AI272"/>
      <c r="AK272"/>
      <c r="AL272"/>
      <c r="AM272"/>
      <c r="AN272"/>
      <c r="AO272"/>
      <c r="AP272"/>
      <c r="AQ272"/>
      <c r="AR272"/>
      <c r="BF272"/>
      <c r="BG272"/>
      <c r="BH272"/>
      <c r="BI272"/>
      <c r="BJ272"/>
      <c r="BK272" s="137"/>
      <c r="BO272"/>
      <c r="BP272"/>
      <c r="BQ272"/>
      <c r="BR272"/>
      <c r="BS272"/>
    </row>
    <row r="273" spans="1:71" ht="40.5" customHeigh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 s="41"/>
      <c r="S273"/>
      <c r="U273" s="137"/>
      <c r="AB273"/>
      <c r="AE273"/>
      <c r="AI273"/>
      <c r="AK273"/>
      <c r="AL273"/>
      <c r="AM273"/>
      <c r="AN273"/>
      <c r="AO273"/>
      <c r="AP273"/>
      <c r="AQ273"/>
      <c r="AR273"/>
      <c r="BF273"/>
      <c r="BG273"/>
      <c r="BH273"/>
      <c r="BI273"/>
      <c r="BJ273"/>
      <c r="BK273" s="137"/>
      <c r="BO273"/>
      <c r="BP273"/>
      <c r="BQ273"/>
      <c r="BR273"/>
      <c r="BS273"/>
    </row>
    <row r="274" spans="1:71" ht="27" customHeigh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 s="41"/>
      <c r="S274"/>
      <c r="U274" s="137"/>
      <c r="AB274"/>
      <c r="AE274"/>
      <c r="AI274"/>
      <c r="AK274"/>
      <c r="AL274"/>
      <c r="AM274"/>
      <c r="AN274"/>
      <c r="AO274"/>
      <c r="AP274"/>
      <c r="AQ274"/>
      <c r="AR274"/>
      <c r="BF274"/>
      <c r="BG274"/>
      <c r="BH274"/>
      <c r="BI274"/>
      <c r="BJ274"/>
      <c r="BK274" s="137"/>
      <c r="BO274"/>
      <c r="BP274"/>
      <c r="BQ274"/>
      <c r="BR274"/>
      <c r="BS274"/>
    </row>
    <row r="275" spans="1:71" ht="27" customHeigh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 s="41"/>
      <c r="S275"/>
      <c r="U275" s="137"/>
      <c r="AB275"/>
      <c r="AE275"/>
      <c r="AI275"/>
      <c r="AK275"/>
      <c r="AL275"/>
      <c r="AM275"/>
      <c r="AN275"/>
      <c r="AO275"/>
      <c r="AP275"/>
      <c r="AQ275"/>
      <c r="AR275"/>
      <c r="BF275"/>
      <c r="BG275"/>
      <c r="BH275"/>
      <c r="BI275"/>
      <c r="BJ275"/>
      <c r="BK275" s="137"/>
      <c r="BO275"/>
      <c r="BP275"/>
      <c r="BQ275"/>
      <c r="BR275"/>
      <c r="BS275"/>
    </row>
    <row r="276" spans="1:71" ht="27" customHeigh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 s="41"/>
      <c r="S276"/>
      <c r="U276" s="137"/>
      <c r="AB276"/>
      <c r="AE276"/>
      <c r="AI276"/>
      <c r="AK276"/>
      <c r="AL276"/>
      <c r="AM276"/>
      <c r="AN276"/>
      <c r="AO276"/>
      <c r="AP276"/>
      <c r="AQ276"/>
      <c r="AR276"/>
      <c r="BF276"/>
      <c r="BG276"/>
      <c r="BH276"/>
      <c r="BI276"/>
      <c r="BJ276"/>
      <c r="BK276" s="137"/>
      <c r="BO276"/>
      <c r="BP276"/>
      <c r="BQ276"/>
      <c r="BR276"/>
      <c r="BS276"/>
    </row>
    <row r="277" spans="1:71" ht="67.5" customHeigh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 s="41"/>
      <c r="S277"/>
      <c r="U277" s="137"/>
      <c r="AB277"/>
      <c r="AE277"/>
      <c r="AI277"/>
      <c r="AK277"/>
      <c r="AL277"/>
      <c r="AM277"/>
      <c r="AN277"/>
      <c r="AO277"/>
      <c r="AP277"/>
      <c r="AQ277"/>
      <c r="AR277"/>
      <c r="BF277"/>
      <c r="BG277"/>
      <c r="BH277"/>
      <c r="BI277"/>
      <c r="BJ277"/>
      <c r="BK277" s="137"/>
      <c r="BO277"/>
      <c r="BP277"/>
      <c r="BQ277"/>
      <c r="BR277"/>
      <c r="BS277"/>
    </row>
    <row r="278" spans="1:71" ht="27" customHeigh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 s="41"/>
      <c r="S278"/>
      <c r="U278" s="137"/>
      <c r="AB278"/>
      <c r="AE278"/>
      <c r="AI278"/>
      <c r="AK278"/>
      <c r="AL278"/>
      <c r="AM278"/>
      <c r="AN278"/>
      <c r="AO278"/>
      <c r="AP278"/>
      <c r="AQ278"/>
      <c r="AR278"/>
      <c r="BF278"/>
      <c r="BG278"/>
      <c r="BH278"/>
      <c r="BI278"/>
      <c r="BJ278"/>
      <c r="BK278" s="137"/>
      <c r="BO278"/>
      <c r="BP278"/>
      <c r="BQ278"/>
      <c r="BR278"/>
      <c r="BS278"/>
    </row>
    <row r="279" spans="1:71" ht="27" customHeigh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 s="41"/>
      <c r="S279"/>
      <c r="U279" s="137"/>
      <c r="AB279"/>
      <c r="AE279"/>
      <c r="AI279"/>
      <c r="AK279"/>
      <c r="AL279"/>
      <c r="AM279"/>
      <c r="AN279"/>
      <c r="AO279"/>
      <c r="AP279"/>
      <c r="AQ279"/>
      <c r="AR279"/>
      <c r="BF279"/>
      <c r="BG279"/>
      <c r="BH279"/>
      <c r="BI279"/>
      <c r="BJ279"/>
      <c r="BK279" s="137"/>
      <c r="BO279"/>
      <c r="BP279"/>
      <c r="BQ279"/>
      <c r="BR279"/>
      <c r="BS279"/>
    </row>
    <row r="280" spans="1:71" ht="27" customHeigh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 s="41"/>
      <c r="S280"/>
      <c r="U280" s="137"/>
      <c r="AB280"/>
      <c r="AE280"/>
      <c r="AI280"/>
      <c r="AK280"/>
      <c r="AL280"/>
      <c r="AM280"/>
      <c r="AN280"/>
      <c r="AO280"/>
      <c r="AP280"/>
      <c r="AQ280"/>
      <c r="AR280"/>
      <c r="BF280"/>
      <c r="BG280"/>
      <c r="BH280"/>
      <c r="BI280"/>
      <c r="BJ280"/>
      <c r="BK280" s="137"/>
      <c r="BO280"/>
      <c r="BP280"/>
      <c r="BQ280"/>
      <c r="BR280"/>
      <c r="BS280"/>
    </row>
    <row r="281" spans="1:71" ht="27" customHeigh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 s="41"/>
      <c r="S281"/>
      <c r="U281" s="137"/>
      <c r="AB281"/>
      <c r="AE281"/>
      <c r="AI281"/>
      <c r="AK281"/>
      <c r="AL281"/>
      <c r="AM281"/>
      <c r="AN281"/>
      <c r="AO281"/>
      <c r="AP281"/>
      <c r="AQ281"/>
      <c r="AR281"/>
      <c r="BF281"/>
      <c r="BG281"/>
      <c r="BH281"/>
      <c r="BI281"/>
      <c r="BJ281"/>
      <c r="BK281" s="137"/>
      <c r="BO281"/>
      <c r="BP281"/>
      <c r="BQ281"/>
      <c r="BR281"/>
      <c r="BS281"/>
    </row>
    <row r="282" spans="1:71" ht="27" customHeigh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 s="41"/>
      <c r="S282"/>
      <c r="U282" s="137"/>
      <c r="AB282"/>
      <c r="AE282"/>
      <c r="AI282"/>
      <c r="AK282"/>
      <c r="AL282"/>
      <c r="AM282"/>
      <c r="AN282"/>
      <c r="AO282"/>
      <c r="AP282"/>
      <c r="AQ282"/>
      <c r="AR282"/>
      <c r="BF282"/>
      <c r="BG282"/>
      <c r="BH282"/>
      <c r="BI282"/>
      <c r="BJ282"/>
      <c r="BK282" s="137"/>
      <c r="BO282"/>
      <c r="BP282"/>
      <c r="BQ282"/>
      <c r="BR282"/>
      <c r="BS282"/>
    </row>
    <row r="283" spans="1:71" ht="27" customHeigh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 s="41"/>
      <c r="S283"/>
      <c r="U283" s="137"/>
      <c r="AB283"/>
      <c r="AE283"/>
      <c r="AI283"/>
      <c r="AK283"/>
      <c r="AL283"/>
      <c r="AM283"/>
      <c r="AN283"/>
      <c r="AO283"/>
      <c r="AP283"/>
      <c r="AQ283"/>
      <c r="AR283"/>
      <c r="BF283"/>
      <c r="BG283"/>
      <c r="BH283"/>
      <c r="BI283"/>
      <c r="BJ283"/>
      <c r="BK283" s="137"/>
      <c r="BO283"/>
      <c r="BP283"/>
      <c r="BQ283"/>
      <c r="BR283"/>
      <c r="BS283"/>
    </row>
    <row r="284" spans="1:71" ht="27" customHeigh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 s="41"/>
      <c r="S284"/>
      <c r="U284" s="137"/>
      <c r="AB284"/>
      <c r="AE284"/>
      <c r="AI284"/>
      <c r="AK284"/>
      <c r="AL284"/>
      <c r="AM284"/>
      <c r="AN284"/>
      <c r="AO284"/>
      <c r="AP284"/>
      <c r="AQ284"/>
      <c r="AR284"/>
      <c r="BF284"/>
      <c r="BG284"/>
      <c r="BH284"/>
      <c r="BI284"/>
      <c r="BJ284"/>
      <c r="BK284" s="137"/>
      <c r="BO284"/>
      <c r="BP284"/>
      <c r="BQ284"/>
      <c r="BR284"/>
      <c r="BS284"/>
    </row>
    <row r="285" spans="1:71" ht="27" customHeigh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 s="41"/>
      <c r="S285"/>
      <c r="U285" s="137"/>
      <c r="AB285"/>
      <c r="AE285"/>
      <c r="AI285"/>
      <c r="AK285"/>
      <c r="AL285"/>
      <c r="AM285"/>
      <c r="AN285"/>
      <c r="AO285"/>
      <c r="AP285"/>
      <c r="AQ285"/>
      <c r="AR285"/>
      <c r="BF285"/>
      <c r="BG285"/>
      <c r="BH285"/>
      <c r="BI285"/>
      <c r="BJ285"/>
      <c r="BK285" s="137"/>
      <c r="BO285"/>
      <c r="BP285"/>
      <c r="BQ285"/>
      <c r="BR285"/>
      <c r="BS285"/>
    </row>
    <row r="286" spans="1:71" ht="27" customHeigh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 s="41"/>
      <c r="S286"/>
      <c r="U286" s="137"/>
      <c r="AB286"/>
      <c r="AE286"/>
      <c r="AI286"/>
      <c r="AK286"/>
      <c r="AL286"/>
      <c r="AM286"/>
      <c r="AN286"/>
      <c r="AO286"/>
      <c r="AP286"/>
      <c r="AQ286"/>
      <c r="AR286"/>
      <c r="BF286"/>
      <c r="BG286"/>
      <c r="BH286"/>
      <c r="BI286"/>
      <c r="BJ286"/>
      <c r="BK286" s="137"/>
      <c r="BO286"/>
      <c r="BP286"/>
      <c r="BQ286"/>
      <c r="BR286"/>
      <c r="BS286"/>
    </row>
    <row r="287" spans="1:71" ht="27" customHeigh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 s="41"/>
      <c r="S287"/>
      <c r="U287" s="137"/>
      <c r="AB287"/>
      <c r="AE287"/>
      <c r="AI287"/>
      <c r="AK287"/>
      <c r="AL287"/>
      <c r="AM287"/>
      <c r="AN287"/>
      <c r="AO287"/>
      <c r="AP287"/>
      <c r="AQ287"/>
      <c r="AR287"/>
      <c r="BF287"/>
      <c r="BG287"/>
      <c r="BH287"/>
      <c r="BI287"/>
      <c r="BJ287"/>
      <c r="BK287" s="137"/>
      <c r="BO287"/>
      <c r="BP287"/>
      <c r="BQ287"/>
      <c r="BR287"/>
      <c r="BS287"/>
    </row>
    <row r="288" spans="1:71" ht="27" customHeigh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 s="41"/>
      <c r="S288"/>
      <c r="U288" s="137"/>
      <c r="AB288"/>
      <c r="AE288"/>
      <c r="AI288"/>
      <c r="AK288"/>
      <c r="AL288"/>
      <c r="AM288"/>
      <c r="AN288"/>
      <c r="AO288"/>
      <c r="AP288"/>
      <c r="AQ288"/>
      <c r="AR288"/>
      <c r="BF288"/>
      <c r="BG288"/>
      <c r="BH288"/>
      <c r="BI288"/>
      <c r="BJ288"/>
      <c r="BK288" s="137"/>
      <c r="BO288"/>
      <c r="BP288"/>
      <c r="BQ288"/>
      <c r="BR288"/>
      <c r="BS288"/>
    </row>
    <row r="289" spans="1:71" ht="27" customHeigh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 s="41"/>
      <c r="S289"/>
      <c r="U289" s="137"/>
      <c r="AB289"/>
      <c r="AE289"/>
      <c r="AI289"/>
      <c r="AK289"/>
      <c r="AL289"/>
      <c r="AM289"/>
      <c r="AN289"/>
      <c r="AO289"/>
      <c r="AP289"/>
      <c r="AQ289"/>
      <c r="AR289"/>
      <c r="BF289"/>
      <c r="BG289"/>
      <c r="BH289"/>
      <c r="BI289"/>
      <c r="BJ289"/>
      <c r="BK289" s="137"/>
      <c r="BO289"/>
      <c r="BP289"/>
      <c r="BQ289"/>
      <c r="BR289"/>
      <c r="BS289"/>
    </row>
    <row r="290" spans="1:71" ht="27" customHeigh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 s="41"/>
      <c r="S290"/>
      <c r="U290" s="137"/>
      <c r="AB290"/>
      <c r="AE290"/>
      <c r="AI290"/>
      <c r="AK290"/>
      <c r="AL290"/>
      <c r="AM290"/>
      <c r="AN290"/>
      <c r="AO290"/>
      <c r="AP290"/>
      <c r="AQ290"/>
      <c r="AR290"/>
      <c r="BF290"/>
      <c r="BG290"/>
      <c r="BH290"/>
      <c r="BI290"/>
      <c r="BJ290"/>
      <c r="BK290" s="137"/>
      <c r="BO290"/>
      <c r="BP290"/>
      <c r="BQ290"/>
      <c r="BR290"/>
      <c r="BS290"/>
    </row>
    <row r="291" spans="1:71" ht="27" customHeigh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 s="41"/>
      <c r="S291"/>
      <c r="U291" s="137"/>
      <c r="AB291"/>
      <c r="AE291"/>
      <c r="AI291"/>
      <c r="AK291"/>
      <c r="AL291"/>
      <c r="AM291"/>
      <c r="AN291"/>
      <c r="AO291"/>
      <c r="AP291"/>
      <c r="AQ291"/>
      <c r="AR291"/>
      <c r="BF291"/>
      <c r="BG291"/>
      <c r="BH291"/>
      <c r="BI291"/>
      <c r="BJ291"/>
      <c r="BK291" s="137"/>
      <c r="BO291"/>
      <c r="BP291"/>
      <c r="BQ291"/>
      <c r="BR291"/>
      <c r="BS291"/>
    </row>
    <row r="292" spans="1:71" ht="27" customHeigh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 s="41"/>
      <c r="S292"/>
      <c r="U292" s="137"/>
      <c r="AB292"/>
      <c r="AE292"/>
      <c r="AI292"/>
      <c r="AK292"/>
      <c r="AL292"/>
      <c r="AM292"/>
      <c r="AN292"/>
      <c r="AO292"/>
      <c r="AP292"/>
      <c r="AQ292"/>
      <c r="AR292"/>
      <c r="BF292"/>
      <c r="BG292"/>
      <c r="BH292"/>
      <c r="BI292"/>
      <c r="BJ292"/>
      <c r="BK292" s="137"/>
      <c r="BO292"/>
      <c r="BP292"/>
      <c r="BQ292"/>
      <c r="BR292"/>
      <c r="BS292"/>
    </row>
    <row r="293" spans="1:71" ht="27" customHeigh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 s="41"/>
      <c r="S293"/>
      <c r="U293" s="137"/>
      <c r="AB293"/>
      <c r="AE293"/>
      <c r="AI293"/>
      <c r="AK293"/>
      <c r="AL293"/>
      <c r="AM293"/>
      <c r="AN293"/>
      <c r="AO293"/>
      <c r="AP293"/>
      <c r="AQ293"/>
      <c r="AR293"/>
      <c r="BF293"/>
      <c r="BG293"/>
      <c r="BH293"/>
      <c r="BI293"/>
      <c r="BJ293"/>
      <c r="BK293" s="137"/>
      <c r="BO293"/>
      <c r="BP293"/>
      <c r="BQ293"/>
      <c r="BR293"/>
      <c r="BS293"/>
    </row>
    <row r="294" spans="1:71" ht="27" customHeigh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 s="41"/>
      <c r="S294"/>
      <c r="U294" s="137"/>
      <c r="AB294"/>
      <c r="AE294"/>
      <c r="AI294"/>
      <c r="AK294"/>
      <c r="AL294"/>
      <c r="AM294"/>
      <c r="AN294"/>
      <c r="AO294"/>
      <c r="AP294"/>
      <c r="AQ294"/>
      <c r="AR294"/>
      <c r="BF294"/>
      <c r="BG294"/>
      <c r="BH294"/>
      <c r="BI294"/>
      <c r="BJ294"/>
      <c r="BK294" s="137"/>
      <c r="BO294"/>
      <c r="BP294"/>
      <c r="BQ294"/>
      <c r="BR294"/>
      <c r="BS294"/>
    </row>
    <row r="295" spans="1:71" ht="27" customHeigh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 s="41"/>
      <c r="S295"/>
      <c r="U295" s="137"/>
      <c r="AB295"/>
      <c r="AE295"/>
      <c r="AI295"/>
      <c r="AK295"/>
      <c r="AL295"/>
      <c r="AM295"/>
      <c r="AN295"/>
      <c r="AO295"/>
      <c r="AP295"/>
      <c r="AQ295"/>
      <c r="AR295"/>
      <c r="BF295"/>
      <c r="BG295"/>
      <c r="BH295"/>
      <c r="BI295"/>
      <c r="BJ295"/>
      <c r="BK295" s="137"/>
      <c r="BO295"/>
      <c r="BP295"/>
      <c r="BQ295"/>
      <c r="BR295"/>
      <c r="BS295"/>
    </row>
    <row r="296" spans="1:71" ht="27" customHeigh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 s="41"/>
      <c r="S296"/>
      <c r="U296" s="137"/>
      <c r="AB296"/>
      <c r="AE296"/>
      <c r="AI296"/>
      <c r="AK296"/>
      <c r="AL296"/>
      <c r="AM296"/>
      <c r="AN296"/>
      <c r="AO296"/>
      <c r="AP296"/>
      <c r="AQ296"/>
      <c r="AR296"/>
      <c r="BF296"/>
      <c r="BG296"/>
      <c r="BH296"/>
      <c r="BI296"/>
      <c r="BJ296"/>
      <c r="BK296" s="137"/>
      <c r="BO296"/>
      <c r="BP296"/>
      <c r="BQ296"/>
      <c r="BR296"/>
      <c r="BS296"/>
    </row>
    <row r="297" spans="1:71" ht="27" customHeigh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 s="41"/>
      <c r="S297"/>
      <c r="U297" s="137"/>
      <c r="AB297"/>
      <c r="AE297"/>
      <c r="AI297"/>
      <c r="AK297"/>
      <c r="AL297"/>
      <c r="AM297"/>
      <c r="AN297"/>
      <c r="AO297"/>
      <c r="AP297"/>
      <c r="AQ297"/>
      <c r="AR297"/>
      <c r="BF297"/>
      <c r="BG297"/>
      <c r="BH297"/>
      <c r="BI297"/>
      <c r="BJ297"/>
      <c r="BK297" s="137"/>
      <c r="BO297"/>
      <c r="BP297"/>
      <c r="BQ297"/>
      <c r="BR297"/>
      <c r="BS297"/>
    </row>
    <row r="298" spans="1:71" ht="27" customHeigh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 s="41"/>
      <c r="S298"/>
      <c r="U298" s="137"/>
      <c r="AB298"/>
      <c r="AE298"/>
      <c r="AI298"/>
      <c r="AK298"/>
      <c r="AL298"/>
      <c r="AM298"/>
      <c r="AN298"/>
      <c r="AO298"/>
      <c r="AP298"/>
      <c r="AQ298"/>
      <c r="AR298"/>
      <c r="BF298"/>
      <c r="BG298"/>
      <c r="BH298"/>
      <c r="BI298"/>
      <c r="BJ298"/>
      <c r="BK298" s="137"/>
      <c r="BO298"/>
      <c r="BP298"/>
      <c r="BQ298"/>
      <c r="BR298"/>
      <c r="BS298"/>
    </row>
    <row r="299" spans="1:71" ht="27" customHeigh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 s="41"/>
      <c r="S299"/>
      <c r="U299" s="137"/>
      <c r="AB299"/>
      <c r="AE299"/>
      <c r="AI299"/>
      <c r="AK299"/>
      <c r="AL299"/>
      <c r="AM299"/>
      <c r="AN299"/>
      <c r="AO299"/>
      <c r="AP299"/>
      <c r="AQ299"/>
      <c r="AR299"/>
      <c r="BF299"/>
      <c r="BG299"/>
      <c r="BH299"/>
      <c r="BI299"/>
      <c r="BJ299"/>
      <c r="BK299" s="137"/>
      <c r="BO299"/>
      <c r="BP299"/>
      <c r="BQ299"/>
      <c r="BR299"/>
      <c r="BS299"/>
    </row>
    <row r="300" spans="1:71" ht="27" customHeigh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 s="41"/>
      <c r="S300"/>
      <c r="U300" s="137"/>
      <c r="AB300"/>
      <c r="AE300"/>
      <c r="AI300"/>
      <c r="AK300"/>
      <c r="AL300"/>
      <c r="AM300"/>
      <c r="AN300"/>
      <c r="AO300"/>
      <c r="AP300"/>
      <c r="AQ300"/>
      <c r="AR300"/>
      <c r="BF300"/>
      <c r="BG300"/>
      <c r="BH300"/>
      <c r="BI300"/>
      <c r="BJ300"/>
      <c r="BK300" s="137"/>
      <c r="BO300"/>
      <c r="BP300"/>
      <c r="BQ300"/>
      <c r="BR300"/>
      <c r="BS300"/>
    </row>
    <row r="301" spans="1:71" ht="27" customHeigh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 s="41"/>
      <c r="S301"/>
      <c r="U301" s="137"/>
      <c r="AB301"/>
      <c r="AE301"/>
      <c r="AI301"/>
      <c r="AK301"/>
      <c r="AL301"/>
      <c r="AM301"/>
      <c r="AN301"/>
      <c r="AO301"/>
      <c r="AP301"/>
      <c r="AQ301"/>
      <c r="AR301"/>
      <c r="BF301"/>
      <c r="BG301"/>
      <c r="BH301"/>
      <c r="BI301"/>
      <c r="BJ301"/>
      <c r="BK301" s="137"/>
      <c r="BO301"/>
      <c r="BP301"/>
      <c r="BQ301"/>
      <c r="BR301"/>
      <c r="BS301"/>
    </row>
    <row r="302" spans="1:71" ht="27" customHeigh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 s="41"/>
      <c r="S302"/>
      <c r="U302" s="137"/>
      <c r="AB302"/>
      <c r="AE302"/>
      <c r="AI302"/>
      <c r="AK302"/>
      <c r="AL302"/>
      <c r="AM302"/>
      <c r="AN302"/>
      <c r="AO302"/>
      <c r="AP302"/>
      <c r="AQ302"/>
      <c r="AR302"/>
      <c r="BF302"/>
      <c r="BG302"/>
      <c r="BH302"/>
      <c r="BI302"/>
      <c r="BJ302"/>
      <c r="BK302" s="137"/>
      <c r="BO302"/>
      <c r="BP302"/>
      <c r="BQ302"/>
      <c r="BR302"/>
      <c r="BS302"/>
    </row>
    <row r="303" spans="1:71" ht="27" customHeigh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 s="41"/>
      <c r="S303"/>
      <c r="U303" s="137"/>
      <c r="AB303"/>
      <c r="AE303"/>
      <c r="AI303"/>
      <c r="AK303"/>
      <c r="AL303"/>
      <c r="AM303"/>
      <c r="AN303"/>
      <c r="AO303"/>
      <c r="AP303"/>
      <c r="AQ303"/>
      <c r="AR303"/>
      <c r="BF303"/>
      <c r="BG303"/>
      <c r="BH303"/>
      <c r="BI303"/>
      <c r="BJ303"/>
      <c r="BK303" s="137"/>
      <c r="BO303"/>
      <c r="BP303"/>
      <c r="BQ303"/>
      <c r="BR303"/>
      <c r="BS303"/>
    </row>
    <row r="304" spans="1:71" ht="27" customHeigh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 s="41"/>
      <c r="S304"/>
      <c r="U304" s="137"/>
      <c r="AB304"/>
      <c r="AE304"/>
      <c r="AI304"/>
      <c r="AK304"/>
      <c r="AL304"/>
      <c r="AM304"/>
      <c r="AN304"/>
      <c r="AO304"/>
      <c r="AP304"/>
      <c r="AQ304"/>
      <c r="AR304"/>
      <c r="BF304"/>
      <c r="BG304"/>
      <c r="BH304"/>
      <c r="BI304"/>
      <c r="BJ304"/>
      <c r="BK304" s="137"/>
      <c r="BO304"/>
      <c r="BP304"/>
      <c r="BQ304"/>
      <c r="BR304"/>
      <c r="BS304"/>
    </row>
    <row r="305" spans="1:72" ht="27" customHeigh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 s="41"/>
      <c r="S305"/>
      <c r="U305" s="137"/>
      <c r="AB305"/>
      <c r="AE305"/>
      <c r="AI305"/>
      <c r="AK305"/>
      <c r="AL305"/>
      <c r="AM305"/>
      <c r="AN305"/>
      <c r="AO305"/>
      <c r="AP305"/>
      <c r="AQ305"/>
      <c r="AR305"/>
      <c r="BF305"/>
      <c r="BG305"/>
      <c r="BH305"/>
      <c r="BI305"/>
      <c r="BJ305"/>
      <c r="BK305" s="137"/>
      <c r="BO305"/>
      <c r="BP305"/>
      <c r="BQ305"/>
      <c r="BR305"/>
      <c r="BS305"/>
    </row>
    <row r="306" spans="1:72" ht="27" customHeigh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 s="41"/>
      <c r="S306"/>
      <c r="U306" s="137"/>
      <c r="AB306"/>
      <c r="AE306"/>
      <c r="AI306"/>
      <c r="AK306"/>
      <c r="AL306"/>
      <c r="AM306"/>
      <c r="AN306"/>
      <c r="AO306"/>
      <c r="AP306"/>
      <c r="AQ306"/>
      <c r="AR306"/>
      <c r="BF306"/>
      <c r="BG306"/>
      <c r="BH306"/>
      <c r="BI306"/>
      <c r="BJ306"/>
      <c r="BK306" s="137"/>
      <c r="BO306"/>
      <c r="BP306"/>
      <c r="BQ306"/>
      <c r="BR306"/>
      <c r="BS306"/>
    </row>
    <row r="307" spans="1:72" ht="27" customHeigh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 s="41"/>
      <c r="S307"/>
      <c r="U307" s="137"/>
      <c r="AB307"/>
      <c r="AE307"/>
      <c r="AI307"/>
      <c r="AK307"/>
      <c r="AL307"/>
      <c r="AM307"/>
      <c r="AN307"/>
      <c r="AO307"/>
      <c r="AP307"/>
      <c r="AQ307"/>
      <c r="AR307"/>
      <c r="BF307"/>
      <c r="BG307"/>
      <c r="BH307"/>
      <c r="BI307"/>
      <c r="BJ307"/>
      <c r="BK307" s="137"/>
      <c r="BO307"/>
      <c r="BP307"/>
      <c r="BQ307"/>
      <c r="BR307"/>
      <c r="BS307"/>
    </row>
    <row r="308" spans="1:72" ht="27" customHeigh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 s="41"/>
      <c r="S308"/>
      <c r="U308" s="137"/>
      <c r="AB308"/>
      <c r="AE308"/>
      <c r="AI308"/>
      <c r="AK308"/>
      <c r="AL308"/>
      <c r="AM308"/>
      <c r="AN308"/>
      <c r="AO308"/>
      <c r="AP308"/>
      <c r="AQ308"/>
      <c r="AR308"/>
      <c r="BF308"/>
      <c r="BG308"/>
      <c r="BH308"/>
      <c r="BI308"/>
      <c r="BJ308"/>
      <c r="BK308" s="137"/>
      <c r="BO308"/>
      <c r="BP308"/>
      <c r="BQ308"/>
      <c r="BR308"/>
      <c r="BS308"/>
    </row>
    <row r="309" spans="1:72" ht="27" customHeigh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 s="41"/>
      <c r="S309"/>
      <c r="U309" s="137"/>
      <c r="AB309"/>
      <c r="AE309"/>
      <c r="AI309"/>
      <c r="AK309"/>
      <c r="AL309"/>
      <c r="AM309"/>
      <c r="AN309"/>
      <c r="AO309"/>
      <c r="AP309"/>
      <c r="AQ309"/>
      <c r="AR309"/>
      <c r="BF309"/>
      <c r="BG309"/>
      <c r="BH309"/>
      <c r="BI309"/>
      <c r="BJ309"/>
      <c r="BK309" s="137"/>
      <c r="BO309"/>
      <c r="BP309"/>
      <c r="BQ309"/>
      <c r="BR309"/>
      <c r="BS309"/>
    </row>
    <row r="310" spans="1:72" ht="27" customHeigh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 s="41"/>
      <c r="S310"/>
      <c r="U310" s="137"/>
      <c r="AB310"/>
      <c r="AE310"/>
      <c r="AI310"/>
      <c r="AK310"/>
      <c r="AL310"/>
      <c r="AM310"/>
      <c r="AN310"/>
      <c r="AO310"/>
      <c r="AP310"/>
      <c r="AQ310"/>
      <c r="AR310"/>
      <c r="BF310"/>
      <c r="BG310"/>
      <c r="BH310"/>
      <c r="BI310"/>
      <c r="BJ310"/>
      <c r="BK310" s="137"/>
      <c r="BO310"/>
      <c r="BP310"/>
      <c r="BQ310"/>
      <c r="BR310"/>
      <c r="BS310"/>
    </row>
    <row r="311" spans="1:72" ht="27" customHeigh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 s="41"/>
      <c r="S311"/>
      <c r="U311" s="137"/>
      <c r="AB311"/>
      <c r="AE311"/>
      <c r="AI311"/>
      <c r="AK311"/>
      <c r="AL311"/>
      <c r="AM311"/>
      <c r="AN311"/>
      <c r="AO311"/>
      <c r="AP311"/>
      <c r="AQ311"/>
      <c r="AR311"/>
      <c r="BF311"/>
      <c r="BG311"/>
      <c r="BH311"/>
      <c r="BI311"/>
      <c r="BJ311"/>
      <c r="BK311" s="137"/>
      <c r="BO311"/>
      <c r="BP311"/>
      <c r="BQ311"/>
      <c r="BR311"/>
      <c r="BS311"/>
    </row>
    <row r="312" spans="1:72" ht="27" customHeigh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 s="41"/>
      <c r="S312"/>
      <c r="U312" s="137"/>
      <c r="AB312"/>
      <c r="AE312"/>
      <c r="AI312"/>
      <c r="AK312"/>
      <c r="AL312"/>
      <c r="AM312"/>
      <c r="AN312"/>
      <c r="AO312"/>
      <c r="AP312"/>
      <c r="AQ312"/>
      <c r="AR312"/>
      <c r="BF312"/>
      <c r="BG312"/>
      <c r="BH312"/>
      <c r="BI312"/>
      <c r="BJ312"/>
      <c r="BK312" s="137"/>
      <c r="BO312"/>
      <c r="BP312"/>
      <c r="BQ312"/>
      <c r="BR312"/>
      <c r="BS312"/>
    </row>
    <row r="313" spans="1:72" ht="27" customHeigh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 s="41"/>
      <c r="S313"/>
      <c r="U313" s="137"/>
      <c r="AB313"/>
      <c r="AE313"/>
      <c r="AI313"/>
      <c r="AK313"/>
      <c r="AL313"/>
      <c r="AM313"/>
      <c r="AN313"/>
      <c r="AO313"/>
      <c r="AP313"/>
      <c r="AQ313"/>
      <c r="AR313"/>
      <c r="BF313"/>
      <c r="BG313"/>
      <c r="BH313"/>
      <c r="BI313"/>
      <c r="BJ313"/>
      <c r="BK313" s="137"/>
      <c r="BO313"/>
      <c r="BP313"/>
      <c r="BQ313"/>
      <c r="BR313"/>
      <c r="BS313"/>
    </row>
    <row r="314" spans="1:72" ht="27" customHeigh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 s="41"/>
      <c r="S314"/>
      <c r="U314" s="137"/>
      <c r="AB314"/>
      <c r="AE314"/>
      <c r="AI314"/>
      <c r="AK314"/>
      <c r="AL314"/>
      <c r="AM314"/>
      <c r="AN314"/>
      <c r="AO314"/>
      <c r="AP314"/>
      <c r="AQ314"/>
      <c r="AR314"/>
      <c r="BF314"/>
      <c r="BG314"/>
      <c r="BH314"/>
      <c r="BI314"/>
      <c r="BJ314"/>
      <c r="BK314" s="137"/>
      <c r="BO314"/>
      <c r="BP314"/>
      <c r="BQ314"/>
      <c r="BR314"/>
      <c r="BS314"/>
    </row>
    <row r="315" spans="1:72" ht="27" customHeigh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 s="41"/>
      <c r="S315"/>
      <c r="U315" s="137"/>
      <c r="AB315"/>
      <c r="AE315"/>
      <c r="AI315"/>
      <c r="AK315"/>
      <c r="AL315"/>
      <c r="AM315"/>
      <c r="AN315"/>
      <c r="AO315"/>
      <c r="AP315"/>
      <c r="AQ315"/>
      <c r="AR315"/>
      <c r="BF315"/>
      <c r="BG315"/>
      <c r="BH315"/>
      <c r="BI315"/>
      <c r="BJ315"/>
      <c r="BK315" s="137"/>
      <c r="BO315"/>
      <c r="BP315"/>
      <c r="BQ315"/>
      <c r="BR315"/>
      <c r="BS315"/>
    </row>
    <row r="316" spans="1:72" ht="27" customHeigh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 s="41"/>
      <c r="S316"/>
      <c r="U316" s="137"/>
      <c r="AB316"/>
      <c r="AE316"/>
      <c r="AI316"/>
      <c r="AK316"/>
      <c r="AL316"/>
      <c r="AM316"/>
      <c r="AN316"/>
      <c r="AO316"/>
      <c r="AP316"/>
      <c r="AQ316"/>
      <c r="AR316"/>
      <c r="BF316"/>
      <c r="BG316"/>
      <c r="BH316"/>
      <c r="BI316"/>
      <c r="BJ316"/>
      <c r="BK316" s="137"/>
      <c r="BO316"/>
      <c r="BP316"/>
      <c r="BQ316"/>
      <c r="BR316"/>
      <c r="BS316"/>
    </row>
    <row r="317" spans="1:72" ht="27" customHeigh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 s="41"/>
      <c r="S317"/>
      <c r="U317" s="137"/>
      <c r="AB317"/>
      <c r="AE317"/>
      <c r="AI317"/>
      <c r="AK317"/>
      <c r="AL317"/>
      <c r="AM317"/>
      <c r="AN317"/>
      <c r="AO317"/>
      <c r="AP317"/>
      <c r="AQ317"/>
      <c r="AR317"/>
      <c r="BF317"/>
      <c r="BG317"/>
      <c r="BH317"/>
      <c r="BI317"/>
      <c r="BJ317"/>
      <c r="BK317" s="137"/>
      <c r="BO317"/>
      <c r="BP317"/>
      <c r="BQ317"/>
      <c r="BR317"/>
      <c r="BS317"/>
    </row>
    <row r="318" spans="1:72" ht="27" customHeigh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 s="41"/>
      <c r="S318"/>
      <c r="U318" s="137"/>
      <c r="AB318"/>
      <c r="AE318"/>
      <c r="AI318"/>
      <c r="AK318"/>
      <c r="AL318"/>
      <c r="AM318"/>
      <c r="AN318"/>
      <c r="AO318"/>
      <c r="AP318"/>
      <c r="AQ318"/>
      <c r="AR318"/>
      <c r="BF318"/>
      <c r="BG318"/>
      <c r="BH318"/>
      <c r="BI318"/>
      <c r="BJ318"/>
      <c r="BK318" s="137"/>
      <c r="BO318"/>
      <c r="BP318"/>
      <c r="BQ318"/>
      <c r="BR318"/>
      <c r="BS318"/>
    </row>
    <row r="319" spans="1:72" s="79" customFormat="1" ht="27" customHeigh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 s="41"/>
      <c r="R319" s="137"/>
      <c r="S319"/>
      <c r="T319" s="137"/>
      <c r="U319" s="137"/>
      <c r="V319" s="137"/>
      <c r="W319" s="137"/>
      <c r="X319" s="137"/>
      <c r="Y319" s="137"/>
      <c r="Z319"/>
      <c r="AA319"/>
      <c r="AB319"/>
      <c r="AC319"/>
      <c r="AD319"/>
      <c r="AE319"/>
      <c r="AF319" s="137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 s="137"/>
      <c r="BL319" s="137"/>
      <c r="BM319"/>
      <c r="BN319"/>
      <c r="BO319"/>
      <c r="BP319"/>
      <c r="BQ319"/>
      <c r="BR319"/>
      <c r="BS319"/>
      <c r="BT319"/>
    </row>
    <row r="320" spans="1:72" ht="27" customHeigh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 s="41"/>
      <c r="S320"/>
      <c r="U320" s="137"/>
      <c r="AB320"/>
      <c r="AE320"/>
      <c r="AI320"/>
      <c r="AK320"/>
      <c r="AL320"/>
      <c r="AM320"/>
      <c r="AN320"/>
      <c r="AO320"/>
      <c r="AP320"/>
      <c r="AQ320"/>
      <c r="AR320"/>
      <c r="BF320"/>
      <c r="BG320"/>
      <c r="BH320"/>
      <c r="BI320"/>
      <c r="BJ320"/>
      <c r="BK320" s="137"/>
      <c r="BO320"/>
      <c r="BP320"/>
      <c r="BQ320"/>
      <c r="BR320"/>
      <c r="BS320"/>
    </row>
    <row r="321" spans="1:71" ht="27" customHeigh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 s="41"/>
      <c r="S321"/>
      <c r="U321" s="137"/>
      <c r="AB321"/>
      <c r="AE321"/>
      <c r="AI321"/>
      <c r="AK321"/>
      <c r="AL321"/>
      <c r="AM321"/>
      <c r="AN321"/>
      <c r="AO321"/>
      <c r="AP321"/>
      <c r="AQ321"/>
      <c r="AR321"/>
      <c r="BF321"/>
      <c r="BG321"/>
      <c r="BH321"/>
      <c r="BI321"/>
      <c r="BJ321"/>
      <c r="BK321" s="137"/>
      <c r="BO321"/>
      <c r="BP321"/>
      <c r="BQ321"/>
      <c r="BR321"/>
      <c r="BS321"/>
    </row>
    <row r="322" spans="1:71" ht="27" customHeigh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 s="41"/>
      <c r="S322"/>
      <c r="U322" s="137"/>
      <c r="AB322"/>
      <c r="AE322"/>
      <c r="AI322"/>
      <c r="AK322"/>
      <c r="AL322"/>
      <c r="AM322"/>
      <c r="AN322"/>
      <c r="AO322"/>
      <c r="AP322"/>
      <c r="AQ322"/>
      <c r="AR322"/>
      <c r="BF322"/>
      <c r="BG322"/>
      <c r="BH322"/>
      <c r="BI322"/>
      <c r="BJ322"/>
      <c r="BK322" s="137"/>
      <c r="BO322"/>
      <c r="BP322"/>
      <c r="BQ322"/>
      <c r="BR322"/>
      <c r="BS322"/>
    </row>
    <row r="323" spans="1:71" ht="27" customHeigh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 s="41"/>
      <c r="S323"/>
      <c r="U323" s="137"/>
      <c r="AB323"/>
      <c r="AE323"/>
      <c r="AI323"/>
      <c r="AK323"/>
      <c r="AL323"/>
      <c r="AM323"/>
      <c r="AN323"/>
      <c r="AO323"/>
      <c r="AP323"/>
      <c r="AQ323"/>
      <c r="AR323"/>
      <c r="BF323"/>
      <c r="BG323"/>
      <c r="BH323"/>
      <c r="BI323"/>
      <c r="BJ323"/>
      <c r="BK323" s="137"/>
      <c r="BO323"/>
      <c r="BP323"/>
      <c r="BQ323"/>
      <c r="BR323"/>
      <c r="BS323"/>
    </row>
    <row r="324" spans="1:71" ht="27" customHeigh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 s="41"/>
      <c r="S324"/>
      <c r="U324" s="137"/>
      <c r="AB324"/>
      <c r="AE324"/>
      <c r="AI324"/>
      <c r="AK324"/>
      <c r="AL324"/>
      <c r="AM324"/>
      <c r="AN324"/>
      <c r="AO324"/>
      <c r="AP324"/>
      <c r="AQ324"/>
      <c r="AR324"/>
      <c r="BF324"/>
      <c r="BG324"/>
      <c r="BH324"/>
      <c r="BI324"/>
      <c r="BJ324"/>
      <c r="BK324" s="137"/>
      <c r="BO324"/>
      <c r="BP324"/>
      <c r="BQ324"/>
      <c r="BR324"/>
      <c r="BS324"/>
    </row>
    <row r="325" spans="1:71" ht="27" customHeigh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 s="41"/>
      <c r="S325"/>
      <c r="U325" s="137"/>
      <c r="AB325"/>
      <c r="AE325"/>
      <c r="AI325"/>
      <c r="AK325"/>
      <c r="AL325"/>
      <c r="AM325"/>
      <c r="AN325"/>
      <c r="AO325"/>
      <c r="AP325"/>
      <c r="AQ325"/>
      <c r="AR325"/>
      <c r="BF325"/>
      <c r="BG325"/>
      <c r="BH325"/>
      <c r="BI325"/>
      <c r="BJ325"/>
      <c r="BK325" s="137"/>
      <c r="BO325"/>
      <c r="BP325"/>
      <c r="BQ325"/>
      <c r="BR325"/>
      <c r="BS325"/>
    </row>
    <row r="326" spans="1:71" ht="27" customHeigh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 s="41"/>
      <c r="S326"/>
      <c r="U326" s="137"/>
      <c r="AB326"/>
      <c r="AE326"/>
      <c r="AI326"/>
      <c r="AK326"/>
      <c r="AL326"/>
      <c r="AM326"/>
      <c r="AN326"/>
      <c r="AO326"/>
      <c r="AP326"/>
      <c r="AQ326"/>
      <c r="AR326"/>
      <c r="BF326"/>
      <c r="BG326"/>
      <c r="BH326"/>
      <c r="BI326"/>
      <c r="BJ326"/>
      <c r="BK326" s="137"/>
      <c r="BO326"/>
      <c r="BP326"/>
      <c r="BQ326"/>
      <c r="BR326"/>
      <c r="BS326"/>
    </row>
    <row r="327" spans="1:71" ht="27" customHeigh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 s="41"/>
      <c r="S327"/>
      <c r="U327" s="137"/>
      <c r="AB327"/>
      <c r="AE327"/>
      <c r="AI327"/>
      <c r="AK327"/>
      <c r="AL327"/>
      <c r="AM327"/>
      <c r="AN327"/>
      <c r="AO327"/>
      <c r="AP327"/>
      <c r="AQ327"/>
      <c r="AR327"/>
      <c r="BF327"/>
      <c r="BG327"/>
      <c r="BH327"/>
      <c r="BI327"/>
      <c r="BJ327"/>
      <c r="BK327" s="137"/>
      <c r="BO327"/>
      <c r="BP327"/>
      <c r="BQ327"/>
      <c r="BR327"/>
      <c r="BS327"/>
    </row>
    <row r="328" spans="1:71" ht="27" customHeigh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 s="41"/>
      <c r="S328"/>
      <c r="U328" s="137"/>
      <c r="AB328"/>
      <c r="AE328"/>
      <c r="AI328"/>
      <c r="AK328"/>
      <c r="AL328"/>
      <c r="AM328"/>
      <c r="AN328"/>
      <c r="AO328"/>
      <c r="AP328"/>
      <c r="AQ328"/>
      <c r="AR328"/>
      <c r="BF328"/>
      <c r="BG328"/>
      <c r="BH328"/>
      <c r="BI328"/>
      <c r="BJ328"/>
      <c r="BK328" s="137"/>
      <c r="BO328"/>
      <c r="BP328"/>
      <c r="BQ328"/>
      <c r="BR328"/>
      <c r="BS328"/>
    </row>
    <row r="329" spans="1:71" ht="27" customHeigh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 s="41"/>
      <c r="S329"/>
      <c r="U329" s="137"/>
      <c r="AB329"/>
      <c r="AE329"/>
      <c r="AI329"/>
      <c r="AK329"/>
      <c r="AL329"/>
      <c r="AM329"/>
      <c r="AN329"/>
      <c r="AO329"/>
      <c r="AP329"/>
      <c r="AQ329"/>
      <c r="AR329"/>
      <c r="BF329"/>
      <c r="BG329"/>
      <c r="BH329"/>
      <c r="BI329"/>
      <c r="BJ329"/>
      <c r="BK329" s="137"/>
      <c r="BO329"/>
      <c r="BP329"/>
      <c r="BQ329"/>
      <c r="BR329"/>
      <c r="BS329"/>
    </row>
    <row r="330" spans="1:71" ht="27" customHeigh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 s="41"/>
      <c r="S330"/>
      <c r="U330" s="137"/>
      <c r="AB330"/>
      <c r="AE330"/>
      <c r="AI330"/>
      <c r="AK330"/>
      <c r="AL330"/>
      <c r="AM330"/>
      <c r="AN330"/>
      <c r="AO330"/>
      <c r="AP330"/>
      <c r="AQ330"/>
      <c r="AR330"/>
      <c r="BF330"/>
      <c r="BG330"/>
      <c r="BH330"/>
      <c r="BI330"/>
      <c r="BJ330"/>
      <c r="BK330" s="137"/>
      <c r="BO330"/>
      <c r="BP330"/>
      <c r="BQ330"/>
      <c r="BR330"/>
      <c r="BS330"/>
    </row>
    <row r="331" spans="1:71" ht="27" customHeigh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 s="41"/>
      <c r="S331"/>
      <c r="U331" s="137"/>
      <c r="AB331"/>
      <c r="AE331"/>
      <c r="AI331"/>
      <c r="AK331"/>
      <c r="AL331"/>
      <c r="AM331"/>
      <c r="AN331"/>
      <c r="AO331"/>
      <c r="AP331"/>
      <c r="AQ331"/>
      <c r="AR331"/>
      <c r="BF331"/>
      <c r="BG331"/>
      <c r="BH331"/>
      <c r="BI331"/>
      <c r="BJ331"/>
      <c r="BK331" s="137"/>
      <c r="BO331"/>
      <c r="BP331"/>
      <c r="BQ331"/>
      <c r="BR331"/>
      <c r="BS331"/>
    </row>
    <row r="332" spans="1:71" ht="27" customHeigh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 s="41"/>
      <c r="S332"/>
      <c r="U332" s="137"/>
      <c r="AB332"/>
      <c r="AE332"/>
      <c r="AI332"/>
      <c r="AK332"/>
      <c r="AL332"/>
      <c r="AM332"/>
      <c r="AN332"/>
      <c r="AO332"/>
      <c r="AP332"/>
      <c r="AQ332"/>
      <c r="AR332"/>
      <c r="BF332"/>
      <c r="BG332"/>
      <c r="BH332"/>
      <c r="BI332"/>
      <c r="BJ332"/>
      <c r="BK332" s="137"/>
      <c r="BO332"/>
      <c r="BP332"/>
      <c r="BQ332"/>
      <c r="BR332"/>
      <c r="BS332"/>
    </row>
    <row r="333" spans="1:71" ht="27" customHeigh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 s="41"/>
      <c r="S333"/>
      <c r="U333" s="137"/>
      <c r="AB333"/>
      <c r="AE333"/>
      <c r="AI333"/>
      <c r="AK333"/>
      <c r="AL333"/>
      <c r="AM333"/>
      <c r="AN333"/>
      <c r="AO333"/>
      <c r="AP333"/>
      <c r="AQ333"/>
      <c r="AR333"/>
      <c r="BF333"/>
      <c r="BG333"/>
      <c r="BH333"/>
      <c r="BI333"/>
      <c r="BJ333"/>
      <c r="BK333" s="137"/>
      <c r="BO333"/>
      <c r="BP333"/>
      <c r="BQ333"/>
      <c r="BR333"/>
      <c r="BS333"/>
    </row>
    <row r="334" spans="1:71" ht="27" customHeigh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 s="41"/>
      <c r="S334"/>
      <c r="U334" s="137"/>
      <c r="AB334"/>
      <c r="AE334"/>
      <c r="AI334"/>
      <c r="AK334"/>
      <c r="AL334"/>
      <c r="AM334"/>
      <c r="AN334"/>
      <c r="AO334"/>
      <c r="AP334"/>
      <c r="AQ334"/>
      <c r="AR334"/>
      <c r="BF334"/>
      <c r="BG334"/>
      <c r="BH334"/>
      <c r="BI334"/>
      <c r="BJ334"/>
      <c r="BK334" s="137"/>
      <c r="BO334"/>
      <c r="BP334"/>
      <c r="BQ334"/>
      <c r="BR334"/>
      <c r="BS334"/>
    </row>
    <row r="335" spans="1:71" ht="27" customHeigh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 s="41"/>
      <c r="S335"/>
      <c r="U335" s="137"/>
      <c r="AB335"/>
      <c r="AE335"/>
      <c r="AI335"/>
      <c r="AK335"/>
      <c r="AL335"/>
      <c r="AM335"/>
      <c r="AN335"/>
      <c r="AO335"/>
      <c r="AP335"/>
      <c r="AQ335"/>
      <c r="AR335"/>
      <c r="BF335"/>
      <c r="BG335"/>
      <c r="BH335"/>
      <c r="BI335"/>
      <c r="BJ335"/>
      <c r="BK335" s="137"/>
      <c r="BO335"/>
      <c r="BP335"/>
      <c r="BQ335"/>
      <c r="BR335"/>
      <c r="BS335"/>
    </row>
    <row r="336" spans="1:71" ht="27" customHeigh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 s="41"/>
      <c r="S336"/>
      <c r="U336" s="137"/>
      <c r="AB336"/>
      <c r="AE336"/>
      <c r="AI336"/>
      <c r="AK336"/>
      <c r="AL336"/>
      <c r="AM336"/>
      <c r="AN336"/>
      <c r="AO336"/>
      <c r="AP336"/>
      <c r="AQ336"/>
      <c r="AR336"/>
      <c r="BF336"/>
      <c r="BG336"/>
      <c r="BH336"/>
      <c r="BI336"/>
      <c r="BJ336"/>
      <c r="BK336" s="137"/>
      <c r="BO336"/>
      <c r="BP336"/>
      <c r="BQ336"/>
      <c r="BR336"/>
      <c r="BS336"/>
    </row>
    <row r="337" spans="1:71" ht="27" customHeigh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 s="41"/>
      <c r="S337"/>
      <c r="U337" s="137"/>
      <c r="AB337"/>
      <c r="AE337"/>
      <c r="AI337"/>
      <c r="AK337"/>
      <c r="AL337"/>
      <c r="AM337"/>
      <c r="AN337"/>
      <c r="AO337"/>
      <c r="AP337"/>
      <c r="AQ337"/>
      <c r="AR337"/>
      <c r="BF337"/>
      <c r="BG337"/>
      <c r="BH337"/>
      <c r="BI337"/>
      <c r="BJ337"/>
      <c r="BK337" s="137"/>
      <c r="BO337"/>
      <c r="BP337"/>
      <c r="BQ337"/>
      <c r="BR337"/>
      <c r="BS337"/>
    </row>
    <row r="338" spans="1:71" ht="27" customHeigh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 s="41"/>
      <c r="S338"/>
      <c r="U338" s="137"/>
      <c r="AB338"/>
      <c r="AE338"/>
      <c r="AI338"/>
      <c r="AK338"/>
      <c r="AL338"/>
      <c r="AM338"/>
      <c r="AN338"/>
      <c r="AO338"/>
      <c r="AP338"/>
      <c r="AQ338"/>
      <c r="AR338"/>
      <c r="BF338"/>
      <c r="BG338"/>
      <c r="BH338"/>
      <c r="BI338"/>
      <c r="BJ338"/>
      <c r="BK338" s="137"/>
      <c r="BO338"/>
      <c r="BP338"/>
      <c r="BQ338"/>
      <c r="BR338"/>
      <c r="BS338"/>
    </row>
    <row r="339" spans="1:71" ht="27" customHeigh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 s="41"/>
      <c r="S339"/>
      <c r="U339" s="137"/>
      <c r="AB339"/>
      <c r="AE339"/>
      <c r="AI339"/>
      <c r="AK339"/>
      <c r="AL339"/>
      <c r="AM339"/>
      <c r="AN339"/>
      <c r="AO339"/>
      <c r="AP339"/>
      <c r="AQ339"/>
      <c r="AR339"/>
      <c r="BF339"/>
      <c r="BG339"/>
      <c r="BH339"/>
      <c r="BI339"/>
      <c r="BJ339"/>
      <c r="BK339" s="137"/>
      <c r="BO339"/>
      <c r="BP339"/>
      <c r="BQ339"/>
      <c r="BR339"/>
      <c r="BS339"/>
    </row>
    <row r="340" spans="1:71" ht="27" customHeigh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 s="41"/>
      <c r="S340"/>
      <c r="U340" s="137"/>
      <c r="AB340"/>
      <c r="AE340"/>
      <c r="AI340"/>
      <c r="AK340"/>
      <c r="AL340"/>
      <c r="AM340"/>
      <c r="AN340"/>
      <c r="AO340"/>
      <c r="AP340"/>
      <c r="AQ340"/>
      <c r="AR340"/>
      <c r="BF340"/>
      <c r="BG340"/>
      <c r="BH340"/>
      <c r="BI340"/>
      <c r="BJ340"/>
      <c r="BK340" s="137"/>
      <c r="BO340"/>
      <c r="BP340"/>
      <c r="BQ340"/>
      <c r="BR340"/>
      <c r="BS340"/>
    </row>
    <row r="341" spans="1:71" ht="27" customHeigh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 s="41"/>
      <c r="S341"/>
      <c r="U341" s="137"/>
      <c r="AB341"/>
      <c r="AE341"/>
      <c r="AI341"/>
      <c r="AK341"/>
      <c r="AL341"/>
      <c r="AM341"/>
      <c r="AN341"/>
      <c r="AO341"/>
      <c r="AP341"/>
      <c r="AQ341"/>
      <c r="AR341"/>
      <c r="BF341"/>
      <c r="BG341"/>
      <c r="BH341"/>
      <c r="BI341"/>
      <c r="BJ341"/>
      <c r="BK341" s="137"/>
      <c r="BO341"/>
      <c r="BP341"/>
      <c r="BQ341"/>
      <c r="BR341"/>
      <c r="BS341"/>
    </row>
    <row r="342" spans="1:71" ht="27" customHeigh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 s="41"/>
      <c r="S342"/>
      <c r="U342" s="137"/>
      <c r="AB342"/>
      <c r="AE342"/>
      <c r="AI342"/>
      <c r="AK342"/>
      <c r="AL342"/>
      <c r="AM342"/>
      <c r="AN342"/>
      <c r="AO342"/>
      <c r="AP342"/>
      <c r="AQ342"/>
      <c r="AR342"/>
      <c r="BF342"/>
      <c r="BG342"/>
      <c r="BH342"/>
      <c r="BI342"/>
      <c r="BJ342"/>
      <c r="BK342" s="137"/>
      <c r="BO342"/>
      <c r="BP342"/>
      <c r="BQ342"/>
      <c r="BR342"/>
      <c r="BS342"/>
    </row>
    <row r="343" spans="1:71" ht="27" customHeigh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 s="41"/>
      <c r="S343"/>
      <c r="U343" s="137"/>
      <c r="AB343"/>
      <c r="AE343"/>
      <c r="AI343"/>
      <c r="AK343"/>
      <c r="AL343"/>
      <c r="AM343"/>
      <c r="AN343"/>
      <c r="AO343"/>
      <c r="AP343"/>
      <c r="AQ343"/>
      <c r="AR343"/>
      <c r="BF343"/>
      <c r="BG343"/>
      <c r="BH343"/>
      <c r="BI343"/>
      <c r="BJ343"/>
      <c r="BK343" s="137"/>
      <c r="BO343"/>
      <c r="BP343"/>
      <c r="BQ343"/>
      <c r="BR343"/>
      <c r="BS343"/>
    </row>
    <row r="344" spans="1:71" ht="27" customHeigh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 s="41"/>
      <c r="S344"/>
      <c r="U344" s="137"/>
      <c r="AB344"/>
      <c r="AE344"/>
      <c r="AI344"/>
      <c r="AK344"/>
      <c r="AL344"/>
      <c r="AM344"/>
      <c r="AN344"/>
      <c r="AO344"/>
      <c r="AP344"/>
      <c r="AQ344"/>
      <c r="AR344"/>
      <c r="BF344"/>
      <c r="BG344"/>
      <c r="BH344"/>
      <c r="BI344"/>
      <c r="BJ344"/>
      <c r="BK344" s="137"/>
      <c r="BO344"/>
      <c r="BP344"/>
      <c r="BQ344"/>
      <c r="BR344"/>
      <c r="BS344"/>
    </row>
    <row r="345" spans="1:71" ht="27" customHeigh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 s="41"/>
      <c r="S345"/>
      <c r="U345" s="137"/>
      <c r="AB345"/>
      <c r="AE345"/>
      <c r="AI345"/>
      <c r="AK345"/>
      <c r="AL345"/>
      <c r="AM345"/>
      <c r="AN345"/>
      <c r="AO345"/>
      <c r="AP345"/>
      <c r="AQ345"/>
      <c r="AR345"/>
      <c r="BF345"/>
      <c r="BG345"/>
      <c r="BH345"/>
      <c r="BI345"/>
      <c r="BJ345"/>
      <c r="BK345" s="137"/>
      <c r="BO345"/>
      <c r="BP345"/>
      <c r="BQ345"/>
      <c r="BR345"/>
      <c r="BS345"/>
    </row>
    <row r="346" spans="1:71" ht="27" customHeigh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 s="41"/>
      <c r="S346"/>
      <c r="U346" s="137"/>
      <c r="AB346"/>
      <c r="AE346"/>
      <c r="AI346"/>
      <c r="AK346"/>
      <c r="AL346"/>
      <c r="AM346"/>
      <c r="AN346"/>
      <c r="AO346"/>
      <c r="AP346"/>
      <c r="AQ346"/>
      <c r="AR346"/>
      <c r="BF346"/>
      <c r="BG346"/>
      <c r="BH346"/>
      <c r="BI346"/>
      <c r="BJ346"/>
      <c r="BK346" s="137"/>
      <c r="BO346"/>
      <c r="BP346"/>
      <c r="BQ346"/>
      <c r="BR346"/>
      <c r="BS346"/>
    </row>
    <row r="347" spans="1:71" ht="27" customHeigh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 s="41"/>
      <c r="S347"/>
      <c r="U347" s="137"/>
      <c r="AB347"/>
      <c r="AE347"/>
      <c r="AI347"/>
      <c r="AK347"/>
      <c r="AL347"/>
      <c r="AM347"/>
      <c r="AN347"/>
      <c r="AO347"/>
      <c r="AP347"/>
      <c r="AQ347"/>
      <c r="AR347"/>
      <c r="BF347"/>
      <c r="BG347"/>
      <c r="BH347"/>
      <c r="BI347"/>
      <c r="BJ347"/>
      <c r="BK347" s="137"/>
      <c r="BO347"/>
      <c r="BP347"/>
      <c r="BQ347"/>
      <c r="BR347"/>
      <c r="BS347"/>
    </row>
    <row r="348" spans="1:71" ht="27" customHeigh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 s="41"/>
      <c r="S348"/>
      <c r="U348" s="137"/>
      <c r="AB348"/>
      <c r="AE348"/>
      <c r="AI348"/>
      <c r="AK348"/>
      <c r="AL348"/>
      <c r="AM348"/>
      <c r="AN348"/>
      <c r="AO348"/>
      <c r="AP348"/>
      <c r="AQ348"/>
      <c r="AR348"/>
      <c r="BF348"/>
      <c r="BG348"/>
      <c r="BH348"/>
      <c r="BI348"/>
      <c r="BJ348"/>
      <c r="BK348" s="137"/>
      <c r="BO348"/>
      <c r="BP348"/>
      <c r="BQ348"/>
      <c r="BR348"/>
      <c r="BS348"/>
    </row>
    <row r="349" spans="1:71" ht="27" customHeigh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 s="41"/>
      <c r="S349"/>
      <c r="U349" s="137"/>
      <c r="AB349"/>
      <c r="AE349"/>
      <c r="AI349"/>
      <c r="AK349"/>
      <c r="AL349"/>
      <c r="AM349"/>
      <c r="AN349"/>
      <c r="AO349"/>
      <c r="AP349"/>
      <c r="AQ349"/>
      <c r="AR349"/>
      <c r="BF349"/>
      <c r="BG349"/>
      <c r="BH349"/>
      <c r="BI349"/>
      <c r="BJ349"/>
      <c r="BK349" s="137"/>
      <c r="BO349"/>
      <c r="BP349"/>
      <c r="BQ349"/>
      <c r="BR349"/>
      <c r="BS349"/>
    </row>
    <row r="350" spans="1:71" ht="27" customHeigh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 s="41"/>
      <c r="S350"/>
      <c r="U350" s="137"/>
      <c r="AB350"/>
      <c r="AE350"/>
      <c r="AI350"/>
      <c r="AK350"/>
      <c r="AL350"/>
      <c r="AM350"/>
      <c r="AN350"/>
      <c r="AO350"/>
      <c r="AP350"/>
      <c r="AQ350"/>
      <c r="AR350"/>
      <c r="BF350"/>
      <c r="BG350"/>
      <c r="BH350"/>
      <c r="BI350"/>
      <c r="BJ350"/>
      <c r="BK350" s="137"/>
      <c r="BO350"/>
      <c r="BP350"/>
      <c r="BQ350"/>
      <c r="BR350"/>
      <c r="BS350"/>
    </row>
    <row r="351" spans="1:71" ht="27" customHeigh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 s="41"/>
      <c r="S351"/>
      <c r="U351" s="137"/>
      <c r="AB351"/>
      <c r="AE351"/>
      <c r="AI351"/>
      <c r="AK351"/>
      <c r="AL351"/>
      <c r="AM351"/>
      <c r="AN351"/>
      <c r="AO351"/>
      <c r="AP351"/>
      <c r="AQ351"/>
      <c r="AR351"/>
      <c r="BF351"/>
      <c r="BG351"/>
      <c r="BH351"/>
      <c r="BI351"/>
      <c r="BJ351"/>
      <c r="BK351" s="137"/>
      <c r="BO351"/>
      <c r="BP351"/>
      <c r="BQ351"/>
      <c r="BR351"/>
      <c r="BS351"/>
    </row>
    <row r="352" spans="1:71" ht="27" customHeigh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 s="41"/>
      <c r="S352"/>
      <c r="U352" s="137"/>
      <c r="AB352"/>
      <c r="AE352"/>
      <c r="AI352"/>
      <c r="AK352"/>
      <c r="AL352"/>
      <c r="AM352"/>
      <c r="AN352"/>
      <c r="AO352"/>
      <c r="AP352"/>
      <c r="AQ352"/>
      <c r="AR352"/>
      <c r="BF352"/>
      <c r="BG352"/>
      <c r="BH352"/>
      <c r="BI352"/>
      <c r="BJ352"/>
      <c r="BK352" s="137"/>
      <c r="BO352"/>
      <c r="BP352"/>
      <c r="BQ352"/>
      <c r="BR352"/>
      <c r="BS352"/>
    </row>
    <row r="353" spans="1:71" ht="27" customHeigh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 s="41"/>
      <c r="S353"/>
      <c r="U353" s="137"/>
      <c r="AB353"/>
      <c r="AE353"/>
      <c r="AI353"/>
      <c r="AK353"/>
      <c r="AL353"/>
      <c r="AM353"/>
      <c r="AN353"/>
      <c r="AO353"/>
      <c r="AP353"/>
      <c r="AQ353"/>
      <c r="AR353"/>
      <c r="BF353"/>
      <c r="BG353"/>
      <c r="BH353"/>
      <c r="BI353"/>
      <c r="BJ353"/>
      <c r="BK353" s="137"/>
      <c r="BO353"/>
      <c r="BP353"/>
      <c r="BQ353"/>
      <c r="BR353"/>
      <c r="BS353"/>
    </row>
    <row r="354" spans="1:71" ht="27" customHeigh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 s="41"/>
      <c r="S354"/>
      <c r="U354" s="137"/>
      <c r="AB354"/>
      <c r="AE354"/>
      <c r="AI354"/>
      <c r="AK354"/>
      <c r="AL354"/>
      <c r="AM354"/>
      <c r="AN354"/>
      <c r="AO354"/>
      <c r="AP354"/>
      <c r="AQ354"/>
      <c r="AR354"/>
      <c r="BF354"/>
      <c r="BG354"/>
      <c r="BH354"/>
      <c r="BI354"/>
      <c r="BJ354"/>
      <c r="BK354" s="137"/>
      <c r="BO354"/>
      <c r="BP354"/>
      <c r="BQ354"/>
      <c r="BR354"/>
      <c r="BS354"/>
    </row>
    <row r="355" spans="1:71" ht="27" customHeigh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 s="41"/>
      <c r="S355"/>
      <c r="U355" s="137"/>
      <c r="AB355"/>
      <c r="AE355"/>
      <c r="AI355"/>
      <c r="AK355"/>
      <c r="AL355"/>
      <c r="AM355"/>
      <c r="AN355"/>
      <c r="AO355"/>
      <c r="AP355"/>
      <c r="AQ355"/>
      <c r="AR355"/>
      <c r="BF355"/>
      <c r="BG355"/>
      <c r="BH355"/>
      <c r="BI355"/>
      <c r="BJ355"/>
      <c r="BK355" s="137"/>
      <c r="BO355"/>
      <c r="BP355"/>
      <c r="BQ355"/>
      <c r="BR355"/>
      <c r="BS355"/>
    </row>
    <row r="356" spans="1:71" ht="27" customHeigh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 s="41"/>
      <c r="S356"/>
      <c r="U356" s="137"/>
      <c r="AB356"/>
      <c r="AE356"/>
      <c r="AI356"/>
      <c r="AK356"/>
      <c r="AL356"/>
      <c r="AM356"/>
      <c r="AN356"/>
      <c r="AO356"/>
      <c r="AP356"/>
      <c r="AQ356"/>
      <c r="AR356"/>
      <c r="BF356"/>
      <c r="BG356"/>
      <c r="BH356"/>
      <c r="BI356"/>
      <c r="BJ356"/>
      <c r="BK356" s="137"/>
      <c r="BO356"/>
      <c r="BP356"/>
      <c r="BQ356"/>
      <c r="BR356"/>
      <c r="BS356"/>
    </row>
    <row r="357" spans="1:71" ht="27" customHeigh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 s="41"/>
      <c r="S357"/>
      <c r="U357" s="137"/>
      <c r="AB357"/>
      <c r="AE357"/>
      <c r="AI357"/>
      <c r="AK357"/>
      <c r="AL357"/>
      <c r="AM357"/>
      <c r="AN357"/>
      <c r="AO357"/>
      <c r="AP357"/>
      <c r="AQ357"/>
      <c r="AR357"/>
      <c r="BF357"/>
      <c r="BG357"/>
      <c r="BH357"/>
      <c r="BI357"/>
      <c r="BJ357"/>
      <c r="BK357" s="137"/>
      <c r="BO357"/>
      <c r="BP357"/>
      <c r="BQ357"/>
      <c r="BR357"/>
      <c r="BS357"/>
    </row>
    <row r="358" spans="1:71" ht="27" customHeigh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 s="41"/>
      <c r="S358"/>
      <c r="U358" s="137"/>
      <c r="AB358"/>
      <c r="AE358"/>
      <c r="AI358"/>
      <c r="AK358"/>
      <c r="AL358"/>
      <c r="AM358"/>
      <c r="AN358"/>
      <c r="AO358"/>
      <c r="AP358"/>
      <c r="AQ358"/>
      <c r="AR358"/>
      <c r="BF358"/>
      <c r="BG358"/>
      <c r="BH358"/>
      <c r="BI358"/>
      <c r="BJ358"/>
      <c r="BK358" s="137"/>
      <c r="BO358"/>
      <c r="BP358"/>
      <c r="BQ358"/>
      <c r="BR358"/>
      <c r="BS358"/>
    </row>
    <row r="359" spans="1:71" ht="27" customHeigh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 s="41"/>
      <c r="S359"/>
      <c r="U359" s="137"/>
      <c r="AB359"/>
      <c r="AE359"/>
      <c r="AI359"/>
      <c r="AK359"/>
      <c r="AL359"/>
      <c r="AM359"/>
      <c r="AN359"/>
      <c r="AO359"/>
      <c r="AP359"/>
      <c r="AQ359"/>
      <c r="AR359"/>
      <c r="BF359"/>
      <c r="BG359"/>
      <c r="BH359"/>
      <c r="BI359"/>
      <c r="BJ359"/>
      <c r="BK359" s="137"/>
      <c r="BO359"/>
      <c r="BP359"/>
      <c r="BQ359"/>
      <c r="BR359"/>
      <c r="BS359"/>
    </row>
    <row r="360" spans="1:71" ht="27" customHeigh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 s="41"/>
      <c r="S360"/>
      <c r="U360" s="137"/>
      <c r="AB360"/>
      <c r="AE360"/>
      <c r="AI360"/>
      <c r="AK360"/>
      <c r="AL360"/>
      <c r="AM360"/>
      <c r="AN360"/>
      <c r="AO360"/>
      <c r="AP360"/>
      <c r="AQ360"/>
      <c r="AR360"/>
      <c r="BF360"/>
      <c r="BG360"/>
      <c r="BH360"/>
      <c r="BI360"/>
      <c r="BJ360"/>
      <c r="BK360" s="137"/>
      <c r="BO360"/>
      <c r="BP360"/>
      <c r="BQ360"/>
      <c r="BR360"/>
      <c r="BS360"/>
    </row>
    <row r="361" spans="1:71" ht="27" customHeigh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 s="41"/>
      <c r="S361"/>
      <c r="U361" s="137"/>
      <c r="AB361"/>
      <c r="AE361"/>
      <c r="AI361"/>
      <c r="AK361"/>
      <c r="AL361"/>
      <c r="AM361"/>
      <c r="AN361"/>
      <c r="AO361"/>
      <c r="AP361"/>
      <c r="AQ361"/>
      <c r="AR361"/>
      <c r="BF361"/>
      <c r="BG361"/>
      <c r="BH361"/>
      <c r="BI361"/>
      <c r="BJ361"/>
      <c r="BK361" s="137"/>
      <c r="BO361"/>
      <c r="BP361"/>
      <c r="BQ361"/>
      <c r="BR361"/>
      <c r="BS361"/>
    </row>
    <row r="362" spans="1:71" ht="27" customHeigh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 s="41"/>
      <c r="S362"/>
      <c r="U362" s="137"/>
      <c r="AB362"/>
      <c r="AE362"/>
      <c r="AI362"/>
      <c r="AK362"/>
      <c r="AL362"/>
      <c r="AM362"/>
      <c r="AN362"/>
      <c r="AO362"/>
      <c r="AP362"/>
      <c r="AQ362"/>
      <c r="AR362"/>
      <c r="BF362"/>
      <c r="BG362"/>
      <c r="BH362"/>
      <c r="BI362"/>
      <c r="BJ362"/>
      <c r="BK362" s="137"/>
      <c r="BO362"/>
      <c r="BP362"/>
      <c r="BQ362"/>
      <c r="BR362"/>
      <c r="BS362"/>
    </row>
    <row r="363" spans="1:71" ht="27" customHeigh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 s="41"/>
      <c r="S363"/>
      <c r="U363" s="137"/>
      <c r="AB363"/>
      <c r="AE363"/>
      <c r="AI363"/>
      <c r="AK363"/>
      <c r="AL363"/>
      <c r="AM363"/>
      <c r="AN363"/>
      <c r="AO363"/>
      <c r="AP363"/>
      <c r="AQ363"/>
      <c r="AR363"/>
      <c r="BF363"/>
      <c r="BG363"/>
      <c r="BH363"/>
      <c r="BI363"/>
      <c r="BJ363"/>
      <c r="BK363" s="137"/>
      <c r="BO363"/>
      <c r="BP363"/>
      <c r="BQ363"/>
      <c r="BR363"/>
      <c r="BS363"/>
    </row>
    <row r="364" spans="1:71" ht="27" customHeigh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 s="41"/>
      <c r="S364"/>
      <c r="U364" s="137"/>
      <c r="AB364"/>
      <c r="AE364"/>
      <c r="AI364"/>
      <c r="AK364"/>
      <c r="AL364"/>
      <c r="AM364"/>
      <c r="AN364"/>
      <c r="AO364"/>
      <c r="AP364"/>
      <c r="AQ364"/>
      <c r="AR364"/>
      <c r="BF364"/>
      <c r="BG364"/>
      <c r="BH364"/>
      <c r="BI364"/>
      <c r="BJ364"/>
      <c r="BK364" s="137"/>
      <c r="BO364"/>
      <c r="BP364"/>
      <c r="BQ364"/>
      <c r="BR364"/>
      <c r="BS364"/>
    </row>
    <row r="365" spans="1:71" ht="27" customHeigh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 s="41"/>
      <c r="S365"/>
      <c r="U365" s="137"/>
      <c r="AB365"/>
      <c r="AE365"/>
      <c r="AI365"/>
      <c r="AK365"/>
      <c r="AL365"/>
      <c r="AM365"/>
      <c r="AN365"/>
      <c r="AO365"/>
      <c r="AP365"/>
      <c r="AQ365"/>
      <c r="AR365"/>
      <c r="BF365"/>
      <c r="BG365"/>
      <c r="BH365"/>
      <c r="BI365"/>
      <c r="BJ365"/>
      <c r="BK365" s="137"/>
      <c r="BO365"/>
      <c r="BP365"/>
      <c r="BQ365"/>
      <c r="BR365"/>
      <c r="BS365"/>
    </row>
    <row r="366" spans="1:71" ht="27" customHeigh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 s="41"/>
      <c r="S366"/>
      <c r="U366" s="137"/>
      <c r="AB366"/>
      <c r="AE366"/>
      <c r="AI366"/>
      <c r="AK366"/>
      <c r="AL366"/>
      <c r="AM366"/>
      <c r="AN366"/>
      <c r="AO366"/>
      <c r="AP366"/>
      <c r="AQ366"/>
      <c r="AR366"/>
      <c r="BF366"/>
      <c r="BG366"/>
      <c r="BH366"/>
      <c r="BI366"/>
      <c r="BJ366"/>
      <c r="BK366" s="137"/>
      <c r="BO366"/>
      <c r="BP366"/>
      <c r="BQ366"/>
      <c r="BR366"/>
      <c r="BS366"/>
    </row>
    <row r="367" spans="1:71" ht="27" customHeigh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 s="41"/>
      <c r="S367"/>
      <c r="U367" s="137"/>
      <c r="AB367"/>
      <c r="AE367"/>
      <c r="AI367"/>
      <c r="AK367"/>
      <c r="AL367"/>
      <c r="AM367"/>
      <c r="AN367"/>
      <c r="AO367"/>
      <c r="AP367"/>
      <c r="AQ367"/>
      <c r="AR367"/>
      <c r="BF367"/>
      <c r="BG367"/>
      <c r="BH367"/>
      <c r="BI367"/>
      <c r="BJ367"/>
      <c r="BK367" s="137"/>
      <c r="BO367"/>
      <c r="BP367"/>
      <c r="BQ367"/>
      <c r="BR367"/>
      <c r="BS367"/>
    </row>
    <row r="368" spans="1:71" ht="27" customHeigh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 s="41"/>
      <c r="S368"/>
      <c r="U368" s="137"/>
      <c r="AB368"/>
      <c r="AE368"/>
      <c r="AI368"/>
      <c r="AK368"/>
      <c r="AL368"/>
      <c r="AM368"/>
      <c r="AN368"/>
      <c r="AO368"/>
      <c r="AP368"/>
      <c r="AQ368"/>
      <c r="AR368"/>
      <c r="BF368"/>
      <c r="BG368"/>
      <c r="BH368"/>
      <c r="BI368"/>
      <c r="BJ368"/>
      <c r="BK368" s="137"/>
      <c r="BO368"/>
      <c r="BP368"/>
      <c r="BQ368"/>
      <c r="BR368"/>
      <c r="BS368"/>
    </row>
    <row r="369" spans="1:71" ht="27" customHeigh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 s="41"/>
      <c r="S369"/>
      <c r="U369" s="137"/>
      <c r="AB369"/>
      <c r="AE369"/>
      <c r="AI369"/>
      <c r="AK369"/>
      <c r="AL369"/>
      <c r="AM369"/>
      <c r="AN369"/>
      <c r="AO369"/>
      <c r="AP369"/>
      <c r="AQ369"/>
      <c r="AR369"/>
      <c r="BF369"/>
      <c r="BG369"/>
      <c r="BH369"/>
      <c r="BI369"/>
      <c r="BJ369"/>
      <c r="BK369" s="137"/>
      <c r="BO369"/>
      <c r="BP369"/>
      <c r="BQ369"/>
      <c r="BR369"/>
      <c r="BS369"/>
    </row>
    <row r="370" spans="1:71" ht="27" customHeigh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 s="41"/>
      <c r="S370"/>
      <c r="U370" s="137"/>
      <c r="AB370"/>
      <c r="AE370"/>
      <c r="AI370"/>
      <c r="AK370"/>
      <c r="AL370"/>
      <c r="AM370"/>
      <c r="AN370"/>
      <c r="AO370"/>
      <c r="AP370"/>
      <c r="AQ370"/>
      <c r="AR370"/>
      <c r="BF370"/>
      <c r="BG370"/>
      <c r="BH370"/>
      <c r="BI370"/>
      <c r="BJ370"/>
      <c r="BK370" s="137"/>
      <c r="BO370"/>
      <c r="BP370"/>
      <c r="BQ370"/>
      <c r="BR370"/>
      <c r="BS370"/>
    </row>
    <row r="371" spans="1:71" ht="27" customHeigh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 s="41"/>
      <c r="S371"/>
      <c r="U371" s="137"/>
      <c r="AB371"/>
      <c r="AE371"/>
      <c r="AI371"/>
      <c r="AK371"/>
      <c r="AL371"/>
      <c r="AM371"/>
      <c r="AN371"/>
      <c r="AO371"/>
      <c r="AP371"/>
      <c r="AQ371"/>
      <c r="AR371"/>
      <c r="BF371"/>
      <c r="BG371"/>
      <c r="BH371"/>
      <c r="BI371"/>
      <c r="BJ371"/>
      <c r="BK371" s="137"/>
      <c r="BO371"/>
      <c r="BP371"/>
      <c r="BQ371"/>
      <c r="BR371"/>
      <c r="BS371"/>
    </row>
    <row r="372" spans="1:71" ht="27" customHeigh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 s="41"/>
      <c r="S372"/>
      <c r="U372" s="137"/>
      <c r="AB372"/>
      <c r="AE372"/>
      <c r="AI372"/>
      <c r="AK372"/>
      <c r="AL372"/>
      <c r="AM372"/>
      <c r="AN372"/>
      <c r="AO372"/>
      <c r="AP372"/>
      <c r="AQ372"/>
      <c r="AR372"/>
      <c r="BF372"/>
      <c r="BG372"/>
      <c r="BH372"/>
      <c r="BI372"/>
      <c r="BJ372"/>
      <c r="BK372" s="137"/>
      <c r="BO372"/>
      <c r="BP372"/>
      <c r="BQ372"/>
      <c r="BR372"/>
      <c r="BS372"/>
    </row>
    <row r="373" spans="1:71" ht="27" customHeigh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 s="41"/>
      <c r="S373"/>
      <c r="U373" s="137"/>
      <c r="AB373"/>
      <c r="AE373"/>
      <c r="AI373"/>
      <c r="AK373"/>
      <c r="AL373"/>
      <c r="AM373"/>
      <c r="AN373"/>
      <c r="AO373"/>
      <c r="AP373"/>
      <c r="AQ373"/>
      <c r="AR373"/>
      <c r="BF373"/>
      <c r="BG373"/>
      <c r="BH373"/>
      <c r="BI373"/>
      <c r="BJ373"/>
      <c r="BK373" s="137"/>
      <c r="BO373"/>
      <c r="BP373"/>
      <c r="BQ373"/>
      <c r="BR373"/>
      <c r="BS373"/>
    </row>
    <row r="374" spans="1:71" ht="27" customHeigh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 s="41"/>
      <c r="S374"/>
      <c r="U374" s="137"/>
      <c r="AB374"/>
      <c r="AE374"/>
      <c r="AI374"/>
      <c r="AK374"/>
      <c r="AL374"/>
      <c r="AM374"/>
      <c r="AN374"/>
      <c r="AO374"/>
      <c r="AP374"/>
      <c r="AQ374"/>
      <c r="AR374"/>
      <c r="BF374"/>
      <c r="BG374"/>
      <c r="BH374"/>
      <c r="BI374"/>
      <c r="BJ374"/>
      <c r="BK374" s="137"/>
      <c r="BO374"/>
      <c r="BP374"/>
      <c r="BQ374"/>
      <c r="BR374"/>
      <c r="BS374"/>
    </row>
    <row r="375" spans="1:71" ht="27" customHeigh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 s="41"/>
      <c r="S375"/>
      <c r="U375" s="137"/>
      <c r="AB375"/>
      <c r="AE375"/>
      <c r="AI375"/>
      <c r="AK375"/>
      <c r="AL375"/>
      <c r="AM375"/>
      <c r="AN375"/>
      <c r="AO375"/>
      <c r="AP375"/>
      <c r="AQ375"/>
      <c r="AR375"/>
      <c r="BF375"/>
      <c r="BG375"/>
      <c r="BH375"/>
      <c r="BI375"/>
      <c r="BJ375"/>
      <c r="BK375" s="137"/>
      <c r="BO375"/>
      <c r="BP375"/>
      <c r="BQ375"/>
      <c r="BR375"/>
      <c r="BS375"/>
    </row>
    <row r="376" spans="1:71" ht="27" customHeigh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 s="41"/>
      <c r="S376"/>
      <c r="U376" s="137"/>
      <c r="AB376"/>
      <c r="AE376"/>
      <c r="AI376"/>
      <c r="AK376"/>
      <c r="AL376"/>
      <c r="AM376"/>
      <c r="AN376"/>
      <c r="AO376"/>
      <c r="AP376"/>
      <c r="AQ376"/>
      <c r="AR376"/>
      <c r="BF376"/>
      <c r="BG376"/>
      <c r="BH376"/>
      <c r="BI376"/>
      <c r="BJ376"/>
      <c r="BK376" s="137"/>
      <c r="BO376"/>
      <c r="BP376"/>
      <c r="BQ376"/>
      <c r="BR376"/>
      <c r="BS376"/>
    </row>
    <row r="377" spans="1:71" ht="27" customHeigh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 s="41"/>
      <c r="S377"/>
      <c r="U377" s="137"/>
      <c r="AB377"/>
      <c r="AE377"/>
      <c r="AI377"/>
      <c r="AK377"/>
      <c r="AL377"/>
      <c r="AM377"/>
      <c r="AN377"/>
      <c r="AO377"/>
      <c r="AP377"/>
      <c r="AQ377"/>
      <c r="AR377"/>
      <c r="BF377"/>
      <c r="BG377"/>
      <c r="BH377"/>
      <c r="BI377"/>
      <c r="BJ377"/>
      <c r="BK377" s="137"/>
      <c r="BO377"/>
      <c r="BP377"/>
      <c r="BQ377"/>
      <c r="BR377"/>
      <c r="BS377"/>
    </row>
    <row r="378" spans="1:71" ht="27" customHeigh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 s="41"/>
      <c r="S378"/>
      <c r="U378" s="137"/>
      <c r="AB378"/>
      <c r="AE378"/>
      <c r="AI378"/>
      <c r="AK378"/>
      <c r="AL378"/>
      <c r="AM378"/>
      <c r="AN378"/>
      <c r="AO378"/>
      <c r="AP378"/>
      <c r="AQ378"/>
      <c r="AR378"/>
      <c r="BF378"/>
      <c r="BG378"/>
      <c r="BH378"/>
      <c r="BI378"/>
      <c r="BJ378"/>
      <c r="BK378" s="137"/>
      <c r="BO378"/>
      <c r="BP378"/>
      <c r="BQ378"/>
      <c r="BR378"/>
      <c r="BS378"/>
    </row>
    <row r="379" spans="1:71" ht="27" customHeigh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 s="41"/>
      <c r="S379"/>
      <c r="U379" s="137"/>
      <c r="AB379"/>
      <c r="AE379"/>
      <c r="AI379"/>
      <c r="AK379"/>
      <c r="AL379"/>
      <c r="AM379"/>
      <c r="AN379"/>
      <c r="AO379"/>
      <c r="AP379"/>
      <c r="AQ379"/>
      <c r="AR379"/>
      <c r="BF379"/>
      <c r="BG379"/>
      <c r="BH379"/>
      <c r="BI379"/>
      <c r="BJ379"/>
      <c r="BK379" s="137"/>
      <c r="BO379"/>
      <c r="BP379"/>
      <c r="BQ379"/>
      <c r="BR379"/>
      <c r="BS379"/>
    </row>
    <row r="380" spans="1:71" ht="27" customHeigh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 s="41"/>
      <c r="S380"/>
      <c r="U380" s="137"/>
      <c r="AB380"/>
      <c r="AE380"/>
      <c r="AI380"/>
      <c r="AK380"/>
      <c r="AL380"/>
      <c r="AM380"/>
      <c r="AN380"/>
      <c r="AO380"/>
      <c r="AP380"/>
      <c r="AQ380"/>
      <c r="AR380"/>
      <c r="BF380"/>
      <c r="BG380"/>
      <c r="BH380"/>
      <c r="BI380"/>
      <c r="BJ380"/>
      <c r="BK380" s="137"/>
      <c r="BO380"/>
      <c r="BP380"/>
      <c r="BQ380"/>
      <c r="BR380"/>
      <c r="BS380"/>
    </row>
    <row r="381" spans="1:71" ht="27" customHeigh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 s="41"/>
      <c r="S381"/>
      <c r="U381" s="137"/>
      <c r="AB381"/>
      <c r="AE381"/>
      <c r="AI381"/>
      <c r="AK381"/>
      <c r="AL381"/>
      <c r="AM381"/>
      <c r="AN381"/>
      <c r="AO381"/>
      <c r="AP381"/>
      <c r="AQ381"/>
      <c r="AR381"/>
      <c r="BF381"/>
      <c r="BG381"/>
      <c r="BH381"/>
      <c r="BI381"/>
      <c r="BJ381"/>
      <c r="BK381" s="137"/>
      <c r="BO381"/>
      <c r="BP381"/>
      <c r="BQ381"/>
      <c r="BR381"/>
      <c r="BS381"/>
    </row>
    <row r="382" spans="1:71" ht="27" customHeigh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 s="41"/>
      <c r="S382"/>
      <c r="U382" s="137"/>
      <c r="AB382"/>
      <c r="AE382"/>
      <c r="AI382"/>
      <c r="AK382"/>
      <c r="AL382"/>
      <c r="AM382"/>
      <c r="AN382"/>
      <c r="AO382"/>
      <c r="AP382"/>
      <c r="AQ382"/>
      <c r="AR382"/>
      <c r="BF382"/>
      <c r="BG382"/>
      <c r="BH382"/>
      <c r="BI382"/>
      <c r="BJ382"/>
      <c r="BK382" s="137"/>
      <c r="BO382"/>
      <c r="BP382"/>
      <c r="BQ382"/>
      <c r="BR382"/>
      <c r="BS382"/>
    </row>
    <row r="383" spans="1:71" ht="27" customHeigh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 s="41"/>
      <c r="S383"/>
      <c r="U383" s="137"/>
      <c r="AB383"/>
      <c r="AE383"/>
      <c r="AI383"/>
      <c r="AK383"/>
      <c r="AL383"/>
      <c r="AM383"/>
      <c r="AN383"/>
      <c r="AO383"/>
      <c r="AP383"/>
      <c r="AQ383"/>
      <c r="AR383"/>
      <c r="BF383"/>
      <c r="BG383"/>
      <c r="BH383"/>
      <c r="BI383"/>
      <c r="BJ383"/>
      <c r="BK383" s="137"/>
      <c r="BO383"/>
      <c r="BP383"/>
      <c r="BQ383"/>
      <c r="BR383"/>
      <c r="BS383"/>
    </row>
    <row r="384" spans="1:71" ht="27" customHeigh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 s="41"/>
      <c r="S384"/>
      <c r="U384" s="137"/>
      <c r="AB384"/>
      <c r="AE384"/>
      <c r="AI384"/>
      <c r="AK384"/>
      <c r="AL384"/>
      <c r="AM384"/>
      <c r="AN384"/>
      <c r="AO384"/>
      <c r="AP384"/>
      <c r="AQ384"/>
      <c r="AR384"/>
      <c r="BF384"/>
      <c r="BG384"/>
      <c r="BH384"/>
      <c r="BI384"/>
      <c r="BJ384"/>
      <c r="BK384" s="137"/>
      <c r="BO384"/>
      <c r="BP384"/>
      <c r="BQ384"/>
      <c r="BR384"/>
      <c r="BS384"/>
    </row>
    <row r="385" spans="1:71" ht="27" customHeigh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 s="41"/>
      <c r="S385"/>
      <c r="U385" s="137"/>
      <c r="AB385"/>
      <c r="AE385"/>
      <c r="AI385"/>
      <c r="AK385"/>
      <c r="AL385"/>
      <c r="AM385"/>
      <c r="AN385"/>
      <c r="AO385"/>
      <c r="AP385"/>
      <c r="AQ385"/>
      <c r="AR385"/>
      <c r="BF385"/>
      <c r="BG385"/>
      <c r="BH385"/>
      <c r="BI385"/>
      <c r="BJ385"/>
      <c r="BK385" s="137"/>
      <c r="BO385"/>
      <c r="BP385"/>
      <c r="BQ385"/>
      <c r="BR385"/>
      <c r="BS385"/>
    </row>
    <row r="386" spans="1:71" ht="27" customHeigh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 s="41"/>
      <c r="S386"/>
      <c r="U386" s="137"/>
      <c r="AB386"/>
      <c r="AE386"/>
      <c r="AI386"/>
      <c r="AK386"/>
      <c r="AL386"/>
      <c r="AM386"/>
      <c r="AN386"/>
      <c r="AO386"/>
      <c r="AP386"/>
      <c r="AQ386"/>
      <c r="AR386"/>
      <c r="BF386"/>
      <c r="BG386"/>
      <c r="BH386"/>
      <c r="BI386"/>
      <c r="BJ386"/>
      <c r="BK386" s="137"/>
      <c r="BO386"/>
      <c r="BP386"/>
      <c r="BQ386"/>
      <c r="BR386"/>
      <c r="BS386"/>
    </row>
    <row r="387" spans="1:71" ht="27" customHeigh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 s="41"/>
      <c r="S387"/>
      <c r="U387" s="137"/>
      <c r="AB387"/>
      <c r="AE387"/>
      <c r="AI387"/>
      <c r="AK387"/>
      <c r="AL387"/>
      <c r="AM387"/>
      <c r="AN387"/>
      <c r="AO387"/>
      <c r="AP387"/>
      <c r="AQ387"/>
      <c r="AR387"/>
      <c r="BF387"/>
      <c r="BG387"/>
      <c r="BH387"/>
      <c r="BI387"/>
      <c r="BJ387"/>
      <c r="BK387" s="137"/>
      <c r="BO387"/>
      <c r="BP387"/>
      <c r="BQ387"/>
      <c r="BR387"/>
      <c r="BS387"/>
    </row>
    <row r="388" spans="1:71" ht="27" customHeigh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 s="41"/>
      <c r="S388"/>
      <c r="U388" s="137"/>
      <c r="AB388"/>
      <c r="AE388"/>
      <c r="AI388"/>
      <c r="AK388"/>
      <c r="AL388"/>
      <c r="AM388"/>
      <c r="AN388"/>
      <c r="AO388"/>
      <c r="AP388"/>
      <c r="AQ388"/>
      <c r="AR388"/>
      <c r="BF388"/>
      <c r="BG388"/>
      <c r="BH388"/>
      <c r="BI388"/>
      <c r="BJ388"/>
      <c r="BK388" s="137"/>
      <c r="BO388"/>
      <c r="BP388"/>
      <c r="BQ388"/>
      <c r="BR388"/>
      <c r="BS388"/>
    </row>
    <row r="389" spans="1:71" ht="27" customHeigh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 s="41"/>
      <c r="S389"/>
      <c r="U389" s="137"/>
      <c r="AB389"/>
      <c r="AE389"/>
      <c r="AI389"/>
      <c r="AK389"/>
      <c r="AL389"/>
      <c r="AM389"/>
      <c r="AN389"/>
      <c r="AO389"/>
      <c r="AP389"/>
      <c r="AQ389"/>
      <c r="AR389"/>
      <c r="BF389"/>
      <c r="BG389"/>
      <c r="BH389"/>
      <c r="BI389"/>
      <c r="BJ389"/>
      <c r="BK389" s="137"/>
      <c r="BO389"/>
      <c r="BP389"/>
      <c r="BQ389"/>
      <c r="BR389"/>
      <c r="BS389"/>
    </row>
    <row r="390" spans="1:71" ht="27" customHeigh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 s="41"/>
      <c r="S390"/>
      <c r="U390" s="137"/>
      <c r="AB390"/>
      <c r="AE390"/>
      <c r="AI390"/>
      <c r="AK390"/>
      <c r="AL390"/>
      <c r="AM390"/>
      <c r="AN390"/>
      <c r="AO390"/>
      <c r="AP390"/>
      <c r="AQ390"/>
      <c r="AR390"/>
      <c r="BF390"/>
      <c r="BG390"/>
      <c r="BH390"/>
      <c r="BI390"/>
      <c r="BJ390"/>
      <c r="BK390" s="137"/>
      <c r="BO390"/>
      <c r="BP390"/>
      <c r="BQ390"/>
      <c r="BR390"/>
      <c r="BS390"/>
    </row>
    <row r="391" spans="1:71" ht="27" customHeigh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 s="41"/>
      <c r="S391"/>
      <c r="U391" s="137"/>
      <c r="AB391"/>
      <c r="AE391"/>
      <c r="AI391"/>
      <c r="AK391"/>
      <c r="AL391"/>
      <c r="AM391"/>
      <c r="AN391"/>
      <c r="AO391"/>
      <c r="AP391"/>
      <c r="AQ391"/>
      <c r="AR391"/>
      <c r="BF391"/>
      <c r="BG391"/>
      <c r="BH391"/>
      <c r="BI391"/>
      <c r="BJ391"/>
      <c r="BK391" s="137"/>
      <c r="BO391"/>
      <c r="BP391"/>
      <c r="BQ391"/>
      <c r="BR391"/>
      <c r="BS391"/>
    </row>
    <row r="392" spans="1:71" ht="27" customHeigh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 s="41"/>
      <c r="S392"/>
      <c r="U392" s="137"/>
      <c r="AB392"/>
      <c r="AE392"/>
      <c r="AI392"/>
      <c r="AK392"/>
      <c r="AL392"/>
      <c r="AM392"/>
      <c r="AN392"/>
      <c r="AO392"/>
      <c r="AP392"/>
      <c r="AQ392"/>
      <c r="AR392"/>
      <c r="BF392"/>
      <c r="BG392"/>
      <c r="BH392"/>
      <c r="BI392"/>
      <c r="BJ392"/>
      <c r="BK392" s="137"/>
      <c r="BO392"/>
      <c r="BP392"/>
      <c r="BQ392"/>
      <c r="BR392"/>
      <c r="BS392"/>
    </row>
    <row r="393" spans="1:71" ht="27" customHeigh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 s="41"/>
      <c r="S393"/>
      <c r="U393" s="137"/>
      <c r="AB393"/>
      <c r="AE393"/>
      <c r="AI393"/>
      <c r="AK393"/>
      <c r="AL393"/>
      <c r="AM393"/>
      <c r="AN393"/>
      <c r="AO393"/>
      <c r="AP393"/>
      <c r="AQ393"/>
      <c r="AR393"/>
      <c r="BF393"/>
      <c r="BG393"/>
      <c r="BH393"/>
      <c r="BI393"/>
      <c r="BJ393"/>
      <c r="BK393" s="137"/>
      <c r="BO393"/>
      <c r="BP393"/>
      <c r="BQ393"/>
      <c r="BR393"/>
      <c r="BS393"/>
    </row>
    <row r="394" spans="1:71" ht="27" customHeigh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 s="41"/>
      <c r="S394"/>
      <c r="U394" s="137"/>
      <c r="AB394"/>
      <c r="AE394"/>
      <c r="AI394"/>
      <c r="AK394"/>
      <c r="AL394"/>
      <c r="AM394"/>
      <c r="AN394"/>
      <c r="AO394"/>
      <c r="AP394"/>
      <c r="AQ394"/>
      <c r="AR394"/>
      <c r="BF394"/>
      <c r="BG394"/>
      <c r="BH394"/>
      <c r="BI394"/>
      <c r="BJ394"/>
      <c r="BK394" s="137"/>
      <c r="BO394"/>
      <c r="BP394"/>
      <c r="BQ394"/>
      <c r="BR394"/>
      <c r="BS394"/>
    </row>
    <row r="395" spans="1:71" ht="27" customHeigh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 s="41"/>
      <c r="S395"/>
      <c r="U395" s="137"/>
      <c r="AB395"/>
      <c r="AE395"/>
      <c r="AI395"/>
      <c r="AK395"/>
      <c r="AL395"/>
      <c r="AM395"/>
      <c r="AN395"/>
      <c r="AO395"/>
      <c r="AP395"/>
      <c r="AQ395"/>
      <c r="AR395"/>
      <c r="BF395"/>
      <c r="BG395"/>
      <c r="BH395"/>
      <c r="BI395"/>
      <c r="BJ395"/>
      <c r="BK395" s="137"/>
      <c r="BO395"/>
      <c r="BP395"/>
      <c r="BQ395"/>
      <c r="BR395"/>
      <c r="BS395"/>
    </row>
    <row r="396" spans="1:71" ht="27" customHeigh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 s="41"/>
      <c r="S396"/>
      <c r="U396" s="137"/>
      <c r="AB396"/>
      <c r="AE396"/>
      <c r="AI396"/>
      <c r="AK396"/>
      <c r="AL396"/>
      <c r="AM396"/>
      <c r="AN396"/>
      <c r="AO396"/>
      <c r="AP396"/>
      <c r="AQ396"/>
      <c r="AR396"/>
      <c r="BF396"/>
      <c r="BG396"/>
      <c r="BH396"/>
      <c r="BI396"/>
      <c r="BJ396"/>
      <c r="BK396" s="137"/>
      <c r="BO396"/>
      <c r="BP396"/>
      <c r="BQ396"/>
      <c r="BR396"/>
      <c r="BS396"/>
    </row>
    <row r="397" spans="1:71" ht="27" customHeigh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 s="41"/>
      <c r="S397"/>
      <c r="U397" s="137"/>
      <c r="AB397"/>
      <c r="AE397"/>
      <c r="AI397"/>
      <c r="AK397"/>
      <c r="AL397"/>
      <c r="AM397"/>
      <c r="AN397"/>
      <c r="AO397"/>
      <c r="AP397"/>
      <c r="AQ397"/>
      <c r="AR397"/>
      <c r="BF397"/>
      <c r="BG397"/>
      <c r="BH397"/>
      <c r="BI397"/>
      <c r="BJ397"/>
      <c r="BK397" s="137"/>
      <c r="BO397"/>
      <c r="BP397"/>
      <c r="BQ397"/>
      <c r="BR397"/>
      <c r="BS397"/>
    </row>
    <row r="398" spans="1:71" ht="27" customHeigh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 s="41"/>
      <c r="S398"/>
      <c r="U398" s="137"/>
      <c r="AB398"/>
      <c r="AE398"/>
      <c r="AI398"/>
      <c r="AK398"/>
      <c r="AL398"/>
      <c r="AM398"/>
      <c r="AN398"/>
      <c r="AO398"/>
      <c r="AP398"/>
      <c r="AQ398"/>
      <c r="AR398"/>
      <c r="BF398"/>
      <c r="BG398"/>
      <c r="BH398"/>
      <c r="BI398"/>
      <c r="BJ398"/>
      <c r="BK398" s="137"/>
      <c r="BO398"/>
      <c r="BP398"/>
      <c r="BQ398"/>
      <c r="BR398"/>
      <c r="BS398"/>
    </row>
    <row r="399" spans="1:71" ht="27" customHeigh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 s="41"/>
      <c r="S399"/>
      <c r="U399" s="137"/>
      <c r="AB399"/>
      <c r="AE399"/>
      <c r="AI399"/>
      <c r="AK399"/>
      <c r="AL399"/>
      <c r="AM399"/>
      <c r="AN399"/>
      <c r="AO399"/>
      <c r="AP399"/>
      <c r="AQ399"/>
      <c r="AR399"/>
      <c r="BF399"/>
      <c r="BG399"/>
      <c r="BH399"/>
      <c r="BI399"/>
      <c r="BJ399"/>
      <c r="BK399" s="137"/>
      <c r="BO399"/>
      <c r="BP399"/>
      <c r="BQ399"/>
      <c r="BR399"/>
      <c r="BS399"/>
    </row>
    <row r="400" spans="1:71" ht="27" customHeigh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 s="41"/>
      <c r="S400"/>
      <c r="U400" s="137"/>
      <c r="AB400"/>
      <c r="AE400"/>
      <c r="AI400"/>
      <c r="AK400"/>
      <c r="AL400"/>
      <c r="AM400"/>
      <c r="AN400"/>
      <c r="AO400"/>
      <c r="AP400"/>
      <c r="AQ400"/>
      <c r="AR400"/>
      <c r="BF400"/>
      <c r="BG400"/>
      <c r="BH400"/>
      <c r="BI400"/>
      <c r="BJ400"/>
      <c r="BK400" s="137"/>
      <c r="BO400"/>
      <c r="BP400"/>
      <c r="BQ400"/>
      <c r="BR400"/>
      <c r="BS400"/>
    </row>
    <row r="401" spans="1:71" ht="27" customHeigh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 s="41"/>
      <c r="S401"/>
      <c r="U401" s="137"/>
      <c r="AB401"/>
      <c r="AE401"/>
      <c r="AI401"/>
      <c r="AK401"/>
      <c r="AL401"/>
      <c r="AM401"/>
      <c r="AN401"/>
      <c r="AO401"/>
      <c r="AP401"/>
      <c r="AQ401"/>
      <c r="AR401"/>
      <c r="BF401"/>
      <c r="BG401"/>
      <c r="BH401"/>
      <c r="BI401"/>
      <c r="BJ401"/>
      <c r="BK401" s="137"/>
      <c r="BO401"/>
      <c r="BP401"/>
      <c r="BQ401"/>
      <c r="BR401"/>
      <c r="BS401"/>
    </row>
    <row r="402" spans="1:71" ht="27" customHeigh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 s="41"/>
      <c r="S402"/>
      <c r="U402" s="137"/>
      <c r="AB402"/>
      <c r="AE402"/>
      <c r="AI402"/>
      <c r="AK402"/>
      <c r="AL402"/>
      <c r="AM402"/>
      <c r="AN402"/>
      <c r="AO402"/>
      <c r="AP402"/>
      <c r="AQ402"/>
      <c r="AR402"/>
      <c r="BF402"/>
      <c r="BG402"/>
      <c r="BH402"/>
      <c r="BI402"/>
      <c r="BJ402"/>
      <c r="BK402" s="137"/>
      <c r="BO402"/>
      <c r="BP402"/>
      <c r="BQ402"/>
      <c r="BR402"/>
      <c r="BS402"/>
    </row>
    <row r="403" spans="1:71" ht="27" customHeigh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 s="41"/>
      <c r="S403"/>
      <c r="U403" s="137"/>
      <c r="AB403"/>
      <c r="AE403"/>
      <c r="AI403"/>
      <c r="AK403"/>
      <c r="AL403"/>
      <c r="AM403"/>
      <c r="AN403"/>
      <c r="AO403"/>
      <c r="AP403"/>
      <c r="AQ403"/>
      <c r="AR403"/>
      <c r="BF403"/>
      <c r="BG403"/>
      <c r="BH403"/>
      <c r="BI403"/>
      <c r="BJ403"/>
      <c r="BK403" s="137"/>
      <c r="BO403"/>
      <c r="BP403"/>
      <c r="BQ403"/>
      <c r="BR403"/>
      <c r="BS403"/>
    </row>
    <row r="404" spans="1:71" ht="27" customHeigh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 s="41"/>
      <c r="S404"/>
      <c r="U404" s="137"/>
      <c r="AB404"/>
      <c r="AE404"/>
      <c r="AI404"/>
      <c r="AK404"/>
      <c r="AL404"/>
      <c r="AM404"/>
      <c r="AN404"/>
      <c r="AO404"/>
      <c r="AP404"/>
      <c r="AQ404"/>
      <c r="AR404"/>
      <c r="BF404"/>
      <c r="BG404"/>
      <c r="BH404"/>
      <c r="BI404"/>
      <c r="BJ404"/>
      <c r="BK404" s="137"/>
      <c r="BO404"/>
      <c r="BP404"/>
      <c r="BQ404"/>
      <c r="BR404"/>
      <c r="BS404"/>
    </row>
    <row r="405" spans="1:71" ht="27" customHeigh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 s="41"/>
      <c r="S405"/>
      <c r="U405" s="137"/>
      <c r="AB405"/>
      <c r="AE405"/>
      <c r="AI405"/>
      <c r="AK405"/>
      <c r="AL405"/>
      <c r="AM405"/>
      <c r="AN405"/>
      <c r="AO405"/>
      <c r="AP405"/>
      <c r="AQ405"/>
      <c r="AR405"/>
      <c r="BF405"/>
      <c r="BG405"/>
      <c r="BH405"/>
      <c r="BI405"/>
      <c r="BJ405"/>
      <c r="BK405" s="137"/>
      <c r="BO405"/>
      <c r="BP405"/>
      <c r="BQ405"/>
      <c r="BR405"/>
      <c r="BS405"/>
    </row>
    <row r="406" spans="1:71" ht="27" customHeigh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 s="41"/>
      <c r="S406"/>
      <c r="U406" s="137"/>
      <c r="AB406"/>
      <c r="AE406"/>
      <c r="AI406"/>
      <c r="AK406"/>
      <c r="AL406"/>
      <c r="AM406"/>
      <c r="AN406"/>
      <c r="AO406"/>
      <c r="AP406"/>
      <c r="AQ406"/>
      <c r="AR406"/>
      <c r="BF406"/>
      <c r="BG406"/>
      <c r="BH406"/>
      <c r="BI406"/>
      <c r="BJ406"/>
      <c r="BK406" s="137"/>
      <c r="BO406"/>
      <c r="BP406"/>
      <c r="BQ406"/>
      <c r="BR406"/>
      <c r="BS406"/>
    </row>
    <row r="407" spans="1:71" ht="27" customHeigh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 s="41"/>
      <c r="S407"/>
      <c r="U407" s="137"/>
      <c r="AB407"/>
      <c r="AE407"/>
      <c r="AI407"/>
      <c r="AK407"/>
      <c r="AL407"/>
      <c r="AM407"/>
      <c r="AN407"/>
      <c r="AO407"/>
      <c r="AP407"/>
      <c r="AQ407"/>
      <c r="AR407"/>
      <c r="BF407"/>
      <c r="BG407"/>
      <c r="BH407"/>
      <c r="BI407"/>
      <c r="BJ407"/>
      <c r="BK407" s="137"/>
      <c r="BO407"/>
      <c r="BP407"/>
      <c r="BQ407"/>
      <c r="BR407"/>
      <c r="BS407"/>
    </row>
    <row r="408" spans="1:71" ht="27" customHeigh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 s="41"/>
      <c r="S408"/>
      <c r="U408" s="137"/>
      <c r="AB408"/>
      <c r="AE408"/>
      <c r="AI408"/>
      <c r="AK408"/>
      <c r="AL408"/>
      <c r="AM408"/>
      <c r="AN408"/>
      <c r="AO408"/>
      <c r="AP408"/>
      <c r="AQ408"/>
      <c r="AR408"/>
      <c r="BF408"/>
      <c r="BG408"/>
      <c r="BH408"/>
      <c r="BI408"/>
      <c r="BJ408"/>
      <c r="BK408" s="137"/>
      <c r="BO408"/>
      <c r="BP408"/>
      <c r="BQ408"/>
      <c r="BR408"/>
      <c r="BS408"/>
    </row>
    <row r="409" spans="1:71" ht="27" customHeigh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 s="41"/>
      <c r="S409"/>
      <c r="U409" s="137"/>
      <c r="AB409"/>
      <c r="AE409"/>
      <c r="AI409"/>
      <c r="AK409"/>
      <c r="AL409"/>
      <c r="AM409"/>
      <c r="AN409"/>
      <c r="AO409"/>
      <c r="AP409"/>
      <c r="AQ409"/>
      <c r="AR409"/>
      <c r="BF409"/>
      <c r="BG409"/>
      <c r="BH409"/>
      <c r="BI409"/>
      <c r="BJ409"/>
      <c r="BK409" s="137"/>
      <c r="BO409"/>
      <c r="BP409"/>
      <c r="BQ409"/>
      <c r="BR409"/>
      <c r="BS409"/>
    </row>
    <row r="410" spans="1:71" ht="27" customHeigh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 s="41"/>
      <c r="S410"/>
      <c r="U410" s="137"/>
      <c r="AB410"/>
      <c r="AE410"/>
      <c r="AI410"/>
      <c r="AK410"/>
      <c r="AL410"/>
      <c r="AM410"/>
      <c r="AN410"/>
      <c r="AO410"/>
      <c r="AP410"/>
      <c r="AQ410"/>
      <c r="AR410"/>
      <c r="BF410"/>
      <c r="BG410"/>
      <c r="BH410"/>
      <c r="BI410"/>
      <c r="BJ410"/>
      <c r="BK410" s="137"/>
      <c r="BO410"/>
      <c r="BP410"/>
      <c r="BQ410"/>
      <c r="BR410"/>
      <c r="BS410"/>
    </row>
    <row r="411" spans="1:71" ht="27" customHeigh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 s="41"/>
      <c r="S411"/>
      <c r="U411" s="137"/>
      <c r="AB411"/>
      <c r="AE411"/>
      <c r="AI411"/>
      <c r="AK411"/>
      <c r="AL411"/>
      <c r="AM411"/>
      <c r="AN411"/>
      <c r="AO411"/>
      <c r="AP411"/>
      <c r="AQ411"/>
      <c r="AR411"/>
      <c r="BF411"/>
      <c r="BG411"/>
      <c r="BH411"/>
      <c r="BI411"/>
      <c r="BJ411"/>
      <c r="BK411" s="137"/>
      <c r="BO411"/>
      <c r="BP411"/>
      <c r="BQ411"/>
      <c r="BR411"/>
      <c r="BS411"/>
    </row>
    <row r="412" spans="1:71" ht="27" customHeight="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 s="41"/>
      <c r="S412"/>
      <c r="U412" s="137"/>
      <c r="AB412"/>
      <c r="AE412"/>
      <c r="AI412"/>
      <c r="AK412"/>
      <c r="AL412"/>
      <c r="AM412"/>
      <c r="AN412"/>
      <c r="AO412"/>
      <c r="AP412"/>
      <c r="AQ412"/>
      <c r="AR412"/>
      <c r="BF412"/>
      <c r="BG412"/>
      <c r="BH412"/>
      <c r="BI412"/>
      <c r="BJ412"/>
      <c r="BK412" s="137"/>
      <c r="BO412"/>
      <c r="BP412"/>
      <c r="BQ412"/>
      <c r="BR412"/>
      <c r="BS412"/>
    </row>
    <row r="413" spans="1:71" ht="27" customHeight="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 s="41"/>
      <c r="S413"/>
      <c r="U413" s="137"/>
      <c r="AB413"/>
      <c r="AE413"/>
      <c r="AI413"/>
      <c r="AK413"/>
      <c r="AL413"/>
      <c r="AM413"/>
      <c r="AN413"/>
      <c r="AO413"/>
      <c r="AP413"/>
      <c r="AQ413"/>
      <c r="AR413"/>
      <c r="BF413"/>
      <c r="BG413"/>
      <c r="BH413"/>
      <c r="BI413"/>
      <c r="BJ413"/>
      <c r="BK413" s="137"/>
      <c r="BO413"/>
      <c r="BP413"/>
      <c r="BQ413"/>
      <c r="BR413"/>
      <c r="BS413"/>
    </row>
    <row r="414" spans="1:71" ht="27" customHeigh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 s="41"/>
      <c r="S414"/>
      <c r="U414" s="137"/>
      <c r="AB414"/>
      <c r="AE414"/>
      <c r="AI414"/>
      <c r="AK414"/>
      <c r="AL414"/>
      <c r="AM414"/>
      <c r="AN414"/>
      <c r="AO414"/>
      <c r="AP414"/>
      <c r="AQ414"/>
      <c r="AR414"/>
      <c r="BF414"/>
      <c r="BG414"/>
      <c r="BH414"/>
      <c r="BI414"/>
      <c r="BJ414"/>
      <c r="BK414" s="137"/>
      <c r="BO414"/>
      <c r="BP414"/>
      <c r="BQ414"/>
      <c r="BR414"/>
      <c r="BS414"/>
    </row>
    <row r="415" spans="1:71" ht="27" customHeight="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 s="41"/>
      <c r="S415"/>
      <c r="U415" s="137"/>
      <c r="AB415"/>
      <c r="AE415"/>
      <c r="AI415"/>
      <c r="AK415"/>
      <c r="AL415"/>
      <c r="AM415"/>
      <c r="AN415"/>
      <c r="AO415"/>
      <c r="AP415"/>
      <c r="AQ415"/>
      <c r="AR415"/>
      <c r="BF415"/>
      <c r="BG415"/>
      <c r="BH415"/>
      <c r="BI415"/>
      <c r="BJ415"/>
      <c r="BK415" s="137"/>
      <c r="BO415"/>
      <c r="BP415"/>
      <c r="BQ415"/>
      <c r="BR415"/>
      <c r="BS415"/>
    </row>
    <row r="416" spans="1:71" ht="27" customHeight="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 s="41"/>
      <c r="S416"/>
      <c r="U416" s="137"/>
      <c r="AB416"/>
      <c r="AE416"/>
      <c r="AI416"/>
      <c r="AK416"/>
      <c r="AL416"/>
      <c r="AM416"/>
      <c r="AN416"/>
      <c r="AO416"/>
      <c r="AP416"/>
      <c r="AQ416"/>
      <c r="AR416"/>
      <c r="BF416"/>
      <c r="BG416"/>
      <c r="BH416"/>
      <c r="BI416"/>
      <c r="BJ416"/>
      <c r="BK416" s="137"/>
      <c r="BO416"/>
      <c r="BP416"/>
      <c r="BQ416"/>
      <c r="BR416"/>
      <c r="BS416"/>
    </row>
    <row r="417" spans="1:71" ht="27" customHeight="1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 s="41"/>
      <c r="S417"/>
      <c r="U417" s="137"/>
      <c r="AB417"/>
      <c r="AE417"/>
      <c r="AI417"/>
      <c r="AK417"/>
      <c r="AL417"/>
      <c r="AM417"/>
      <c r="AN417"/>
      <c r="AO417"/>
      <c r="AP417"/>
      <c r="AQ417"/>
      <c r="AR417"/>
      <c r="BF417"/>
      <c r="BG417"/>
      <c r="BH417"/>
      <c r="BI417"/>
      <c r="BJ417"/>
      <c r="BK417" s="137"/>
      <c r="BO417"/>
      <c r="BP417"/>
      <c r="BQ417"/>
      <c r="BR417"/>
      <c r="BS417"/>
    </row>
    <row r="418" spans="1:71" ht="27" customHeight="1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 s="41"/>
      <c r="S418"/>
      <c r="U418" s="137"/>
      <c r="AB418"/>
      <c r="AE418"/>
      <c r="AI418"/>
      <c r="AK418"/>
      <c r="AL418"/>
      <c r="AM418"/>
      <c r="AN418"/>
      <c r="AO418"/>
      <c r="AP418"/>
      <c r="AQ418"/>
      <c r="AR418"/>
      <c r="BF418"/>
      <c r="BG418"/>
      <c r="BH418"/>
      <c r="BI418"/>
      <c r="BJ418"/>
      <c r="BK418" s="137"/>
      <c r="BO418"/>
      <c r="BP418"/>
      <c r="BQ418"/>
      <c r="BR418"/>
      <c r="BS418"/>
    </row>
    <row r="419" spans="1:71" ht="27" customHeight="1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 s="41"/>
      <c r="S419"/>
      <c r="U419" s="137"/>
      <c r="AB419"/>
      <c r="AE419"/>
      <c r="AI419"/>
      <c r="AK419"/>
      <c r="AL419"/>
      <c r="AM419"/>
      <c r="AN419"/>
      <c r="AO419"/>
      <c r="AP419"/>
      <c r="AQ419"/>
      <c r="AR419"/>
      <c r="BF419"/>
      <c r="BG419"/>
      <c r="BH419"/>
      <c r="BI419"/>
      <c r="BJ419"/>
      <c r="BK419" s="137"/>
      <c r="BO419"/>
      <c r="BP419"/>
      <c r="BQ419"/>
      <c r="BR419"/>
      <c r="BS419"/>
    </row>
    <row r="420" spans="1:71" ht="27" customHeight="1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 s="41"/>
      <c r="S420"/>
      <c r="U420" s="137"/>
      <c r="AB420"/>
      <c r="AE420"/>
      <c r="AI420"/>
      <c r="AK420"/>
      <c r="AL420"/>
      <c r="AM420"/>
      <c r="AN420"/>
      <c r="AO420"/>
      <c r="AP420"/>
      <c r="AQ420"/>
      <c r="AR420"/>
      <c r="BF420"/>
      <c r="BG420"/>
      <c r="BH420"/>
      <c r="BI420"/>
      <c r="BJ420"/>
      <c r="BK420" s="137"/>
      <c r="BO420"/>
      <c r="BP420"/>
      <c r="BQ420"/>
      <c r="BR420"/>
      <c r="BS420"/>
    </row>
    <row r="421" spans="1:71" ht="27" customHeight="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 s="41"/>
      <c r="S421"/>
      <c r="U421" s="137"/>
      <c r="AB421"/>
      <c r="AE421"/>
      <c r="AI421"/>
      <c r="AK421"/>
      <c r="AL421"/>
      <c r="AM421"/>
      <c r="AN421"/>
      <c r="AO421"/>
      <c r="AP421"/>
      <c r="AQ421"/>
      <c r="AR421"/>
      <c r="BF421"/>
      <c r="BG421"/>
      <c r="BH421"/>
      <c r="BI421"/>
      <c r="BJ421"/>
      <c r="BK421" s="137"/>
      <c r="BO421"/>
      <c r="BP421"/>
      <c r="BQ421"/>
      <c r="BR421"/>
      <c r="BS421"/>
    </row>
    <row r="422" spans="1:71" ht="27" customHeight="1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 s="41"/>
      <c r="S422"/>
      <c r="U422" s="137"/>
      <c r="AB422"/>
      <c r="AE422"/>
      <c r="AI422"/>
      <c r="AK422"/>
      <c r="AL422"/>
      <c r="AM422"/>
      <c r="AN422"/>
      <c r="AO422"/>
      <c r="AP422"/>
      <c r="AQ422"/>
      <c r="AR422"/>
      <c r="BF422"/>
      <c r="BG422"/>
      <c r="BH422"/>
      <c r="BI422"/>
      <c r="BJ422"/>
      <c r="BK422" s="137"/>
      <c r="BO422"/>
      <c r="BP422"/>
      <c r="BQ422"/>
      <c r="BR422"/>
      <c r="BS422"/>
    </row>
    <row r="423" spans="1:71" ht="27" customHeight="1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 s="41"/>
      <c r="S423"/>
      <c r="U423" s="137"/>
      <c r="AB423"/>
      <c r="AE423"/>
      <c r="AI423"/>
      <c r="AK423"/>
      <c r="AL423"/>
      <c r="AM423"/>
      <c r="AN423"/>
      <c r="AO423"/>
      <c r="AP423"/>
      <c r="AQ423"/>
      <c r="AR423"/>
      <c r="BF423"/>
      <c r="BG423"/>
      <c r="BH423"/>
      <c r="BI423"/>
      <c r="BJ423"/>
      <c r="BK423" s="137"/>
      <c r="BO423"/>
      <c r="BP423"/>
      <c r="BQ423"/>
      <c r="BR423"/>
      <c r="BS423"/>
    </row>
    <row r="424" spans="1:71" ht="27" customHeight="1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 s="41"/>
      <c r="S424"/>
      <c r="U424" s="137"/>
      <c r="AB424"/>
      <c r="AE424"/>
      <c r="AI424"/>
      <c r="AK424"/>
      <c r="AL424"/>
      <c r="AM424"/>
      <c r="AN424"/>
      <c r="AO424"/>
      <c r="AP424"/>
      <c r="AQ424"/>
      <c r="AR424"/>
      <c r="BF424"/>
      <c r="BG424"/>
      <c r="BH424"/>
      <c r="BI424"/>
      <c r="BJ424"/>
      <c r="BK424" s="137"/>
      <c r="BO424"/>
      <c r="BP424"/>
      <c r="BQ424"/>
      <c r="BR424"/>
      <c r="BS424"/>
    </row>
    <row r="425" spans="1:71" ht="27" customHeigh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 s="41"/>
      <c r="S425"/>
      <c r="U425" s="137"/>
      <c r="AB425"/>
      <c r="AE425"/>
      <c r="AI425"/>
      <c r="AK425"/>
      <c r="AL425"/>
      <c r="AM425"/>
      <c r="AN425"/>
      <c r="AO425"/>
      <c r="AP425"/>
      <c r="AQ425"/>
      <c r="AR425"/>
      <c r="BF425"/>
      <c r="BG425"/>
      <c r="BH425"/>
      <c r="BI425"/>
      <c r="BJ425"/>
      <c r="BK425" s="137"/>
      <c r="BO425"/>
      <c r="BP425"/>
      <c r="BQ425"/>
      <c r="BR425"/>
      <c r="BS425"/>
    </row>
    <row r="426" spans="1:71" ht="27" customHeigh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 s="41"/>
      <c r="S426"/>
      <c r="U426" s="137"/>
      <c r="AB426"/>
      <c r="AE426"/>
      <c r="AI426"/>
      <c r="AK426"/>
      <c r="AL426"/>
      <c r="AM426"/>
      <c r="AN426"/>
      <c r="AO426"/>
      <c r="AP426"/>
      <c r="AQ426"/>
      <c r="AR426"/>
      <c r="BF426"/>
      <c r="BG426"/>
      <c r="BH426"/>
      <c r="BI426"/>
      <c r="BJ426"/>
      <c r="BK426" s="137"/>
      <c r="BO426"/>
      <c r="BP426"/>
      <c r="BQ426"/>
      <c r="BR426"/>
      <c r="BS426"/>
    </row>
    <row r="427" spans="1:71" ht="27" customHeigh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 s="41"/>
      <c r="S427"/>
      <c r="U427" s="137"/>
      <c r="AB427"/>
      <c r="AE427"/>
      <c r="AI427"/>
      <c r="AK427"/>
      <c r="AL427"/>
      <c r="AM427"/>
      <c r="AN427"/>
      <c r="AO427"/>
      <c r="AP427"/>
      <c r="AQ427"/>
      <c r="AR427"/>
      <c r="BF427"/>
      <c r="BG427"/>
      <c r="BH427"/>
      <c r="BI427"/>
      <c r="BJ427"/>
      <c r="BK427" s="137"/>
      <c r="BO427"/>
      <c r="BP427"/>
      <c r="BQ427"/>
      <c r="BR427"/>
      <c r="BS427"/>
    </row>
    <row r="428" spans="1:71" ht="27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 s="41"/>
      <c r="S428"/>
      <c r="U428" s="137"/>
      <c r="AB428"/>
      <c r="AE428"/>
      <c r="AI428"/>
      <c r="AK428"/>
      <c r="AL428"/>
      <c r="AM428"/>
      <c r="AN428"/>
      <c r="AO428"/>
      <c r="AP428"/>
      <c r="AQ428"/>
      <c r="AR428"/>
      <c r="BF428"/>
      <c r="BG428"/>
      <c r="BH428"/>
      <c r="BI428"/>
      <c r="BJ428"/>
      <c r="BK428" s="137"/>
      <c r="BO428"/>
      <c r="BP428"/>
      <c r="BQ428"/>
      <c r="BR428"/>
      <c r="BS428"/>
    </row>
    <row r="429" spans="1:71" ht="27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 s="41"/>
      <c r="S429"/>
      <c r="U429" s="137"/>
      <c r="AB429"/>
      <c r="AE429"/>
      <c r="AI429"/>
      <c r="AK429"/>
      <c r="AL429"/>
      <c r="AM429"/>
      <c r="AN429"/>
      <c r="AO429"/>
      <c r="AP429"/>
      <c r="AQ429"/>
      <c r="AR429"/>
      <c r="BF429"/>
      <c r="BG429"/>
      <c r="BH429"/>
      <c r="BI429"/>
      <c r="BJ429"/>
      <c r="BK429" s="137"/>
      <c r="BO429"/>
      <c r="BP429"/>
      <c r="BQ429"/>
      <c r="BR429"/>
      <c r="BS429"/>
    </row>
    <row r="430" spans="1:71" ht="27" customHeigh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 s="41"/>
      <c r="S430"/>
      <c r="U430" s="137"/>
      <c r="AB430"/>
      <c r="AE430"/>
      <c r="AI430"/>
      <c r="AK430"/>
      <c r="AL430"/>
      <c r="AM430"/>
      <c r="AN430"/>
      <c r="AO430"/>
      <c r="AP430"/>
      <c r="AQ430"/>
      <c r="AR430"/>
      <c r="BF430"/>
      <c r="BG430"/>
      <c r="BH430"/>
      <c r="BI430"/>
      <c r="BJ430"/>
      <c r="BK430" s="137"/>
      <c r="BO430"/>
      <c r="BP430"/>
      <c r="BQ430"/>
      <c r="BR430"/>
      <c r="BS430"/>
    </row>
    <row r="431" spans="1:71" ht="27" customHeigh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 s="41"/>
      <c r="S431"/>
      <c r="U431" s="137"/>
      <c r="AB431"/>
      <c r="AE431"/>
      <c r="AI431"/>
      <c r="AK431"/>
      <c r="AL431"/>
      <c r="AM431"/>
      <c r="AN431"/>
      <c r="AO431"/>
      <c r="AP431"/>
      <c r="AQ431"/>
      <c r="AR431"/>
      <c r="BF431"/>
      <c r="BG431"/>
      <c r="BH431"/>
      <c r="BI431"/>
      <c r="BJ431"/>
      <c r="BK431" s="137"/>
      <c r="BO431"/>
      <c r="BP431"/>
      <c r="BQ431"/>
      <c r="BR431"/>
      <c r="BS431"/>
    </row>
    <row r="432" spans="1:71" ht="27" customHeight="1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 s="41"/>
      <c r="S432"/>
      <c r="U432" s="137"/>
      <c r="AB432"/>
      <c r="AE432"/>
      <c r="AI432"/>
      <c r="AK432"/>
      <c r="AL432"/>
      <c r="AM432"/>
      <c r="AN432"/>
      <c r="AO432"/>
      <c r="AP432"/>
      <c r="AQ432"/>
      <c r="AR432"/>
      <c r="BF432"/>
      <c r="BG432"/>
      <c r="BH432"/>
      <c r="BI432"/>
      <c r="BJ432"/>
      <c r="BK432" s="137"/>
      <c r="BO432"/>
      <c r="BP432"/>
      <c r="BQ432"/>
      <c r="BR432"/>
      <c r="BS432"/>
    </row>
    <row r="433" spans="1:71" ht="27" customHeight="1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 s="41"/>
      <c r="S433"/>
      <c r="U433" s="137"/>
      <c r="AB433"/>
      <c r="AE433"/>
      <c r="AI433"/>
      <c r="AK433"/>
      <c r="AL433"/>
      <c r="AM433"/>
      <c r="AN433"/>
      <c r="AO433"/>
      <c r="AP433"/>
      <c r="AQ433"/>
      <c r="AR433"/>
      <c r="BF433"/>
      <c r="BG433"/>
      <c r="BH433"/>
      <c r="BI433"/>
      <c r="BJ433"/>
      <c r="BK433" s="137"/>
      <c r="BO433"/>
      <c r="BP433"/>
      <c r="BQ433"/>
      <c r="BR433"/>
      <c r="BS433"/>
    </row>
    <row r="434" spans="1:71" ht="27" customHeight="1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 s="41"/>
      <c r="S434"/>
      <c r="U434" s="137"/>
      <c r="AB434"/>
      <c r="AE434"/>
      <c r="AI434"/>
      <c r="AK434"/>
      <c r="AL434"/>
      <c r="AM434"/>
      <c r="AN434"/>
      <c r="AO434"/>
      <c r="AP434"/>
      <c r="AQ434"/>
      <c r="AR434"/>
      <c r="BF434"/>
      <c r="BG434"/>
      <c r="BH434"/>
      <c r="BI434"/>
      <c r="BJ434"/>
      <c r="BK434" s="137"/>
      <c r="BO434"/>
      <c r="BP434"/>
      <c r="BQ434"/>
      <c r="BR434"/>
      <c r="BS434"/>
    </row>
    <row r="435" spans="1:71" ht="27" customHeigh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 s="41"/>
      <c r="S435"/>
      <c r="U435" s="137"/>
      <c r="AB435"/>
      <c r="AE435"/>
      <c r="AI435"/>
      <c r="AK435"/>
      <c r="AL435"/>
      <c r="AM435"/>
      <c r="AN435"/>
      <c r="AO435"/>
      <c r="AP435"/>
      <c r="AQ435"/>
      <c r="AR435"/>
      <c r="BF435"/>
      <c r="BG435"/>
      <c r="BH435"/>
      <c r="BI435"/>
      <c r="BJ435"/>
      <c r="BK435" s="137"/>
      <c r="BO435"/>
      <c r="BP435"/>
      <c r="BQ435"/>
      <c r="BR435"/>
      <c r="BS435"/>
    </row>
    <row r="436" spans="1:71" ht="27" customHeigh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 s="41"/>
      <c r="S436"/>
      <c r="U436" s="137"/>
      <c r="AB436"/>
      <c r="AE436"/>
      <c r="AI436"/>
      <c r="AK436"/>
      <c r="AL436"/>
      <c r="AM436"/>
      <c r="AN436"/>
      <c r="AO436"/>
      <c r="AP436"/>
      <c r="AQ436"/>
      <c r="AR436"/>
      <c r="BF436"/>
      <c r="BG436"/>
      <c r="BH436"/>
      <c r="BI436"/>
      <c r="BJ436"/>
      <c r="BK436" s="137"/>
      <c r="BO436"/>
      <c r="BP436"/>
      <c r="BQ436"/>
      <c r="BR436"/>
      <c r="BS436"/>
    </row>
    <row r="437" spans="1:71" ht="27" customHeight="1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 s="41"/>
      <c r="S437"/>
      <c r="U437" s="137"/>
      <c r="AB437"/>
      <c r="AE437"/>
      <c r="AI437"/>
      <c r="AK437"/>
      <c r="AL437"/>
      <c r="AM437"/>
      <c r="AN437"/>
      <c r="AO437"/>
      <c r="AP437"/>
      <c r="AQ437"/>
      <c r="AR437"/>
      <c r="BF437"/>
      <c r="BG437"/>
      <c r="BH437"/>
      <c r="BI437"/>
      <c r="BJ437"/>
      <c r="BK437" s="137"/>
      <c r="BO437"/>
      <c r="BP437"/>
      <c r="BQ437"/>
      <c r="BR437"/>
      <c r="BS437"/>
    </row>
    <row r="438" spans="1:71" ht="27" customHeight="1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 s="41"/>
      <c r="S438"/>
      <c r="U438" s="137"/>
      <c r="AB438"/>
      <c r="AE438"/>
      <c r="AI438"/>
      <c r="AK438"/>
      <c r="AL438"/>
      <c r="AM438"/>
      <c r="AN438"/>
      <c r="AO438"/>
      <c r="AP438"/>
      <c r="AQ438"/>
      <c r="AR438"/>
      <c r="BF438"/>
      <c r="BG438"/>
      <c r="BH438"/>
      <c r="BI438"/>
      <c r="BJ438"/>
      <c r="BK438" s="137"/>
      <c r="BO438"/>
      <c r="BP438"/>
      <c r="BQ438"/>
      <c r="BR438"/>
      <c r="BS438"/>
    </row>
    <row r="439" spans="1:71" ht="27" customHeigh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 s="41"/>
      <c r="S439"/>
      <c r="U439" s="137"/>
      <c r="AB439"/>
      <c r="AE439"/>
      <c r="AI439"/>
      <c r="AK439"/>
      <c r="AL439"/>
      <c r="AM439"/>
      <c r="AN439"/>
      <c r="AO439"/>
      <c r="AP439"/>
      <c r="AQ439"/>
      <c r="AR439"/>
      <c r="BF439"/>
      <c r="BG439"/>
      <c r="BH439"/>
      <c r="BI439"/>
      <c r="BJ439"/>
      <c r="BK439" s="137"/>
      <c r="BO439"/>
      <c r="BP439"/>
      <c r="BQ439"/>
      <c r="BR439"/>
      <c r="BS439"/>
    </row>
    <row r="440" spans="1:71" ht="27" customHeigh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 s="41"/>
      <c r="S440"/>
      <c r="U440" s="137"/>
      <c r="AB440"/>
      <c r="AE440"/>
      <c r="AI440"/>
      <c r="AK440"/>
      <c r="AL440"/>
      <c r="AM440"/>
      <c r="AN440"/>
      <c r="AO440"/>
      <c r="AP440"/>
      <c r="AQ440"/>
      <c r="AR440"/>
      <c r="BF440"/>
      <c r="BG440"/>
      <c r="BH440"/>
      <c r="BI440"/>
      <c r="BJ440"/>
      <c r="BK440" s="137"/>
      <c r="BO440"/>
      <c r="BP440"/>
      <c r="BQ440"/>
      <c r="BR440"/>
      <c r="BS440"/>
    </row>
    <row r="441" spans="1:71" ht="27" customHeight="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 s="41"/>
      <c r="S441"/>
      <c r="U441" s="137"/>
      <c r="AB441"/>
      <c r="AE441"/>
      <c r="AI441"/>
      <c r="AK441"/>
      <c r="AL441"/>
      <c r="AM441"/>
      <c r="AN441"/>
      <c r="AO441"/>
      <c r="AP441"/>
      <c r="AQ441"/>
      <c r="AR441"/>
      <c r="BF441"/>
      <c r="BG441"/>
      <c r="BH441"/>
      <c r="BI441"/>
      <c r="BJ441"/>
      <c r="BK441" s="137"/>
      <c r="BO441"/>
      <c r="BP441"/>
      <c r="BQ441"/>
      <c r="BR441"/>
      <c r="BS441"/>
    </row>
    <row r="442" spans="1:71" ht="27" customHeight="1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 s="41"/>
      <c r="S442"/>
      <c r="U442" s="137"/>
      <c r="AB442"/>
      <c r="AE442"/>
      <c r="AI442"/>
      <c r="AK442"/>
      <c r="AL442"/>
      <c r="AM442"/>
      <c r="AN442"/>
      <c r="AO442"/>
      <c r="AP442"/>
      <c r="AQ442"/>
      <c r="AR442"/>
      <c r="BF442"/>
      <c r="BG442"/>
      <c r="BH442"/>
      <c r="BI442"/>
      <c r="BJ442"/>
      <c r="BK442" s="137"/>
      <c r="BO442"/>
      <c r="BP442"/>
      <c r="BQ442"/>
      <c r="BR442"/>
      <c r="BS442"/>
    </row>
    <row r="443" spans="1:71" ht="27" customHeigh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 s="41"/>
      <c r="S443"/>
      <c r="U443" s="137"/>
      <c r="AB443"/>
      <c r="AE443"/>
      <c r="AI443"/>
      <c r="AK443"/>
      <c r="AL443"/>
      <c r="AM443"/>
      <c r="AN443"/>
      <c r="AO443"/>
      <c r="AP443"/>
      <c r="AQ443"/>
      <c r="AR443"/>
      <c r="BF443"/>
      <c r="BG443"/>
      <c r="BH443"/>
      <c r="BI443"/>
      <c r="BJ443"/>
      <c r="BK443" s="137"/>
      <c r="BO443"/>
      <c r="BP443"/>
      <c r="BQ443"/>
      <c r="BR443"/>
      <c r="BS443"/>
    </row>
    <row r="444" spans="1:71" ht="27" customHeigh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 s="41"/>
      <c r="S444"/>
      <c r="U444" s="137"/>
      <c r="AB444"/>
      <c r="AE444"/>
      <c r="AI444"/>
      <c r="AK444"/>
      <c r="AL444"/>
      <c r="AM444"/>
      <c r="AN444"/>
      <c r="AO444"/>
      <c r="AP444"/>
      <c r="AQ444"/>
      <c r="AR444"/>
      <c r="BF444"/>
      <c r="BG444"/>
      <c r="BH444"/>
      <c r="BI444"/>
      <c r="BJ444"/>
      <c r="BK444" s="137"/>
      <c r="BO444"/>
      <c r="BP444"/>
      <c r="BQ444"/>
      <c r="BR444"/>
      <c r="BS444"/>
    </row>
    <row r="445" spans="1:71" ht="27" customHeight="1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 s="41"/>
      <c r="S445"/>
      <c r="U445" s="137"/>
      <c r="AB445"/>
      <c r="AE445"/>
      <c r="AI445"/>
      <c r="AK445"/>
      <c r="AL445"/>
      <c r="AM445"/>
      <c r="AN445"/>
      <c r="AO445"/>
      <c r="AP445"/>
      <c r="AQ445"/>
      <c r="AR445"/>
      <c r="BF445"/>
      <c r="BG445"/>
      <c r="BH445"/>
      <c r="BI445"/>
      <c r="BJ445"/>
      <c r="BK445" s="137"/>
      <c r="BO445"/>
      <c r="BP445"/>
      <c r="BQ445"/>
      <c r="BR445"/>
      <c r="BS445"/>
    </row>
    <row r="446" spans="1:71" ht="27" customHeight="1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 s="41"/>
      <c r="S446"/>
      <c r="U446" s="137"/>
      <c r="AB446"/>
      <c r="AE446"/>
      <c r="AI446"/>
      <c r="AK446"/>
      <c r="AL446"/>
      <c r="AM446"/>
      <c r="AN446"/>
      <c r="AO446"/>
      <c r="AP446"/>
      <c r="AQ446"/>
      <c r="AR446"/>
      <c r="BF446"/>
      <c r="BG446"/>
      <c r="BH446"/>
      <c r="BI446"/>
      <c r="BJ446"/>
      <c r="BK446" s="137"/>
      <c r="BO446"/>
      <c r="BP446"/>
      <c r="BQ446"/>
      <c r="BR446"/>
      <c r="BS446"/>
    </row>
    <row r="447" spans="1:71" ht="27" customHeigh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 s="41"/>
      <c r="S447"/>
      <c r="U447" s="137"/>
      <c r="AB447"/>
      <c r="AE447"/>
      <c r="AI447"/>
      <c r="AK447"/>
      <c r="AL447"/>
      <c r="AM447"/>
      <c r="AN447"/>
      <c r="AO447"/>
      <c r="AP447"/>
      <c r="AQ447"/>
      <c r="AR447"/>
      <c r="BF447"/>
      <c r="BG447"/>
      <c r="BH447"/>
      <c r="BI447"/>
      <c r="BJ447"/>
      <c r="BK447" s="137"/>
      <c r="BO447"/>
      <c r="BP447"/>
      <c r="BQ447"/>
      <c r="BR447"/>
      <c r="BS447"/>
    </row>
    <row r="448" spans="1:71" ht="27" customHeigh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 s="41"/>
      <c r="S448"/>
      <c r="U448" s="137"/>
      <c r="AB448"/>
      <c r="AE448"/>
      <c r="AI448"/>
      <c r="AK448"/>
      <c r="AL448"/>
      <c r="AM448"/>
      <c r="AN448"/>
      <c r="AO448"/>
      <c r="AP448"/>
      <c r="AQ448"/>
      <c r="AR448"/>
      <c r="BF448"/>
      <c r="BG448"/>
      <c r="BH448"/>
      <c r="BI448"/>
      <c r="BJ448"/>
      <c r="BK448" s="137"/>
      <c r="BO448"/>
      <c r="BP448"/>
      <c r="BQ448"/>
      <c r="BR448"/>
      <c r="BS448"/>
    </row>
    <row r="449" spans="1:71" ht="27" customHeigh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 s="41"/>
      <c r="S449"/>
      <c r="U449" s="137"/>
      <c r="AB449"/>
      <c r="AE449"/>
      <c r="AI449"/>
      <c r="AK449"/>
      <c r="AL449"/>
      <c r="AM449"/>
      <c r="AN449"/>
      <c r="AO449"/>
      <c r="AP449"/>
      <c r="AQ449"/>
      <c r="AR449"/>
      <c r="BF449"/>
      <c r="BG449"/>
      <c r="BH449"/>
      <c r="BI449"/>
      <c r="BJ449"/>
      <c r="BK449" s="137"/>
      <c r="BO449"/>
      <c r="BP449"/>
      <c r="BQ449"/>
      <c r="BR449"/>
      <c r="BS449"/>
    </row>
    <row r="450" spans="1:71" ht="27" customHeigh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 s="41"/>
      <c r="S450"/>
      <c r="U450" s="137"/>
      <c r="AB450"/>
      <c r="AE450"/>
      <c r="AI450"/>
      <c r="AK450"/>
      <c r="AL450"/>
      <c r="AM450"/>
      <c r="AN450"/>
      <c r="AO450"/>
      <c r="AP450"/>
      <c r="AQ450"/>
      <c r="AR450"/>
      <c r="BF450"/>
      <c r="BG450"/>
      <c r="BH450"/>
      <c r="BI450"/>
      <c r="BJ450"/>
      <c r="BK450" s="137"/>
      <c r="BO450"/>
      <c r="BP450"/>
      <c r="BQ450"/>
      <c r="BR450"/>
      <c r="BS450"/>
    </row>
    <row r="451" spans="1:71" ht="27" customHeigh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 s="41"/>
      <c r="S451"/>
      <c r="U451" s="137"/>
      <c r="AB451"/>
      <c r="AE451"/>
      <c r="AI451"/>
      <c r="AK451"/>
      <c r="AL451"/>
      <c r="AM451"/>
      <c r="AN451"/>
      <c r="AO451"/>
      <c r="AP451"/>
      <c r="AQ451"/>
      <c r="AR451"/>
      <c r="BF451"/>
      <c r="BG451"/>
      <c r="BH451"/>
      <c r="BI451"/>
      <c r="BJ451"/>
      <c r="BK451" s="137"/>
      <c r="BO451"/>
      <c r="BP451"/>
      <c r="BQ451"/>
      <c r="BR451"/>
      <c r="BS451"/>
    </row>
    <row r="452" spans="1:71" ht="27" customHeigh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 s="41"/>
      <c r="S452"/>
      <c r="U452" s="137"/>
      <c r="AB452"/>
      <c r="AE452"/>
      <c r="AI452"/>
      <c r="AK452"/>
      <c r="AL452"/>
      <c r="AM452"/>
      <c r="AN452"/>
      <c r="AO452"/>
      <c r="AP452"/>
      <c r="AQ452"/>
      <c r="AR452"/>
      <c r="BF452"/>
      <c r="BG452"/>
      <c r="BH452"/>
      <c r="BI452"/>
      <c r="BJ452"/>
      <c r="BK452" s="137"/>
      <c r="BO452"/>
      <c r="BP452"/>
      <c r="BQ452"/>
      <c r="BR452"/>
      <c r="BS452"/>
    </row>
    <row r="453" spans="1:71" ht="27" customHeight="1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 s="41"/>
      <c r="S453"/>
      <c r="U453" s="137"/>
      <c r="AB453"/>
      <c r="AE453"/>
      <c r="AI453"/>
      <c r="AK453"/>
      <c r="AL453"/>
      <c r="AM453"/>
      <c r="AN453"/>
      <c r="AO453"/>
      <c r="AP453"/>
      <c r="AQ453"/>
      <c r="AR453"/>
      <c r="BF453"/>
      <c r="BG453"/>
      <c r="BH453"/>
      <c r="BI453"/>
      <c r="BJ453"/>
      <c r="BK453" s="137"/>
      <c r="BO453"/>
      <c r="BP453"/>
      <c r="BQ453"/>
      <c r="BR453"/>
      <c r="BS453"/>
    </row>
    <row r="454" spans="1:71" ht="27" customHeight="1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 s="41"/>
      <c r="S454"/>
      <c r="U454" s="137"/>
      <c r="AB454"/>
      <c r="AE454"/>
      <c r="AI454"/>
      <c r="AK454"/>
      <c r="AL454"/>
      <c r="AM454"/>
      <c r="AN454"/>
      <c r="AO454"/>
      <c r="AP454"/>
      <c r="AQ454"/>
      <c r="AR454"/>
      <c r="BF454"/>
      <c r="BG454"/>
      <c r="BH454"/>
      <c r="BI454"/>
      <c r="BJ454"/>
      <c r="BK454" s="137"/>
      <c r="BO454"/>
      <c r="BP454"/>
      <c r="BQ454"/>
      <c r="BR454"/>
      <c r="BS454"/>
    </row>
    <row r="455" spans="1:71" ht="27" customHeight="1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 s="41"/>
      <c r="S455"/>
      <c r="U455" s="137"/>
      <c r="AB455"/>
      <c r="AE455"/>
      <c r="AI455"/>
      <c r="AK455"/>
      <c r="AL455"/>
      <c r="AM455"/>
      <c r="AN455"/>
      <c r="AO455"/>
      <c r="AP455"/>
      <c r="AQ455"/>
      <c r="AR455"/>
      <c r="BF455"/>
      <c r="BG455"/>
      <c r="BH455"/>
      <c r="BI455"/>
      <c r="BJ455"/>
      <c r="BK455" s="137"/>
      <c r="BO455"/>
      <c r="BP455"/>
      <c r="BQ455"/>
      <c r="BR455"/>
      <c r="BS455"/>
    </row>
    <row r="456" spans="1:71" ht="27" customHeight="1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 s="41"/>
      <c r="S456"/>
      <c r="U456" s="137"/>
      <c r="AB456"/>
      <c r="AE456"/>
      <c r="AI456"/>
      <c r="AK456"/>
      <c r="AL456"/>
      <c r="AM456"/>
      <c r="AN456"/>
      <c r="AO456"/>
      <c r="AP456"/>
      <c r="AQ456"/>
      <c r="AR456"/>
      <c r="BF456"/>
      <c r="BG456"/>
      <c r="BH456"/>
      <c r="BI456"/>
      <c r="BJ456"/>
      <c r="BK456" s="137"/>
      <c r="BO456"/>
      <c r="BP456"/>
      <c r="BQ456"/>
      <c r="BR456"/>
      <c r="BS456"/>
    </row>
    <row r="457" spans="1:71" ht="27" customHeight="1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 s="41"/>
      <c r="S457"/>
      <c r="U457" s="137"/>
      <c r="AB457"/>
      <c r="AE457"/>
      <c r="AI457"/>
      <c r="AK457"/>
      <c r="AL457"/>
      <c r="AM457"/>
      <c r="AN457"/>
      <c r="AO457"/>
      <c r="AP457"/>
      <c r="AQ457"/>
      <c r="AR457"/>
      <c r="BF457"/>
      <c r="BG457"/>
      <c r="BH457"/>
      <c r="BI457"/>
      <c r="BJ457"/>
      <c r="BK457" s="137"/>
      <c r="BO457"/>
      <c r="BP457"/>
      <c r="BQ457"/>
      <c r="BR457"/>
      <c r="BS457"/>
    </row>
    <row r="458" spans="1:71" ht="27" customHeight="1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 s="41"/>
      <c r="S458"/>
      <c r="U458" s="137"/>
      <c r="AB458"/>
      <c r="AE458"/>
      <c r="AI458"/>
      <c r="AK458"/>
      <c r="AL458"/>
      <c r="AM458"/>
      <c r="AN458"/>
      <c r="AO458"/>
      <c r="AP458"/>
      <c r="AQ458"/>
      <c r="AR458"/>
      <c r="BF458"/>
      <c r="BG458"/>
      <c r="BH458"/>
      <c r="BI458"/>
      <c r="BJ458"/>
      <c r="BK458" s="137"/>
      <c r="BO458"/>
      <c r="BP458"/>
      <c r="BQ458"/>
      <c r="BR458"/>
      <c r="BS458"/>
    </row>
    <row r="459" spans="1:71" ht="27" customHeigh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 s="41"/>
      <c r="S459"/>
      <c r="U459" s="137"/>
      <c r="AB459"/>
      <c r="AE459"/>
      <c r="AI459"/>
      <c r="AK459"/>
      <c r="AL459"/>
      <c r="AM459"/>
      <c r="AN459"/>
      <c r="AO459"/>
      <c r="AP459"/>
      <c r="AQ459"/>
      <c r="AR459"/>
      <c r="BF459"/>
      <c r="BG459"/>
      <c r="BH459"/>
      <c r="BI459"/>
      <c r="BJ459"/>
      <c r="BK459" s="137"/>
      <c r="BO459"/>
      <c r="BP459"/>
      <c r="BQ459"/>
      <c r="BR459"/>
      <c r="BS459"/>
    </row>
    <row r="460" spans="1:71" ht="27" customHeigh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 s="41"/>
      <c r="S460"/>
      <c r="U460" s="137"/>
      <c r="AB460"/>
      <c r="AE460"/>
      <c r="AI460"/>
      <c r="AK460"/>
      <c r="AL460"/>
      <c r="AM460"/>
      <c r="AN460"/>
      <c r="AO460"/>
      <c r="AP460"/>
      <c r="AQ460"/>
      <c r="AR460"/>
      <c r="BF460"/>
      <c r="BG460"/>
      <c r="BH460"/>
      <c r="BI460"/>
      <c r="BJ460"/>
      <c r="BK460" s="137"/>
      <c r="BO460"/>
      <c r="BP460"/>
      <c r="BQ460"/>
      <c r="BR460"/>
      <c r="BS460"/>
    </row>
    <row r="461" spans="1:71" ht="27" customHeight="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 s="41"/>
      <c r="S461"/>
      <c r="U461" s="137"/>
      <c r="AB461"/>
      <c r="AE461"/>
      <c r="AI461"/>
      <c r="AK461"/>
      <c r="AL461"/>
      <c r="AM461"/>
      <c r="AN461"/>
      <c r="AO461"/>
      <c r="AP461"/>
      <c r="AQ461"/>
      <c r="AR461"/>
      <c r="BF461"/>
      <c r="BG461"/>
      <c r="BH461"/>
      <c r="BI461"/>
      <c r="BJ461"/>
      <c r="BK461" s="137"/>
      <c r="BO461"/>
      <c r="BP461"/>
      <c r="BQ461"/>
      <c r="BR461"/>
      <c r="BS461"/>
    </row>
    <row r="462" spans="1:71" ht="27" customHeight="1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 s="41"/>
      <c r="S462"/>
      <c r="U462" s="137"/>
      <c r="AB462"/>
      <c r="AE462"/>
      <c r="AI462"/>
      <c r="AK462"/>
      <c r="AL462"/>
      <c r="AM462"/>
      <c r="AN462"/>
      <c r="AO462"/>
      <c r="AP462"/>
      <c r="AQ462"/>
      <c r="AR462"/>
      <c r="BF462"/>
      <c r="BG462"/>
      <c r="BH462"/>
      <c r="BI462"/>
      <c r="BJ462"/>
      <c r="BK462" s="137"/>
      <c r="BO462"/>
      <c r="BP462"/>
      <c r="BQ462"/>
      <c r="BR462"/>
      <c r="BS462"/>
    </row>
    <row r="463" spans="1:71" ht="27" customHeigh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 s="41"/>
      <c r="S463"/>
      <c r="U463" s="137"/>
      <c r="AB463"/>
      <c r="AE463"/>
      <c r="AI463"/>
      <c r="AK463"/>
      <c r="AL463"/>
      <c r="AM463"/>
      <c r="AN463"/>
      <c r="AO463"/>
      <c r="AP463"/>
      <c r="AQ463"/>
      <c r="AR463"/>
      <c r="BF463"/>
      <c r="BG463"/>
      <c r="BH463"/>
      <c r="BI463"/>
      <c r="BJ463"/>
      <c r="BK463" s="137"/>
      <c r="BO463"/>
      <c r="BP463"/>
      <c r="BQ463"/>
      <c r="BR463"/>
      <c r="BS463"/>
    </row>
    <row r="464" spans="1:71" ht="27" customHeight="1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 s="41"/>
      <c r="S464"/>
      <c r="U464" s="137"/>
      <c r="AB464"/>
      <c r="AE464"/>
      <c r="AI464"/>
      <c r="AK464"/>
      <c r="AL464"/>
      <c r="AM464"/>
      <c r="AN464"/>
      <c r="AO464"/>
      <c r="AP464"/>
      <c r="AQ464"/>
      <c r="AR464"/>
      <c r="BF464"/>
      <c r="BG464"/>
      <c r="BH464"/>
      <c r="BI464"/>
      <c r="BJ464"/>
      <c r="BK464" s="137"/>
      <c r="BO464"/>
      <c r="BP464"/>
      <c r="BQ464"/>
      <c r="BR464"/>
      <c r="BS464"/>
    </row>
    <row r="465" spans="1:71" ht="27" customHeight="1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 s="41"/>
      <c r="S465"/>
      <c r="U465" s="137"/>
      <c r="AB465"/>
      <c r="AE465"/>
      <c r="AI465"/>
      <c r="AK465"/>
      <c r="AL465"/>
      <c r="AM465"/>
      <c r="AN465"/>
      <c r="AO465"/>
      <c r="AP465"/>
      <c r="AQ465"/>
      <c r="AR465"/>
      <c r="BF465"/>
      <c r="BG465"/>
      <c r="BH465"/>
      <c r="BI465"/>
      <c r="BJ465"/>
      <c r="BK465" s="137"/>
      <c r="BO465"/>
      <c r="BP465"/>
      <c r="BQ465"/>
      <c r="BR465"/>
      <c r="BS465"/>
    </row>
    <row r="466" spans="1:71" ht="27" customHeight="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 s="41"/>
      <c r="S466"/>
      <c r="U466" s="137"/>
      <c r="AB466"/>
      <c r="AE466"/>
      <c r="AI466"/>
      <c r="AK466"/>
      <c r="AL466"/>
      <c r="AM466"/>
      <c r="AN466"/>
      <c r="AO466"/>
      <c r="AP466"/>
      <c r="AQ466"/>
      <c r="AR466"/>
      <c r="BF466"/>
      <c r="BG466"/>
      <c r="BH466"/>
      <c r="BI466"/>
      <c r="BJ466"/>
      <c r="BK466" s="137"/>
      <c r="BO466"/>
      <c r="BP466"/>
      <c r="BQ466"/>
      <c r="BR466"/>
      <c r="BS466"/>
    </row>
    <row r="467" spans="1:71" ht="27" customHeigh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 s="41"/>
      <c r="S467"/>
      <c r="U467" s="137"/>
      <c r="AB467"/>
      <c r="AE467"/>
      <c r="AI467"/>
      <c r="AK467"/>
      <c r="AL467"/>
      <c r="AM467"/>
      <c r="AN467"/>
      <c r="AO467"/>
      <c r="AP467"/>
      <c r="AQ467"/>
      <c r="AR467"/>
      <c r="BF467"/>
      <c r="BG467"/>
      <c r="BH467"/>
      <c r="BI467"/>
      <c r="BJ467"/>
      <c r="BK467" s="137"/>
      <c r="BO467"/>
      <c r="BP467"/>
      <c r="BQ467"/>
      <c r="BR467"/>
      <c r="BS467"/>
    </row>
    <row r="468" spans="1:71" ht="27" customHeight="1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 s="41"/>
      <c r="S468"/>
      <c r="U468" s="137"/>
      <c r="AB468"/>
      <c r="AE468"/>
      <c r="AI468"/>
      <c r="AK468"/>
      <c r="AL468"/>
      <c r="AM468"/>
      <c r="AN468"/>
      <c r="AO468"/>
      <c r="AP468"/>
      <c r="AQ468"/>
      <c r="AR468"/>
      <c r="BF468"/>
      <c r="BG468"/>
      <c r="BH468"/>
      <c r="BI468"/>
      <c r="BJ468"/>
      <c r="BK468" s="137"/>
      <c r="BO468"/>
      <c r="BP468"/>
      <c r="BQ468"/>
      <c r="BR468"/>
      <c r="BS468"/>
    </row>
    <row r="469" spans="1:71" ht="27" customHeight="1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 s="41"/>
      <c r="S469"/>
      <c r="U469" s="137"/>
      <c r="AB469"/>
      <c r="AE469"/>
      <c r="AI469"/>
      <c r="AK469"/>
      <c r="AL469"/>
      <c r="AM469"/>
      <c r="AN469"/>
      <c r="AO469"/>
      <c r="AP469"/>
      <c r="AQ469"/>
      <c r="AR469"/>
      <c r="BF469"/>
      <c r="BG469"/>
      <c r="BH469"/>
      <c r="BI469"/>
      <c r="BJ469"/>
      <c r="BK469" s="137"/>
      <c r="BO469"/>
      <c r="BP469"/>
      <c r="BQ469"/>
      <c r="BR469"/>
      <c r="BS469"/>
    </row>
    <row r="470" spans="1:71" ht="27" customHeight="1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 s="41"/>
      <c r="S470"/>
      <c r="U470" s="137"/>
      <c r="AB470"/>
      <c r="AE470"/>
      <c r="AI470"/>
      <c r="AK470"/>
      <c r="AL470"/>
      <c r="AM470"/>
      <c r="AN470"/>
      <c r="AO470"/>
      <c r="AP470"/>
      <c r="AQ470"/>
      <c r="AR470"/>
      <c r="BF470"/>
      <c r="BG470"/>
      <c r="BH470"/>
      <c r="BI470"/>
      <c r="BJ470"/>
      <c r="BK470" s="137"/>
      <c r="BO470"/>
      <c r="BP470"/>
      <c r="BQ470"/>
      <c r="BR470"/>
      <c r="BS470"/>
    </row>
    <row r="471" spans="1:71" ht="27" customHeight="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 s="41"/>
      <c r="S471"/>
      <c r="U471" s="137"/>
      <c r="AB471"/>
      <c r="AE471"/>
      <c r="AI471"/>
      <c r="AK471"/>
      <c r="AL471"/>
      <c r="AM471"/>
      <c r="AN471"/>
      <c r="AO471"/>
      <c r="AP471"/>
      <c r="AQ471"/>
      <c r="AR471"/>
      <c r="BF471"/>
      <c r="BG471"/>
      <c r="BH471"/>
      <c r="BI471"/>
      <c r="BJ471"/>
      <c r="BK471" s="137"/>
      <c r="BO471"/>
      <c r="BP471"/>
      <c r="BQ471"/>
      <c r="BR471"/>
      <c r="BS471"/>
    </row>
    <row r="472" spans="1:71" ht="27" customHeight="1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 s="41"/>
      <c r="S472"/>
      <c r="U472" s="137"/>
      <c r="AB472"/>
      <c r="AE472"/>
      <c r="AI472"/>
      <c r="AK472"/>
      <c r="AL472"/>
      <c r="AM472"/>
      <c r="AN472"/>
      <c r="AO472"/>
      <c r="AP472"/>
      <c r="AQ472"/>
      <c r="AR472"/>
      <c r="BF472"/>
      <c r="BG472"/>
      <c r="BH472"/>
      <c r="BI472"/>
      <c r="BJ472"/>
      <c r="BK472" s="137"/>
      <c r="BO472"/>
      <c r="BP472"/>
      <c r="BQ472"/>
      <c r="BR472"/>
      <c r="BS472"/>
    </row>
    <row r="473" spans="1:71" ht="27" customHeight="1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 s="41"/>
      <c r="S473"/>
      <c r="U473" s="137"/>
      <c r="AB473"/>
      <c r="AE473"/>
      <c r="AI473"/>
      <c r="AK473"/>
      <c r="AL473"/>
      <c r="AM473"/>
      <c r="AN473"/>
      <c r="AO473"/>
      <c r="AP473"/>
      <c r="AQ473"/>
      <c r="AR473"/>
      <c r="BF473"/>
      <c r="BG473"/>
      <c r="BH473"/>
      <c r="BI473"/>
      <c r="BJ473"/>
      <c r="BK473" s="137"/>
      <c r="BO473"/>
      <c r="BP473"/>
      <c r="BQ473"/>
      <c r="BR473"/>
      <c r="BS473"/>
    </row>
    <row r="474" spans="1:71" ht="27" customHeight="1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 s="41"/>
      <c r="S474"/>
      <c r="U474" s="137"/>
      <c r="AB474"/>
      <c r="AE474"/>
      <c r="AI474"/>
      <c r="AK474"/>
      <c r="AL474"/>
      <c r="AM474"/>
      <c r="AN474"/>
      <c r="AO474"/>
      <c r="AP474"/>
      <c r="AQ474"/>
      <c r="AR474"/>
      <c r="BF474"/>
      <c r="BG474"/>
      <c r="BH474"/>
      <c r="BI474"/>
      <c r="BJ474"/>
      <c r="BK474" s="137"/>
      <c r="BO474"/>
      <c r="BP474"/>
      <c r="BQ474"/>
      <c r="BR474"/>
      <c r="BS474"/>
    </row>
    <row r="475" spans="1:71" ht="27" customHeight="1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 s="41"/>
      <c r="S475"/>
      <c r="U475" s="137"/>
      <c r="AB475"/>
      <c r="AE475"/>
      <c r="AI475"/>
      <c r="AK475"/>
      <c r="AL475"/>
      <c r="AM475"/>
      <c r="AN475"/>
      <c r="AO475"/>
      <c r="AP475"/>
      <c r="AQ475"/>
      <c r="AR475"/>
      <c r="BF475"/>
      <c r="BG475"/>
      <c r="BH475"/>
      <c r="BI475"/>
      <c r="BJ475"/>
      <c r="BK475" s="137"/>
      <c r="BO475"/>
      <c r="BP475"/>
      <c r="BQ475"/>
      <c r="BR475"/>
      <c r="BS475"/>
    </row>
    <row r="476" spans="1:71" ht="27" customHeight="1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 s="41"/>
      <c r="S476"/>
      <c r="U476" s="137"/>
      <c r="AB476"/>
      <c r="AE476"/>
      <c r="AI476"/>
      <c r="AK476"/>
      <c r="AL476"/>
      <c r="AM476"/>
      <c r="AN476"/>
      <c r="AO476"/>
      <c r="AP476"/>
      <c r="AQ476"/>
      <c r="AR476"/>
      <c r="BF476"/>
      <c r="BG476"/>
      <c r="BH476"/>
      <c r="BI476"/>
      <c r="BJ476"/>
      <c r="BK476" s="137"/>
      <c r="BO476"/>
      <c r="BP476"/>
      <c r="BQ476"/>
      <c r="BR476"/>
      <c r="BS476"/>
    </row>
    <row r="477" spans="1:71" ht="27" customHeight="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 s="41"/>
      <c r="S477"/>
      <c r="U477" s="137"/>
      <c r="AB477"/>
      <c r="AE477"/>
      <c r="AI477"/>
      <c r="AK477"/>
      <c r="AL477"/>
      <c r="AM477"/>
      <c r="AN477"/>
      <c r="AO477"/>
      <c r="AP477"/>
      <c r="AQ477"/>
      <c r="AR477"/>
      <c r="BF477"/>
      <c r="BG477"/>
      <c r="BH477"/>
      <c r="BI477"/>
      <c r="BJ477"/>
      <c r="BK477" s="137"/>
      <c r="BO477"/>
      <c r="BP477"/>
      <c r="BQ477"/>
      <c r="BR477"/>
      <c r="BS477"/>
    </row>
    <row r="478" spans="1:71" ht="27" customHeight="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 s="41"/>
      <c r="S478"/>
      <c r="U478" s="137"/>
      <c r="AB478"/>
      <c r="AE478"/>
      <c r="AI478"/>
      <c r="AK478"/>
      <c r="AL478"/>
      <c r="AM478"/>
      <c r="AN478"/>
      <c r="AO478"/>
      <c r="AP478"/>
      <c r="AQ478"/>
      <c r="AR478"/>
      <c r="BF478"/>
      <c r="BG478"/>
      <c r="BH478"/>
      <c r="BI478"/>
      <c r="BJ478"/>
      <c r="BK478" s="137"/>
      <c r="BO478"/>
      <c r="BP478"/>
      <c r="BQ478"/>
      <c r="BR478"/>
      <c r="BS478"/>
    </row>
    <row r="479" spans="1:71" ht="27" customHeight="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 s="41"/>
      <c r="S479"/>
      <c r="U479" s="137"/>
      <c r="AB479"/>
      <c r="AE479"/>
      <c r="AI479"/>
      <c r="AK479"/>
      <c r="AL479"/>
      <c r="AM479"/>
      <c r="AN479"/>
      <c r="AO479"/>
      <c r="AP479"/>
      <c r="AQ479"/>
      <c r="AR479"/>
      <c r="BF479"/>
      <c r="BG479"/>
      <c r="BH479"/>
      <c r="BI479"/>
      <c r="BJ479"/>
      <c r="BK479" s="137"/>
      <c r="BO479"/>
      <c r="BP479"/>
      <c r="BQ479"/>
      <c r="BR479"/>
      <c r="BS479"/>
    </row>
    <row r="480" spans="1:71" ht="27" customHeight="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 s="41"/>
      <c r="S480"/>
      <c r="U480" s="137"/>
      <c r="AB480"/>
      <c r="AE480"/>
      <c r="AI480"/>
      <c r="AK480"/>
      <c r="AL480"/>
      <c r="AM480"/>
      <c r="AN480"/>
      <c r="AO480"/>
      <c r="AP480"/>
      <c r="AQ480"/>
      <c r="AR480"/>
      <c r="BF480"/>
      <c r="BG480"/>
      <c r="BH480"/>
      <c r="BI480"/>
      <c r="BJ480"/>
      <c r="BK480" s="137"/>
      <c r="BO480"/>
      <c r="BP480"/>
      <c r="BQ480"/>
      <c r="BR480"/>
      <c r="BS480"/>
    </row>
    <row r="481" spans="1:71" ht="27" customHeight="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 s="41"/>
      <c r="S481"/>
      <c r="U481" s="137"/>
      <c r="AB481"/>
      <c r="AE481"/>
      <c r="AI481"/>
      <c r="AK481"/>
      <c r="AL481"/>
      <c r="AM481"/>
      <c r="AN481"/>
      <c r="AO481"/>
      <c r="AP481"/>
      <c r="AQ481"/>
      <c r="AR481"/>
      <c r="BF481"/>
      <c r="BG481"/>
      <c r="BH481"/>
      <c r="BI481"/>
      <c r="BJ481"/>
      <c r="BK481" s="137"/>
      <c r="BO481"/>
      <c r="BP481"/>
      <c r="BQ481"/>
      <c r="BR481"/>
      <c r="BS481"/>
    </row>
    <row r="482" spans="1:71" ht="27" customHeight="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 s="41"/>
      <c r="S482"/>
      <c r="U482" s="137"/>
      <c r="AB482"/>
      <c r="AE482"/>
      <c r="AI482"/>
      <c r="AK482"/>
      <c r="AL482"/>
      <c r="AM482"/>
      <c r="AN482"/>
      <c r="AO482"/>
      <c r="AP482"/>
      <c r="AQ482"/>
      <c r="AR482"/>
      <c r="BF482"/>
      <c r="BG482"/>
      <c r="BH482"/>
      <c r="BI482"/>
      <c r="BJ482"/>
      <c r="BK482" s="137"/>
      <c r="BO482"/>
      <c r="BP482"/>
      <c r="BQ482"/>
      <c r="BR482"/>
      <c r="BS482"/>
    </row>
    <row r="483" spans="1:71" ht="27" customHeigh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 s="41"/>
      <c r="S483"/>
      <c r="U483" s="137"/>
      <c r="AB483"/>
      <c r="AE483"/>
      <c r="AI483"/>
      <c r="AK483"/>
      <c r="AL483"/>
      <c r="AM483"/>
      <c r="AN483"/>
      <c r="AO483"/>
      <c r="AP483"/>
      <c r="AQ483"/>
      <c r="AR483"/>
      <c r="BF483"/>
      <c r="BG483"/>
      <c r="BH483"/>
      <c r="BI483"/>
      <c r="BJ483"/>
      <c r="BK483" s="137"/>
      <c r="BO483"/>
      <c r="BP483"/>
      <c r="BQ483"/>
      <c r="BR483"/>
      <c r="BS483"/>
    </row>
    <row r="484" spans="1:71" ht="27" customHeigh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 s="41"/>
      <c r="S484"/>
      <c r="U484" s="137"/>
      <c r="AB484"/>
      <c r="AE484"/>
      <c r="AI484"/>
      <c r="AK484"/>
      <c r="AL484"/>
      <c r="AM484"/>
      <c r="AN484"/>
      <c r="AO484"/>
      <c r="AP484"/>
      <c r="AQ484"/>
      <c r="AR484"/>
      <c r="BF484"/>
      <c r="BG484"/>
      <c r="BH484"/>
      <c r="BI484"/>
      <c r="BJ484"/>
      <c r="BK484" s="137"/>
      <c r="BO484"/>
      <c r="BP484"/>
      <c r="BQ484"/>
      <c r="BR484"/>
      <c r="BS484"/>
    </row>
    <row r="485" spans="1:71" ht="27" customHeigh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 s="41"/>
      <c r="S485"/>
      <c r="U485" s="137"/>
      <c r="AB485"/>
      <c r="AE485"/>
      <c r="AI485"/>
      <c r="AK485"/>
      <c r="AL485"/>
      <c r="AM485"/>
      <c r="AN485"/>
      <c r="AO485"/>
      <c r="AP485"/>
      <c r="AQ485"/>
      <c r="AR485"/>
      <c r="BF485"/>
      <c r="BG485"/>
      <c r="BH485"/>
      <c r="BI485"/>
      <c r="BJ485"/>
      <c r="BK485" s="137"/>
      <c r="BO485"/>
      <c r="BP485"/>
      <c r="BQ485"/>
      <c r="BR485"/>
      <c r="BS485"/>
    </row>
    <row r="486" spans="1:71" ht="27" customHeigh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 s="41"/>
      <c r="S486"/>
      <c r="U486" s="137"/>
      <c r="AB486"/>
      <c r="AE486"/>
      <c r="AI486"/>
      <c r="AK486"/>
      <c r="AL486"/>
      <c r="AM486"/>
      <c r="AN486"/>
      <c r="AO486"/>
      <c r="AP486"/>
      <c r="AQ486"/>
      <c r="AR486"/>
      <c r="BF486"/>
      <c r="BG486"/>
      <c r="BH486"/>
      <c r="BI486"/>
      <c r="BJ486"/>
      <c r="BK486" s="137"/>
      <c r="BO486"/>
      <c r="BP486"/>
      <c r="BQ486"/>
      <c r="BR486"/>
      <c r="BS486"/>
    </row>
    <row r="487" spans="1:71" ht="27" customHeigh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 s="41"/>
      <c r="S487"/>
      <c r="U487" s="137"/>
      <c r="AB487"/>
      <c r="AE487"/>
      <c r="AI487"/>
      <c r="AK487"/>
      <c r="AL487"/>
      <c r="AM487"/>
      <c r="AN487"/>
      <c r="AO487"/>
      <c r="AP487"/>
      <c r="AQ487"/>
      <c r="AR487"/>
      <c r="BF487"/>
      <c r="BG487"/>
      <c r="BH487"/>
      <c r="BI487"/>
      <c r="BJ487"/>
      <c r="BK487" s="137"/>
      <c r="BO487"/>
      <c r="BP487"/>
      <c r="BQ487"/>
      <c r="BR487"/>
      <c r="BS487"/>
    </row>
    <row r="488" spans="1:71" ht="27" customHeigh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 s="41"/>
      <c r="S488"/>
      <c r="U488" s="137"/>
      <c r="AB488"/>
      <c r="AE488"/>
      <c r="AI488"/>
      <c r="AK488"/>
      <c r="AL488"/>
      <c r="AM488"/>
      <c r="AN488"/>
      <c r="AO488"/>
      <c r="AP488"/>
      <c r="AQ488"/>
      <c r="AR488"/>
      <c r="BF488"/>
      <c r="BG488"/>
      <c r="BH488"/>
      <c r="BI488"/>
      <c r="BJ488"/>
      <c r="BK488" s="137"/>
      <c r="BO488"/>
      <c r="BP488"/>
      <c r="BQ488"/>
      <c r="BR488"/>
      <c r="BS488"/>
    </row>
    <row r="489" spans="1:71" ht="27" customHeight="1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 s="41"/>
      <c r="S489"/>
      <c r="U489" s="137"/>
      <c r="AB489"/>
      <c r="AE489"/>
      <c r="AI489"/>
      <c r="AK489"/>
      <c r="AL489"/>
      <c r="AM489"/>
      <c r="AN489"/>
      <c r="AO489"/>
      <c r="AP489"/>
      <c r="AQ489"/>
      <c r="AR489"/>
      <c r="BF489"/>
      <c r="BG489"/>
      <c r="BH489"/>
      <c r="BI489"/>
      <c r="BJ489"/>
      <c r="BK489" s="137"/>
      <c r="BO489"/>
      <c r="BP489"/>
      <c r="BQ489"/>
      <c r="BR489"/>
      <c r="BS489"/>
    </row>
    <row r="490" spans="1:71" ht="27" customHeight="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 s="41"/>
      <c r="S490"/>
      <c r="U490" s="137"/>
      <c r="AB490"/>
      <c r="AE490"/>
      <c r="AI490"/>
      <c r="AK490"/>
      <c r="AL490"/>
      <c r="AM490"/>
      <c r="AN490"/>
      <c r="AO490"/>
      <c r="AP490"/>
      <c r="AQ490"/>
      <c r="AR490"/>
      <c r="BF490"/>
      <c r="BG490"/>
      <c r="BH490"/>
      <c r="BI490"/>
      <c r="BJ490"/>
      <c r="BK490" s="137"/>
      <c r="BO490"/>
      <c r="BP490"/>
      <c r="BQ490"/>
      <c r="BR490"/>
      <c r="BS490"/>
    </row>
    <row r="491" spans="1:71" ht="27" customHeight="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 s="41"/>
      <c r="S491"/>
      <c r="U491" s="137"/>
      <c r="AB491"/>
      <c r="AE491"/>
      <c r="AI491"/>
      <c r="AK491"/>
      <c r="AL491"/>
      <c r="AM491"/>
      <c r="AN491"/>
      <c r="AO491"/>
      <c r="AP491"/>
      <c r="AQ491"/>
      <c r="AR491"/>
      <c r="BF491"/>
      <c r="BG491"/>
      <c r="BH491"/>
      <c r="BI491"/>
      <c r="BJ491"/>
      <c r="BK491" s="137"/>
      <c r="BO491"/>
      <c r="BP491"/>
      <c r="BQ491"/>
      <c r="BR491"/>
      <c r="BS491"/>
    </row>
    <row r="492" spans="1:71" ht="27" customHeight="1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 s="41"/>
      <c r="S492"/>
      <c r="U492" s="137"/>
      <c r="AB492"/>
      <c r="AE492"/>
      <c r="AI492"/>
      <c r="AK492"/>
      <c r="AL492"/>
      <c r="AM492"/>
      <c r="AN492"/>
      <c r="AO492"/>
      <c r="AP492"/>
      <c r="AQ492"/>
      <c r="AR492"/>
      <c r="BF492"/>
      <c r="BG492"/>
      <c r="BH492"/>
      <c r="BI492"/>
      <c r="BJ492"/>
      <c r="BK492" s="137"/>
      <c r="BO492"/>
      <c r="BP492"/>
      <c r="BQ492"/>
      <c r="BR492"/>
      <c r="BS492"/>
    </row>
    <row r="493" spans="1:71" ht="27" customHeight="1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 s="41"/>
      <c r="S493"/>
      <c r="U493" s="137"/>
      <c r="AB493"/>
      <c r="AE493"/>
      <c r="AI493"/>
      <c r="AK493"/>
      <c r="AL493"/>
      <c r="AM493"/>
      <c r="AN493"/>
      <c r="AO493"/>
      <c r="AP493"/>
      <c r="AQ493"/>
      <c r="AR493"/>
      <c r="BF493"/>
      <c r="BG493"/>
      <c r="BH493"/>
      <c r="BI493"/>
      <c r="BJ493"/>
      <c r="BK493" s="137"/>
      <c r="BO493"/>
      <c r="BP493"/>
      <c r="BQ493"/>
      <c r="BR493"/>
      <c r="BS493"/>
    </row>
    <row r="494" spans="1:71" ht="27" customHeight="1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 s="41"/>
      <c r="S494"/>
      <c r="U494" s="137"/>
      <c r="AB494"/>
      <c r="AE494"/>
      <c r="AI494"/>
      <c r="AK494"/>
      <c r="AL494"/>
      <c r="AM494"/>
      <c r="AN494"/>
      <c r="AO494"/>
      <c r="AP494"/>
      <c r="AQ494"/>
      <c r="AR494"/>
      <c r="BF494"/>
      <c r="BG494"/>
      <c r="BH494"/>
      <c r="BI494"/>
      <c r="BJ494"/>
      <c r="BK494" s="137"/>
      <c r="BO494"/>
      <c r="BP494"/>
      <c r="BQ494"/>
      <c r="BR494"/>
      <c r="BS494"/>
    </row>
    <row r="495" spans="1:71" ht="27" customHeight="1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 s="41"/>
      <c r="S495"/>
      <c r="U495" s="137"/>
      <c r="AB495"/>
      <c r="AE495"/>
      <c r="AI495"/>
      <c r="AK495"/>
      <c r="AL495"/>
      <c r="AM495"/>
      <c r="AN495"/>
      <c r="AO495"/>
      <c r="AP495"/>
      <c r="AQ495"/>
      <c r="AR495"/>
      <c r="BF495"/>
      <c r="BG495"/>
      <c r="BH495"/>
      <c r="BI495"/>
      <c r="BJ495"/>
      <c r="BK495" s="137"/>
      <c r="BO495"/>
      <c r="BP495"/>
      <c r="BQ495"/>
      <c r="BR495"/>
      <c r="BS495"/>
    </row>
    <row r="496" spans="1:71" ht="27" customHeight="1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 s="41"/>
      <c r="S496"/>
      <c r="U496" s="137"/>
      <c r="AB496"/>
      <c r="AE496"/>
      <c r="AI496"/>
      <c r="AK496"/>
      <c r="AL496"/>
      <c r="AM496"/>
      <c r="AN496"/>
      <c r="AO496"/>
      <c r="AP496"/>
      <c r="AQ496"/>
      <c r="AR496"/>
      <c r="BF496"/>
      <c r="BG496"/>
      <c r="BH496"/>
      <c r="BI496"/>
      <c r="BJ496"/>
      <c r="BK496" s="137"/>
      <c r="BO496"/>
      <c r="BP496"/>
      <c r="BQ496"/>
      <c r="BR496"/>
      <c r="BS496"/>
    </row>
    <row r="497" spans="1:71" ht="27" customHeigh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 s="41"/>
      <c r="S497"/>
      <c r="U497" s="137"/>
      <c r="AB497"/>
      <c r="AE497"/>
      <c r="AI497"/>
      <c r="AK497"/>
      <c r="AL497"/>
      <c r="AM497"/>
      <c r="AN497"/>
      <c r="AO497"/>
      <c r="AP497"/>
      <c r="AQ497"/>
      <c r="AR497"/>
      <c r="BF497"/>
      <c r="BG497"/>
      <c r="BH497"/>
      <c r="BI497"/>
      <c r="BJ497"/>
      <c r="BK497" s="137"/>
      <c r="BO497"/>
      <c r="BP497"/>
      <c r="BQ497"/>
      <c r="BR497"/>
      <c r="BS497"/>
    </row>
    <row r="498" spans="1:71" ht="27" customHeigh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 s="41"/>
      <c r="S498"/>
      <c r="U498" s="137"/>
      <c r="AB498"/>
      <c r="AE498"/>
      <c r="AI498"/>
      <c r="AK498"/>
      <c r="AL498"/>
      <c r="AM498"/>
      <c r="AN498"/>
      <c r="AO498"/>
      <c r="AP498"/>
      <c r="AQ498"/>
      <c r="AR498"/>
      <c r="BF498"/>
      <c r="BG498"/>
      <c r="BH498"/>
      <c r="BI498"/>
      <c r="BJ498"/>
      <c r="BK498" s="137"/>
      <c r="BO498"/>
      <c r="BP498"/>
      <c r="BQ498"/>
      <c r="BR498"/>
      <c r="BS498"/>
    </row>
    <row r="499" spans="1:71" ht="27" customHeight="1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 s="41"/>
      <c r="S499"/>
      <c r="U499" s="137"/>
      <c r="AB499"/>
      <c r="AE499"/>
      <c r="AI499"/>
      <c r="AK499"/>
      <c r="AL499"/>
      <c r="AM499"/>
      <c r="AN499"/>
      <c r="AO499"/>
      <c r="AP499"/>
      <c r="AQ499"/>
      <c r="AR499"/>
      <c r="BF499"/>
      <c r="BG499"/>
      <c r="BH499"/>
      <c r="BI499"/>
      <c r="BJ499"/>
      <c r="BK499" s="137"/>
      <c r="BO499"/>
      <c r="BP499"/>
      <c r="BQ499"/>
      <c r="BR499"/>
      <c r="BS499"/>
    </row>
    <row r="500" spans="1:71" ht="27" customHeight="1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 s="41"/>
      <c r="S500"/>
      <c r="U500" s="137"/>
      <c r="AB500"/>
      <c r="AE500"/>
      <c r="AI500"/>
      <c r="AK500"/>
      <c r="AL500"/>
      <c r="AM500"/>
      <c r="AN500"/>
      <c r="AO500"/>
      <c r="AP500"/>
      <c r="AQ500"/>
      <c r="AR500"/>
      <c r="BF500"/>
      <c r="BG500"/>
      <c r="BH500"/>
      <c r="BI500"/>
      <c r="BJ500"/>
      <c r="BK500" s="137"/>
      <c r="BO500"/>
      <c r="BP500"/>
      <c r="BQ500"/>
      <c r="BR500"/>
      <c r="BS500"/>
    </row>
    <row r="501" spans="1:71" ht="27" customHeight="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 s="41"/>
      <c r="S501"/>
      <c r="U501" s="137"/>
      <c r="AB501"/>
      <c r="AE501"/>
      <c r="AI501"/>
      <c r="AK501"/>
      <c r="AL501"/>
      <c r="AM501"/>
      <c r="AN501"/>
      <c r="AO501"/>
      <c r="AP501"/>
      <c r="AQ501"/>
      <c r="AR501"/>
      <c r="BF501"/>
      <c r="BG501"/>
      <c r="BH501"/>
      <c r="BI501"/>
      <c r="BJ501"/>
      <c r="BK501" s="137"/>
      <c r="BO501"/>
      <c r="BP501"/>
      <c r="BQ501"/>
      <c r="BR501"/>
      <c r="BS501"/>
    </row>
    <row r="502" spans="1:71" ht="27" customHeight="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 s="41"/>
      <c r="S502"/>
      <c r="U502" s="137"/>
      <c r="AB502"/>
      <c r="AE502"/>
      <c r="AI502"/>
      <c r="AK502"/>
      <c r="AL502"/>
      <c r="AM502"/>
      <c r="AN502"/>
      <c r="AO502"/>
      <c r="AP502"/>
      <c r="AQ502"/>
      <c r="AR502"/>
      <c r="BF502"/>
      <c r="BG502"/>
      <c r="BH502"/>
      <c r="BI502"/>
      <c r="BJ502"/>
      <c r="BK502" s="137"/>
      <c r="BO502"/>
      <c r="BP502"/>
      <c r="BQ502"/>
      <c r="BR502"/>
      <c r="BS502"/>
    </row>
    <row r="503" spans="1:71" ht="27" customHeight="1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 s="41"/>
      <c r="S503"/>
      <c r="U503" s="137"/>
      <c r="AB503"/>
      <c r="AE503"/>
      <c r="AI503"/>
      <c r="AK503"/>
      <c r="AL503"/>
      <c r="AM503"/>
      <c r="AN503"/>
      <c r="AO503"/>
      <c r="AP503"/>
      <c r="AQ503"/>
      <c r="AR503"/>
      <c r="BF503"/>
      <c r="BG503"/>
      <c r="BH503"/>
      <c r="BI503"/>
      <c r="BJ503"/>
      <c r="BK503" s="137"/>
      <c r="BO503"/>
      <c r="BP503"/>
      <c r="BQ503"/>
      <c r="BR503"/>
      <c r="BS503"/>
    </row>
    <row r="504" spans="1:71" ht="27" customHeight="1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 s="41"/>
      <c r="S504"/>
      <c r="U504" s="137"/>
      <c r="AB504"/>
      <c r="AE504"/>
      <c r="AI504"/>
      <c r="AK504"/>
      <c r="AL504"/>
      <c r="AM504"/>
      <c r="AN504"/>
      <c r="AO504"/>
      <c r="AP504"/>
      <c r="AQ504"/>
      <c r="AR504"/>
      <c r="BF504"/>
      <c r="BG504"/>
      <c r="BH504"/>
      <c r="BI504"/>
      <c r="BJ504"/>
      <c r="BK504" s="137"/>
      <c r="BO504"/>
      <c r="BP504"/>
      <c r="BQ504"/>
      <c r="BR504"/>
      <c r="BS504"/>
    </row>
    <row r="505" spans="1:71" ht="27" customHeight="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 s="41"/>
      <c r="S505"/>
      <c r="U505" s="137"/>
      <c r="AB505"/>
      <c r="AE505"/>
      <c r="AI505"/>
      <c r="AK505"/>
      <c r="AL505"/>
      <c r="AM505"/>
      <c r="AN505"/>
      <c r="AO505"/>
      <c r="AP505"/>
      <c r="AQ505"/>
      <c r="AR505"/>
      <c r="BF505"/>
      <c r="BG505"/>
      <c r="BH505"/>
      <c r="BI505"/>
      <c r="BJ505"/>
      <c r="BK505" s="137"/>
      <c r="BO505"/>
      <c r="BP505"/>
      <c r="BQ505"/>
      <c r="BR505"/>
      <c r="BS505"/>
    </row>
    <row r="506" spans="1:71" ht="27" customHeight="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 s="41"/>
      <c r="S506"/>
      <c r="U506" s="137"/>
      <c r="AB506"/>
      <c r="AE506"/>
      <c r="AI506"/>
      <c r="AK506"/>
      <c r="AL506"/>
      <c r="AM506"/>
      <c r="AN506"/>
      <c r="AO506"/>
      <c r="AP506"/>
      <c r="AQ506"/>
      <c r="AR506"/>
      <c r="BF506"/>
      <c r="BG506"/>
      <c r="BH506"/>
      <c r="BI506"/>
      <c r="BJ506"/>
      <c r="BK506" s="137"/>
      <c r="BO506"/>
      <c r="BP506"/>
      <c r="BQ506"/>
      <c r="BR506"/>
      <c r="BS506"/>
    </row>
    <row r="507" spans="1:71" ht="27" customHeigh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 s="41"/>
      <c r="S507"/>
      <c r="U507" s="137"/>
      <c r="AB507"/>
      <c r="AE507"/>
      <c r="AI507"/>
      <c r="AK507"/>
      <c r="AL507"/>
      <c r="AM507"/>
      <c r="AN507"/>
      <c r="AO507"/>
      <c r="AP507"/>
      <c r="AQ507"/>
      <c r="AR507"/>
      <c r="BF507"/>
      <c r="BG507"/>
      <c r="BH507"/>
      <c r="BI507"/>
      <c r="BJ507"/>
      <c r="BK507" s="137"/>
      <c r="BO507"/>
      <c r="BP507"/>
      <c r="BQ507"/>
      <c r="BR507"/>
      <c r="BS507"/>
    </row>
    <row r="508" spans="1:71" ht="27" customHeigh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 s="41"/>
      <c r="S508"/>
      <c r="U508" s="137"/>
      <c r="AB508"/>
      <c r="AE508"/>
      <c r="AI508"/>
      <c r="AK508"/>
      <c r="AL508"/>
      <c r="AM508"/>
      <c r="AN508"/>
      <c r="AO508"/>
      <c r="AP508"/>
      <c r="AQ508"/>
      <c r="AR508"/>
      <c r="BF508"/>
      <c r="BG508"/>
      <c r="BH508"/>
      <c r="BI508"/>
      <c r="BJ508"/>
      <c r="BK508" s="137"/>
      <c r="BO508"/>
      <c r="BP508"/>
      <c r="BQ508"/>
      <c r="BR508"/>
      <c r="BS508"/>
    </row>
    <row r="509" spans="1:71" ht="27" customHeigh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 s="41"/>
      <c r="S509"/>
      <c r="U509" s="137"/>
      <c r="AB509"/>
      <c r="AE509"/>
      <c r="AI509"/>
      <c r="AK509"/>
      <c r="AL509"/>
      <c r="AM509"/>
      <c r="AN509"/>
      <c r="AO509"/>
      <c r="AP509"/>
      <c r="AQ509"/>
      <c r="AR509"/>
      <c r="BF509"/>
      <c r="BG509"/>
      <c r="BH509"/>
      <c r="BI509"/>
      <c r="BJ509"/>
      <c r="BK509" s="137"/>
      <c r="BO509"/>
      <c r="BP509"/>
      <c r="BQ509"/>
      <c r="BR509"/>
      <c r="BS509"/>
    </row>
    <row r="510" spans="1:71" ht="27" customHeigh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 s="41"/>
      <c r="S510"/>
      <c r="U510" s="137"/>
      <c r="AB510"/>
      <c r="AE510"/>
      <c r="AI510"/>
      <c r="AK510"/>
      <c r="AL510"/>
      <c r="AM510"/>
      <c r="AN510"/>
      <c r="AO510"/>
      <c r="AP510"/>
      <c r="AQ510"/>
      <c r="AR510"/>
      <c r="BF510"/>
      <c r="BG510"/>
      <c r="BH510"/>
      <c r="BI510"/>
      <c r="BJ510"/>
      <c r="BK510" s="137"/>
      <c r="BO510"/>
      <c r="BP510"/>
      <c r="BQ510"/>
      <c r="BR510"/>
      <c r="BS510"/>
    </row>
    <row r="511" spans="1:71" ht="27" customHeight="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 s="41"/>
      <c r="S511"/>
      <c r="U511" s="137"/>
      <c r="AB511"/>
      <c r="AE511"/>
      <c r="AI511"/>
      <c r="AK511"/>
      <c r="AL511"/>
      <c r="AM511"/>
      <c r="AN511"/>
      <c r="AO511"/>
      <c r="AP511"/>
      <c r="AQ511"/>
      <c r="AR511"/>
      <c r="BF511"/>
      <c r="BG511"/>
      <c r="BH511"/>
      <c r="BI511"/>
      <c r="BJ511"/>
      <c r="BK511" s="137"/>
      <c r="BO511"/>
      <c r="BP511"/>
      <c r="BQ511"/>
      <c r="BR511"/>
      <c r="BS511"/>
    </row>
    <row r="512" spans="1:71" ht="27" customHeigh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 s="41"/>
      <c r="S512"/>
      <c r="U512" s="137"/>
      <c r="AB512"/>
      <c r="AE512"/>
      <c r="AI512"/>
      <c r="AK512"/>
      <c r="AL512"/>
      <c r="AM512"/>
      <c r="AN512"/>
      <c r="AO512"/>
      <c r="AP512"/>
      <c r="AQ512"/>
      <c r="AR512"/>
      <c r="BF512"/>
      <c r="BG512"/>
      <c r="BH512"/>
      <c r="BI512"/>
      <c r="BJ512"/>
      <c r="BK512" s="137"/>
      <c r="BO512"/>
      <c r="BP512"/>
      <c r="BQ512"/>
      <c r="BR512"/>
      <c r="BS512"/>
    </row>
    <row r="513" spans="1:71" ht="27" customHeight="1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 s="41"/>
      <c r="S513"/>
      <c r="U513" s="137"/>
      <c r="AB513"/>
      <c r="AE513"/>
      <c r="AI513"/>
      <c r="AK513"/>
      <c r="AL513"/>
      <c r="AM513"/>
      <c r="AN513"/>
      <c r="AO513"/>
      <c r="AP513"/>
      <c r="AQ513"/>
      <c r="AR513"/>
      <c r="BF513"/>
      <c r="BG513"/>
      <c r="BH513"/>
      <c r="BI513"/>
      <c r="BJ513"/>
      <c r="BK513" s="137"/>
      <c r="BO513"/>
      <c r="BP513"/>
      <c r="BQ513"/>
      <c r="BR513"/>
      <c r="BS513"/>
    </row>
    <row r="514" spans="1:71" ht="27" customHeight="1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 s="41"/>
      <c r="S514"/>
      <c r="U514" s="137"/>
      <c r="AB514"/>
      <c r="AE514"/>
      <c r="AI514"/>
      <c r="AK514"/>
      <c r="AL514"/>
      <c r="AM514"/>
      <c r="AN514"/>
      <c r="AO514"/>
      <c r="AP514"/>
      <c r="AQ514"/>
      <c r="AR514"/>
      <c r="BF514"/>
      <c r="BG514"/>
      <c r="BH514"/>
      <c r="BI514"/>
      <c r="BJ514"/>
      <c r="BK514" s="137"/>
      <c r="BO514"/>
      <c r="BP514"/>
      <c r="BQ514"/>
      <c r="BR514"/>
      <c r="BS514"/>
    </row>
    <row r="515" spans="1:71" ht="27" customHeight="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 s="41"/>
      <c r="S515"/>
      <c r="U515" s="137"/>
      <c r="AB515"/>
      <c r="AE515"/>
      <c r="AI515"/>
      <c r="AK515"/>
      <c r="AL515"/>
      <c r="AM515"/>
      <c r="AN515"/>
      <c r="AO515"/>
      <c r="AP515"/>
      <c r="AQ515"/>
      <c r="AR515"/>
      <c r="BF515"/>
      <c r="BG515"/>
      <c r="BH515"/>
      <c r="BI515"/>
      <c r="BJ515"/>
      <c r="BK515" s="137"/>
      <c r="BO515"/>
      <c r="BP515"/>
      <c r="BQ515"/>
      <c r="BR515"/>
      <c r="BS515"/>
    </row>
    <row r="516" spans="1:71" ht="27" customHeight="1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 s="41"/>
      <c r="S516"/>
      <c r="U516" s="137"/>
      <c r="AB516"/>
      <c r="AE516"/>
      <c r="AI516"/>
      <c r="AK516"/>
      <c r="AL516"/>
      <c r="AM516"/>
      <c r="AN516"/>
      <c r="AO516"/>
      <c r="AP516"/>
      <c r="AQ516"/>
      <c r="AR516"/>
      <c r="BF516"/>
      <c r="BG516"/>
      <c r="BH516"/>
      <c r="BI516"/>
      <c r="BJ516"/>
      <c r="BK516" s="137"/>
      <c r="BO516"/>
      <c r="BP516"/>
      <c r="BQ516"/>
      <c r="BR516"/>
      <c r="BS516"/>
    </row>
    <row r="517" spans="1:71" ht="27" customHeigh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 s="41"/>
      <c r="S517"/>
      <c r="U517" s="137"/>
      <c r="AB517"/>
      <c r="AE517"/>
      <c r="AI517"/>
      <c r="AK517"/>
      <c r="AL517"/>
      <c r="AM517"/>
      <c r="AN517"/>
      <c r="AO517"/>
      <c r="AP517"/>
      <c r="AQ517"/>
      <c r="AR517"/>
      <c r="BF517"/>
      <c r="BG517"/>
      <c r="BH517"/>
      <c r="BI517"/>
      <c r="BJ517"/>
      <c r="BK517" s="137"/>
      <c r="BO517"/>
      <c r="BP517"/>
      <c r="BQ517"/>
      <c r="BR517"/>
      <c r="BS517"/>
    </row>
    <row r="518" spans="1:71" ht="27" customHeigh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 s="41"/>
      <c r="S518"/>
      <c r="U518" s="137"/>
      <c r="AB518"/>
      <c r="AE518"/>
      <c r="AI518"/>
      <c r="AK518"/>
      <c r="AL518"/>
      <c r="AM518"/>
      <c r="AN518"/>
      <c r="AO518"/>
      <c r="AP518"/>
      <c r="AQ518"/>
      <c r="AR518"/>
      <c r="BF518"/>
      <c r="BG518"/>
      <c r="BH518"/>
      <c r="BI518"/>
      <c r="BJ518"/>
      <c r="BK518" s="137"/>
      <c r="BO518"/>
      <c r="BP518"/>
      <c r="BQ518"/>
      <c r="BR518"/>
      <c r="BS518"/>
    </row>
    <row r="519" spans="1:71" ht="27" customHeight="1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 s="41"/>
      <c r="S519"/>
      <c r="U519" s="137"/>
      <c r="AB519"/>
      <c r="AE519"/>
      <c r="AI519"/>
      <c r="AK519"/>
      <c r="AL519"/>
      <c r="AM519"/>
      <c r="AN519"/>
      <c r="AO519"/>
      <c r="AP519"/>
      <c r="AQ519"/>
      <c r="AR519"/>
      <c r="BF519"/>
      <c r="BG519"/>
      <c r="BH519"/>
      <c r="BI519"/>
      <c r="BJ519"/>
      <c r="BK519" s="137"/>
      <c r="BO519"/>
      <c r="BP519"/>
      <c r="BQ519"/>
      <c r="BR519"/>
      <c r="BS519"/>
    </row>
    <row r="520" spans="1:71" ht="27" customHeight="1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 s="41"/>
      <c r="S520"/>
      <c r="U520" s="137"/>
      <c r="AB520"/>
      <c r="AE520"/>
      <c r="AI520"/>
      <c r="AK520"/>
      <c r="AL520"/>
      <c r="AM520"/>
      <c r="AN520"/>
      <c r="AO520"/>
      <c r="AP520"/>
      <c r="AQ520"/>
      <c r="AR520"/>
      <c r="BF520"/>
      <c r="BG520"/>
      <c r="BH520"/>
      <c r="BI520"/>
      <c r="BJ520"/>
      <c r="BK520" s="137"/>
      <c r="BO520"/>
      <c r="BP520"/>
      <c r="BQ520"/>
      <c r="BR520"/>
      <c r="BS520"/>
    </row>
    <row r="521" spans="1:71" ht="27" customHeight="1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 s="41"/>
      <c r="S521"/>
      <c r="U521" s="137"/>
      <c r="AB521"/>
      <c r="AE521"/>
      <c r="AI521"/>
      <c r="AK521"/>
      <c r="AL521"/>
      <c r="AM521"/>
      <c r="AN521"/>
      <c r="AO521"/>
      <c r="AP521"/>
      <c r="AQ521"/>
      <c r="AR521"/>
      <c r="BF521"/>
      <c r="BG521"/>
      <c r="BH521"/>
      <c r="BI521"/>
      <c r="BJ521"/>
      <c r="BK521" s="137"/>
      <c r="BO521"/>
      <c r="BP521"/>
      <c r="BQ521"/>
      <c r="BR521"/>
      <c r="BS521"/>
    </row>
    <row r="522" spans="1:71" ht="27" customHeight="1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 s="41"/>
      <c r="S522"/>
      <c r="U522" s="137"/>
      <c r="AB522"/>
      <c r="AE522"/>
      <c r="AI522"/>
      <c r="AK522"/>
      <c r="AL522"/>
      <c r="AM522"/>
      <c r="AN522"/>
      <c r="AO522"/>
      <c r="AP522"/>
      <c r="AQ522"/>
      <c r="AR522"/>
      <c r="BF522"/>
      <c r="BG522"/>
      <c r="BH522"/>
      <c r="BI522"/>
      <c r="BJ522"/>
      <c r="BK522" s="137"/>
      <c r="BO522"/>
      <c r="BP522"/>
      <c r="BQ522"/>
      <c r="BR522"/>
      <c r="BS522"/>
    </row>
    <row r="523" spans="1:71" ht="27" customHeight="1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 s="41"/>
      <c r="S523"/>
      <c r="U523" s="137"/>
      <c r="AB523"/>
      <c r="AE523"/>
      <c r="AI523"/>
      <c r="AK523"/>
      <c r="AL523"/>
      <c r="AM523"/>
      <c r="AN523"/>
      <c r="AO523"/>
      <c r="AP523"/>
      <c r="AQ523"/>
      <c r="AR523"/>
      <c r="BF523"/>
      <c r="BG523"/>
      <c r="BH523"/>
      <c r="BI523"/>
      <c r="BJ523"/>
      <c r="BK523" s="137"/>
      <c r="BO523"/>
      <c r="BP523"/>
      <c r="BQ523"/>
      <c r="BR523"/>
      <c r="BS523"/>
    </row>
    <row r="524" spans="1:71" ht="27" customHeight="1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 s="41"/>
      <c r="S524"/>
      <c r="U524" s="137"/>
      <c r="AB524"/>
      <c r="AE524"/>
      <c r="AI524"/>
      <c r="AK524"/>
      <c r="AL524"/>
      <c r="AM524"/>
      <c r="AN524"/>
      <c r="AO524"/>
      <c r="AP524"/>
      <c r="AQ524"/>
      <c r="AR524"/>
      <c r="BF524"/>
      <c r="BG524"/>
      <c r="BH524"/>
      <c r="BI524"/>
      <c r="BJ524"/>
      <c r="BK524" s="137"/>
      <c r="BO524"/>
      <c r="BP524"/>
      <c r="BQ524"/>
      <c r="BR524"/>
      <c r="BS524"/>
    </row>
    <row r="525" spans="1:71" ht="27" customHeight="1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 s="41"/>
      <c r="S525"/>
      <c r="U525" s="137"/>
      <c r="AB525"/>
      <c r="AE525"/>
      <c r="AI525"/>
      <c r="AK525"/>
      <c r="AL525"/>
      <c r="AM525"/>
      <c r="AN525"/>
      <c r="AO525"/>
      <c r="AP525"/>
      <c r="AQ525"/>
      <c r="AR525"/>
      <c r="BF525"/>
      <c r="BG525"/>
      <c r="BH525"/>
      <c r="BI525"/>
      <c r="BJ525"/>
      <c r="BK525" s="137"/>
      <c r="BO525"/>
      <c r="BP525"/>
      <c r="BQ525"/>
      <c r="BR525"/>
      <c r="BS525"/>
    </row>
    <row r="526" spans="1:71" ht="27" customHeight="1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 s="41"/>
      <c r="S526"/>
      <c r="U526" s="137"/>
      <c r="AB526"/>
      <c r="AE526"/>
      <c r="AI526"/>
      <c r="AK526"/>
      <c r="AL526"/>
      <c r="AM526"/>
      <c r="AN526"/>
      <c r="AO526"/>
      <c r="AP526"/>
      <c r="AQ526"/>
      <c r="AR526"/>
      <c r="BF526"/>
      <c r="BG526"/>
      <c r="BH526"/>
      <c r="BI526"/>
      <c r="BJ526"/>
      <c r="BK526" s="137"/>
      <c r="BO526"/>
      <c r="BP526"/>
      <c r="BQ526"/>
      <c r="BR526"/>
      <c r="BS526"/>
    </row>
    <row r="527" spans="1:71" ht="27" customHeight="1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 s="41"/>
      <c r="S527"/>
      <c r="U527" s="137"/>
      <c r="AB527"/>
      <c r="AE527"/>
      <c r="AI527"/>
      <c r="AK527"/>
      <c r="AL527"/>
      <c r="AM527"/>
      <c r="AN527"/>
      <c r="AO527"/>
      <c r="AP527"/>
      <c r="AQ527"/>
      <c r="AR527"/>
      <c r="BF527"/>
      <c r="BG527"/>
      <c r="BH527"/>
      <c r="BI527"/>
      <c r="BJ527"/>
      <c r="BK527" s="137"/>
      <c r="BO527"/>
      <c r="BP527"/>
      <c r="BQ527"/>
      <c r="BR527"/>
      <c r="BS527"/>
    </row>
    <row r="528" spans="1:71" ht="27" customHeigh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 s="41"/>
      <c r="S528"/>
      <c r="U528" s="137"/>
      <c r="AB528"/>
      <c r="AE528"/>
      <c r="AI528"/>
      <c r="AK528"/>
      <c r="AL528"/>
      <c r="AM528"/>
      <c r="AN528"/>
      <c r="AO528"/>
      <c r="AP528"/>
      <c r="AQ528"/>
      <c r="AR528"/>
      <c r="BF528"/>
      <c r="BG528"/>
      <c r="BH528"/>
      <c r="BI528"/>
      <c r="BJ528"/>
      <c r="BK528" s="137"/>
      <c r="BO528"/>
      <c r="BP528"/>
      <c r="BQ528"/>
      <c r="BR528"/>
      <c r="BS528"/>
    </row>
    <row r="529" spans="1:71" ht="27" customHeight="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 s="41"/>
      <c r="S529"/>
      <c r="U529" s="137"/>
      <c r="AB529"/>
      <c r="AE529"/>
      <c r="AI529"/>
      <c r="AK529"/>
      <c r="AL529"/>
      <c r="AM529"/>
      <c r="AN529"/>
      <c r="AO529"/>
      <c r="AP529"/>
      <c r="AQ529"/>
      <c r="AR529"/>
      <c r="BF529"/>
      <c r="BG529"/>
      <c r="BH529"/>
      <c r="BI529"/>
      <c r="BJ529"/>
      <c r="BK529" s="137"/>
      <c r="BO529"/>
      <c r="BP529"/>
      <c r="BQ529"/>
      <c r="BR529"/>
      <c r="BS529"/>
    </row>
    <row r="530" spans="1:71" ht="27" customHeight="1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 s="41"/>
      <c r="S530"/>
      <c r="U530" s="137"/>
      <c r="AB530"/>
      <c r="AE530"/>
      <c r="AI530"/>
      <c r="AK530"/>
      <c r="AL530"/>
      <c r="AM530"/>
      <c r="AN530"/>
      <c r="AO530"/>
      <c r="AP530"/>
      <c r="AQ530"/>
      <c r="AR530"/>
      <c r="BF530"/>
      <c r="BG530"/>
      <c r="BH530"/>
      <c r="BI530"/>
      <c r="BJ530"/>
      <c r="BK530" s="137"/>
      <c r="BO530"/>
      <c r="BP530"/>
      <c r="BQ530"/>
      <c r="BR530"/>
      <c r="BS530"/>
    </row>
    <row r="531" spans="1:71" ht="27" customHeight="1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 s="41"/>
      <c r="S531"/>
      <c r="U531" s="137"/>
      <c r="AB531"/>
      <c r="AE531"/>
      <c r="AI531"/>
      <c r="AK531"/>
      <c r="AL531"/>
      <c r="AM531"/>
      <c r="AN531"/>
      <c r="AO531"/>
      <c r="AP531"/>
      <c r="AQ531"/>
      <c r="AR531"/>
      <c r="BF531"/>
      <c r="BG531"/>
      <c r="BH531"/>
      <c r="BI531"/>
      <c r="BJ531"/>
      <c r="BK531" s="137"/>
      <c r="BO531"/>
      <c r="BP531"/>
      <c r="BQ531"/>
      <c r="BR531"/>
      <c r="BS531"/>
    </row>
    <row r="532" spans="1:71" ht="36" customHeight="1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 s="41"/>
      <c r="S532"/>
      <c r="U532" s="137"/>
      <c r="AB532"/>
      <c r="AE532"/>
      <c r="AI532"/>
      <c r="AK532"/>
      <c r="AL532"/>
      <c r="AM532"/>
      <c r="AN532"/>
      <c r="AO532"/>
      <c r="AP532"/>
      <c r="AQ532"/>
      <c r="AR532"/>
      <c r="BF532"/>
      <c r="BG532"/>
      <c r="BH532"/>
      <c r="BI532"/>
      <c r="BJ532"/>
      <c r="BK532" s="137"/>
      <c r="BO532"/>
      <c r="BP532"/>
      <c r="BQ532"/>
      <c r="BR532"/>
      <c r="BS532"/>
    </row>
    <row r="533" spans="1:71" ht="36" customHeight="1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 s="41"/>
      <c r="S533"/>
      <c r="U533" s="137"/>
      <c r="AB533"/>
      <c r="AE533"/>
      <c r="AI533"/>
      <c r="AK533"/>
      <c r="AL533"/>
      <c r="AM533"/>
      <c r="AN533"/>
      <c r="AO533"/>
      <c r="AP533"/>
      <c r="AQ533"/>
      <c r="AR533"/>
      <c r="BF533"/>
      <c r="BG533"/>
      <c r="BH533"/>
      <c r="BI533"/>
      <c r="BJ533"/>
      <c r="BK533" s="137"/>
      <c r="BO533"/>
      <c r="BP533"/>
      <c r="BQ533"/>
      <c r="BR533"/>
      <c r="BS533"/>
    </row>
    <row r="534" spans="1:71" ht="27" customHeight="1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 s="41"/>
      <c r="S534"/>
      <c r="U534" s="137"/>
      <c r="AB534"/>
      <c r="AE534"/>
      <c r="AI534"/>
      <c r="AK534"/>
      <c r="AL534"/>
      <c r="AM534"/>
      <c r="AN534"/>
      <c r="AO534"/>
      <c r="AP534"/>
      <c r="AQ534"/>
      <c r="AR534"/>
      <c r="BF534"/>
      <c r="BG534"/>
      <c r="BH534"/>
      <c r="BI534"/>
      <c r="BJ534"/>
      <c r="BK534" s="137"/>
      <c r="BO534"/>
      <c r="BP534"/>
      <c r="BQ534"/>
      <c r="BR534"/>
      <c r="BS534"/>
    </row>
    <row r="535" spans="1:71" ht="27" customHeight="1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 s="41"/>
      <c r="S535"/>
      <c r="U535" s="137"/>
      <c r="AB535"/>
      <c r="AE535"/>
      <c r="AI535"/>
      <c r="AK535"/>
      <c r="AL535"/>
      <c r="AM535"/>
      <c r="AN535"/>
      <c r="AO535"/>
      <c r="AP535"/>
      <c r="AQ535"/>
      <c r="AR535"/>
      <c r="BF535"/>
      <c r="BG535"/>
      <c r="BH535"/>
      <c r="BI535"/>
      <c r="BJ535"/>
      <c r="BK535" s="137"/>
      <c r="BO535"/>
      <c r="BP535"/>
      <c r="BQ535"/>
      <c r="BR535"/>
      <c r="BS535"/>
    </row>
    <row r="536" spans="1:71" ht="27" customHeight="1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 s="41"/>
      <c r="S536"/>
      <c r="U536" s="137"/>
      <c r="AB536"/>
      <c r="AE536"/>
      <c r="AI536"/>
      <c r="AK536"/>
      <c r="AL536"/>
      <c r="AM536"/>
      <c r="AN536"/>
      <c r="AO536"/>
      <c r="AP536"/>
      <c r="AQ536"/>
      <c r="AR536"/>
      <c r="BF536"/>
      <c r="BG536"/>
      <c r="BH536"/>
      <c r="BI536"/>
      <c r="BJ536"/>
      <c r="BK536" s="137"/>
      <c r="BO536"/>
      <c r="BP536"/>
      <c r="BQ536"/>
      <c r="BR536"/>
      <c r="BS536"/>
    </row>
    <row r="537" spans="1:71" ht="27" customHeight="1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 s="41"/>
      <c r="S537"/>
      <c r="U537" s="137"/>
      <c r="AB537"/>
      <c r="AE537"/>
      <c r="AI537"/>
      <c r="AK537"/>
      <c r="AL537"/>
      <c r="AM537"/>
      <c r="AN537"/>
      <c r="AO537"/>
      <c r="AP537"/>
      <c r="AQ537"/>
      <c r="AR537"/>
      <c r="BF537"/>
      <c r="BG537"/>
      <c r="BH537"/>
      <c r="BI537"/>
      <c r="BJ537"/>
      <c r="BK537" s="137"/>
      <c r="BO537"/>
      <c r="BP537"/>
      <c r="BQ537"/>
      <c r="BR537"/>
      <c r="BS537"/>
    </row>
    <row r="538" spans="1:71" ht="27" customHeight="1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 s="41"/>
      <c r="S538"/>
      <c r="U538" s="137"/>
      <c r="AB538"/>
      <c r="AE538"/>
      <c r="AI538"/>
      <c r="AK538"/>
      <c r="AL538"/>
      <c r="AM538"/>
      <c r="AN538"/>
      <c r="AO538"/>
      <c r="AP538"/>
      <c r="AQ538"/>
      <c r="AR538"/>
      <c r="BF538"/>
      <c r="BG538"/>
      <c r="BH538"/>
      <c r="BI538"/>
      <c r="BJ538"/>
      <c r="BK538" s="137"/>
      <c r="BO538"/>
      <c r="BP538"/>
      <c r="BQ538"/>
      <c r="BR538"/>
      <c r="BS538"/>
    </row>
    <row r="539" spans="1:71" ht="27" customHeight="1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 s="41"/>
      <c r="S539"/>
      <c r="U539" s="137"/>
      <c r="AB539"/>
      <c r="AE539"/>
      <c r="AI539"/>
      <c r="AK539"/>
      <c r="AL539"/>
      <c r="AM539"/>
      <c r="AN539"/>
      <c r="AO539"/>
      <c r="AP539"/>
      <c r="AQ539"/>
      <c r="AR539"/>
      <c r="BF539"/>
      <c r="BG539"/>
      <c r="BH539"/>
      <c r="BI539"/>
      <c r="BJ539"/>
      <c r="BK539" s="137"/>
      <c r="BO539"/>
      <c r="BP539"/>
      <c r="BQ539"/>
      <c r="BR539"/>
      <c r="BS539"/>
    </row>
    <row r="540" spans="1:71" ht="27" customHeight="1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 s="41"/>
      <c r="S540"/>
      <c r="U540" s="137"/>
      <c r="AB540"/>
      <c r="AE540"/>
      <c r="AI540"/>
      <c r="AK540"/>
      <c r="AL540"/>
      <c r="AM540"/>
      <c r="AN540"/>
      <c r="AO540"/>
      <c r="AP540"/>
      <c r="AQ540"/>
      <c r="AR540"/>
      <c r="BF540"/>
      <c r="BG540"/>
      <c r="BH540"/>
      <c r="BI540"/>
      <c r="BJ540"/>
      <c r="BK540" s="137"/>
      <c r="BO540"/>
      <c r="BP540"/>
      <c r="BQ540"/>
      <c r="BR540"/>
      <c r="BS540"/>
    </row>
    <row r="541" spans="1:71" ht="27" customHeight="1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 s="41"/>
      <c r="S541"/>
      <c r="U541" s="137"/>
      <c r="AB541"/>
      <c r="AE541"/>
      <c r="AI541"/>
      <c r="AK541"/>
      <c r="AL541"/>
      <c r="AM541"/>
      <c r="AN541"/>
      <c r="AO541"/>
      <c r="AP541"/>
      <c r="AQ541"/>
      <c r="AR541"/>
      <c r="BF541"/>
      <c r="BG541"/>
      <c r="BH541"/>
      <c r="BI541"/>
      <c r="BJ541"/>
      <c r="BK541" s="137"/>
      <c r="BO541"/>
      <c r="BP541"/>
      <c r="BQ541"/>
      <c r="BR541"/>
      <c r="BS541"/>
    </row>
    <row r="542" spans="1:71" ht="27" customHeight="1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 s="41"/>
      <c r="S542"/>
      <c r="U542" s="137"/>
      <c r="AB542"/>
      <c r="AE542"/>
      <c r="AI542"/>
      <c r="AK542"/>
      <c r="AL542"/>
      <c r="AM542"/>
      <c r="AN542"/>
      <c r="AO542"/>
      <c r="AP542"/>
      <c r="AQ542"/>
      <c r="AR542"/>
      <c r="BF542"/>
      <c r="BG542"/>
      <c r="BH542"/>
      <c r="BI542"/>
      <c r="BJ542"/>
      <c r="BK542" s="137"/>
      <c r="BO542"/>
      <c r="BP542"/>
      <c r="BQ542"/>
      <c r="BR542"/>
      <c r="BS542"/>
    </row>
    <row r="543" spans="1:71" ht="27" customHeight="1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 s="41"/>
      <c r="S543"/>
      <c r="U543" s="137"/>
      <c r="AB543"/>
      <c r="AE543"/>
      <c r="AI543"/>
      <c r="AK543"/>
      <c r="AL543"/>
      <c r="AM543"/>
      <c r="AN543"/>
      <c r="AO543"/>
      <c r="AP543"/>
      <c r="AQ543"/>
      <c r="AR543"/>
      <c r="BF543"/>
      <c r="BG543"/>
      <c r="BH543"/>
      <c r="BI543"/>
      <c r="BJ543"/>
      <c r="BK543" s="137"/>
      <c r="BO543"/>
      <c r="BP543"/>
      <c r="BQ543"/>
      <c r="BR543"/>
      <c r="BS543"/>
    </row>
    <row r="544" spans="1:71" ht="27" customHeight="1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 s="41"/>
      <c r="S544"/>
      <c r="U544" s="137"/>
      <c r="AB544"/>
      <c r="AE544"/>
      <c r="AI544"/>
      <c r="AK544"/>
      <c r="AL544"/>
      <c r="AM544"/>
      <c r="AN544"/>
      <c r="AO544"/>
      <c r="AP544"/>
      <c r="AQ544"/>
      <c r="AR544"/>
      <c r="BF544"/>
      <c r="BG544"/>
      <c r="BH544"/>
      <c r="BI544"/>
      <c r="BJ544"/>
      <c r="BK544" s="137"/>
      <c r="BO544"/>
      <c r="BP544"/>
      <c r="BQ544"/>
      <c r="BR544"/>
      <c r="BS544"/>
    </row>
    <row r="545" spans="1:71" ht="27" customHeight="1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 s="41"/>
      <c r="S545"/>
      <c r="U545" s="137"/>
      <c r="AB545"/>
      <c r="AE545"/>
      <c r="AI545"/>
      <c r="AK545"/>
      <c r="AL545"/>
      <c r="AM545"/>
      <c r="AN545"/>
      <c r="AO545"/>
      <c r="AP545"/>
      <c r="AQ545"/>
      <c r="AR545"/>
      <c r="BF545"/>
      <c r="BG545"/>
      <c r="BH545"/>
      <c r="BI545"/>
      <c r="BJ545"/>
      <c r="BK545" s="137"/>
      <c r="BO545"/>
      <c r="BP545"/>
      <c r="BQ545"/>
      <c r="BR545"/>
      <c r="BS545"/>
    </row>
    <row r="546" spans="1:71" ht="27" customHeight="1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 s="41"/>
      <c r="S546"/>
      <c r="U546" s="137"/>
      <c r="AB546"/>
      <c r="AE546"/>
      <c r="AI546"/>
      <c r="AK546"/>
      <c r="AL546"/>
      <c r="AM546"/>
      <c r="AN546"/>
      <c r="AO546"/>
      <c r="AP546"/>
      <c r="AQ546"/>
      <c r="AR546"/>
      <c r="BF546"/>
      <c r="BG546"/>
      <c r="BH546"/>
      <c r="BI546"/>
      <c r="BJ546"/>
      <c r="BK546" s="137"/>
      <c r="BO546"/>
      <c r="BP546"/>
      <c r="BQ546"/>
      <c r="BR546"/>
      <c r="BS546"/>
    </row>
    <row r="547" spans="1:71" ht="27" customHeight="1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 s="41"/>
      <c r="S547"/>
      <c r="U547" s="137"/>
      <c r="AB547"/>
      <c r="AE547"/>
      <c r="AI547"/>
      <c r="AK547"/>
      <c r="AL547"/>
      <c r="AM547"/>
      <c r="AN547"/>
      <c r="AO547"/>
      <c r="AP547"/>
      <c r="AQ547"/>
      <c r="AR547"/>
      <c r="BF547"/>
      <c r="BG547"/>
      <c r="BH547"/>
      <c r="BI547"/>
      <c r="BJ547"/>
      <c r="BK547" s="137"/>
      <c r="BO547"/>
      <c r="BP547"/>
      <c r="BQ547"/>
      <c r="BR547"/>
      <c r="BS547"/>
    </row>
    <row r="548" spans="1:71" ht="27" customHeight="1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 s="41"/>
      <c r="S548"/>
      <c r="U548" s="137"/>
      <c r="AB548"/>
      <c r="AE548"/>
      <c r="AI548"/>
      <c r="AK548"/>
      <c r="AL548"/>
      <c r="AM548"/>
      <c r="AN548"/>
      <c r="AO548"/>
      <c r="AP548"/>
      <c r="AQ548"/>
      <c r="AR548"/>
      <c r="BF548"/>
      <c r="BG548"/>
      <c r="BH548"/>
      <c r="BI548"/>
      <c r="BJ548"/>
      <c r="BK548" s="137"/>
      <c r="BO548"/>
      <c r="BP548"/>
      <c r="BQ548"/>
      <c r="BR548"/>
      <c r="BS548"/>
    </row>
    <row r="549" spans="1:71" ht="27" customHeight="1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 s="41"/>
      <c r="S549"/>
      <c r="U549" s="137"/>
      <c r="AB549"/>
      <c r="AE549"/>
      <c r="AI549"/>
      <c r="AK549"/>
      <c r="AL549"/>
      <c r="AM549"/>
      <c r="AN549"/>
      <c r="AO549"/>
      <c r="AP549"/>
      <c r="AQ549"/>
      <c r="AR549"/>
      <c r="BF549"/>
      <c r="BG549"/>
      <c r="BH549"/>
      <c r="BI549"/>
      <c r="BJ549"/>
      <c r="BK549" s="137"/>
      <c r="BO549"/>
      <c r="BP549"/>
      <c r="BQ549"/>
      <c r="BR549"/>
      <c r="BS549"/>
    </row>
    <row r="550" spans="1:71" ht="27" customHeight="1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 s="41"/>
      <c r="S550"/>
      <c r="U550" s="137"/>
      <c r="AB550"/>
      <c r="AE550"/>
      <c r="AI550"/>
      <c r="AK550"/>
      <c r="AL550"/>
      <c r="AM550"/>
      <c r="AN550"/>
      <c r="AO550"/>
      <c r="AP550"/>
      <c r="AQ550"/>
      <c r="AR550"/>
      <c r="BF550"/>
      <c r="BG550"/>
      <c r="BH550"/>
      <c r="BI550"/>
      <c r="BJ550"/>
      <c r="BK550" s="137"/>
      <c r="BO550"/>
      <c r="BP550"/>
      <c r="BQ550"/>
      <c r="BR550"/>
      <c r="BS550"/>
    </row>
    <row r="551" spans="1:71" ht="27" customHeight="1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 s="41"/>
      <c r="S551"/>
      <c r="U551" s="137"/>
      <c r="AB551"/>
      <c r="AE551"/>
      <c r="AI551"/>
      <c r="AK551"/>
      <c r="AL551"/>
      <c r="AM551"/>
      <c r="AN551"/>
      <c r="AO551"/>
      <c r="AP551"/>
      <c r="AQ551"/>
      <c r="AR551"/>
      <c r="BF551"/>
      <c r="BG551"/>
      <c r="BH551"/>
      <c r="BI551"/>
      <c r="BJ551"/>
      <c r="BK551" s="137"/>
      <c r="BO551"/>
      <c r="BP551"/>
      <c r="BQ551"/>
      <c r="BR551"/>
      <c r="BS551"/>
    </row>
    <row r="552" spans="1:71" ht="27" customHeight="1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 s="41"/>
      <c r="S552"/>
      <c r="U552" s="137"/>
      <c r="AB552"/>
      <c r="AE552"/>
      <c r="AI552"/>
      <c r="AK552"/>
      <c r="AL552"/>
      <c r="AM552"/>
      <c r="AN552"/>
      <c r="AO552"/>
      <c r="AP552"/>
      <c r="AQ552"/>
      <c r="AR552"/>
      <c r="BF552"/>
      <c r="BG552"/>
      <c r="BH552"/>
      <c r="BI552"/>
      <c r="BJ552"/>
      <c r="BK552" s="137"/>
      <c r="BO552"/>
      <c r="BP552"/>
      <c r="BQ552"/>
      <c r="BR552"/>
      <c r="BS552"/>
    </row>
    <row r="553" spans="1:71" ht="27" customHeight="1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 s="41"/>
      <c r="S553"/>
      <c r="U553" s="137"/>
      <c r="AB553"/>
      <c r="AE553"/>
      <c r="AI553"/>
      <c r="AK553"/>
      <c r="AL553"/>
      <c r="AM553"/>
      <c r="AN553"/>
      <c r="AO553"/>
      <c r="AP553"/>
      <c r="AQ553"/>
      <c r="AR553"/>
      <c r="BF553"/>
      <c r="BG553"/>
      <c r="BH553"/>
      <c r="BI553"/>
      <c r="BJ553"/>
      <c r="BK553" s="137"/>
      <c r="BO553"/>
      <c r="BP553"/>
      <c r="BQ553"/>
      <c r="BR553"/>
      <c r="BS553"/>
    </row>
    <row r="554" spans="1:71" ht="27" customHeight="1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 s="41"/>
      <c r="S554"/>
      <c r="U554" s="137"/>
      <c r="AB554"/>
      <c r="AE554"/>
      <c r="AI554"/>
      <c r="AK554"/>
      <c r="AL554"/>
      <c r="AM554"/>
      <c r="AN554"/>
      <c r="AO554"/>
      <c r="AP554"/>
      <c r="AQ554"/>
      <c r="AR554"/>
      <c r="BF554"/>
      <c r="BG554"/>
      <c r="BH554"/>
      <c r="BI554"/>
      <c r="BJ554"/>
      <c r="BK554" s="137"/>
      <c r="BO554"/>
      <c r="BP554"/>
      <c r="BQ554"/>
      <c r="BR554"/>
      <c r="BS554"/>
    </row>
    <row r="555" spans="1:71" ht="27" customHeight="1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 s="41"/>
      <c r="S555"/>
      <c r="U555" s="137"/>
      <c r="AB555"/>
      <c r="AE555"/>
      <c r="AI555"/>
      <c r="AK555"/>
      <c r="AL555"/>
      <c r="AM555"/>
      <c r="AN555"/>
      <c r="AO555"/>
      <c r="AP555"/>
      <c r="AQ555"/>
      <c r="AR555"/>
      <c r="BF555"/>
      <c r="BG555"/>
      <c r="BH555"/>
      <c r="BI555"/>
      <c r="BJ555"/>
      <c r="BK555" s="137"/>
      <c r="BO555"/>
      <c r="BP555"/>
      <c r="BQ555"/>
      <c r="BR555"/>
      <c r="BS555"/>
    </row>
    <row r="556" spans="1:71" ht="27" customHeight="1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 s="41"/>
      <c r="S556"/>
      <c r="U556" s="137"/>
      <c r="AB556"/>
      <c r="AE556"/>
      <c r="AI556"/>
      <c r="AK556"/>
      <c r="AL556"/>
      <c r="AM556"/>
      <c r="AN556"/>
      <c r="AO556"/>
      <c r="AP556"/>
      <c r="AQ556"/>
      <c r="AR556"/>
      <c r="BF556"/>
      <c r="BG556"/>
      <c r="BH556"/>
      <c r="BI556"/>
      <c r="BJ556"/>
      <c r="BK556" s="137"/>
      <c r="BO556"/>
      <c r="BP556"/>
      <c r="BQ556"/>
      <c r="BR556"/>
      <c r="BS556"/>
    </row>
    <row r="557" spans="1:71" ht="27" customHeight="1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 s="41"/>
      <c r="S557"/>
      <c r="U557" s="137"/>
      <c r="AB557"/>
      <c r="AE557"/>
      <c r="AI557"/>
      <c r="AK557"/>
      <c r="AL557"/>
      <c r="AM557"/>
      <c r="AN557"/>
      <c r="AO557"/>
      <c r="AP557"/>
      <c r="AQ557"/>
      <c r="AR557"/>
      <c r="BF557"/>
      <c r="BG557"/>
      <c r="BH557"/>
      <c r="BI557"/>
      <c r="BJ557"/>
      <c r="BK557" s="137"/>
      <c r="BO557"/>
      <c r="BP557"/>
      <c r="BQ557"/>
      <c r="BR557"/>
      <c r="BS557"/>
    </row>
    <row r="558" spans="1:71" ht="27" customHeight="1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 s="41"/>
      <c r="S558"/>
      <c r="U558" s="137"/>
      <c r="AB558"/>
      <c r="AE558"/>
      <c r="AI558"/>
      <c r="AK558"/>
      <c r="AL558"/>
      <c r="AM558"/>
      <c r="AN558"/>
      <c r="AO558"/>
      <c r="AP558"/>
      <c r="AQ558"/>
      <c r="AR558"/>
      <c r="BF558"/>
      <c r="BG558"/>
      <c r="BH558"/>
      <c r="BI558"/>
      <c r="BJ558"/>
      <c r="BK558" s="137"/>
      <c r="BO558"/>
      <c r="BP558"/>
      <c r="BQ558"/>
      <c r="BR558"/>
      <c r="BS558"/>
    </row>
    <row r="559" spans="1:71" ht="27" customHeight="1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 s="41"/>
      <c r="S559"/>
      <c r="U559" s="137"/>
      <c r="AB559"/>
      <c r="AE559"/>
      <c r="AI559"/>
      <c r="AK559"/>
      <c r="AL559"/>
      <c r="AM559"/>
      <c r="AN559"/>
      <c r="AO559"/>
      <c r="AP559"/>
      <c r="AQ559"/>
      <c r="AR559"/>
      <c r="BF559"/>
      <c r="BG559"/>
      <c r="BH559"/>
      <c r="BI559"/>
      <c r="BJ559"/>
      <c r="BK559" s="137"/>
      <c r="BO559"/>
      <c r="BP559"/>
      <c r="BQ559"/>
      <c r="BR559"/>
      <c r="BS559"/>
    </row>
    <row r="560" spans="1:71" ht="27" customHeight="1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 s="41"/>
      <c r="S560"/>
      <c r="U560" s="137"/>
      <c r="AB560"/>
      <c r="AE560"/>
      <c r="AI560"/>
      <c r="AK560"/>
      <c r="AL560"/>
      <c r="AM560"/>
      <c r="AN560"/>
      <c r="AO560"/>
      <c r="AP560"/>
      <c r="AQ560"/>
      <c r="AR560"/>
      <c r="BF560"/>
      <c r="BG560"/>
      <c r="BH560"/>
      <c r="BI560"/>
      <c r="BJ560"/>
      <c r="BK560" s="137"/>
      <c r="BO560"/>
      <c r="BP560"/>
      <c r="BQ560"/>
      <c r="BR560"/>
      <c r="BS560"/>
    </row>
    <row r="561" spans="1:71" ht="27" customHeight="1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 s="41"/>
      <c r="S561"/>
      <c r="U561" s="137"/>
      <c r="AB561"/>
      <c r="AE561"/>
      <c r="AI561"/>
      <c r="AK561"/>
      <c r="AL561"/>
      <c r="AM561"/>
      <c r="AN561"/>
      <c r="AO561"/>
      <c r="AP561"/>
      <c r="AQ561"/>
      <c r="AR561"/>
      <c r="BF561"/>
      <c r="BG561"/>
      <c r="BH561"/>
      <c r="BI561"/>
      <c r="BJ561"/>
      <c r="BK561" s="137"/>
      <c r="BO561"/>
      <c r="BP561"/>
      <c r="BQ561"/>
      <c r="BR561"/>
      <c r="BS561"/>
    </row>
    <row r="562" spans="1:71" ht="27" customHeight="1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 s="41"/>
      <c r="S562"/>
      <c r="U562" s="137"/>
      <c r="AB562"/>
      <c r="AE562"/>
      <c r="AI562"/>
      <c r="AK562"/>
      <c r="AL562"/>
      <c r="AM562"/>
      <c r="AN562"/>
      <c r="AO562"/>
      <c r="AP562"/>
      <c r="AQ562"/>
      <c r="AR562"/>
      <c r="BF562"/>
      <c r="BG562"/>
      <c r="BH562"/>
      <c r="BI562"/>
      <c r="BJ562"/>
      <c r="BK562" s="137"/>
      <c r="BO562"/>
      <c r="BP562"/>
      <c r="BQ562"/>
      <c r="BR562"/>
      <c r="BS562"/>
    </row>
    <row r="563" spans="1:71" ht="27" customHeight="1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 s="41"/>
      <c r="S563"/>
      <c r="U563" s="137"/>
      <c r="AB563"/>
      <c r="AE563"/>
      <c r="AI563"/>
      <c r="AK563"/>
      <c r="AL563"/>
      <c r="AM563"/>
      <c r="AN563"/>
      <c r="AO563"/>
      <c r="AP563"/>
      <c r="AQ563"/>
      <c r="AR563"/>
      <c r="BF563"/>
      <c r="BG563"/>
      <c r="BH563"/>
      <c r="BI563"/>
      <c r="BJ563"/>
      <c r="BK563" s="137"/>
      <c r="BO563"/>
      <c r="BP563"/>
      <c r="BQ563"/>
      <c r="BR563"/>
      <c r="BS563"/>
    </row>
    <row r="564" spans="1:71" ht="27" customHeight="1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 s="41"/>
      <c r="S564"/>
      <c r="U564" s="137"/>
      <c r="AB564"/>
      <c r="AE564"/>
      <c r="AI564"/>
      <c r="AK564"/>
      <c r="AL564"/>
      <c r="AM564"/>
      <c r="AN564"/>
      <c r="AO564"/>
      <c r="AP564"/>
      <c r="AQ564"/>
      <c r="AR564"/>
      <c r="BF564"/>
      <c r="BG564"/>
      <c r="BH564"/>
      <c r="BI564"/>
      <c r="BJ564"/>
      <c r="BK564" s="137"/>
      <c r="BO564"/>
      <c r="BP564"/>
      <c r="BQ564"/>
      <c r="BR564"/>
      <c r="BS564"/>
    </row>
    <row r="565" spans="1:71" ht="27" customHeight="1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 s="41"/>
      <c r="S565"/>
      <c r="U565" s="137"/>
      <c r="AB565"/>
      <c r="AE565"/>
      <c r="AI565"/>
      <c r="AK565"/>
      <c r="AL565"/>
      <c r="AM565"/>
      <c r="AN565"/>
      <c r="AO565"/>
      <c r="AP565"/>
      <c r="AQ565"/>
      <c r="AR565"/>
      <c r="BF565"/>
      <c r="BG565"/>
      <c r="BH565"/>
      <c r="BI565"/>
      <c r="BJ565"/>
      <c r="BK565" s="137"/>
      <c r="BO565"/>
      <c r="BP565"/>
      <c r="BQ565"/>
      <c r="BR565"/>
      <c r="BS565"/>
    </row>
    <row r="566" spans="1:71" ht="27" customHeight="1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 s="41"/>
      <c r="S566"/>
      <c r="U566" s="137"/>
      <c r="AB566"/>
      <c r="AE566"/>
      <c r="AI566"/>
      <c r="AK566"/>
      <c r="AL566"/>
      <c r="AM566"/>
      <c r="AN566"/>
      <c r="AO566"/>
      <c r="AP566"/>
      <c r="AQ566"/>
      <c r="AR566"/>
      <c r="BF566"/>
      <c r="BG566"/>
      <c r="BH566"/>
      <c r="BI566"/>
      <c r="BJ566"/>
      <c r="BK566" s="137"/>
      <c r="BO566"/>
      <c r="BP566"/>
      <c r="BQ566"/>
      <c r="BR566"/>
      <c r="BS566"/>
    </row>
    <row r="567" spans="1:71" ht="27" customHeight="1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 s="41"/>
      <c r="S567"/>
      <c r="U567" s="137"/>
      <c r="AB567"/>
      <c r="AE567"/>
      <c r="AI567"/>
      <c r="AK567"/>
      <c r="AL567"/>
      <c r="AM567"/>
      <c r="AN567"/>
      <c r="AO567"/>
      <c r="AP567"/>
      <c r="AQ567"/>
      <c r="AR567"/>
      <c r="BF567"/>
      <c r="BG567"/>
      <c r="BH567"/>
      <c r="BI567"/>
      <c r="BJ567"/>
      <c r="BK567" s="137"/>
      <c r="BO567"/>
      <c r="BP567"/>
      <c r="BQ567"/>
      <c r="BR567"/>
      <c r="BS567"/>
    </row>
    <row r="568" spans="1:71" ht="27" customHeight="1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 s="41"/>
      <c r="S568"/>
      <c r="U568" s="137"/>
      <c r="AB568"/>
      <c r="AE568"/>
      <c r="AI568"/>
      <c r="AK568"/>
      <c r="AL568"/>
      <c r="AM568"/>
      <c r="AN568"/>
      <c r="AO568"/>
      <c r="AP568"/>
      <c r="AQ568"/>
      <c r="AR568"/>
      <c r="BF568"/>
      <c r="BG568"/>
      <c r="BH568"/>
      <c r="BI568"/>
      <c r="BJ568"/>
      <c r="BK568" s="137"/>
      <c r="BO568"/>
      <c r="BP568"/>
      <c r="BQ568"/>
      <c r="BR568"/>
      <c r="BS568"/>
    </row>
    <row r="569" spans="1:71" ht="27" customHeight="1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 s="41"/>
      <c r="S569"/>
      <c r="U569" s="137"/>
      <c r="AB569"/>
      <c r="AE569"/>
      <c r="AI569"/>
      <c r="AK569"/>
      <c r="AL569"/>
      <c r="AM569"/>
      <c r="AN569"/>
      <c r="AO569"/>
      <c r="AP569"/>
      <c r="AQ569"/>
      <c r="AR569"/>
      <c r="BF569"/>
      <c r="BG569"/>
      <c r="BH569"/>
      <c r="BI569"/>
      <c r="BJ569"/>
      <c r="BK569" s="137"/>
      <c r="BO569"/>
      <c r="BP569"/>
      <c r="BQ569"/>
      <c r="BR569"/>
      <c r="BS569"/>
    </row>
    <row r="570" spans="1:71" ht="27" customHeight="1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 s="41"/>
      <c r="S570"/>
      <c r="U570" s="137"/>
      <c r="AB570"/>
      <c r="AE570"/>
      <c r="AI570"/>
      <c r="AK570"/>
      <c r="AL570"/>
      <c r="AM570"/>
      <c r="AN570"/>
      <c r="AO570"/>
      <c r="AP570"/>
      <c r="AQ570"/>
      <c r="AR570"/>
      <c r="BF570"/>
      <c r="BG570"/>
      <c r="BH570"/>
      <c r="BI570"/>
      <c r="BJ570"/>
      <c r="BK570" s="137"/>
      <c r="BO570"/>
      <c r="BP570"/>
      <c r="BQ570"/>
      <c r="BR570"/>
      <c r="BS570"/>
    </row>
    <row r="571" spans="1:71" ht="27" customHeight="1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 s="41"/>
      <c r="S571"/>
      <c r="U571" s="137"/>
      <c r="AB571"/>
      <c r="AE571"/>
      <c r="AI571"/>
      <c r="AK571"/>
      <c r="AL571"/>
      <c r="AM571"/>
      <c r="AN571"/>
      <c r="AO571"/>
      <c r="AP571"/>
      <c r="AQ571"/>
      <c r="AR571"/>
      <c r="BF571"/>
      <c r="BG571"/>
      <c r="BH571"/>
      <c r="BI571"/>
      <c r="BJ571"/>
      <c r="BK571" s="137"/>
      <c r="BO571"/>
      <c r="BP571"/>
      <c r="BQ571"/>
      <c r="BR571"/>
      <c r="BS571"/>
    </row>
    <row r="572" spans="1:71" ht="27" customHeight="1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 s="41"/>
      <c r="S572"/>
      <c r="U572" s="137"/>
      <c r="AB572"/>
      <c r="AE572"/>
      <c r="AI572"/>
      <c r="AK572"/>
      <c r="AL572"/>
      <c r="AM572"/>
      <c r="AN572"/>
      <c r="AO572"/>
      <c r="AP572"/>
      <c r="AQ572"/>
      <c r="AR572"/>
      <c r="BF572"/>
      <c r="BG572"/>
      <c r="BH572"/>
      <c r="BI572"/>
      <c r="BJ572"/>
      <c r="BK572" s="137"/>
      <c r="BO572"/>
      <c r="BP572"/>
      <c r="BQ572"/>
      <c r="BR572"/>
      <c r="BS572"/>
    </row>
    <row r="573" spans="1:71" ht="27" customHeight="1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 s="41"/>
      <c r="S573"/>
      <c r="U573" s="137"/>
      <c r="AB573"/>
      <c r="AE573"/>
      <c r="AI573"/>
      <c r="AK573"/>
      <c r="AL573"/>
      <c r="AM573"/>
      <c r="AN573"/>
      <c r="AO573"/>
      <c r="AP573"/>
      <c r="AQ573"/>
      <c r="AR573"/>
      <c r="BF573"/>
      <c r="BG573"/>
      <c r="BH573"/>
      <c r="BI573"/>
      <c r="BJ573"/>
      <c r="BK573" s="137"/>
      <c r="BO573"/>
      <c r="BP573"/>
      <c r="BQ573"/>
      <c r="BR573"/>
      <c r="BS573"/>
    </row>
    <row r="574" spans="1:71" ht="27" customHeight="1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 s="41"/>
      <c r="S574"/>
      <c r="U574" s="137"/>
      <c r="AB574"/>
      <c r="AE574"/>
      <c r="AI574"/>
      <c r="AK574"/>
      <c r="AL574"/>
      <c r="AM574"/>
      <c r="AN574"/>
      <c r="AO574"/>
      <c r="AP574"/>
      <c r="AQ574"/>
      <c r="AR574"/>
      <c r="BF574"/>
      <c r="BG574"/>
      <c r="BH574"/>
      <c r="BI574"/>
      <c r="BJ574"/>
      <c r="BK574" s="137"/>
      <c r="BO574"/>
      <c r="BP574"/>
      <c r="BQ574"/>
      <c r="BR574"/>
      <c r="BS574"/>
    </row>
    <row r="575" spans="1:71" ht="27" customHeight="1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 s="41"/>
      <c r="S575"/>
      <c r="U575" s="137"/>
      <c r="AB575"/>
      <c r="AE575"/>
      <c r="AI575"/>
      <c r="AK575"/>
      <c r="AL575"/>
      <c r="AM575"/>
      <c r="AN575"/>
      <c r="AO575"/>
      <c r="AP575"/>
      <c r="AQ575"/>
      <c r="AR575"/>
      <c r="BF575"/>
      <c r="BG575"/>
      <c r="BH575"/>
      <c r="BI575"/>
      <c r="BJ575"/>
      <c r="BK575" s="137"/>
      <c r="BO575"/>
      <c r="BP575"/>
      <c r="BQ575"/>
      <c r="BR575"/>
      <c r="BS575"/>
    </row>
    <row r="576" spans="1:71" ht="27" customHeigh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 s="41"/>
      <c r="S576"/>
      <c r="U576" s="137"/>
      <c r="AB576"/>
      <c r="AE576"/>
      <c r="AI576"/>
      <c r="AK576"/>
      <c r="AL576"/>
      <c r="AM576"/>
      <c r="AN576"/>
      <c r="AO576"/>
      <c r="AP576"/>
      <c r="AQ576"/>
      <c r="AR576"/>
      <c r="BF576"/>
      <c r="BG576"/>
      <c r="BH576"/>
      <c r="BI576"/>
      <c r="BJ576"/>
      <c r="BK576" s="137"/>
      <c r="BO576"/>
      <c r="BP576"/>
      <c r="BQ576"/>
      <c r="BR576"/>
      <c r="BS576"/>
    </row>
    <row r="577" spans="1:71" ht="27" customHeight="1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 s="41"/>
      <c r="S577"/>
      <c r="U577" s="137"/>
      <c r="AB577"/>
      <c r="AE577"/>
      <c r="AI577"/>
      <c r="AK577"/>
      <c r="AL577"/>
      <c r="AM577"/>
      <c r="AN577"/>
      <c r="AO577"/>
      <c r="AP577"/>
      <c r="AQ577"/>
      <c r="AR577"/>
      <c r="BF577"/>
      <c r="BG577"/>
      <c r="BH577"/>
      <c r="BI577"/>
      <c r="BJ577"/>
      <c r="BK577" s="137"/>
      <c r="BO577"/>
      <c r="BP577"/>
      <c r="BQ577"/>
      <c r="BR577"/>
      <c r="BS577"/>
    </row>
    <row r="578" spans="1:71" ht="27" customHeight="1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 s="41"/>
      <c r="S578"/>
      <c r="U578" s="137"/>
      <c r="AB578"/>
      <c r="AE578"/>
      <c r="AI578"/>
      <c r="AK578"/>
      <c r="AL578"/>
      <c r="AM578"/>
      <c r="AN578"/>
      <c r="AO578"/>
      <c r="AP578"/>
      <c r="AQ578"/>
      <c r="AR578"/>
      <c r="BF578"/>
      <c r="BG578"/>
      <c r="BH578"/>
      <c r="BI578"/>
      <c r="BJ578"/>
      <c r="BK578" s="137"/>
      <c r="BO578"/>
      <c r="BP578"/>
      <c r="BQ578"/>
      <c r="BR578"/>
      <c r="BS578"/>
    </row>
    <row r="579" spans="1:71" ht="27" customHeight="1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 s="41"/>
      <c r="S579"/>
      <c r="U579" s="137"/>
      <c r="AB579"/>
      <c r="AE579"/>
      <c r="AI579"/>
      <c r="AK579"/>
      <c r="AL579"/>
      <c r="AM579"/>
      <c r="AN579"/>
      <c r="AO579"/>
      <c r="AP579"/>
      <c r="AQ579"/>
      <c r="AR579"/>
      <c r="BF579"/>
      <c r="BG579"/>
      <c r="BH579"/>
      <c r="BI579"/>
      <c r="BJ579"/>
      <c r="BK579" s="137"/>
      <c r="BO579"/>
      <c r="BP579"/>
      <c r="BQ579"/>
      <c r="BR579"/>
      <c r="BS579"/>
    </row>
    <row r="580" spans="1:71" ht="27" customHeight="1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 s="41"/>
      <c r="S580"/>
      <c r="U580" s="137"/>
      <c r="AB580"/>
      <c r="AE580"/>
      <c r="AI580"/>
      <c r="AK580"/>
      <c r="AL580"/>
      <c r="AM580"/>
      <c r="AN580"/>
      <c r="AO580"/>
      <c r="AP580"/>
      <c r="AQ580"/>
      <c r="AR580"/>
      <c r="BF580"/>
      <c r="BG580"/>
      <c r="BH580"/>
      <c r="BI580"/>
      <c r="BJ580"/>
      <c r="BK580" s="137"/>
      <c r="BO580"/>
      <c r="BP580"/>
      <c r="BQ580"/>
      <c r="BR580"/>
      <c r="BS580"/>
    </row>
    <row r="581" spans="1:71" ht="27" customHeight="1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 s="41"/>
      <c r="S581"/>
      <c r="U581" s="137"/>
      <c r="AB581"/>
      <c r="AE581"/>
      <c r="AI581"/>
      <c r="AK581"/>
      <c r="AL581"/>
      <c r="AM581"/>
      <c r="AN581"/>
      <c r="AO581"/>
      <c r="AP581"/>
      <c r="AQ581"/>
      <c r="AR581"/>
      <c r="BF581"/>
      <c r="BG581"/>
      <c r="BH581"/>
      <c r="BI581"/>
      <c r="BJ581"/>
      <c r="BK581" s="137"/>
      <c r="BO581"/>
      <c r="BP581"/>
      <c r="BQ581"/>
      <c r="BR581"/>
      <c r="BS581"/>
    </row>
    <row r="582" spans="1:71" ht="27" customHeight="1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 s="41"/>
      <c r="S582"/>
      <c r="U582" s="137"/>
      <c r="AB582"/>
      <c r="AE582"/>
      <c r="AI582"/>
      <c r="AK582"/>
      <c r="AL582"/>
      <c r="AM582"/>
      <c r="AN582"/>
      <c r="AO582"/>
      <c r="AP582"/>
      <c r="AQ582"/>
      <c r="AR582"/>
      <c r="BF582"/>
      <c r="BG582"/>
      <c r="BH582"/>
      <c r="BI582"/>
      <c r="BJ582"/>
      <c r="BK582" s="137"/>
      <c r="BO582"/>
      <c r="BP582"/>
      <c r="BQ582"/>
      <c r="BR582"/>
      <c r="BS582"/>
    </row>
    <row r="583" spans="1:71" ht="27" customHeight="1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 s="41"/>
      <c r="S583"/>
      <c r="U583" s="137"/>
      <c r="AB583"/>
      <c r="AE583"/>
      <c r="AI583"/>
      <c r="AK583"/>
      <c r="AL583"/>
      <c r="AM583"/>
      <c r="AN583"/>
      <c r="AO583"/>
      <c r="AP583"/>
      <c r="AQ583"/>
      <c r="AR583"/>
      <c r="BF583"/>
      <c r="BG583"/>
      <c r="BH583"/>
      <c r="BI583"/>
      <c r="BJ583"/>
      <c r="BK583" s="137"/>
      <c r="BO583"/>
      <c r="BP583"/>
      <c r="BQ583"/>
      <c r="BR583"/>
      <c r="BS583"/>
    </row>
    <row r="584" spans="1:71" ht="27" customHeight="1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 s="41"/>
      <c r="S584"/>
      <c r="U584" s="137"/>
      <c r="AB584"/>
      <c r="AE584"/>
      <c r="AI584"/>
      <c r="AK584"/>
      <c r="AL584"/>
      <c r="AM584"/>
      <c r="AN584"/>
      <c r="AO584"/>
      <c r="AP584"/>
      <c r="AQ584"/>
      <c r="AR584"/>
      <c r="BF584"/>
      <c r="BG584"/>
      <c r="BH584"/>
      <c r="BI584"/>
      <c r="BJ584"/>
      <c r="BK584" s="137"/>
      <c r="BO584"/>
      <c r="BP584"/>
      <c r="BQ584"/>
      <c r="BR584"/>
      <c r="BS584"/>
    </row>
    <row r="585" spans="1:71" ht="27" customHeight="1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 s="41"/>
      <c r="S585"/>
      <c r="U585" s="137"/>
      <c r="AB585"/>
      <c r="AE585"/>
      <c r="AI585"/>
      <c r="AK585"/>
      <c r="AL585"/>
      <c r="AM585"/>
      <c r="AN585"/>
      <c r="AO585"/>
      <c r="AP585"/>
      <c r="AQ585"/>
      <c r="AR585"/>
      <c r="BF585"/>
      <c r="BG585"/>
      <c r="BH585"/>
      <c r="BI585"/>
      <c r="BJ585"/>
      <c r="BK585" s="137"/>
      <c r="BO585"/>
      <c r="BP585"/>
      <c r="BQ585"/>
      <c r="BR585"/>
      <c r="BS585"/>
    </row>
    <row r="586" spans="1:71" ht="27" customHeight="1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 s="41"/>
      <c r="S586"/>
      <c r="U586" s="137"/>
      <c r="AB586"/>
      <c r="AE586"/>
      <c r="AI586"/>
      <c r="AK586"/>
      <c r="AL586"/>
      <c r="AM586"/>
      <c r="AN586"/>
      <c r="AO586"/>
      <c r="AP586"/>
      <c r="AQ586"/>
      <c r="AR586"/>
      <c r="BF586"/>
      <c r="BG586"/>
      <c r="BH586"/>
      <c r="BI586"/>
      <c r="BJ586"/>
      <c r="BK586" s="137"/>
      <c r="BO586"/>
      <c r="BP586"/>
      <c r="BQ586"/>
      <c r="BR586"/>
      <c r="BS586"/>
    </row>
    <row r="587" spans="1:71" ht="27" customHeight="1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 s="41"/>
      <c r="S587"/>
      <c r="U587" s="137"/>
      <c r="AB587"/>
      <c r="AE587"/>
      <c r="AI587"/>
      <c r="AK587"/>
      <c r="AL587"/>
      <c r="AM587"/>
      <c r="AN587"/>
      <c r="AO587"/>
      <c r="AP587"/>
      <c r="AQ587"/>
      <c r="AR587"/>
      <c r="BF587"/>
      <c r="BG587"/>
      <c r="BH587"/>
      <c r="BI587"/>
      <c r="BJ587"/>
      <c r="BK587" s="137"/>
      <c r="BO587"/>
      <c r="BP587"/>
      <c r="BQ587"/>
      <c r="BR587"/>
      <c r="BS587"/>
    </row>
    <row r="588" spans="1:71" ht="27" customHeight="1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 s="41"/>
      <c r="S588"/>
      <c r="U588" s="137"/>
      <c r="AB588"/>
      <c r="AE588"/>
      <c r="AI588"/>
      <c r="AK588"/>
      <c r="AL588"/>
      <c r="AM588"/>
      <c r="AN588"/>
      <c r="AO588"/>
      <c r="AP588"/>
      <c r="AQ588"/>
      <c r="AR588"/>
      <c r="BF588"/>
      <c r="BG588"/>
      <c r="BH588"/>
      <c r="BI588"/>
      <c r="BJ588"/>
      <c r="BK588" s="137"/>
      <c r="BO588"/>
      <c r="BP588"/>
      <c r="BQ588"/>
      <c r="BR588"/>
      <c r="BS588"/>
    </row>
    <row r="589" spans="1:71" ht="27" customHeight="1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 s="41"/>
      <c r="S589"/>
      <c r="U589" s="137"/>
      <c r="AB589"/>
      <c r="AE589"/>
      <c r="AI589"/>
      <c r="AK589"/>
      <c r="AL589"/>
      <c r="AM589"/>
      <c r="AN589"/>
      <c r="AO589"/>
      <c r="AP589"/>
      <c r="AQ589"/>
      <c r="AR589"/>
      <c r="BF589"/>
      <c r="BG589"/>
      <c r="BH589"/>
      <c r="BI589"/>
      <c r="BJ589"/>
      <c r="BK589" s="137"/>
      <c r="BO589"/>
      <c r="BP589"/>
      <c r="BQ589"/>
      <c r="BR589"/>
      <c r="BS589"/>
    </row>
    <row r="590" spans="1:71" ht="27" customHeight="1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 s="41"/>
      <c r="S590"/>
      <c r="U590" s="137"/>
      <c r="AB590"/>
      <c r="AE590"/>
      <c r="AI590"/>
      <c r="AK590"/>
      <c r="AL590"/>
      <c r="AM590"/>
      <c r="AN590"/>
      <c r="AO590"/>
      <c r="AP590"/>
      <c r="AQ590"/>
      <c r="AR590"/>
      <c r="BF590"/>
      <c r="BG590"/>
      <c r="BH590"/>
      <c r="BI590"/>
      <c r="BJ590"/>
      <c r="BK590" s="137"/>
      <c r="BO590"/>
      <c r="BP590"/>
      <c r="BQ590"/>
      <c r="BR590"/>
      <c r="BS590"/>
    </row>
    <row r="591" spans="1:71" ht="27" customHeight="1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 s="41"/>
      <c r="S591"/>
      <c r="U591" s="137"/>
      <c r="AB591"/>
      <c r="AE591"/>
      <c r="AI591"/>
      <c r="AK591"/>
      <c r="AL591"/>
      <c r="AM591"/>
      <c r="AN591"/>
      <c r="AO591"/>
      <c r="AP591"/>
      <c r="AQ591"/>
      <c r="AR591"/>
      <c r="BF591"/>
      <c r="BG591"/>
      <c r="BH591"/>
      <c r="BI591"/>
      <c r="BJ591"/>
      <c r="BK591" s="137"/>
      <c r="BO591"/>
      <c r="BP591"/>
      <c r="BQ591"/>
      <c r="BR591"/>
      <c r="BS591"/>
    </row>
    <row r="592" spans="1:71" ht="27" customHeight="1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 s="41"/>
      <c r="S592"/>
      <c r="U592" s="137"/>
      <c r="AB592"/>
      <c r="AE592"/>
      <c r="AI592"/>
      <c r="AK592"/>
      <c r="AL592"/>
      <c r="AM592"/>
      <c r="AN592"/>
      <c r="AO592"/>
      <c r="AP592"/>
      <c r="AQ592"/>
      <c r="AR592"/>
      <c r="BF592"/>
      <c r="BG592"/>
      <c r="BH592"/>
      <c r="BI592"/>
      <c r="BJ592"/>
      <c r="BK592" s="137"/>
      <c r="BO592"/>
      <c r="BP592"/>
      <c r="BQ592"/>
      <c r="BR592"/>
      <c r="BS592"/>
    </row>
    <row r="593" spans="1:71" ht="27" customHeight="1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 s="41"/>
      <c r="S593"/>
      <c r="U593" s="137"/>
      <c r="AB593"/>
      <c r="AE593"/>
      <c r="AI593"/>
      <c r="AK593"/>
      <c r="AL593"/>
      <c r="AM593"/>
      <c r="AN593"/>
      <c r="AO593"/>
      <c r="AP593"/>
      <c r="AQ593"/>
      <c r="AR593"/>
      <c r="BF593"/>
      <c r="BG593"/>
      <c r="BH593"/>
      <c r="BI593"/>
      <c r="BJ593"/>
      <c r="BK593" s="137"/>
      <c r="BO593"/>
      <c r="BP593"/>
      <c r="BQ593"/>
      <c r="BR593"/>
      <c r="BS593"/>
    </row>
    <row r="594" spans="1:71" ht="27" customHeight="1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 s="41"/>
      <c r="S594"/>
      <c r="U594" s="137"/>
      <c r="AB594"/>
      <c r="AE594"/>
      <c r="AI594"/>
      <c r="AK594"/>
      <c r="AL594"/>
      <c r="AM594"/>
      <c r="AN594"/>
      <c r="AO594"/>
      <c r="AP594"/>
      <c r="AQ594"/>
      <c r="AR594"/>
      <c r="BF594"/>
      <c r="BG594"/>
      <c r="BH594"/>
      <c r="BI594"/>
      <c r="BJ594"/>
      <c r="BK594" s="137"/>
      <c r="BO594"/>
      <c r="BP594"/>
      <c r="BQ594"/>
      <c r="BR594"/>
      <c r="BS594"/>
    </row>
    <row r="595" spans="1:71" ht="27" customHeight="1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 s="41"/>
      <c r="S595"/>
      <c r="U595" s="137"/>
      <c r="AB595"/>
      <c r="AE595"/>
      <c r="AI595"/>
      <c r="AK595"/>
      <c r="AL595"/>
      <c r="AM595"/>
      <c r="AN595"/>
      <c r="AO595"/>
      <c r="AP595"/>
      <c r="AQ595"/>
      <c r="AR595"/>
      <c r="BF595"/>
      <c r="BG595"/>
      <c r="BH595"/>
      <c r="BI595"/>
      <c r="BJ595"/>
      <c r="BK595" s="137"/>
      <c r="BO595"/>
      <c r="BP595"/>
      <c r="BQ595"/>
      <c r="BR595"/>
      <c r="BS595"/>
    </row>
    <row r="596" spans="1:71" ht="27" customHeight="1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 s="41"/>
      <c r="S596"/>
      <c r="U596" s="137"/>
      <c r="AB596"/>
      <c r="AE596"/>
      <c r="AI596"/>
      <c r="AK596"/>
      <c r="AL596"/>
      <c r="AM596"/>
      <c r="AN596"/>
      <c r="AO596"/>
      <c r="AP596"/>
      <c r="AQ596"/>
      <c r="AR596"/>
      <c r="BF596"/>
      <c r="BG596"/>
      <c r="BH596"/>
      <c r="BI596"/>
      <c r="BJ596"/>
      <c r="BK596" s="137"/>
      <c r="BO596"/>
      <c r="BP596"/>
      <c r="BQ596"/>
      <c r="BR596"/>
      <c r="BS596"/>
    </row>
    <row r="597" spans="1:71" ht="27" customHeight="1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 s="41"/>
      <c r="S597"/>
      <c r="U597" s="137"/>
      <c r="AB597"/>
      <c r="AE597"/>
      <c r="AI597"/>
      <c r="AK597"/>
      <c r="AL597"/>
      <c r="AM597"/>
      <c r="AN597"/>
      <c r="AO597"/>
      <c r="AP597"/>
      <c r="AQ597"/>
      <c r="AR597"/>
      <c r="BF597"/>
      <c r="BG597"/>
      <c r="BH597"/>
      <c r="BI597"/>
      <c r="BJ597"/>
      <c r="BK597" s="137"/>
      <c r="BO597"/>
      <c r="BP597"/>
      <c r="BQ597"/>
      <c r="BR597"/>
      <c r="BS597"/>
    </row>
    <row r="598" spans="1:71" ht="27" customHeight="1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 s="41"/>
      <c r="S598"/>
      <c r="U598" s="137"/>
      <c r="AB598"/>
      <c r="AE598"/>
      <c r="AI598"/>
      <c r="AK598"/>
      <c r="AL598"/>
      <c r="AM598"/>
      <c r="AN598"/>
      <c r="AO598"/>
      <c r="AP598"/>
      <c r="AQ598"/>
      <c r="AR598"/>
      <c r="BF598"/>
      <c r="BG598"/>
      <c r="BH598"/>
      <c r="BI598"/>
      <c r="BJ598"/>
      <c r="BK598" s="137"/>
      <c r="BO598"/>
      <c r="BP598"/>
      <c r="BQ598"/>
      <c r="BR598"/>
      <c r="BS598"/>
    </row>
    <row r="599" spans="1:71" ht="27" customHeight="1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 s="41"/>
      <c r="S599"/>
      <c r="U599" s="137"/>
      <c r="AB599"/>
      <c r="AE599"/>
      <c r="AI599"/>
      <c r="AK599"/>
      <c r="AL599"/>
      <c r="AM599"/>
      <c r="AN599"/>
      <c r="AO599"/>
      <c r="AP599"/>
      <c r="AQ599"/>
      <c r="AR599"/>
      <c r="BF599"/>
      <c r="BG599"/>
      <c r="BH599"/>
      <c r="BI599"/>
      <c r="BJ599"/>
      <c r="BK599" s="137"/>
      <c r="BO599"/>
      <c r="BP599"/>
      <c r="BQ599"/>
      <c r="BR599"/>
      <c r="BS599"/>
    </row>
    <row r="600" spans="1:71" ht="27" customHeight="1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 s="41"/>
      <c r="S600"/>
      <c r="U600" s="137"/>
      <c r="AB600"/>
      <c r="AE600"/>
      <c r="AI600"/>
      <c r="AK600"/>
      <c r="AL600"/>
      <c r="AM600"/>
      <c r="AN600"/>
      <c r="AO600"/>
      <c r="AP600"/>
      <c r="AQ600"/>
      <c r="AR600"/>
      <c r="BF600"/>
      <c r="BG600"/>
      <c r="BH600"/>
      <c r="BI600"/>
      <c r="BJ600"/>
      <c r="BK600" s="137"/>
      <c r="BO600"/>
      <c r="BP600"/>
      <c r="BQ600"/>
      <c r="BR600"/>
      <c r="BS600"/>
    </row>
    <row r="601" spans="1:71" ht="27" customHeight="1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 s="41"/>
      <c r="S601"/>
      <c r="U601" s="137"/>
      <c r="AB601"/>
      <c r="AE601"/>
      <c r="AI601"/>
      <c r="AK601"/>
      <c r="AL601"/>
      <c r="AM601"/>
      <c r="AN601"/>
      <c r="AO601"/>
      <c r="AP601"/>
      <c r="AQ601"/>
      <c r="AR601"/>
      <c r="BF601"/>
      <c r="BG601"/>
      <c r="BH601"/>
      <c r="BI601"/>
      <c r="BJ601"/>
      <c r="BK601" s="137"/>
      <c r="BO601"/>
      <c r="BP601"/>
      <c r="BQ601"/>
      <c r="BR601"/>
      <c r="BS601"/>
    </row>
    <row r="602" spans="1:71" ht="27" customHeight="1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 s="41"/>
      <c r="S602"/>
      <c r="U602" s="137"/>
      <c r="AB602"/>
      <c r="AE602"/>
      <c r="AI602"/>
      <c r="AK602"/>
      <c r="AL602"/>
      <c r="AM602"/>
      <c r="AN602"/>
      <c r="AO602"/>
      <c r="AP602"/>
      <c r="AQ602"/>
      <c r="AR602"/>
      <c r="BF602"/>
      <c r="BG602"/>
      <c r="BH602"/>
      <c r="BI602"/>
      <c r="BJ602"/>
      <c r="BK602" s="137"/>
      <c r="BO602"/>
      <c r="BP602"/>
      <c r="BQ602"/>
      <c r="BR602"/>
      <c r="BS602"/>
    </row>
    <row r="603" spans="1:71" ht="27" customHeight="1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 s="41"/>
      <c r="S603"/>
      <c r="U603" s="137"/>
      <c r="AB603"/>
      <c r="AE603"/>
      <c r="AI603"/>
      <c r="AK603"/>
      <c r="AL603"/>
      <c r="AM603"/>
      <c r="AN603"/>
      <c r="AO603"/>
      <c r="AP603"/>
      <c r="AQ603"/>
      <c r="AR603"/>
      <c r="BF603"/>
      <c r="BG603"/>
      <c r="BH603"/>
      <c r="BI603"/>
      <c r="BJ603"/>
      <c r="BK603" s="137"/>
      <c r="BO603"/>
      <c r="BP603"/>
      <c r="BQ603"/>
      <c r="BR603"/>
      <c r="BS603"/>
    </row>
    <row r="604" spans="1:71" ht="27" customHeight="1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 s="41"/>
      <c r="S604"/>
      <c r="U604" s="137"/>
      <c r="AB604"/>
      <c r="AE604"/>
      <c r="AI604"/>
      <c r="AK604"/>
      <c r="AL604"/>
      <c r="AM604"/>
      <c r="AN604"/>
      <c r="AO604"/>
      <c r="AP604"/>
      <c r="AQ604"/>
      <c r="AR604"/>
      <c r="BF604"/>
      <c r="BG604"/>
      <c r="BH604"/>
      <c r="BI604"/>
      <c r="BJ604"/>
      <c r="BK604" s="137"/>
      <c r="BO604"/>
      <c r="BP604"/>
      <c r="BQ604"/>
      <c r="BR604"/>
      <c r="BS604"/>
    </row>
    <row r="605" spans="1:71" ht="27" customHeight="1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 s="41"/>
      <c r="S605"/>
      <c r="U605" s="137"/>
      <c r="AB605"/>
      <c r="AE605"/>
      <c r="AI605"/>
      <c r="AK605"/>
      <c r="AL605"/>
      <c r="AM605"/>
      <c r="AN605"/>
      <c r="AO605"/>
      <c r="AP605"/>
      <c r="AQ605"/>
      <c r="AR605"/>
      <c r="BF605"/>
      <c r="BG605"/>
      <c r="BH605"/>
      <c r="BI605"/>
      <c r="BJ605"/>
      <c r="BK605" s="137"/>
      <c r="BO605"/>
      <c r="BP605"/>
      <c r="BQ605"/>
      <c r="BR605"/>
      <c r="BS605"/>
    </row>
    <row r="606" spans="1:71" ht="27" customHeight="1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 s="41"/>
      <c r="S606"/>
      <c r="U606" s="137"/>
      <c r="AB606"/>
      <c r="AE606"/>
      <c r="AI606"/>
      <c r="AK606"/>
      <c r="AL606"/>
      <c r="AM606"/>
      <c r="AN606"/>
      <c r="AO606"/>
      <c r="AP606"/>
      <c r="AQ606"/>
      <c r="AR606"/>
      <c r="BF606"/>
      <c r="BG606"/>
      <c r="BH606"/>
      <c r="BI606"/>
      <c r="BJ606"/>
      <c r="BK606" s="137"/>
      <c r="BO606"/>
      <c r="BP606"/>
      <c r="BQ606"/>
      <c r="BR606"/>
      <c r="BS606"/>
    </row>
    <row r="607" spans="1:71" ht="27" customHeight="1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 s="41"/>
      <c r="S607"/>
      <c r="U607" s="137"/>
      <c r="AB607"/>
      <c r="AE607"/>
      <c r="AI607"/>
      <c r="AK607"/>
      <c r="AL607"/>
      <c r="AM607"/>
      <c r="AN607"/>
      <c r="AO607"/>
      <c r="AP607"/>
      <c r="AQ607"/>
      <c r="AR607"/>
      <c r="BF607"/>
      <c r="BG607"/>
      <c r="BH607"/>
      <c r="BI607"/>
      <c r="BJ607"/>
      <c r="BK607" s="137"/>
      <c r="BO607"/>
      <c r="BP607"/>
      <c r="BQ607"/>
      <c r="BR607"/>
      <c r="BS607"/>
    </row>
    <row r="608" spans="1:71" ht="27" customHeight="1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 s="41"/>
      <c r="S608"/>
      <c r="U608" s="137"/>
      <c r="AB608"/>
      <c r="AE608"/>
      <c r="AI608"/>
      <c r="AK608"/>
      <c r="AL608"/>
      <c r="AM608"/>
      <c r="AN608"/>
      <c r="AO608"/>
      <c r="AP608"/>
      <c r="AQ608"/>
      <c r="AR608"/>
      <c r="BF608"/>
      <c r="BG608"/>
      <c r="BH608"/>
      <c r="BI608"/>
      <c r="BJ608"/>
      <c r="BK608" s="137"/>
      <c r="BO608"/>
      <c r="BP608"/>
      <c r="BQ608"/>
      <c r="BR608"/>
      <c r="BS608"/>
    </row>
    <row r="609" spans="1:71" ht="27" customHeight="1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 s="41"/>
      <c r="S609"/>
      <c r="U609" s="137"/>
      <c r="AB609"/>
      <c r="AE609"/>
      <c r="AI609"/>
      <c r="AK609"/>
      <c r="AL609"/>
      <c r="AM609"/>
      <c r="AN609"/>
      <c r="AO609"/>
      <c r="AP609"/>
      <c r="AQ609"/>
      <c r="AR609"/>
      <c r="BF609"/>
      <c r="BG609"/>
      <c r="BH609"/>
      <c r="BI609"/>
      <c r="BJ609"/>
      <c r="BK609" s="137"/>
      <c r="BO609"/>
      <c r="BP609"/>
      <c r="BQ609"/>
      <c r="BR609"/>
      <c r="BS609"/>
    </row>
    <row r="610" spans="1:71" ht="27" customHeight="1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 s="41"/>
      <c r="S610"/>
      <c r="U610" s="137"/>
      <c r="AB610"/>
      <c r="AE610"/>
      <c r="AI610"/>
      <c r="AK610"/>
      <c r="AL610"/>
      <c r="AM610"/>
      <c r="AN610"/>
      <c r="AO610"/>
      <c r="AP610"/>
      <c r="AQ610"/>
      <c r="AR610"/>
      <c r="BF610"/>
      <c r="BG610"/>
      <c r="BH610"/>
      <c r="BI610"/>
      <c r="BJ610"/>
      <c r="BK610" s="137"/>
      <c r="BO610"/>
      <c r="BP610"/>
      <c r="BQ610"/>
      <c r="BR610"/>
      <c r="BS610"/>
    </row>
    <row r="611" spans="1:71" ht="27" customHeight="1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 s="41"/>
      <c r="S611"/>
      <c r="U611" s="137"/>
      <c r="AB611"/>
      <c r="AE611"/>
      <c r="AI611"/>
      <c r="AK611"/>
      <c r="AL611"/>
      <c r="AM611"/>
      <c r="AN611"/>
      <c r="AO611"/>
      <c r="AP611"/>
      <c r="AQ611"/>
      <c r="AR611"/>
      <c r="BF611"/>
      <c r="BG611"/>
      <c r="BH611"/>
      <c r="BI611"/>
      <c r="BJ611"/>
      <c r="BK611" s="137"/>
      <c r="BO611"/>
      <c r="BP611"/>
      <c r="BQ611"/>
      <c r="BR611"/>
      <c r="BS611"/>
    </row>
    <row r="612" spans="1:71" ht="27" customHeight="1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 s="41"/>
      <c r="S612"/>
      <c r="U612" s="137"/>
      <c r="AB612"/>
      <c r="AE612"/>
      <c r="AI612"/>
      <c r="AK612"/>
      <c r="AL612"/>
      <c r="AM612"/>
      <c r="AN612"/>
      <c r="AO612"/>
      <c r="AP612"/>
      <c r="AQ612"/>
      <c r="AR612"/>
      <c r="BF612"/>
      <c r="BG612"/>
      <c r="BH612"/>
      <c r="BI612"/>
      <c r="BJ612"/>
      <c r="BK612" s="137"/>
      <c r="BO612"/>
      <c r="BP612"/>
      <c r="BQ612"/>
      <c r="BR612"/>
      <c r="BS612"/>
    </row>
    <row r="613" spans="1:71" ht="27" customHeight="1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 s="41"/>
      <c r="S613"/>
      <c r="U613" s="137"/>
      <c r="AB613"/>
      <c r="AE613"/>
      <c r="AI613"/>
      <c r="AK613"/>
      <c r="AL613"/>
      <c r="AM613"/>
      <c r="AN613"/>
      <c r="AO613"/>
      <c r="AP613"/>
      <c r="AQ613"/>
      <c r="AR613"/>
      <c r="BF613"/>
      <c r="BG613"/>
      <c r="BH613"/>
      <c r="BI613"/>
      <c r="BJ613"/>
      <c r="BK613" s="137"/>
      <c r="BO613"/>
      <c r="BP613"/>
      <c r="BQ613"/>
      <c r="BR613"/>
      <c r="BS613"/>
    </row>
    <row r="614" spans="1:71" ht="27" customHeight="1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 s="41"/>
      <c r="S614"/>
      <c r="U614" s="137"/>
      <c r="AB614"/>
      <c r="AE614"/>
      <c r="AI614"/>
      <c r="AK614"/>
      <c r="AL614"/>
      <c r="AM614"/>
      <c r="AN614"/>
      <c r="AO614"/>
      <c r="AP614"/>
      <c r="AQ614"/>
      <c r="AR614"/>
      <c r="BF614"/>
      <c r="BG614"/>
      <c r="BH614"/>
      <c r="BI614"/>
      <c r="BJ614"/>
      <c r="BK614" s="137"/>
      <c r="BO614"/>
      <c r="BP614"/>
      <c r="BQ614"/>
      <c r="BR614"/>
      <c r="BS614"/>
    </row>
    <row r="615" spans="1:71" ht="27" customHeight="1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 s="41"/>
      <c r="S615"/>
      <c r="U615" s="137"/>
      <c r="AB615"/>
      <c r="AE615"/>
      <c r="AI615"/>
      <c r="AK615"/>
      <c r="AL615"/>
      <c r="AM615"/>
      <c r="AN615"/>
      <c r="AO615"/>
      <c r="AP615"/>
      <c r="AQ615"/>
      <c r="AR615"/>
      <c r="BF615"/>
      <c r="BG615"/>
      <c r="BH615"/>
      <c r="BI615"/>
      <c r="BJ615"/>
      <c r="BK615" s="137"/>
      <c r="BO615"/>
      <c r="BP615"/>
      <c r="BQ615"/>
      <c r="BR615"/>
      <c r="BS615"/>
    </row>
    <row r="616" spans="1:71" ht="27" customHeight="1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 s="41"/>
      <c r="S616"/>
      <c r="U616" s="137"/>
      <c r="AB616"/>
      <c r="AE616"/>
      <c r="AI616"/>
      <c r="AK616"/>
      <c r="AL616"/>
      <c r="AM616"/>
      <c r="AN616"/>
      <c r="AO616"/>
      <c r="AP616"/>
      <c r="AQ616"/>
      <c r="AR616"/>
      <c r="BF616"/>
      <c r="BG616"/>
      <c r="BH616"/>
      <c r="BI616"/>
      <c r="BJ616"/>
      <c r="BK616" s="137"/>
      <c r="BO616"/>
      <c r="BP616"/>
      <c r="BQ616"/>
      <c r="BR616"/>
      <c r="BS616"/>
    </row>
    <row r="617" spans="1:71" ht="27" customHeight="1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 s="41"/>
      <c r="S617"/>
      <c r="U617" s="137"/>
      <c r="AB617"/>
      <c r="AE617"/>
      <c r="AI617"/>
      <c r="AK617"/>
      <c r="AL617"/>
      <c r="AM617"/>
      <c r="AN617"/>
      <c r="AO617"/>
      <c r="AP617"/>
      <c r="AQ617"/>
      <c r="AR617"/>
      <c r="BF617"/>
      <c r="BG617"/>
      <c r="BH617"/>
      <c r="BI617"/>
      <c r="BJ617"/>
      <c r="BK617" s="137"/>
      <c r="BO617"/>
      <c r="BP617"/>
      <c r="BQ617"/>
      <c r="BR617"/>
      <c r="BS617"/>
    </row>
    <row r="618" spans="1:71" ht="27" customHeight="1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 s="41"/>
      <c r="S618"/>
      <c r="U618" s="137"/>
      <c r="AB618"/>
      <c r="AE618"/>
      <c r="AI618"/>
      <c r="AK618"/>
      <c r="AL618"/>
      <c r="AM618"/>
      <c r="AN618"/>
      <c r="AO618"/>
      <c r="AP618"/>
      <c r="AQ618"/>
      <c r="AR618"/>
      <c r="BF618"/>
      <c r="BG618"/>
      <c r="BH618"/>
      <c r="BI618"/>
      <c r="BJ618"/>
      <c r="BK618" s="137"/>
      <c r="BO618"/>
      <c r="BP618"/>
      <c r="BQ618"/>
      <c r="BR618"/>
      <c r="BS618"/>
    </row>
    <row r="619" spans="1:71" ht="27" customHeight="1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 s="41"/>
      <c r="S619"/>
      <c r="U619" s="137"/>
      <c r="AB619"/>
      <c r="AE619"/>
      <c r="AI619"/>
      <c r="AK619"/>
      <c r="AL619"/>
      <c r="AM619"/>
      <c r="AN619"/>
      <c r="AO619"/>
      <c r="AP619"/>
      <c r="AQ619"/>
      <c r="AR619"/>
      <c r="BF619"/>
      <c r="BG619"/>
      <c r="BH619"/>
      <c r="BI619"/>
      <c r="BJ619"/>
      <c r="BK619" s="137"/>
      <c r="BO619"/>
      <c r="BP619"/>
      <c r="BQ619"/>
      <c r="BR619"/>
      <c r="BS619"/>
    </row>
    <row r="620" spans="1:71" ht="27" customHeight="1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 s="41"/>
      <c r="S620"/>
      <c r="U620" s="137"/>
      <c r="AB620"/>
      <c r="AE620"/>
      <c r="AI620"/>
      <c r="AK620"/>
      <c r="AL620"/>
      <c r="AM620"/>
      <c r="AN620"/>
      <c r="AO620"/>
      <c r="AP620"/>
      <c r="AQ620"/>
      <c r="AR620"/>
      <c r="BF620"/>
      <c r="BG620"/>
      <c r="BH620"/>
      <c r="BI620"/>
      <c r="BJ620"/>
      <c r="BK620" s="137"/>
      <c r="BO620"/>
      <c r="BP620"/>
      <c r="BQ620"/>
      <c r="BR620"/>
      <c r="BS620"/>
    </row>
    <row r="621" spans="1:71" ht="27" customHeight="1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 s="41"/>
      <c r="S621"/>
      <c r="U621" s="137"/>
      <c r="AB621"/>
      <c r="AE621"/>
      <c r="AI621"/>
      <c r="AK621"/>
      <c r="AL621"/>
      <c r="AM621"/>
      <c r="AN621"/>
      <c r="AO621"/>
      <c r="AP621"/>
      <c r="AQ621"/>
      <c r="AR621"/>
      <c r="BF621"/>
      <c r="BG621"/>
      <c r="BH621"/>
      <c r="BI621"/>
      <c r="BJ621"/>
      <c r="BK621" s="137"/>
      <c r="BO621"/>
      <c r="BP621"/>
      <c r="BQ621"/>
      <c r="BR621"/>
      <c r="BS621"/>
    </row>
    <row r="622" spans="1:71" ht="27" customHeight="1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 s="41"/>
      <c r="S622"/>
      <c r="U622" s="137"/>
      <c r="AB622"/>
      <c r="AE622"/>
      <c r="AI622"/>
      <c r="AK622"/>
      <c r="AL622"/>
      <c r="AM622"/>
      <c r="AN622"/>
      <c r="AO622"/>
      <c r="AP622"/>
      <c r="AQ622"/>
      <c r="AR622"/>
      <c r="BF622"/>
      <c r="BG622"/>
      <c r="BH622"/>
      <c r="BI622"/>
      <c r="BJ622"/>
      <c r="BK622" s="137"/>
      <c r="BO622"/>
      <c r="BP622"/>
      <c r="BQ622"/>
      <c r="BR622"/>
      <c r="BS622"/>
    </row>
    <row r="623" spans="1:71" ht="27" customHeight="1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 s="41"/>
      <c r="S623"/>
      <c r="U623" s="137"/>
      <c r="AB623"/>
      <c r="AE623"/>
      <c r="AI623"/>
      <c r="AK623"/>
      <c r="AL623"/>
      <c r="AM623"/>
      <c r="AN623"/>
      <c r="AO623"/>
      <c r="AP623"/>
      <c r="AQ623"/>
      <c r="AR623"/>
      <c r="BF623"/>
      <c r="BG623"/>
      <c r="BH623"/>
      <c r="BI623"/>
      <c r="BJ623"/>
      <c r="BK623" s="137"/>
      <c r="BO623"/>
      <c r="BP623"/>
      <c r="BQ623"/>
      <c r="BR623"/>
      <c r="BS623"/>
    </row>
    <row r="624" spans="1:71" ht="27" customHeight="1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 s="41"/>
      <c r="S624"/>
      <c r="U624" s="137"/>
      <c r="AB624"/>
      <c r="AE624"/>
      <c r="AI624"/>
      <c r="AK624"/>
      <c r="AL624"/>
      <c r="AM624"/>
      <c r="AN624"/>
      <c r="AO624"/>
      <c r="AP624"/>
      <c r="AQ624"/>
      <c r="AR624"/>
      <c r="BF624"/>
      <c r="BG624"/>
      <c r="BH624"/>
      <c r="BI624"/>
      <c r="BJ624"/>
      <c r="BK624" s="137"/>
      <c r="BO624"/>
      <c r="BP624"/>
      <c r="BQ624"/>
      <c r="BR624"/>
      <c r="BS624"/>
    </row>
    <row r="625" spans="1:71" ht="27" customHeight="1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 s="41"/>
      <c r="S625"/>
      <c r="U625" s="137"/>
      <c r="AB625"/>
      <c r="AE625"/>
      <c r="AI625"/>
      <c r="AK625"/>
      <c r="AL625"/>
      <c r="AM625"/>
      <c r="AN625"/>
      <c r="AO625"/>
      <c r="AP625"/>
      <c r="AQ625"/>
      <c r="AR625"/>
      <c r="BF625"/>
      <c r="BG625"/>
      <c r="BH625"/>
      <c r="BI625"/>
      <c r="BJ625"/>
      <c r="BK625" s="137"/>
      <c r="BO625"/>
      <c r="BP625"/>
      <c r="BQ625"/>
      <c r="BR625"/>
      <c r="BS625"/>
    </row>
    <row r="626" spans="1:71" ht="27" customHeight="1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 s="41"/>
      <c r="S626"/>
      <c r="U626" s="137"/>
      <c r="AB626"/>
      <c r="AE626"/>
      <c r="AI626"/>
      <c r="AK626"/>
      <c r="AL626"/>
      <c r="AM626"/>
      <c r="AN626"/>
      <c r="AO626"/>
      <c r="AP626"/>
      <c r="AQ626"/>
      <c r="AR626"/>
      <c r="BF626"/>
      <c r="BG626"/>
      <c r="BH626"/>
      <c r="BI626"/>
      <c r="BJ626"/>
      <c r="BK626" s="137"/>
      <c r="BO626"/>
      <c r="BP626"/>
      <c r="BQ626"/>
      <c r="BR626"/>
      <c r="BS626"/>
    </row>
    <row r="627" spans="1:71" ht="27" customHeight="1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 s="41"/>
      <c r="S627"/>
      <c r="U627" s="137"/>
      <c r="AB627"/>
      <c r="AE627"/>
      <c r="AI627"/>
      <c r="AK627"/>
      <c r="AL627"/>
      <c r="AM627"/>
      <c r="AN627"/>
      <c r="AO627"/>
      <c r="AP627"/>
      <c r="AQ627"/>
      <c r="AR627"/>
      <c r="BF627"/>
      <c r="BG627"/>
      <c r="BH627"/>
      <c r="BI627"/>
      <c r="BJ627"/>
      <c r="BK627" s="137"/>
      <c r="BO627"/>
      <c r="BP627"/>
      <c r="BQ627"/>
      <c r="BR627"/>
      <c r="BS627"/>
    </row>
    <row r="628" spans="1:71" ht="27" customHeight="1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 s="41"/>
      <c r="S628"/>
      <c r="U628" s="137"/>
      <c r="AB628"/>
      <c r="AE628"/>
      <c r="AI628"/>
      <c r="AK628"/>
      <c r="AL628"/>
      <c r="AM628"/>
      <c r="AN628"/>
      <c r="AO628"/>
      <c r="AP628"/>
      <c r="AQ628"/>
      <c r="AR628"/>
      <c r="BF628"/>
      <c r="BG628"/>
      <c r="BH628"/>
      <c r="BI628"/>
      <c r="BJ628"/>
      <c r="BK628" s="137"/>
      <c r="BO628"/>
      <c r="BP628"/>
      <c r="BQ628"/>
      <c r="BR628"/>
      <c r="BS628"/>
    </row>
    <row r="629" spans="1:71" ht="27" customHeight="1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 s="41"/>
      <c r="S629"/>
      <c r="U629" s="137"/>
      <c r="AB629"/>
      <c r="AE629"/>
      <c r="AI629"/>
      <c r="AK629"/>
      <c r="AL629"/>
      <c r="AM629"/>
      <c r="AN629"/>
      <c r="AO629"/>
      <c r="AP629"/>
      <c r="AQ629"/>
      <c r="AR629"/>
      <c r="BF629"/>
      <c r="BG629"/>
      <c r="BH629"/>
      <c r="BI629"/>
      <c r="BJ629"/>
      <c r="BK629" s="137"/>
      <c r="BO629"/>
      <c r="BP629"/>
      <c r="BQ629"/>
      <c r="BR629"/>
      <c r="BS629"/>
    </row>
    <row r="630" spans="1:71" ht="27" customHeight="1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 s="41"/>
      <c r="S630"/>
      <c r="U630" s="137"/>
      <c r="AB630"/>
      <c r="AE630"/>
      <c r="AI630"/>
      <c r="AK630"/>
      <c r="AL630"/>
      <c r="AM630"/>
      <c r="AN630"/>
      <c r="AO630"/>
      <c r="AP630"/>
      <c r="AQ630"/>
      <c r="AR630"/>
      <c r="BF630"/>
      <c r="BG630"/>
      <c r="BH630"/>
      <c r="BI630"/>
      <c r="BJ630"/>
      <c r="BK630" s="137"/>
      <c r="BO630"/>
      <c r="BP630"/>
      <c r="BQ630"/>
      <c r="BR630"/>
      <c r="BS630"/>
    </row>
    <row r="631" spans="1:71" ht="27" customHeight="1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 s="41"/>
      <c r="S631"/>
      <c r="U631" s="137"/>
      <c r="AB631"/>
      <c r="AE631"/>
      <c r="AI631"/>
      <c r="AK631"/>
      <c r="AL631"/>
      <c r="AM631"/>
      <c r="AN631"/>
      <c r="AO631"/>
      <c r="AP631"/>
      <c r="AQ631"/>
      <c r="AR631"/>
      <c r="BF631"/>
      <c r="BG631"/>
      <c r="BH631"/>
      <c r="BI631"/>
      <c r="BJ631"/>
      <c r="BK631" s="137"/>
      <c r="BO631"/>
      <c r="BP631"/>
      <c r="BQ631"/>
      <c r="BR631"/>
      <c r="BS631"/>
    </row>
    <row r="632" spans="1:71" ht="27" customHeight="1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 s="41"/>
      <c r="S632"/>
      <c r="U632" s="137"/>
      <c r="AB632"/>
      <c r="AE632"/>
      <c r="AI632"/>
      <c r="AK632"/>
      <c r="AL632"/>
      <c r="AM632"/>
      <c r="AN632"/>
      <c r="AO632"/>
      <c r="AP632"/>
      <c r="AQ632"/>
      <c r="AR632"/>
      <c r="BF632"/>
      <c r="BG632"/>
      <c r="BH632"/>
      <c r="BI632"/>
      <c r="BJ632"/>
      <c r="BK632" s="137"/>
      <c r="BO632"/>
      <c r="BP632"/>
      <c r="BQ632"/>
      <c r="BR632"/>
      <c r="BS632"/>
    </row>
    <row r="633" spans="1:71" ht="27" customHeight="1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 s="41"/>
      <c r="S633"/>
      <c r="U633" s="137"/>
      <c r="AB633"/>
      <c r="AE633"/>
      <c r="AI633"/>
      <c r="AK633"/>
      <c r="AL633"/>
      <c r="AM633"/>
      <c r="AN633"/>
      <c r="AO633"/>
      <c r="AP633"/>
      <c r="AQ633"/>
      <c r="AR633"/>
      <c r="BF633"/>
      <c r="BG633"/>
      <c r="BH633"/>
      <c r="BI633"/>
      <c r="BJ633"/>
      <c r="BK633" s="137"/>
      <c r="BO633"/>
      <c r="BP633"/>
      <c r="BQ633"/>
      <c r="BR633"/>
      <c r="BS633"/>
    </row>
    <row r="634" spans="1:71" ht="27" customHeight="1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 s="41"/>
      <c r="S634"/>
      <c r="U634" s="137"/>
      <c r="AB634"/>
      <c r="AE634"/>
      <c r="AI634"/>
      <c r="AK634"/>
      <c r="AL634"/>
      <c r="AM634"/>
      <c r="AN634"/>
      <c r="AO634"/>
      <c r="AP634"/>
      <c r="AQ634"/>
      <c r="AR634"/>
      <c r="BF634"/>
      <c r="BG634"/>
      <c r="BH634"/>
      <c r="BI634"/>
      <c r="BJ634"/>
      <c r="BK634" s="137"/>
      <c r="BO634"/>
      <c r="BP634"/>
      <c r="BQ634"/>
      <c r="BR634"/>
      <c r="BS634"/>
    </row>
    <row r="635" spans="1:71" ht="27" customHeight="1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 s="41"/>
      <c r="S635"/>
      <c r="U635" s="137"/>
      <c r="AB635"/>
      <c r="AE635"/>
      <c r="AI635"/>
      <c r="AK635"/>
      <c r="AL635"/>
      <c r="AM635"/>
      <c r="AN635"/>
      <c r="AO635"/>
      <c r="AP635"/>
      <c r="AQ635"/>
      <c r="AR635"/>
      <c r="BF635"/>
      <c r="BG635"/>
      <c r="BH635"/>
      <c r="BI635"/>
      <c r="BJ635"/>
      <c r="BK635" s="137"/>
      <c r="BO635"/>
      <c r="BP635"/>
      <c r="BQ635"/>
      <c r="BR635"/>
      <c r="BS635"/>
    </row>
    <row r="636" spans="1:71" ht="27" customHeight="1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 s="41"/>
      <c r="S636"/>
      <c r="U636" s="137"/>
      <c r="AB636"/>
      <c r="AE636"/>
      <c r="AI636"/>
      <c r="AK636"/>
      <c r="AL636"/>
      <c r="AM636"/>
      <c r="AN636"/>
      <c r="AO636"/>
      <c r="AP636"/>
      <c r="AQ636"/>
      <c r="AR636"/>
      <c r="BF636"/>
      <c r="BG636"/>
      <c r="BH636"/>
      <c r="BI636"/>
      <c r="BJ636"/>
      <c r="BK636" s="137"/>
      <c r="BO636"/>
      <c r="BP636"/>
      <c r="BQ636"/>
      <c r="BR636"/>
      <c r="BS636"/>
    </row>
    <row r="637" spans="1:71" ht="27" customHeight="1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 s="41"/>
      <c r="S637"/>
      <c r="U637" s="137"/>
      <c r="AB637"/>
      <c r="AE637"/>
      <c r="AI637"/>
      <c r="AK637"/>
      <c r="AL637"/>
      <c r="AM637"/>
      <c r="AN637"/>
      <c r="AO637"/>
      <c r="AP637"/>
      <c r="AQ637"/>
      <c r="AR637"/>
      <c r="BF637"/>
      <c r="BG637"/>
      <c r="BH637"/>
      <c r="BI637"/>
      <c r="BJ637"/>
      <c r="BK637" s="137"/>
      <c r="BO637"/>
      <c r="BP637"/>
      <c r="BQ637"/>
      <c r="BR637"/>
      <c r="BS637"/>
    </row>
    <row r="638" spans="1:71" ht="27" customHeight="1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 s="41"/>
      <c r="S638"/>
      <c r="U638" s="137"/>
      <c r="AB638"/>
      <c r="AE638"/>
      <c r="AI638"/>
      <c r="AK638"/>
      <c r="AL638"/>
      <c r="AM638"/>
      <c r="AN638"/>
      <c r="AO638"/>
      <c r="AP638"/>
      <c r="AQ638"/>
      <c r="AR638"/>
      <c r="BF638"/>
      <c r="BG638"/>
      <c r="BH638"/>
      <c r="BI638"/>
      <c r="BJ638"/>
      <c r="BK638" s="137"/>
      <c r="BO638"/>
      <c r="BP638"/>
      <c r="BQ638"/>
      <c r="BR638"/>
      <c r="BS638"/>
    </row>
    <row r="639" spans="1:71" ht="27" customHeight="1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 s="41"/>
      <c r="S639"/>
      <c r="U639" s="137"/>
      <c r="AB639"/>
      <c r="AE639"/>
      <c r="AI639"/>
      <c r="AK639"/>
      <c r="AL639"/>
      <c r="AM639"/>
      <c r="AN639"/>
      <c r="AO639"/>
      <c r="AP639"/>
      <c r="AQ639"/>
      <c r="AR639"/>
      <c r="BF639"/>
      <c r="BG639"/>
      <c r="BH639"/>
      <c r="BI639"/>
      <c r="BJ639"/>
      <c r="BK639" s="137"/>
      <c r="BO639"/>
      <c r="BP639"/>
      <c r="BQ639"/>
      <c r="BR639"/>
      <c r="BS639"/>
    </row>
    <row r="640" spans="1:71" ht="27" customHeight="1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 s="41"/>
      <c r="S640"/>
      <c r="U640" s="137"/>
      <c r="AB640"/>
      <c r="AE640"/>
      <c r="AI640"/>
      <c r="AK640"/>
      <c r="AL640"/>
      <c r="AM640"/>
      <c r="AN640"/>
      <c r="AO640"/>
      <c r="AP640"/>
      <c r="AQ640"/>
      <c r="AR640"/>
      <c r="BF640"/>
      <c r="BG640"/>
      <c r="BH640"/>
      <c r="BI640"/>
      <c r="BJ640"/>
      <c r="BK640" s="137"/>
      <c r="BO640"/>
      <c r="BP640"/>
      <c r="BQ640"/>
      <c r="BR640"/>
      <c r="BS640"/>
    </row>
    <row r="641" spans="1:71" ht="27" customHeight="1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 s="41"/>
      <c r="S641"/>
      <c r="U641" s="137"/>
      <c r="AB641"/>
      <c r="AE641"/>
      <c r="AI641"/>
      <c r="AK641"/>
      <c r="AL641"/>
      <c r="AM641"/>
      <c r="AN641"/>
      <c r="AO641"/>
      <c r="AP641"/>
      <c r="AQ641"/>
      <c r="AR641"/>
      <c r="BF641"/>
      <c r="BG641"/>
      <c r="BH641"/>
      <c r="BI641"/>
      <c r="BJ641"/>
      <c r="BK641" s="137"/>
      <c r="BO641"/>
      <c r="BP641"/>
      <c r="BQ641"/>
      <c r="BR641"/>
      <c r="BS641"/>
    </row>
    <row r="642" spans="1:71" ht="27" customHeight="1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 s="41"/>
      <c r="S642"/>
      <c r="U642" s="137"/>
      <c r="AB642"/>
      <c r="AE642"/>
      <c r="AI642"/>
      <c r="AK642"/>
      <c r="AL642"/>
      <c r="AM642"/>
      <c r="AN642"/>
      <c r="AO642"/>
      <c r="AP642"/>
      <c r="AQ642"/>
      <c r="AR642"/>
      <c r="BF642"/>
      <c r="BG642"/>
      <c r="BH642"/>
      <c r="BI642"/>
      <c r="BJ642"/>
      <c r="BK642" s="137"/>
      <c r="BO642"/>
      <c r="BP642"/>
      <c r="BQ642"/>
      <c r="BR642"/>
      <c r="BS642"/>
    </row>
    <row r="643" spans="1:71" ht="27" customHeight="1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 s="41"/>
      <c r="S643"/>
      <c r="U643" s="137"/>
      <c r="AB643"/>
      <c r="AE643"/>
      <c r="AI643"/>
      <c r="AK643"/>
      <c r="AL643"/>
      <c r="AM643"/>
      <c r="AN643"/>
      <c r="AO643"/>
      <c r="AP643"/>
      <c r="AQ643"/>
      <c r="AR643"/>
      <c r="BF643"/>
      <c r="BG643"/>
      <c r="BH643"/>
      <c r="BI643"/>
      <c r="BJ643"/>
      <c r="BK643" s="137"/>
      <c r="BO643"/>
      <c r="BP643"/>
      <c r="BQ643"/>
      <c r="BR643"/>
      <c r="BS643"/>
    </row>
    <row r="644" spans="1:71" ht="27" customHeigh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 s="41"/>
      <c r="S644"/>
      <c r="U644" s="137"/>
      <c r="AB644"/>
      <c r="AE644"/>
      <c r="AI644"/>
      <c r="AK644"/>
      <c r="AL644"/>
      <c r="AM644"/>
      <c r="AN644"/>
      <c r="AO644"/>
      <c r="AP644"/>
      <c r="AQ644"/>
      <c r="AR644"/>
      <c r="BF644"/>
      <c r="BG644"/>
      <c r="BH644"/>
      <c r="BI644"/>
      <c r="BJ644"/>
      <c r="BK644" s="137"/>
      <c r="BO644"/>
      <c r="BP644"/>
      <c r="BQ644"/>
      <c r="BR644"/>
      <c r="BS644"/>
    </row>
    <row r="645" spans="1:71" ht="27" customHeight="1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 s="41"/>
      <c r="S645"/>
      <c r="U645" s="137"/>
      <c r="AB645"/>
      <c r="AE645"/>
      <c r="AI645"/>
      <c r="AK645"/>
      <c r="AL645"/>
      <c r="AM645"/>
      <c r="AN645"/>
      <c r="AO645"/>
      <c r="AP645"/>
      <c r="AQ645"/>
      <c r="AR645"/>
      <c r="BF645"/>
      <c r="BG645"/>
      <c r="BH645"/>
      <c r="BI645"/>
      <c r="BJ645"/>
      <c r="BK645" s="137"/>
      <c r="BO645"/>
      <c r="BP645"/>
      <c r="BQ645"/>
      <c r="BR645"/>
      <c r="BS645"/>
    </row>
    <row r="646" spans="1:71" ht="27" customHeight="1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 s="41"/>
      <c r="S646"/>
      <c r="U646" s="137"/>
      <c r="AB646"/>
      <c r="AE646"/>
      <c r="AI646"/>
      <c r="AK646"/>
      <c r="AL646"/>
      <c r="AM646"/>
      <c r="AN646"/>
      <c r="AO646"/>
      <c r="AP646"/>
      <c r="AQ646"/>
      <c r="AR646"/>
      <c r="BF646"/>
      <c r="BG646"/>
      <c r="BH646"/>
      <c r="BI646"/>
      <c r="BJ646"/>
      <c r="BK646" s="137"/>
      <c r="BO646"/>
      <c r="BP646"/>
      <c r="BQ646"/>
      <c r="BR646"/>
      <c r="BS646"/>
    </row>
    <row r="647" spans="1:71" ht="27" customHeight="1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 s="41"/>
      <c r="S647"/>
      <c r="U647" s="137"/>
      <c r="AB647"/>
      <c r="AE647"/>
      <c r="AI647"/>
      <c r="AK647"/>
      <c r="AL647"/>
      <c r="AM647"/>
      <c r="AN647"/>
      <c r="AO647"/>
      <c r="AP647"/>
      <c r="AQ647"/>
      <c r="AR647"/>
      <c r="BF647"/>
      <c r="BG647"/>
      <c r="BH647"/>
      <c r="BI647"/>
      <c r="BJ647"/>
      <c r="BK647" s="137"/>
      <c r="BO647"/>
      <c r="BP647"/>
      <c r="BQ647"/>
      <c r="BR647"/>
      <c r="BS647"/>
    </row>
    <row r="648" spans="1:71" ht="27" customHeight="1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 s="41"/>
      <c r="S648"/>
      <c r="U648" s="137"/>
      <c r="AB648"/>
      <c r="AE648"/>
      <c r="AI648"/>
      <c r="AK648"/>
      <c r="AL648"/>
      <c r="AM648"/>
      <c r="AN648"/>
      <c r="AO648"/>
      <c r="AP648"/>
      <c r="AQ648"/>
      <c r="AR648"/>
      <c r="BF648"/>
      <c r="BG648"/>
      <c r="BH648"/>
      <c r="BI648"/>
      <c r="BJ648"/>
      <c r="BK648" s="137"/>
      <c r="BO648"/>
      <c r="BP648"/>
      <c r="BQ648"/>
      <c r="BR648"/>
      <c r="BS648"/>
    </row>
    <row r="649" spans="1:71" ht="27" customHeight="1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 s="41"/>
      <c r="S649"/>
      <c r="U649" s="137"/>
      <c r="AB649"/>
      <c r="AE649"/>
      <c r="AI649"/>
      <c r="AK649"/>
      <c r="AL649"/>
      <c r="AM649"/>
      <c r="AN649"/>
      <c r="AO649"/>
      <c r="AP649"/>
      <c r="AQ649"/>
      <c r="AR649"/>
      <c r="BF649"/>
      <c r="BG649"/>
      <c r="BH649"/>
      <c r="BI649"/>
      <c r="BJ649"/>
      <c r="BK649" s="137"/>
      <c r="BO649"/>
      <c r="BP649"/>
      <c r="BQ649"/>
      <c r="BR649"/>
      <c r="BS649"/>
    </row>
    <row r="650" spans="1:71" ht="27" customHeight="1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 s="41"/>
      <c r="S650"/>
      <c r="U650" s="137"/>
      <c r="AB650"/>
      <c r="AE650"/>
      <c r="AI650"/>
      <c r="AK650"/>
      <c r="AL650"/>
      <c r="AM650"/>
      <c r="AN650"/>
      <c r="AO650"/>
      <c r="AP650"/>
      <c r="AQ650"/>
      <c r="AR650"/>
      <c r="BF650"/>
      <c r="BG650"/>
      <c r="BH650"/>
      <c r="BI650"/>
      <c r="BJ650"/>
      <c r="BK650" s="137"/>
      <c r="BO650"/>
      <c r="BP650"/>
      <c r="BQ650"/>
      <c r="BR650"/>
      <c r="BS650"/>
    </row>
    <row r="651" spans="1:71" ht="27" customHeight="1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 s="41"/>
      <c r="S651"/>
      <c r="U651" s="137"/>
      <c r="AB651"/>
      <c r="AE651"/>
      <c r="AI651"/>
      <c r="AK651"/>
      <c r="AL651"/>
      <c r="AM651"/>
      <c r="AN651"/>
      <c r="AO651"/>
      <c r="AP651"/>
      <c r="AQ651"/>
      <c r="AR651"/>
      <c r="BF651"/>
      <c r="BG651"/>
      <c r="BH651"/>
      <c r="BI651"/>
      <c r="BJ651"/>
      <c r="BK651" s="137"/>
      <c r="BO651"/>
      <c r="BP651"/>
      <c r="BQ651"/>
      <c r="BR651"/>
      <c r="BS651"/>
    </row>
    <row r="652" spans="1:71" ht="27" customHeight="1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 s="41"/>
      <c r="S652"/>
      <c r="U652" s="137"/>
      <c r="AB652"/>
      <c r="AE652"/>
      <c r="AI652"/>
      <c r="AK652"/>
      <c r="AL652"/>
      <c r="AM652"/>
      <c r="AN652"/>
      <c r="AO652"/>
      <c r="AP652"/>
      <c r="AQ652"/>
      <c r="AR652"/>
      <c r="BF652"/>
      <c r="BG652"/>
      <c r="BH652"/>
      <c r="BI652"/>
      <c r="BJ652"/>
      <c r="BK652" s="137"/>
      <c r="BO652"/>
      <c r="BP652"/>
      <c r="BQ652"/>
      <c r="BR652"/>
      <c r="BS652"/>
    </row>
    <row r="653" spans="1:71" ht="27" customHeight="1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 s="41"/>
      <c r="S653"/>
      <c r="U653" s="137"/>
      <c r="AB653"/>
      <c r="AE653"/>
      <c r="AI653"/>
      <c r="AK653"/>
      <c r="AL653"/>
      <c r="AM653"/>
      <c r="AN653"/>
      <c r="AO653"/>
      <c r="AP653"/>
      <c r="AQ653"/>
      <c r="AR653"/>
      <c r="BF653"/>
      <c r="BG653"/>
      <c r="BH653"/>
      <c r="BI653"/>
      <c r="BJ653"/>
      <c r="BK653" s="137"/>
      <c r="BO653"/>
      <c r="BP653"/>
      <c r="BQ653"/>
      <c r="BR653"/>
      <c r="BS653"/>
    </row>
    <row r="654" spans="1:71" ht="27" customHeight="1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 s="41"/>
      <c r="S654"/>
      <c r="U654" s="137"/>
      <c r="AB654"/>
      <c r="AE654"/>
      <c r="AI654"/>
      <c r="AK654"/>
      <c r="AL654"/>
      <c r="AM654"/>
      <c r="AN654"/>
      <c r="AO654"/>
      <c r="AP654"/>
      <c r="AQ654"/>
      <c r="AR654"/>
      <c r="BF654"/>
      <c r="BG654"/>
      <c r="BH654"/>
      <c r="BI654"/>
      <c r="BJ654"/>
      <c r="BK654" s="137"/>
      <c r="BO654"/>
      <c r="BP654"/>
      <c r="BQ654"/>
      <c r="BR654"/>
      <c r="BS654"/>
    </row>
    <row r="655" spans="1:71" ht="27" customHeight="1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 s="41"/>
      <c r="S655"/>
      <c r="U655" s="137"/>
      <c r="AB655"/>
      <c r="AE655"/>
      <c r="AI655"/>
      <c r="AK655"/>
      <c r="AL655"/>
      <c r="AM655"/>
      <c r="AN655"/>
      <c r="AO655"/>
      <c r="AP655"/>
      <c r="AQ655"/>
      <c r="AR655"/>
      <c r="BF655"/>
      <c r="BG655"/>
      <c r="BH655"/>
      <c r="BI655"/>
      <c r="BJ655"/>
      <c r="BK655" s="137"/>
      <c r="BO655"/>
      <c r="BP655"/>
      <c r="BQ655"/>
      <c r="BR655"/>
      <c r="BS655"/>
    </row>
    <row r="656" spans="1:71" ht="27" customHeight="1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 s="41"/>
      <c r="S656"/>
      <c r="U656" s="137"/>
      <c r="AB656"/>
      <c r="AE656"/>
      <c r="AI656"/>
      <c r="AK656"/>
      <c r="AL656"/>
      <c r="AM656"/>
      <c r="AN656"/>
      <c r="AO656"/>
      <c r="AP656"/>
      <c r="AQ656"/>
      <c r="AR656"/>
      <c r="BF656"/>
      <c r="BG656"/>
      <c r="BH656"/>
      <c r="BI656"/>
      <c r="BJ656"/>
      <c r="BK656" s="137"/>
      <c r="BO656"/>
      <c r="BP656"/>
      <c r="BQ656"/>
      <c r="BR656"/>
      <c r="BS656"/>
    </row>
    <row r="657" spans="1:71" ht="27" customHeight="1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 s="41"/>
      <c r="S657"/>
      <c r="U657" s="137"/>
      <c r="AB657"/>
      <c r="AE657"/>
      <c r="AI657"/>
      <c r="AK657"/>
      <c r="AL657"/>
      <c r="AM657"/>
      <c r="AN657"/>
      <c r="AO657"/>
      <c r="AP657"/>
      <c r="AQ657"/>
      <c r="AR657"/>
      <c r="BF657"/>
      <c r="BG657"/>
      <c r="BH657"/>
      <c r="BI657"/>
      <c r="BJ657"/>
      <c r="BK657" s="137"/>
      <c r="BO657"/>
      <c r="BP657"/>
      <c r="BQ657"/>
      <c r="BR657"/>
      <c r="BS657"/>
    </row>
    <row r="658" spans="1:71" ht="27" customHeight="1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 s="41"/>
      <c r="S658"/>
      <c r="U658" s="137"/>
      <c r="AB658"/>
      <c r="AE658"/>
      <c r="AI658"/>
      <c r="AK658"/>
      <c r="AL658"/>
      <c r="AM658"/>
      <c r="AN658"/>
      <c r="AO658"/>
      <c r="AP658"/>
      <c r="AQ658"/>
      <c r="AR658"/>
      <c r="BF658"/>
      <c r="BG658"/>
      <c r="BH658"/>
      <c r="BI658"/>
      <c r="BJ658"/>
      <c r="BK658" s="137"/>
      <c r="BO658"/>
      <c r="BP658"/>
      <c r="BQ658"/>
      <c r="BR658"/>
      <c r="BS658"/>
    </row>
    <row r="659" spans="1:71" ht="27" customHeight="1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 s="41"/>
      <c r="S659"/>
      <c r="U659" s="137"/>
      <c r="AB659"/>
      <c r="AE659"/>
      <c r="AI659"/>
      <c r="AK659"/>
      <c r="AL659"/>
      <c r="AM659"/>
      <c r="AN659"/>
      <c r="AO659"/>
      <c r="AP659"/>
      <c r="AQ659"/>
      <c r="AR659"/>
      <c r="BF659"/>
      <c r="BG659"/>
      <c r="BH659"/>
      <c r="BI659"/>
      <c r="BJ659"/>
      <c r="BK659" s="137"/>
      <c r="BO659"/>
      <c r="BP659"/>
      <c r="BQ659"/>
      <c r="BR659"/>
      <c r="BS659"/>
    </row>
    <row r="660" spans="1:71" ht="27" customHeight="1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 s="41"/>
      <c r="S660"/>
      <c r="U660" s="137"/>
      <c r="AB660"/>
      <c r="AE660"/>
      <c r="AI660"/>
      <c r="AK660"/>
      <c r="AL660"/>
      <c r="AM660"/>
      <c r="AN660"/>
      <c r="AO660"/>
      <c r="AP660"/>
      <c r="AQ660"/>
      <c r="AR660"/>
      <c r="BF660"/>
      <c r="BG660"/>
      <c r="BH660"/>
      <c r="BI660"/>
      <c r="BJ660"/>
      <c r="BK660" s="137"/>
      <c r="BO660"/>
      <c r="BP660"/>
      <c r="BQ660"/>
      <c r="BR660"/>
      <c r="BS660"/>
    </row>
    <row r="661" spans="1:71" ht="27" customHeight="1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 s="41"/>
      <c r="S661"/>
      <c r="U661" s="137"/>
      <c r="AB661"/>
      <c r="AE661"/>
      <c r="AI661"/>
      <c r="AK661"/>
      <c r="AL661"/>
      <c r="AM661"/>
      <c r="AN661"/>
      <c r="AO661"/>
      <c r="AP661"/>
      <c r="AQ661"/>
      <c r="AR661"/>
      <c r="BF661"/>
      <c r="BG661"/>
      <c r="BH661"/>
      <c r="BI661"/>
      <c r="BJ661"/>
      <c r="BK661" s="137"/>
      <c r="BO661"/>
      <c r="BP661"/>
      <c r="BQ661"/>
      <c r="BR661"/>
      <c r="BS661"/>
    </row>
    <row r="662" spans="1:71" ht="27" customHeight="1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 s="41"/>
      <c r="S662"/>
      <c r="U662" s="137"/>
      <c r="AB662"/>
      <c r="AE662"/>
      <c r="AI662"/>
      <c r="AK662"/>
      <c r="AL662"/>
      <c r="AM662"/>
      <c r="AN662"/>
      <c r="AO662"/>
      <c r="AP662"/>
      <c r="AQ662"/>
      <c r="AR662"/>
      <c r="BF662"/>
      <c r="BG662"/>
      <c r="BH662"/>
      <c r="BI662"/>
      <c r="BJ662"/>
      <c r="BK662" s="137"/>
      <c r="BO662"/>
      <c r="BP662"/>
      <c r="BQ662"/>
      <c r="BR662"/>
      <c r="BS662"/>
    </row>
    <row r="663" spans="1:71" ht="27" customHeight="1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 s="41"/>
      <c r="S663"/>
      <c r="U663" s="137"/>
      <c r="AB663"/>
      <c r="AE663"/>
      <c r="AI663"/>
      <c r="AK663"/>
      <c r="AL663"/>
      <c r="AM663"/>
      <c r="AN663"/>
      <c r="AO663"/>
      <c r="AP663"/>
      <c r="AQ663"/>
      <c r="AR663"/>
      <c r="BF663"/>
      <c r="BG663"/>
      <c r="BH663"/>
      <c r="BI663"/>
      <c r="BJ663"/>
      <c r="BK663" s="137"/>
      <c r="BO663"/>
      <c r="BP663"/>
      <c r="BQ663"/>
      <c r="BR663"/>
      <c r="BS663"/>
    </row>
    <row r="664" spans="1:71" ht="27" customHeight="1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 s="41"/>
      <c r="S664"/>
      <c r="U664" s="137"/>
      <c r="AB664"/>
      <c r="AE664"/>
      <c r="AI664"/>
      <c r="AK664"/>
      <c r="AL664"/>
      <c r="AM664"/>
      <c r="AN664"/>
      <c r="AO664"/>
      <c r="AP664"/>
      <c r="AQ664"/>
      <c r="AR664"/>
      <c r="BF664"/>
      <c r="BG664"/>
      <c r="BH664"/>
      <c r="BI664"/>
      <c r="BJ664"/>
      <c r="BK664" s="137"/>
      <c r="BO664"/>
      <c r="BP664"/>
      <c r="BQ664"/>
      <c r="BR664"/>
      <c r="BS664"/>
    </row>
    <row r="665" spans="1:71" ht="27" customHeight="1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 s="41"/>
      <c r="S665"/>
      <c r="U665" s="137"/>
      <c r="AB665"/>
      <c r="AE665"/>
      <c r="AI665"/>
      <c r="AK665"/>
      <c r="AL665"/>
      <c r="AM665"/>
      <c r="AN665"/>
      <c r="AO665"/>
      <c r="AP665"/>
      <c r="AQ665"/>
      <c r="AR665"/>
      <c r="BF665"/>
      <c r="BG665"/>
      <c r="BH665"/>
      <c r="BI665"/>
      <c r="BJ665"/>
      <c r="BK665" s="137"/>
      <c r="BO665"/>
      <c r="BP665"/>
      <c r="BQ665"/>
      <c r="BR665"/>
      <c r="BS665"/>
    </row>
    <row r="666" spans="1:71" ht="27" customHeight="1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 s="41"/>
      <c r="S666"/>
      <c r="U666" s="137"/>
      <c r="AB666"/>
      <c r="AE666"/>
      <c r="AI666"/>
      <c r="AK666"/>
      <c r="AL666"/>
      <c r="AM666"/>
      <c r="AN666"/>
      <c r="AO666"/>
      <c r="AP666"/>
      <c r="AQ666"/>
      <c r="AR666"/>
      <c r="BF666"/>
      <c r="BG666"/>
      <c r="BH666"/>
      <c r="BI666"/>
      <c r="BJ666"/>
      <c r="BK666" s="137"/>
      <c r="BO666"/>
      <c r="BP666"/>
      <c r="BQ666"/>
      <c r="BR666"/>
      <c r="BS666"/>
    </row>
    <row r="667" spans="1:71" ht="27" customHeight="1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 s="41"/>
      <c r="S667"/>
      <c r="U667" s="137"/>
      <c r="AB667"/>
      <c r="AE667"/>
      <c r="AI667"/>
      <c r="AK667"/>
      <c r="AL667"/>
      <c r="AM667"/>
      <c r="AN667"/>
      <c r="AO667"/>
      <c r="AP667"/>
      <c r="AQ667"/>
      <c r="AR667"/>
      <c r="BF667"/>
      <c r="BG667"/>
      <c r="BH667"/>
      <c r="BI667"/>
      <c r="BJ667"/>
      <c r="BK667" s="137"/>
      <c r="BO667"/>
      <c r="BP667"/>
      <c r="BQ667"/>
      <c r="BR667"/>
      <c r="BS667"/>
    </row>
    <row r="668" spans="1:71" ht="27" customHeight="1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 s="41"/>
      <c r="S668"/>
      <c r="U668" s="137"/>
      <c r="AB668"/>
      <c r="AE668"/>
      <c r="AI668"/>
      <c r="AK668"/>
      <c r="AL668"/>
      <c r="AM668"/>
      <c r="AN668"/>
      <c r="AO668"/>
      <c r="AP668"/>
      <c r="AQ668"/>
      <c r="AR668"/>
      <c r="BF668"/>
      <c r="BG668"/>
      <c r="BH668"/>
      <c r="BI668"/>
      <c r="BJ668"/>
      <c r="BK668" s="137"/>
      <c r="BO668"/>
      <c r="BP668"/>
      <c r="BQ668"/>
      <c r="BR668"/>
      <c r="BS668"/>
    </row>
    <row r="669" spans="1:71" ht="27" customHeight="1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 s="41"/>
      <c r="S669"/>
      <c r="U669" s="137"/>
      <c r="AB669"/>
      <c r="AE669"/>
      <c r="AI669"/>
      <c r="AK669"/>
      <c r="AL669"/>
      <c r="AM669"/>
      <c r="AN669"/>
      <c r="AO669"/>
      <c r="AP669"/>
      <c r="AQ669"/>
      <c r="AR669"/>
      <c r="BF669"/>
      <c r="BG669"/>
      <c r="BH669"/>
      <c r="BI669"/>
      <c r="BJ669"/>
      <c r="BK669" s="137"/>
      <c r="BO669"/>
      <c r="BP669"/>
      <c r="BQ669"/>
      <c r="BR669"/>
      <c r="BS669"/>
    </row>
    <row r="670" spans="1:71" ht="27" customHeight="1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 s="41"/>
      <c r="S670"/>
      <c r="U670" s="137"/>
      <c r="AB670"/>
      <c r="AE670"/>
      <c r="AI670"/>
      <c r="AK670"/>
      <c r="AL670"/>
      <c r="AM670"/>
      <c r="AN670"/>
      <c r="AO670"/>
      <c r="AP670"/>
      <c r="AQ670"/>
      <c r="AR670"/>
      <c r="BF670"/>
      <c r="BG670"/>
      <c r="BH670"/>
      <c r="BI670"/>
      <c r="BJ670"/>
      <c r="BK670" s="137"/>
      <c r="BO670"/>
      <c r="BP670"/>
      <c r="BQ670"/>
      <c r="BR670"/>
      <c r="BS670"/>
    </row>
    <row r="671" spans="1:71" ht="27" customHeight="1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 s="41"/>
      <c r="S671"/>
      <c r="U671" s="137"/>
      <c r="AB671"/>
      <c r="AE671"/>
      <c r="AI671"/>
      <c r="AK671"/>
      <c r="AL671"/>
      <c r="AM671"/>
      <c r="AN671"/>
      <c r="AO671"/>
      <c r="AP671"/>
      <c r="AQ671"/>
      <c r="AR671"/>
      <c r="BF671"/>
      <c r="BG671"/>
      <c r="BH671"/>
      <c r="BI671"/>
      <c r="BJ671"/>
      <c r="BK671" s="137"/>
      <c r="BO671"/>
      <c r="BP671"/>
      <c r="BQ671"/>
      <c r="BR671"/>
      <c r="BS671"/>
    </row>
    <row r="672" spans="1:71" ht="27" customHeight="1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 s="41"/>
      <c r="S672"/>
      <c r="U672" s="137"/>
      <c r="AB672"/>
      <c r="AE672"/>
      <c r="AI672"/>
      <c r="AK672"/>
      <c r="AL672"/>
      <c r="AM672"/>
      <c r="AN672"/>
      <c r="AO672"/>
      <c r="AP672"/>
      <c r="AQ672"/>
      <c r="AR672"/>
      <c r="BF672"/>
      <c r="BG672"/>
      <c r="BH672"/>
      <c r="BI672"/>
      <c r="BJ672"/>
      <c r="BK672" s="137"/>
      <c r="BO672"/>
      <c r="BP672"/>
      <c r="BQ672"/>
      <c r="BR672"/>
      <c r="BS672"/>
    </row>
    <row r="673" spans="1:71" ht="27" customHeight="1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 s="41"/>
      <c r="S673"/>
      <c r="U673" s="137"/>
      <c r="AB673"/>
      <c r="AE673"/>
      <c r="AI673"/>
      <c r="AK673"/>
      <c r="AL673"/>
      <c r="AM673"/>
      <c r="AN673"/>
      <c r="AO673"/>
      <c r="AP673"/>
      <c r="AQ673"/>
      <c r="AR673"/>
      <c r="BF673"/>
      <c r="BG673"/>
      <c r="BH673"/>
      <c r="BI673"/>
      <c r="BJ673"/>
      <c r="BK673" s="137"/>
      <c r="BO673"/>
      <c r="BP673"/>
      <c r="BQ673"/>
      <c r="BR673"/>
      <c r="BS673"/>
    </row>
    <row r="674" spans="1:71" ht="27" customHeight="1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 s="41"/>
      <c r="S674"/>
      <c r="U674" s="137"/>
      <c r="AB674"/>
      <c r="AE674"/>
      <c r="AI674"/>
      <c r="AK674"/>
      <c r="AL674"/>
      <c r="AM674"/>
      <c r="AN674"/>
      <c r="AO674"/>
      <c r="AP674"/>
      <c r="AQ674"/>
      <c r="AR674"/>
      <c r="BF674"/>
      <c r="BG674"/>
      <c r="BH674"/>
      <c r="BI674"/>
      <c r="BJ674"/>
      <c r="BK674" s="137"/>
      <c r="BO674"/>
      <c r="BP674"/>
      <c r="BQ674"/>
      <c r="BR674"/>
      <c r="BS674"/>
    </row>
    <row r="675" spans="1:71" ht="27" customHeight="1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 s="41"/>
      <c r="S675"/>
      <c r="U675" s="137"/>
      <c r="AB675"/>
      <c r="AE675"/>
      <c r="AI675"/>
      <c r="AK675"/>
      <c r="AL675"/>
      <c r="AM675"/>
      <c r="AN675"/>
      <c r="AO675"/>
      <c r="AP675"/>
      <c r="AQ675"/>
      <c r="AR675"/>
      <c r="BF675"/>
      <c r="BG675"/>
      <c r="BH675"/>
      <c r="BI675"/>
      <c r="BJ675"/>
      <c r="BK675" s="137"/>
      <c r="BO675"/>
      <c r="BP675"/>
      <c r="BQ675"/>
      <c r="BR675"/>
      <c r="BS675"/>
    </row>
    <row r="676" spans="1:71" ht="27" customHeight="1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 s="41"/>
      <c r="S676"/>
      <c r="U676" s="137"/>
      <c r="AB676"/>
      <c r="AE676"/>
      <c r="AI676"/>
      <c r="AK676"/>
      <c r="AL676"/>
      <c r="AM676"/>
      <c r="AN676"/>
      <c r="AO676"/>
      <c r="AP676"/>
      <c r="AQ676"/>
      <c r="AR676"/>
      <c r="BF676"/>
      <c r="BG676"/>
      <c r="BH676"/>
      <c r="BI676"/>
      <c r="BJ676"/>
      <c r="BK676" s="137"/>
      <c r="BO676"/>
      <c r="BP676"/>
      <c r="BQ676"/>
      <c r="BR676"/>
      <c r="BS676"/>
    </row>
    <row r="677" spans="1:71" ht="27" customHeight="1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 s="41"/>
      <c r="S677"/>
      <c r="U677" s="137"/>
      <c r="AB677"/>
      <c r="AE677"/>
      <c r="AI677"/>
      <c r="AK677"/>
      <c r="AL677"/>
      <c r="AM677"/>
      <c r="AN677"/>
      <c r="AO677"/>
      <c r="AP677"/>
      <c r="AQ677"/>
      <c r="AR677"/>
      <c r="BF677"/>
      <c r="BG677"/>
      <c r="BH677"/>
      <c r="BI677"/>
      <c r="BJ677"/>
      <c r="BK677" s="137"/>
      <c r="BO677"/>
      <c r="BP677"/>
      <c r="BQ677"/>
      <c r="BR677"/>
      <c r="BS677"/>
    </row>
    <row r="678" spans="1:71" ht="27" customHeight="1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 s="41"/>
      <c r="S678"/>
      <c r="U678" s="137"/>
      <c r="AB678"/>
      <c r="AE678"/>
      <c r="AI678"/>
      <c r="AK678"/>
      <c r="AL678"/>
      <c r="AM678"/>
      <c r="AN678"/>
      <c r="AO678"/>
      <c r="AP678"/>
      <c r="AQ678"/>
      <c r="AR678"/>
      <c r="BF678"/>
      <c r="BG678"/>
      <c r="BH678"/>
      <c r="BI678"/>
      <c r="BJ678"/>
      <c r="BK678" s="137"/>
      <c r="BO678"/>
      <c r="BP678"/>
      <c r="BQ678"/>
      <c r="BR678"/>
      <c r="BS678"/>
    </row>
    <row r="679" spans="1:71" ht="27" customHeight="1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 s="41"/>
      <c r="S679"/>
      <c r="U679" s="137"/>
      <c r="AB679"/>
      <c r="AE679"/>
      <c r="AI679"/>
      <c r="AK679"/>
      <c r="AL679"/>
      <c r="AM679"/>
      <c r="AN679"/>
      <c r="AO679"/>
      <c r="AP679"/>
      <c r="AQ679"/>
      <c r="AR679"/>
      <c r="BF679"/>
      <c r="BG679"/>
      <c r="BH679"/>
      <c r="BI679"/>
      <c r="BJ679"/>
      <c r="BK679" s="137"/>
      <c r="BO679"/>
      <c r="BP679"/>
      <c r="BQ679"/>
      <c r="BR679"/>
      <c r="BS679"/>
    </row>
    <row r="680" spans="1:71" ht="27" customHeight="1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 s="41"/>
      <c r="S680"/>
      <c r="U680" s="137"/>
      <c r="AB680"/>
      <c r="AE680"/>
      <c r="AI680"/>
      <c r="AK680"/>
      <c r="AL680"/>
      <c r="AM680"/>
      <c r="AN680"/>
      <c r="AO680"/>
      <c r="AP680"/>
      <c r="AQ680"/>
      <c r="AR680"/>
      <c r="BF680"/>
      <c r="BG680"/>
      <c r="BH680"/>
      <c r="BI680"/>
      <c r="BJ680"/>
      <c r="BK680" s="137"/>
      <c r="BO680"/>
      <c r="BP680"/>
      <c r="BQ680"/>
      <c r="BR680"/>
      <c r="BS680"/>
    </row>
    <row r="681" spans="1:71" ht="27" customHeight="1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 s="41"/>
      <c r="S681"/>
      <c r="U681" s="137"/>
      <c r="AB681"/>
      <c r="AE681"/>
      <c r="AI681"/>
      <c r="AK681"/>
      <c r="AL681"/>
      <c r="AM681"/>
      <c r="AN681"/>
      <c r="AO681"/>
      <c r="AP681"/>
      <c r="AQ681"/>
      <c r="AR681"/>
      <c r="BF681"/>
      <c r="BG681"/>
      <c r="BH681"/>
      <c r="BI681"/>
      <c r="BJ681"/>
      <c r="BK681" s="137"/>
      <c r="BO681"/>
      <c r="BP681"/>
      <c r="BQ681"/>
      <c r="BR681"/>
      <c r="BS681"/>
    </row>
    <row r="682" spans="1:71" ht="27" customHeight="1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 s="41"/>
      <c r="S682"/>
      <c r="U682" s="137"/>
      <c r="AB682"/>
      <c r="AE682"/>
      <c r="AI682"/>
      <c r="AK682"/>
      <c r="AL682"/>
      <c r="AM682"/>
      <c r="AN682"/>
      <c r="AO682"/>
      <c r="AP682"/>
      <c r="AQ682"/>
      <c r="AR682"/>
      <c r="BF682"/>
      <c r="BG682"/>
      <c r="BH682"/>
      <c r="BI682"/>
      <c r="BJ682"/>
      <c r="BK682" s="137"/>
      <c r="BO682"/>
      <c r="BP682"/>
      <c r="BQ682"/>
      <c r="BR682"/>
      <c r="BS682"/>
    </row>
    <row r="683" spans="1:71" ht="27" customHeight="1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 s="41"/>
      <c r="S683"/>
      <c r="U683" s="137"/>
      <c r="AB683"/>
      <c r="AE683"/>
      <c r="AI683"/>
      <c r="AK683"/>
      <c r="AL683"/>
      <c r="AM683"/>
      <c r="AN683"/>
      <c r="AO683"/>
      <c r="AP683"/>
      <c r="AQ683"/>
      <c r="AR683"/>
      <c r="BF683"/>
      <c r="BG683"/>
      <c r="BH683"/>
      <c r="BI683"/>
      <c r="BJ683"/>
      <c r="BK683" s="137"/>
      <c r="BO683"/>
      <c r="BP683"/>
      <c r="BQ683"/>
      <c r="BR683"/>
      <c r="BS683"/>
    </row>
    <row r="684" spans="1:71" ht="27" customHeight="1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 s="41"/>
      <c r="S684"/>
      <c r="U684" s="137"/>
      <c r="AB684"/>
      <c r="AE684"/>
      <c r="AI684"/>
      <c r="AK684"/>
      <c r="AL684"/>
      <c r="AM684"/>
      <c r="AN684"/>
      <c r="AO684"/>
      <c r="AP684"/>
      <c r="AQ684"/>
      <c r="AR684"/>
      <c r="BF684"/>
      <c r="BG684"/>
      <c r="BH684"/>
      <c r="BI684"/>
      <c r="BJ684"/>
      <c r="BK684" s="137"/>
      <c r="BO684"/>
      <c r="BP684"/>
      <c r="BQ684"/>
      <c r="BR684"/>
      <c r="BS684"/>
    </row>
    <row r="685" spans="1:71" ht="27" customHeight="1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 s="41"/>
      <c r="S685"/>
      <c r="U685" s="137"/>
      <c r="AB685"/>
      <c r="AE685"/>
      <c r="AI685"/>
      <c r="AK685"/>
      <c r="AL685"/>
      <c r="AM685"/>
      <c r="AN685"/>
      <c r="AO685"/>
      <c r="AP685"/>
      <c r="AQ685"/>
      <c r="AR685"/>
      <c r="BF685"/>
      <c r="BG685"/>
      <c r="BH685"/>
      <c r="BI685"/>
      <c r="BJ685"/>
      <c r="BK685" s="137"/>
      <c r="BO685"/>
      <c r="BP685"/>
      <c r="BQ685"/>
      <c r="BR685"/>
      <c r="BS685"/>
    </row>
    <row r="686" spans="1:71" ht="27" customHeight="1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 s="41"/>
      <c r="S686"/>
      <c r="U686" s="137"/>
      <c r="AB686"/>
      <c r="AE686"/>
      <c r="AI686"/>
      <c r="AK686"/>
      <c r="AL686"/>
      <c r="AM686"/>
      <c r="AN686"/>
      <c r="AO686"/>
      <c r="AP686"/>
      <c r="AQ686"/>
      <c r="AR686"/>
      <c r="BF686"/>
      <c r="BG686"/>
      <c r="BH686"/>
      <c r="BI686"/>
      <c r="BJ686"/>
      <c r="BK686" s="137"/>
      <c r="BO686"/>
      <c r="BP686"/>
      <c r="BQ686"/>
      <c r="BR686"/>
      <c r="BS686"/>
    </row>
    <row r="687" spans="1:71" ht="27" customHeight="1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 s="41"/>
      <c r="S687"/>
      <c r="U687" s="137"/>
      <c r="AB687"/>
      <c r="AE687"/>
      <c r="AI687"/>
      <c r="AK687"/>
      <c r="AL687"/>
      <c r="AM687"/>
      <c r="AN687"/>
      <c r="AO687"/>
      <c r="AP687"/>
      <c r="AQ687"/>
      <c r="AR687"/>
      <c r="BF687"/>
      <c r="BG687"/>
      <c r="BH687"/>
      <c r="BI687"/>
      <c r="BJ687"/>
      <c r="BK687" s="137"/>
      <c r="BO687"/>
      <c r="BP687"/>
      <c r="BQ687"/>
      <c r="BR687"/>
      <c r="BS687"/>
    </row>
    <row r="688" spans="1:71" ht="27" customHeight="1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 s="41"/>
      <c r="S688"/>
      <c r="U688" s="137"/>
      <c r="AB688"/>
      <c r="AE688"/>
      <c r="AI688"/>
      <c r="AK688"/>
      <c r="AL688"/>
      <c r="AM688"/>
      <c r="AN688"/>
      <c r="AO688"/>
      <c r="AP688"/>
      <c r="AQ688"/>
      <c r="AR688"/>
      <c r="BF688"/>
      <c r="BG688"/>
      <c r="BH688"/>
      <c r="BI688"/>
      <c r="BJ688"/>
      <c r="BK688" s="137"/>
      <c r="BO688"/>
      <c r="BP688"/>
      <c r="BQ688"/>
      <c r="BR688"/>
      <c r="BS688"/>
    </row>
    <row r="689" spans="1:71" ht="27" customHeight="1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 s="41"/>
      <c r="S689"/>
      <c r="U689" s="137"/>
      <c r="AB689"/>
      <c r="AE689"/>
      <c r="AI689"/>
      <c r="AK689"/>
      <c r="AL689"/>
      <c r="AM689"/>
      <c r="AN689"/>
      <c r="AO689"/>
      <c r="AP689"/>
      <c r="AQ689"/>
      <c r="AR689"/>
      <c r="BF689"/>
      <c r="BG689"/>
      <c r="BH689"/>
      <c r="BI689"/>
      <c r="BJ689"/>
      <c r="BK689" s="137"/>
      <c r="BO689"/>
      <c r="BP689"/>
      <c r="BQ689"/>
      <c r="BR689"/>
      <c r="BS689"/>
    </row>
    <row r="690" spans="1:71" ht="27" customHeight="1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 s="41"/>
      <c r="S690"/>
      <c r="U690" s="137"/>
      <c r="AB690"/>
      <c r="AE690"/>
      <c r="AI690"/>
      <c r="AK690"/>
      <c r="AL690"/>
      <c r="AM690"/>
      <c r="AN690"/>
      <c r="AO690"/>
      <c r="AP690"/>
      <c r="AQ690"/>
      <c r="AR690"/>
      <c r="BF690"/>
      <c r="BG690"/>
      <c r="BH690"/>
      <c r="BI690"/>
      <c r="BJ690"/>
      <c r="BK690" s="137"/>
      <c r="BO690"/>
      <c r="BP690"/>
      <c r="BQ690"/>
      <c r="BR690"/>
      <c r="BS690"/>
    </row>
    <row r="691" spans="1:71" ht="27" customHeight="1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 s="41"/>
      <c r="S691"/>
      <c r="U691" s="137"/>
      <c r="AB691"/>
      <c r="AE691"/>
      <c r="AI691"/>
      <c r="AK691"/>
      <c r="AL691"/>
      <c r="AM691"/>
      <c r="AN691"/>
      <c r="AO691"/>
      <c r="AP691"/>
      <c r="AQ691"/>
      <c r="AR691"/>
      <c r="BF691"/>
      <c r="BG691"/>
      <c r="BH691"/>
      <c r="BI691"/>
      <c r="BJ691"/>
      <c r="BK691" s="137"/>
      <c r="BO691"/>
      <c r="BP691"/>
      <c r="BQ691"/>
      <c r="BR691"/>
      <c r="BS691"/>
    </row>
    <row r="692" spans="1:71" ht="27" customHeight="1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 s="41"/>
      <c r="S692"/>
      <c r="U692" s="137"/>
      <c r="AB692"/>
      <c r="AE692"/>
      <c r="AI692"/>
      <c r="AK692"/>
      <c r="AL692"/>
      <c r="AM692"/>
      <c r="AN692"/>
      <c r="AO692"/>
      <c r="AP692"/>
      <c r="AQ692"/>
      <c r="AR692"/>
      <c r="BF692"/>
      <c r="BG692"/>
      <c r="BH692"/>
      <c r="BI692"/>
      <c r="BJ692"/>
      <c r="BK692" s="137"/>
      <c r="BO692"/>
      <c r="BP692"/>
      <c r="BQ692"/>
      <c r="BR692"/>
      <c r="BS692"/>
    </row>
    <row r="693" spans="1:71" ht="27" customHeight="1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 s="41"/>
      <c r="S693"/>
      <c r="U693" s="137"/>
      <c r="AB693"/>
      <c r="AE693"/>
      <c r="AI693"/>
      <c r="AK693"/>
      <c r="AL693"/>
      <c r="AM693"/>
      <c r="AN693"/>
      <c r="AO693"/>
      <c r="AP693"/>
      <c r="AQ693"/>
      <c r="AR693"/>
      <c r="BF693"/>
      <c r="BG693"/>
      <c r="BH693"/>
      <c r="BI693"/>
      <c r="BJ693"/>
      <c r="BK693" s="137"/>
      <c r="BO693"/>
      <c r="BP693"/>
      <c r="BQ693"/>
      <c r="BR693"/>
      <c r="BS693"/>
    </row>
    <row r="694" spans="1:71" ht="27" customHeight="1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 s="41"/>
      <c r="S694"/>
      <c r="U694" s="137"/>
      <c r="AB694"/>
      <c r="AE694"/>
      <c r="AI694"/>
      <c r="AK694"/>
      <c r="AL694"/>
      <c r="AM694"/>
      <c r="AN694"/>
      <c r="AO694"/>
      <c r="AP694"/>
      <c r="AQ694"/>
      <c r="AR694"/>
      <c r="BF694"/>
      <c r="BG694"/>
      <c r="BH694"/>
      <c r="BI694"/>
      <c r="BJ694"/>
      <c r="BK694" s="137"/>
      <c r="BO694"/>
      <c r="BP694"/>
      <c r="BQ694"/>
      <c r="BR694"/>
      <c r="BS694"/>
    </row>
    <row r="695" spans="1:71" ht="27" customHeight="1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 s="41"/>
      <c r="S695"/>
      <c r="U695" s="137"/>
      <c r="AB695"/>
      <c r="AE695"/>
      <c r="AI695"/>
      <c r="AK695"/>
      <c r="AL695"/>
      <c r="AM695"/>
      <c r="AN695"/>
      <c r="AO695"/>
      <c r="AP695"/>
      <c r="AQ695"/>
      <c r="AR695"/>
      <c r="BF695"/>
      <c r="BG695"/>
      <c r="BH695"/>
      <c r="BI695"/>
      <c r="BJ695"/>
      <c r="BK695" s="137"/>
      <c r="BO695"/>
      <c r="BP695"/>
      <c r="BQ695"/>
      <c r="BR695"/>
      <c r="BS695"/>
    </row>
    <row r="696" spans="1:71" ht="27" customHeight="1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 s="41"/>
      <c r="S696"/>
      <c r="U696" s="137"/>
      <c r="AB696"/>
      <c r="AE696"/>
      <c r="AI696"/>
      <c r="AK696"/>
      <c r="AL696"/>
      <c r="AM696"/>
      <c r="AN696"/>
      <c r="AO696"/>
      <c r="AP696"/>
      <c r="AQ696"/>
      <c r="AR696"/>
      <c r="BF696"/>
      <c r="BG696"/>
      <c r="BH696"/>
      <c r="BI696"/>
      <c r="BJ696"/>
      <c r="BK696" s="137"/>
      <c r="BO696"/>
      <c r="BP696"/>
      <c r="BQ696"/>
      <c r="BR696"/>
      <c r="BS696"/>
    </row>
    <row r="697" spans="1:71" ht="27" customHeight="1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 s="41"/>
      <c r="S697"/>
      <c r="U697" s="137"/>
      <c r="AB697"/>
      <c r="AE697"/>
      <c r="AI697"/>
      <c r="AK697"/>
      <c r="AL697"/>
      <c r="AM697"/>
      <c r="AN697"/>
      <c r="AO697"/>
      <c r="AP697"/>
      <c r="AQ697"/>
      <c r="AR697"/>
      <c r="BF697"/>
      <c r="BG697"/>
      <c r="BH697"/>
      <c r="BI697"/>
      <c r="BJ697"/>
      <c r="BK697" s="137"/>
      <c r="BO697"/>
      <c r="BP697"/>
      <c r="BQ697"/>
      <c r="BR697"/>
      <c r="BS697"/>
    </row>
    <row r="698" spans="1:71" ht="27" customHeigh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 s="41"/>
      <c r="S698"/>
      <c r="U698" s="137"/>
      <c r="AB698"/>
      <c r="AE698"/>
      <c r="AI698"/>
      <c r="AK698"/>
      <c r="AL698"/>
      <c r="AM698"/>
      <c r="AN698"/>
      <c r="AO698"/>
      <c r="AP698"/>
      <c r="AQ698"/>
      <c r="AR698"/>
      <c r="BF698"/>
      <c r="BG698"/>
      <c r="BH698"/>
      <c r="BI698"/>
      <c r="BJ698"/>
      <c r="BK698" s="137"/>
      <c r="BO698"/>
      <c r="BP698"/>
      <c r="BQ698"/>
      <c r="BR698"/>
      <c r="BS698"/>
    </row>
    <row r="699" spans="1:71" ht="27" customHeight="1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 s="41"/>
      <c r="S699"/>
      <c r="U699" s="137"/>
      <c r="AB699"/>
      <c r="AE699"/>
      <c r="AI699"/>
      <c r="AK699"/>
      <c r="AL699"/>
      <c r="AM699"/>
      <c r="AN699"/>
      <c r="AO699"/>
      <c r="AP699"/>
      <c r="AQ699"/>
      <c r="AR699"/>
      <c r="BF699"/>
      <c r="BG699"/>
      <c r="BH699"/>
      <c r="BI699"/>
      <c r="BJ699"/>
      <c r="BK699" s="137"/>
      <c r="BO699"/>
      <c r="BP699"/>
      <c r="BQ699"/>
      <c r="BR699"/>
      <c r="BS699"/>
    </row>
    <row r="700" spans="1:71" ht="27" customHeight="1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 s="41"/>
      <c r="S700"/>
      <c r="U700" s="137"/>
      <c r="AB700"/>
      <c r="AE700"/>
      <c r="AI700"/>
      <c r="AK700"/>
      <c r="AL700"/>
      <c r="AM700"/>
      <c r="AN700"/>
      <c r="AO700"/>
      <c r="AP700"/>
      <c r="AQ700"/>
      <c r="AR700"/>
      <c r="BF700"/>
      <c r="BG700"/>
      <c r="BH700"/>
      <c r="BI700"/>
      <c r="BJ700"/>
      <c r="BK700" s="137"/>
      <c r="BO700"/>
      <c r="BP700"/>
      <c r="BQ700"/>
      <c r="BR700"/>
      <c r="BS700"/>
    </row>
    <row r="701" spans="1:71" ht="27" customHeight="1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 s="41"/>
      <c r="S701"/>
      <c r="U701" s="137"/>
      <c r="AB701"/>
      <c r="AE701"/>
      <c r="AI701"/>
      <c r="AK701"/>
      <c r="AL701"/>
      <c r="AM701"/>
      <c r="AN701"/>
      <c r="AO701"/>
      <c r="AP701"/>
      <c r="AQ701"/>
      <c r="AR701"/>
      <c r="BF701"/>
      <c r="BG701"/>
      <c r="BH701"/>
      <c r="BI701"/>
      <c r="BJ701"/>
      <c r="BK701" s="137"/>
      <c r="BO701"/>
      <c r="BP701"/>
      <c r="BQ701"/>
      <c r="BR701"/>
      <c r="BS701"/>
    </row>
    <row r="702" spans="1:71" ht="27" customHeight="1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 s="41"/>
      <c r="S702"/>
      <c r="U702" s="137"/>
      <c r="AB702"/>
      <c r="AE702"/>
      <c r="AI702"/>
      <c r="AK702"/>
      <c r="AL702"/>
      <c r="AM702"/>
      <c r="AN702"/>
      <c r="AO702"/>
      <c r="AP702"/>
      <c r="AQ702"/>
      <c r="AR702"/>
      <c r="BF702"/>
      <c r="BG702"/>
      <c r="BH702"/>
      <c r="BI702"/>
      <c r="BJ702"/>
      <c r="BK702" s="137"/>
      <c r="BO702"/>
      <c r="BP702"/>
      <c r="BQ702"/>
      <c r="BR702"/>
      <c r="BS702"/>
    </row>
    <row r="703" spans="1:71" ht="27" customHeight="1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 s="41"/>
      <c r="S703"/>
      <c r="U703" s="137"/>
      <c r="AB703"/>
      <c r="AE703"/>
      <c r="AI703"/>
      <c r="AK703"/>
      <c r="AL703"/>
      <c r="AM703"/>
      <c r="AN703"/>
      <c r="AO703"/>
      <c r="AP703"/>
      <c r="AQ703"/>
      <c r="AR703"/>
      <c r="BF703"/>
      <c r="BG703"/>
      <c r="BH703"/>
      <c r="BI703"/>
      <c r="BJ703"/>
      <c r="BK703" s="137"/>
      <c r="BO703"/>
      <c r="BP703"/>
      <c r="BQ703"/>
      <c r="BR703"/>
      <c r="BS703"/>
    </row>
    <row r="704" spans="1:71" ht="27" customHeight="1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 s="41"/>
      <c r="S704"/>
      <c r="U704" s="137"/>
      <c r="AB704"/>
      <c r="AE704"/>
      <c r="AI704"/>
      <c r="AK704"/>
      <c r="AL704"/>
      <c r="AM704"/>
      <c r="AN704"/>
      <c r="AO704"/>
      <c r="AP704"/>
      <c r="AQ704"/>
      <c r="AR704"/>
      <c r="BF704"/>
      <c r="BG704"/>
      <c r="BH704"/>
      <c r="BI704"/>
      <c r="BJ704"/>
      <c r="BK704" s="137"/>
      <c r="BO704"/>
      <c r="BP704"/>
      <c r="BQ704"/>
      <c r="BR704"/>
      <c r="BS704"/>
    </row>
    <row r="705" spans="1:71" ht="27" customHeight="1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 s="41"/>
      <c r="S705"/>
      <c r="U705" s="137"/>
      <c r="AB705"/>
      <c r="AE705"/>
      <c r="AI705"/>
      <c r="AK705"/>
      <c r="AL705"/>
      <c r="AM705"/>
      <c r="AN705"/>
      <c r="AO705"/>
      <c r="AP705"/>
      <c r="AQ705"/>
      <c r="AR705"/>
      <c r="BF705"/>
      <c r="BG705"/>
      <c r="BH705"/>
      <c r="BI705"/>
      <c r="BJ705"/>
      <c r="BK705" s="137"/>
      <c r="BO705"/>
      <c r="BP705"/>
      <c r="BQ705"/>
      <c r="BR705"/>
      <c r="BS705"/>
    </row>
    <row r="706" spans="1:71" ht="27" customHeight="1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 s="41"/>
      <c r="S706"/>
      <c r="U706" s="137"/>
      <c r="AB706"/>
      <c r="AE706"/>
      <c r="AI706"/>
      <c r="AK706"/>
      <c r="AL706"/>
      <c r="AM706"/>
      <c r="AN706"/>
      <c r="AO706"/>
      <c r="AP706"/>
      <c r="AQ706"/>
      <c r="AR706"/>
      <c r="BF706"/>
      <c r="BG706"/>
      <c r="BH706"/>
      <c r="BI706"/>
      <c r="BJ706"/>
      <c r="BK706" s="137"/>
      <c r="BO706"/>
      <c r="BP706"/>
      <c r="BQ706"/>
      <c r="BR706"/>
      <c r="BS706"/>
    </row>
    <row r="707" spans="1:71" ht="27" customHeight="1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 s="41"/>
      <c r="S707"/>
      <c r="U707" s="137"/>
      <c r="AB707"/>
      <c r="AE707"/>
      <c r="AI707"/>
      <c r="AK707"/>
      <c r="AL707"/>
      <c r="AM707"/>
      <c r="AN707"/>
      <c r="AO707"/>
      <c r="AP707"/>
      <c r="AQ707"/>
      <c r="AR707"/>
      <c r="BF707"/>
      <c r="BG707"/>
      <c r="BH707"/>
      <c r="BI707"/>
      <c r="BJ707"/>
      <c r="BK707" s="137"/>
      <c r="BO707"/>
      <c r="BP707"/>
      <c r="BQ707"/>
      <c r="BR707"/>
      <c r="BS707"/>
    </row>
    <row r="708" spans="1:71" ht="27" customHeight="1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 s="41"/>
      <c r="S708"/>
      <c r="U708" s="137"/>
      <c r="AB708"/>
      <c r="AE708"/>
      <c r="AI708"/>
      <c r="AK708"/>
      <c r="AL708"/>
      <c r="AM708"/>
      <c r="AN708"/>
      <c r="AO708"/>
      <c r="AP708"/>
      <c r="AQ708"/>
      <c r="AR708"/>
      <c r="BF708"/>
      <c r="BG708"/>
      <c r="BH708"/>
      <c r="BI708"/>
      <c r="BJ708"/>
      <c r="BK708" s="137"/>
      <c r="BO708"/>
      <c r="BP708"/>
      <c r="BQ708"/>
      <c r="BR708"/>
      <c r="BS708"/>
    </row>
    <row r="709" spans="1:71" ht="27" customHeight="1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 s="41"/>
      <c r="S709"/>
      <c r="U709" s="137"/>
      <c r="AB709"/>
      <c r="AE709"/>
      <c r="AI709"/>
      <c r="AK709"/>
      <c r="AL709"/>
      <c r="AM709"/>
      <c r="AN709"/>
      <c r="AO709"/>
      <c r="AP709"/>
      <c r="AQ709"/>
      <c r="AR709"/>
      <c r="BF709"/>
      <c r="BG709"/>
      <c r="BH709"/>
      <c r="BI709"/>
      <c r="BJ709"/>
      <c r="BK709" s="137"/>
      <c r="BO709"/>
      <c r="BP709"/>
      <c r="BQ709"/>
      <c r="BR709"/>
      <c r="BS709"/>
    </row>
    <row r="710" spans="1:71" ht="27" customHeight="1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 s="41"/>
      <c r="S710"/>
      <c r="U710" s="137"/>
      <c r="AB710"/>
      <c r="AE710"/>
      <c r="AI710"/>
      <c r="AK710"/>
      <c r="AL710"/>
      <c r="AM710"/>
      <c r="AN710"/>
      <c r="AO710"/>
      <c r="AP710"/>
      <c r="AQ710"/>
      <c r="AR710"/>
      <c r="BF710"/>
      <c r="BG710"/>
      <c r="BH710"/>
      <c r="BI710"/>
      <c r="BJ710"/>
      <c r="BK710" s="137"/>
      <c r="BO710"/>
      <c r="BP710"/>
      <c r="BQ710"/>
      <c r="BR710"/>
      <c r="BS710"/>
    </row>
    <row r="711" spans="1:71" ht="27" customHeight="1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 s="41"/>
      <c r="S711"/>
      <c r="U711" s="137"/>
      <c r="AB711"/>
      <c r="AE711"/>
      <c r="AI711"/>
      <c r="AK711"/>
      <c r="AL711"/>
      <c r="AM711"/>
      <c r="AN711"/>
      <c r="AO711"/>
      <c r="AP711"/>
      <c r="AQ711"/>
      <c r="AR711"/>
      <c r="BF711"/>
      <c r="BG711"/>
      <c r="BH711"/>
      <c r="BI711"/>
      <c r="BJ711"/>
      <c r="BK711" s="137"/>
      <c r="BO711"/>
      <c r="BP711"/>
      <c r="BQ711"/>
      <c r="BR711"/>
      <c r="BS711"/>
    </row>
    <row r="712" spans="1:71" ht="27" customHeight="1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 s="41"/>
      <c r="S712"/>
      <c r="U712" s="137"/>
      <c r="AB712"/>
      <c r="AE712"/>
      <c r="AI712"/>
      <c r="AK712"/>
      <c r="AL712"/>
      <c r="AM712"/>
      <c r="AN712"/>
      <c r="AO712"/>
      <c r="AP712"/>
      <c r="AQ712"/>
      <c r="AR712"/>
      <c r="BF712"/>
      <c r="BG712"/>
      <c r="BH712"/>
      <c r="BI712"/>
      <c r="BJ712"/>
      <c r="BK712" s="137"/>
      <c r="BO712"/>
      <c r="BP712"/>
      <c r="BQ712"/>
      <c r="BR712"/>
      <c r="BS712"/>
    </row>
    <row r="713" spans="1:71" ht="27" customHeight="1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 s="41"/>
      <c r="S713"/>
      <c r="U713" s="137"/>
      <c r="AB713"/>
      <c r="AE713"/>
      <c r="AI713"/>
      <c r="AK713"/>
      <c r="AL713"/>
      <c r="AM713"/>
      <c r="AN713"/>
      <c r="AO713"/>
      <c r="AP713"/>
      <c r="AQ713"/>
      <c r="AR713"/>
      <c r="BF713"/>
      <c r="BG713"/>
      <c r="BH713"/>
      <c r="BI713"/>
      <c r="BJ713"/>
      <c r="BK713" s="137"/>
      <c r="BO713"/>
      <c r="BP713"/>
      <c r="BQ713"/>
      <c r="BR713"/>
      <c r="BS713"/>
    </row>
    <row r="714" spans="1:71" ht="27" customHeight="1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 s="41"/>
      <c r="S714"/>
      <c r="U714" s="137"/>
      <c r="AB714"/>
      <c r="AE714"/>
      <c r="AI714"/>
      <c r="AK714"/>
      <c r="AL714"/>
      <c r="AM714"/>
      <c r="AN714"/>
      <c r="AO714"/>
      <c r="AP714"/>
      <c r="AQ714"/>
      <c r="AR714"/>
      <c r="BF714"/>
      <c r="BG714"/>
      <c r="BH714"/>
      <c r="BI714"/>
      <c r="BJ714"/>
      <c r="BK714" s="137"/>
      <c r="BO714"/>
      <c r="BP714"/>
      <c r="BQ714"/>
      <c r="BR714"/>
      <c r="BS714"/>
    </row>
    <row r="715" spans="1:71" ht="27" customHeight="1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 s="41"/>
      <c r="S715"/>
      <c r="U715" s="137"/>
      <c r="AB715"/>
      <c r="AE715"/>
      <c r="AI715"/>
      <c r="AK715"/>
      <c r="AL715"/>
      <c r="AM715"/>
      <c r="AN715"/>
      <c r="AO715"/>
      <c r="AP715"/>
      <c r="AQ715"/>
      <c r="AR715"/>
      <c r="BF715"/>
      <c r="BG715"/>
      <c r="BH715"/>
      <c r="BI715"/>
      <c r="BJ715"/>
      <c r="BK715" s="137"/>
      <c r="BO715"/>
      <c r="BP715"/>
      <c r="BQ715"/>
      <c r="BR715"/>
      <c r="BS715"/>
    </row>
    <row r="716" spans="1:71" ht="27" customHeight="1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 s="41"/>
      <c r="S716"/>
      <c r="U716" s="137"/>
      <c r="AB716"/>
      <c r="AE716"/>
      <c r="AI716"/>
      <c r="AK716"/>
      <c r="AL716"/>
      <c r="AM716"/>
      <c r="AN716"/>
      <c r="AO716"/>
      <c r="AP716"/>
      <c r="AQ716"/>
      <c r="AR716"/>
      <c r="BF716"/>
      <c r="BG716"/>
      <c r="BH716"/>
      <c r="BI716"/>
      <c r="BJ716"/>
      <c r="BK716" s="137"/>
      <c r="BO716"/>
      <c r="BP716"/>
      <c r="BQ716"/>
      <c r="BR716"/>
      <c r="BS716"/>
    </row>
    <row r="717" spans="1:71" ht="27" customHeight="1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 s="41"/>
      <c r="S717"/>
      <c r="U717" s="137"/>
      <c r="AB717"/>
      <c r="AE717"/>
      <c r="AI717"/>
      <c r="AK717"/>
      <c r="AL717"/>
      <c r="AM717"/>
      <c r="AN717"/>
      <c r="AO717"/>
      <c r="AP717"/>
      <c r="AQ717"/>
      <c r="AR717"/>
      <c r="BF717"/>
      <c r="BG717"/>
      <c r="BH717"/>
      <c r="BI717"/>
      <c r="BJ717"/>
      <c r="BK717" s="137"/>
      <c r="BO717"/>
      <c r="BP717"/>
      <c r="BQ717"/>
      <c r="BR717"/>
      <c r="BS717"/>
    </row>
    <row r="718" spans="1:71" ht="27" customHeight="1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 s="41"/>
      <c r="S718"/>
      <c r="U718" s="137"/>
      <c r="AB718"/>
      <c r="AE718"/>
      <c r="AI718"/>
      <c r="AK718"/>
      <c r="AL718"/>
      <c r="AM718"/>
      <c r="AN718"/>
      <c r="AO718"/>
      <c r="AP718"/>
      <c r="AQ718"/>
      <c r="AR718"/>
      <c r="BF718"/>
      <c r="BG718"/>
      <c r="BH718"/>
      <c r="BI718"/>
      <c r="BJ718"/>
      <c r="BK718" s="137"/>
      <c r="BO718"/>
      <c r="BP718"/>
      <c r="BQ718"/>
      <c r="BR718"/>
      <c r="BS718"/>
    </row>
    <row r="719" spans="1:71" ht="27" customHeight="1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 s="41"/>
      <c r="S719"/>
      <c r="U719" s="137"/>
      <c r="AB719"/>
      <c r="AE719"/>
      <c r="AI719"/>
      <c r="AK719"/>
      <c r="AL719"/>
      <c r="AM719"/>
      <c r="AN719"/>
      <c r="AO719"/>
      <c r="AP719"/>
      <c r="AQ719"/>
      <c r="AR719"/>
      <c r="BF719"/>
      <c r="BG719"/>
      <c r="BH719"/>
      <c r="BI719"/>
      <c r="BJ719"/>
      <c r="BK719" s="137"/>
      <c r="BO719"/>
      <c r="BP719"/>
      <c r="BQ719"/>
      <c r="BR719"/>
      <c r="BS719"/>
    </row>
    <row r="720" spans="1:71" ht="27" customHeight="1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 s="41"/>
      <c r="S720"/>
      <c r="U720" s="137"/>
      <c r="AB720"/>
      <c r="AE720"/>
      <c r="AI720"/>
      <c r="AK720"/>
      <c r="AL720"/>
      <c r="AM720"/>
      <c r="AN720"/>
      <c r="AO720"/>
      <c r="AP720"/>
      <c r="AQ720"/>
      <c r="AR720"/>
      <c r="BF720"/>
      <c r="BG720"/>
      <c r="BH720"/>
      <c r="BI720"/>
      <c r="BJ720"/>
      <c r="BK720" s="137"/>
      <c r="BO720"/>
      <c r="BP720"/>
      <c r="BQ720"/>
      <c r="BR720"/>
      <c r="BS720"/>
    </row>
    <row r="721" spans="1:72" ht="27" customHeight="1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 s="41"/>
      <c r="S721"/>
      <c r="U721" s="137"/>
      <c r="AB721"/>
      <c r="AE721"/>
      <c r="AI721"/>
      <c r="AK721"/>
      <c r="AL721"/>
      <c r="AM721"/>
      <c r="AN721"/>
      <c r="AO721"/>
      <c r="AP721"/>
      <c r="AQ721"/>
      <c r="AR721"/>
      <c r="BF721"/>
      <c r="BG721"/>
      <c r="BH721"/>
      <c r="BI721"/>
      <c r="BJ721"/>
      <c r="BK721" s="137"/>
      <c r="BO721"/>
      <c r="BP721"/>
      <c r="BQ721"/>
      <c r="BR721"/>
      <c r="BS721"/>
    </row>
    <row r="722" spans="1:72" ht="27" customHeight="1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 s="41"/>
      <c r="S722"/>
      <c r="U722" s="137"/>
      <c r="AB722"/>
      <c r="AE722"/>
      <c r="AI722"/>
      <c r="AK722"/>
      <c r="AL722"/>
      <c r="AM722"/>
      <c r="AN722"/>
      <c r="AO722"/>
      <c r="AP722"/>
      <c r="AQ722"/>
      <c r="AR722"/>
      <c r="BF722"/>
      <c r="BG722"/>
      <c r="BH722"/>
      <c r="BI722"/>
      <c r="BJ722"/>
      <c r="BK722" s="137"/>
      <c r="BO722"/>
      <c r="BP722"/>
      <c r="BQ722"/>
      <c r="BR722"/>
      <c r="BS722"/>
    </row>
    <row r="723" spans="1:72" ht="27" customHeight="1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 s="41"/>
      <c r="S723"/>
      <c r="U723" s="137"/>
      <c r="AB723"/>
      <c r="AE723"/>
      <c r="AI723"/>
      <c r="AK723"/>
      <c r="AL723"/>
      <c r="AM723"/>
      <c r="AN723"/>
      <c r="AO723"/>
      <c r="AP723"/>
      <c r="AQ723"/>
      <c r="AR723"/>
      <c r="BF723"/>
      <c r="BG723"/>
      <c r="BH723"/>
      <c r="BI723"/>
      <c r="BJ723"/>
      <c r="BK723" s="137"/>
      <c r="BO723"/>
      <c r="BP723"/>
      <c r="BQ723"/>
      <c r="BR723"/>
      <c r="BS723"/>
    </row>
    <row r="724" spans="1:72" ht="27" customHeight="1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 s="41"/>
      <c r="S724"/>
      <c r="U724" s="137"/>
      <c r="AB724"/>
      <c r="AE724"/>
      <c r="AI724"/>
      <c r="AK724"/>
      <c r="AL724"/>
      <c r="AM724"/>
      <c r="AN724"/>
      <c r="AO724"/>
      <c r="AP724"/>
      <c r="AQ724"/>
      <c r="AR724"/>
      <c r="BF724"/>
      <c r="BG724"/>
      <c r="BH724"/>
      <c r="BI724"/>
      <c r="BJ724"/>
      <c r="BK724" s="137"/>
      <c r="BO724"/>
      <c r="BP724"/>
      <c r="BQ724"/>
      <c r="BR724"/>
      <c r="BS724"/>
    </row>
    <row r="725" spans="1:72" ht="27" customHeight="1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 s="41"/>
      <c r="S725"/>
      <c r="U725" s="137"/>
      <c r="AB725"/>
      <c r="AE725"/>
      <c r="AI725"/>
      <c r="AK725"/>
      <c r="AL725"/>
      <c r="AM725"/>
      <c r="AN725"/>
      <c r="AO725"/>
      <c r="AP725"/>
      <c r="AQ725"/>
      <c r="AR725"/>
      <c r="BF725"/>
      <c r="BG725"/>
      <c r="BH725"/>
      <c r="BI725"/>
      <c r="BJ725"/>
      <c r="BK725" s="137"/>
      <c r="BO725"/>
      <c r="BP725"/>
      <c r="BQ725"/>
      <c r="BR725"/>
      <c r="BS725"/>
    </row>
    <row r="726" spans="1:72" ht="27" customHeight="1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 s="41"/>
      <c r="S726"/>
      <c r="U726" s="137"/>
      <c r="AB726"/>
      <c r="AE726"/>
      <c r="AI726"/>
      <c r="AK726"/>
      <c r="AL726"/>
      <c r="AM726"/>
      <c r="AN726"/>
      <c r="AO726"/>
      <c r="AP726"/>
      <c r="AQ726"/>
      <c r="AR726"/>
      <c r="BF726"/>
      <c r="BG726"/>
      <c r="BH726"/>
      <c r="BI726"/>
      <c r="BJ726"/>
      <c r="BK726" s="137"/>
      <c r="BO726"/>
      <c r="BP726"/>
      <c r="BQ726"/>
      <c r="BR726"/>
      <c r="BS726"/>
    </row>
    <row r="727" spans="1:72" ht="27" customHeight="1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 s="41"/>
      <c r="S727"/>
      <c r="U727" s="137"/>
      <c r="AB727"/>
      <c r="AE727"/>
      <c r="AI727"/>
      <c r="AK727"/>
      <c r="AL727"/>
      <c r="AM727"/>
      <c r="AN727"/>
      <c r="AO727"/>
      <c r="AP727"/>
      <c r="AQ727"/>
      <c r="AR727"/>
      <c r="BF727"/>
      <c r="BG727"/>
      <c r="BH727"/>
      <c r="BI727"/>
      <c r="BJ727"/>
      <c r="BK727" s="137"/>
      <c r="BO727"/>
      <c r="BP727"/>
      <c r="BQ727"/>
      <c r="BR727"/>
      <c r="BS727"/>
    </row>
    <row r="728" spans="1:72" ht="27" customHeight="1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 s="41"/>
      <c r="S728"/>
      <c r="U728" s="137"/>
      <c r="AB728"/>
      <c r="AE728"/>
      <c r="AI728"/>
      <c r="AK728"/>
      <c r="AL728"/>
      <c r="AM728"/>
      <c r="AN728"/>
      <c r="AO728"/>
      <c r="AP728"/>
      <c r="AQ728"/>
      <c r="AR728"/>
      <c r="BF728"/>
      <c r="BG728"/>
      <c r="BH728"/>
      <c r="BI728"/>
      <c r="BJ728"/>
      <c r="BK728" s="137"/>
      <c r="BO728"/>
      <c r="BP728"/>
      <c r="BQ728"/>
      <c r="BR728"/>
      <c r="BS728"/>
    </row>
    <row r="729" spans="1:72" ht="27" customHeight="1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 s="41"/>
      <c r="S729"/>
      <c r="U729" s="137"/>
      <c r="AB729"/>
      <c r="AE729"/>
      <c r="AI729"/>
      <c r="AK729"/>
      <c r="AL729"/>
      <c r="AM729"/>
      <c r="AN729"/>
      <c r="AO729"/>
      <c r="AP729"/>
      <c r="AQ729"/>
      <c r="AR729"/>
      <c r="BF729"/>
      <c r="BG729"/>
      <c r="BH729"/>
      <c r="BI729"/>
      <c r="BJ729"/>
      <c r="BK729" s="137"/>
      <c r="BO729"/>
      <c r="BP729"/>
      <c r="BQ729"/>
      <c r="BR729"/>
      <c r="BS729"/>
    </row>
    <row r="730" spans="1:72" ht="27" customHeight="1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 s="41"/>
      <c r="S730"/>
      <c r="U730" s="137"/>
      <c r="AB730"/>
      <c r="AE730"/>
      <c r="AI730"/>
      <c r="AK730"/>
      <c r="AL730"/>
      <c r="AM730"/>
      <c r="AN730"/>
      <c r="AO730"/>
      <c r="AP730"/>
      <c r="AQ730"/>
      <c r="AR730"/>
      <c r="BF730"/>
      <c r="BG730"/>
      <c r="BH730"/>
      <c r="BI730"/>
      <c r="BJ730"/>
      <c r="BK730" s="137"/>
      <c r="BO730"/>
      <c r="BP730"/>
      <c r="BQ730"/>
      <c r="BR730"/>
      <c r="BS730"/>
    </row>
    <row r="731" spans="1:72" ht="27" customHeight="1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 s="41"/>
      <c r="S731"/>
      <c r="U731" s="137"/>
      <c r="AB731"/>
      <c r="AE731"/>
      <c r="AI731"/>
      <c r="AK731"/>
      <c r="AL731"/>
      <c r="AM731"/>
      <c r="AN731"/>
      <c r="AO731"/>
      <c r="AP731"/>
      <c r="AQ731"/>
      <c r="AR731"/>
      <c r="BF731"/>
      <c r="BG731"/>
      <c r="BH731"/>
      <c r="BI731"/>
      <c r="BJ731"/>
      <c r="BK731" s="137"/>
      <c r="BO731"/>
      <c r="BP731"/>
      <c r="BQ731"/>
      <c r="BR731"/>
      <c r="BS731"/>
    </row>
    <row r="732" spans="1:72" ht="27" customHeight="1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 s="41"/>
      <c r="S732"/>
      <c r="U732" s="137"/>
      <c r="AB732"/>
      <c r="AE732"/>
      <c r="AI732"/>
      <c r="AK732"/>
      <c r="AL732"/>
      <c r="AM732"/>
      <c r="AN732"/>
      <c r="AO732"/>
      <c r="AP732"/>
      <c r="AQ732"/>
      <c r="AR732"/>
      <c r="BF732"/>
      <c r="BG732"/>
      <c r="BH732"/>
      <c r="BI732"/>
      <c r="BJ732"/>
      <c r="BK732" s="137"/>
      <c r="BO732"/>
      <c r="BP732"/>
      <c r="BQ732"/>
      <c r="BR732"/>
      <c r="BS732"/>
    </row>
    <row r="733" spans="1:72" ht="27" customHeight="1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 s="41"/>
      <c r="S733"/>
      <c r="U733" s="137"/>
      <c r="AB733"/>
      <c r="AE733"/>
      <c r="AI733"/>
      <c r="AK733"/>
      <c r="AL733"/>
      <c r="AM733"/>
      <c r="AN733"/>
      <c r="AO733"/>
      <c r="AP733"/>
      <c r="AQ733"/>
      <c r="AR733"/>
      <c r="BF733"/>
      <c r="BG733"/>
      <c r="BH733"/>
      <c r="BI733"/>
      <c r="BJ733"/>
      <c r="BK733" s="137"/>
      <c r="BO733"/>
      <c r="BP733"/>
      <c r="BQ733"/>
      <c r="BR733"/>
      <c r="BS733"/>
    </row>
    <row r="734" spans="1:72" s="2" customFormat="1" ht="27" customHeight="1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 s="41"/>
      <c r="R734" s="137"/>
      <c r="S734"/>
      <c r="T734" s="137"/>
      <c r="U734" s="137"/>
      <c r="V734" s="137"/>
      <c r="W734" s="137"/>
      <c r="X734" s="137"/>
      <c r="Y734" s="137"/>
      <c r="Z734"/>
      <c r="AA734"/>
      <c r="AB734"/>
      <c r="AC734"/>
      <c r="AD734"/>
      <c r="AE734"/>
      <c r="AF734" s="137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 s="137"/>
      <c r="BL734" s="137"/>
      <c r="BM734"/>
      <c r="BN734"/>
      <c r="BO734"/>
      <c r="BP734"/>
      <c r="BQ734"/>
      <c r="BR734"/>
      <c r="BS734"/>
      <c r="BT734"/>
    </row>
    <row r="735" spans="1:72" ht="27" customHeight="1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 s="41"/>
      <c r="S735"/>
      <c r="U735" s="137"/>
      <c r="AB735"/>
      <c r="AE735"/>
      <c r="AI735"/>
      <c r="AK735"/>
      <c r="AL735"/>
      <c r="AM735"/>
      <c r="AN735"/>
      <c r="AO735"/>
      <c r="AP735"/>
      <c r="AQ735"/>
      <c r="AR735"/>
      <c r="BF735"/>
      <c r="BG735"/>
      <c r="BH735"/>
      <c r="BI735"/>
      <c r="BJ735"/>
      <c r="BK735" s="137"/>
      <c r="BO735"/>
      <c r="BP735"/>
      <c r="BQ735"/>
      <c r="BR735"/>
      <c r="BS735"/>
    </row>
    <row r="736" spans="1:72" ht="27" customHeight="1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 s="41"/>
      <c r="S736"/>
      <c r="U736" s="137"/>
      <c r="AB736"/>
      <c r="AE736"/>
      <c r="AI736"/>
      <c r="AK736"/>
      <c r="AL736"/>
      <c r="AM736"/>
      <c r="AN736"/>
      <c r="AO736"/>
      <c r="AP736"/>
      <c r="AQ736"/>
      <c r="AR736"/>
      <c r="BF736"/>
      <c r="BG736"/>
      <c r="BH736"/>
      <c r="BI736"/>
      <c r="BJ736"/>
      <c r="BK736" s="137"/>
      <c r="BO736"/>
      <c r="BP736"/>
      <c r="BQ736"/>
      <c r="BR736"/>
      <c r="BS736"/>
    </row>
    <row r="737" spans="1:71" ht="27" customHeight="1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 s="41"/>
      <c r="S737"/>
      <c r="U737" s="137"/>
      <c r="AB737"/>
      <c r="AE737"/>
      <c r="AI737"/>
      <c r="AK737"/>
      <c r="AL737"/>
      <c r="AM737"/>
      <c r="AN737"/>
      <c r="AO737"/>
      <c r="AP737"/>
      <c r="AQ737"/>
      <c r="AR737"/>
      <c r="BF737"/>
      <c r="BG737"/>
      <c r="BH737"/>
      <c r="BI737"/>
      <c r="BJ737"/>
      <c r="BK737" s="137"/>
      <c r="BO737"/>
      <c r="BP737"/>
      <c r="BQ737"/>
      <c r="BR737"/>
      <c r="BS737"/>
    </row>
    <row r="738" spans="1:71" ht="27" customHeight="1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 s="41"/>
      <c r="S738"/>
      <c r="U738" s="137"/>
      <c r="AB738"/>
      <c r="AE738"/>
      <c r="AI738"/>
      <c r="AK738"/>
      <c r="AL738"/>
      <c r="AM738"/>
      <c r="AN738"/>
      <c r="AO738"/>
      <c r="AP738"/>
      <c r="AQ738"/>
      <c r="AR738"/>
      <c r="BF738"/>
      <c r="BG738"/>
      <c r="BH738"/>
      <c r="BI738"/>
      <c r="BJ738"/>
      <c r="BK738" s="137"/>
      <c r="BO738"/>
      <c r="BP738"/>
      <c r="BQ738"/>
      <c r="BR738"/>
      <c r="BS738"/>
    </row>
    <row r="739" spans="1:71" ht="27" customHeight="1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 s="41"/>
      <c r="S739"/>
      <c r="U739" s="137"/>
      <c r="AB739"/>
      <c r="AE739"/>
      <c r="AI739"/>
      <c r="AK739"/>
      <c r="AL739"/>
      <c r="AM739"/>
      <c r="AN739"/>
      <c r="AO739"/>
      <c r="AP739"/>
      <c r="AQ739"/>
      <c r="AR739"/>
      <c r="BF739"/>
      <c r="BG739"/>
      <c r="BH739"/>
      <c r="BI739"/>
      <c r="BJ739"/>
      <c r="BK739" s="137"/>
      <c r="BO739"/>
      <c r="BP739"/>
      <c r="BQ739"/>
      <c r="BR739"/>
      <c r="BS739"/>
    </row>
    <row r="740" spans="1:71" ht="27" customHeight="1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 s="41"/>
      <c r="S740"/>
      <c r="U740" s="137"/>
      <c r="AB740"/>
      <c r="AE740"/>
      <c r="AI740"/>
      <c r="AK740"/>
      <c r="AL740"/>
      <c r="AM740"/>
      <c r="AN740"/>
      <c r="AO740"/>
      <c r="AP740"/>
      <c r="AQ740"/>
      <c r="AR740"/>
      <c r="BF740"/>
      <c r="BG740"/>
      <c r="BH740"/>
      <c r="BI740"/>
      <c r="BJ740"/>
      <c r="BK740" s="137"/>
      <c r="BO740"/>
      <c r="BP740"/>
      <c r="BQ740"/>
      <c r="BR740"/>
      <c r="BS740"/>
    </row>
    <row r="741" spans="1:71" ht="27" customHeight="1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 s="41"/>
      <c r="S741"/>
      <c r="U741" s="137"/>
      <c r="AB741"/>
      <c r="AE741"/>
      <c r="AI741"/>
      <c r="AK741"/>
      <c r="AL741"/>
      <c r="AM741"/>
      <c r="AN741"/>
      <c r="AO741"/>
      <c r="AP741"/>
      <c r="AQ741"/>
      <c r="AR741"/>
      <c r="BF741"/>
      <c r="BG741"/>
      <c r="BH741"/>
      <c r="BI741"/>
      <c r="BJ741"/>
      <c r="BK741" s="137"/>
      <c r="BO741"/>
      <c r="BP741"/>
      <c r="BQ741"/>
      <c r="BR741"/>
      <c r="BS741"/>
    </row>
    <row r="742" spans="1:71" ht="27" customHeight="1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 s="41"/>
      <c r="S742"/>
      <c r="U742" s="137"/>
      <c r="AB742"/>
      <c r="AE742"/>
      <c r="AI742"/>
      <c r="AK742"/>
      <c r="AL742"/>
      <c r="AM742"/>
      <c r="AN742"/>
      <c r="AO742"/>
      <c r="AP742"/>
      <c r="AQ742"/>
      <c r="AR742"/>
      <c r="BF742"/>
      <c r="BG742"/>
      <c r="BH742"/>
      <c r="BI742"/>
      <c r="BJ742"/>
      <c r="BK742" s="137"/>
      <c r="BO742"/>
      <c r="BP742"/>
      <c r="BQ742"/>
      <c r="BR742"/>
      <c r="BS742"/>
    </row>
    <row r="743" spans="1:71" ht="27" customHeight="1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 s="41"/>
      <c r="S743"/>
      <c r="U743" s="137"/>
      <c r="AB743"/>
      <c r="AE743"/>
      <c r="AI743"/>
      <c r="AK743"/>
      <c r="AL743"/>
      <c r="AM743"/>
      <c r="AN743"/>
      <c r="AO743"/>
      <c r="AP743"/>
      <c r="AQ743"/>
      <c r="AR743"/>
      <c r="BF743"/>
      <c r="BG743"/>
      <c r="BH743"/>
      <c r="BI743"/>
      <c r="BJ743"/>
      <c r="BK743" s="137"/>
      <c r="BO743"/>
      <c r="BP743"/>
      <c r="BQ743"/>
      <c r="BR743"/>
      <c r="BS743"/>
    </row>
    <row r="744" spans="1:71" ht="27" customHeight="1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 s="41"/>
      <c r="S744"/>
      <c r="U744" s="137"/>
      <c r="AB744"/>
      <c r="AE744"/>
      <c r="AI744"/>
      <c r="AK744"/>
      <c r="AL744"/>
      <c r="AM744"/>
      <c r="AN744"/>
      <c r="AO744"/>
      <c r="AP744"/>
      <c r="AQ744"/>
      <c r="AR744"/>
      <c r="BF744"/>
      <c r="BG744"/>
      <c r="BH744"/>
      <c r="BI744"/>
      <c r="BJ744"/>
      <c r="BK744" s="137"/>
      <c r="BO744"/>
      <c r="BP744"/>
      <c r="BQ744"/>
      <c r="BR744"/>
      <c r="BS744"/>
    </row>
    <row r="745" spans="1:71" ht="27" customHeight="1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 s="41"/>
      <c r="S745"/>
      <c r="U745" s="137"/>
      <c r="AB745"/>
      <c r="AE745"/>
      <c r="AI745"/>
      <c r="AK745"/>
      <c r="AL745"/>
      <c r="AM745"/>
      <c r="AN745"/>
      <c r="AO745"/>
      <c r="AP745"/>
      <c r="AQ745"/>
      <c r="AR745"/>
      <c r="BF745"/>
      <c r="BG745"/>
      <c r="BH745"/>
      <c r="BI745"/>
      <c r="BJ745"/>
      <c r="BK745" s="137"/>
      <c r="BO745"/>
      <c r="BP745"/>
      <c r="BQ745"/>
      <c r="BR745"/>
      <c r="BS745"/>
    </row>
    <row r="746" spans="1:71" ht="27" customHeight="1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 s="41"/>
      <c r="S746"/>
      <c r="U746" s="137"/>
      <c r="AB746"/>
      <c r="AE746"/>
      <c r="AI746"/>
      <c r="AK746"/>
      <c r="AL746"/>
      <c r="AM746"/>
      <c r="AN746"/>
      <c r="AO746"/>
      <c r="AP746"/>
      <c r="AQ746"/>
      <c r="AR746"/>
      <c r="BF746"/>
      <c r="BG746"/>
      <c r="BH746"/>
      <c r="BI746"/>
      <c r="BJ746"/>
      <c r="BK746" s="137"/>
      <c r="BO746"/>
      <c r="BP746"/>
      <c r="BQ746"/>
      <c r="BR746"/>
      <c r="BS746"/>
    </row>
    <row r="747" spans="1:71" ht="27" customHeight="1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 s="41"/>
      <c r="S747"/>
      <c r="U747" s="137"/>
      <c r="AB747"/>
      <c r="AE747"/>
      <c r="AI747"/>
      <c r="AK747"/>
      <c r="AL747"/>
      <c r="AM747"/>
      <c r="AN747"/>
      <c r="AO747"/>
      <c r="AP747"/>
      <c r="AQ747"/>
      <c r="AR747"/>
      <c r="BF747"/>
      <c r="BG747"/>
      <c r="BH747"/>
      <c r="BI747"/>
      <c r="BJ747"/>
      <c r="BK747" s="137"/>
      <c r="BO747"/>
      <c r="BP747"/>
      <c r="BQ747"/>
      <c r="BR747"/>
      <c r="BS747"/>
    </row>
    <row r="748" spans="1:71" ht="27" customHeight="1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 s="41"/>
      <c r="S748"/>
      <c r="U748" s="137"/>
      <c r="AB748"/>
      <c r="AE748"/>
      <c r="AI748"/>
      <c r="AK748"/>
      <c r="AL748"/>
      <c r="AM748"/>
      <c r="AN748"/>
      <c r="AO748"/>
      <c r="AP748"/>
      <c r="AQ748"/>
      <c r="AR748"/>
      <c r="BF748"/>
      <c r="BG748"/>
      <c r="BH748"/>
      <c r="BI748"/>
      <c r="BJ748"/>
      <c r="BK748" s="137"/>
      <c r="BO748"/>
      <c r="BP748"/>
      <c r="BQ748"/>
      <c r="BR748"/>
      <c r="BS748"/>
    </row>
    <row r="749" spans="1:71" ht="27" customHeight="1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 s="41"/>
      <c r="S749"/>
      <c r="U749" s="137"/>
      <c r="AB749"/>
      <c r="AE749"/>
      <c r="AI749"/>
      <c r="AK749"/>
      <c r="AL749"/>
      <c r="AM749"/>
      <c r="AN749"/>
      <c r="AO749"/>
      <c r="AP749"/>
      <c r="AQ749"/>
      <c r="AR749"/>
      <c r="BF749"/>
      <c r="BG749"/>
      <c r="BH749"/>
      <c r="BI749"/>
      <c r="BJ749"/>
      <c r="BK749" s="137"/>
      <c r="BO749"/>
      <c r="BP749"/>
      <c r="BQ749"/>
      <c r="BR749"/>
      <c r="BS749"/>
    </row>
    <row r="750" spans="1:71" ht="27" customHeight="1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 s="41"/>
      <c r="S750"/>
      <c r="U750" s="137"/>
      <c r="AB750"/>
      <c r="AE750"/>
      <c r="AI750"/>
      <c r="AK750"/>
      <c r="AL750"/>
      <c r="AM750"/>
      <c r="AN750"/>
      <c r="AO750"/>
      <c r="AP750"/>
      <c r="AQ750"/>
      <c r="AR750"/>
      <c r="BF750"/>
      <c r="BG750"/>
      <c r="BH750"/>
      <c r="BI750"/>
      <c r="BJ750"/>
      <c r="BK750" s="137"/>
      <c r="BO750"/>
      <c r="BP750"/>
      <c r="BQ750"/>
      <c r="BR750"/>
      <c r="BS750"/>
    </row>
    <row r="751" spans="1:71" ht="27" customHeight="1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 s="41"/>
      <c r="S751"/>
      <c r="U751" s="137"/>
      <c r="AB751"/>
      <c r="AE751"/>
      <c r="AI751"/>
      <c r="AK751"/>
      <c r="AL751"/>
      <c r="AM751"/>
      <c r="AN751"/>
      <c r="AO751"/>
      <c r="AP751"/>
      <c r="AQ751"/>
      <c r="AR751"/>
      <c r="BF751"/>
      <c r="BG751"/>
      <c r="BH751"/>
      <c r="BI751"/>
      <c r="BJ751"/>
      <c r="BK751" s="137"/>
      <c r="BO751"/>
      <c r="BP751"/>
      <c r="BQ751"/>
      <c r="BR751"/>
      <c r="BS751"/>
    </row>
    <row r="752" spans="1:71" ht="27" customHeight="1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 s="41"/>
      <c r="S752"/>
      <c r="U752" s="137"/>
      <c r="AB752"/>
      <c r="AE752"/>
      <c r="AI752"/>
      <c r="AK752"/>
      <c r="AL752"/>
      <c r="AM752"/>
      <c r="AN752"/>
      <c r="AO752"/>
      <c r="AP752"/>
      <c r="AQ752"/>
      <c r="AR752"/>
      <c r="BF752"/>
      <c r="BG752"/>
      <c r="BH752"/>
      <c r="BI752"/>
      <c r="BJ752"/>
      <c r="BK752" s="137"/>
      <c r="BO752"/>
      <c r="BP752"/>
      <c r="BQ752"/>
      <c r="BR752"/>
      <c r="BS752"/>
    </row>
    <row r="753" spans="1:71" ht="27" customHeight="1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 s="41"/>
      <c r="S753"/>
      <c r="U753" s="137"/>
      <c r="AB753"/>
      <c r="AE753"/>
      <c r="AI753"/>
      <c r="AK753"/>
      <c r="AL753"/>
      <c r="AM753"/>
      <c r="AN753"/>
      <c r="AO753"/>
      <c r="AP753"/>
      <c r="AQ753"/>
      <c r="AR753"/>
      <c r="BF753"/>
      <c r="BG753"/>
      <c r="BH753"/>
      <c r="BI753"/>
      <c r="BJ753"/>
      <c r="BK753" s="137"/>
      <c r="BO753"/>
      <c r="BP753"/>
      <c r="BQ753"/>
      <c r="BR753"/>
      <c r="BS753"/>
    </row>
    <row r="754" spans="1:71" ht="27" customHeight="1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 s="41"/>
      <c r="S754"/>
      <c r="U754" s="137"/>
      <c r="AB754"/>
      <c r="AE754"/>
      <c r="AI754"/>
      <c r="AK754"/>
      <c r="AL754"/>
      <c r="AM754"/>
      <c r="AN754"/>
      <c r="AO754"/>
      <c r="AP754"/>
      <c r="AQ754"/>
      <c r="AR754"/>
      <c r="BF754"/>
      <c r="BG754"/>
      <c r="BH754"/>
      <c r="BI754"/>
      <c r="BJ754"/>
      <c r="BK754" s="137"/>
      <c r="BO754"/>
      <c r="BP754"/>
      <c r="BQ754"/>
      <c r="BR754"/>
      <c r="BS754"/>
    </row>
    <row r="755" spans="1:71" ht="27" customHeight="1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 s="41"/>
      <c r="S755"/>
      <c r="U755" s="137"/>
      <c r="AB755"/>
      <c r="AE755"/>
      <c r="AI755"/>
      <c r="AK755"/>
      <c r="AL755"/>
      <c r="AM755"/>
      <c r="AN755"/>
      <c r="AO755"/>
      <c r="AP755"/>
      <c r="AQ755"/>
      <c r="AR755"/>
      <c r="BF755"/>
      <c r="BG755"/>
      <c r="BH755"/>
      <c r="BI755"/>
      <c r="BJ755"/>
      <c r="BK755" s="137"/>
      <c r="BO755"/>
      <c r="BP755"/>
      <c r="BQ755"/>
      <c r="BR755"/>
      <c r="BS755"/>
    </row>
    <row r="756" spans="1:71" ht="27" customHeight="1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 s="41"/>
      <c r="S756"/>
      <c r="U756" s="137"/>
      <c r="AB756"/>
      <c r="AE756"/>
      <c r="AI756"/>
      <c r="AK756"/>
      <c r="AL756"/>
      <c r="AM756"/>
      <c r="AN756"/>
      <c r="AO756"/>
      <c r="AP756"/>
      <c r="AQ756"/>
      <c r="AR756"/>
      <c r="BF756"/>
      <c r="BG756"/>
      <c r="BH756"/>
      <c r="BI756"/>
      <c r="BJ756"/>
      <c r="BK756" s="137"/>
      <c r="BO756"/>
      <c r="BP756"/>
      <c r="BQ756"/>
      <c r="BR756"/>
      <c r="BS756"/>
    </row>
    <row r="757" spans="1:71" ht="27" customHeight="1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 s="41"/>
      <c r="S757"/>
      <c r="U757" s="137"/>
      <c r="AB757"/>
      <c r="AE757"/>
      <c r="AI757"/>
      <c r="AK757"/>
      <c r="AL757"/>
      <c r="AM757"/>
      <c r="AN757"/>
      <c r="AO757"/>
      <c r="AP757"/>
      <c r="AQ757"/>
      <c r="AR757"/>
      <c r="BF757"/>
      <c r="BG757"/>
      <c r="BH757"/>
      <c r="BI757"/>
      <c r="BJ757"/>
      <c r="BK757" s="137"/>
      <c r="BO757"/>
      <c r="BP757"/>
      <c r="BQ757"/>
      <c r="BR757"/>
      <c r="BS757"/>
    </row>
    <row r="758" spans="1:71" ht="27" customHeight="1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 s="41"/>
      <c r="S758"/>
      <c r="U758" s="137"/>
      <c r="AB758"/>
      <c r="AE758"/>
      <c r="AI758"/>
      <c r="AK758"/>
      <c r="AL758"/>
      <c r="AM758"/>
      <c r="AN758"/>
      <c r="AO758"/>
      <c r="AP758"/>
      <c r="AQ758"/>
      <c r="AR758"/>
      <c r="BF758"/>
      <c r="BG758"/>
      <c r="BH758"/>
      <c r="BI758"/>
      <c r="BJ758"/>
      <c r="BK758" s="137"/>
      <c r="BO758"/>
      <c r="BP758"/>
      <c r="BQ758"/>
      <c r="BR758"/>
      <c r="BS758"/>
    </row>
    <row r="759" spans="1:71" ht="27" customHeigh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 s="41"/>
      <c r="S759"/>
      <c r="U759" s="137"/>
      <c r="AB759"/>
      <c r="AE759"/>
      <c r="AI759"/>
      <c r="AK759"/>
      <c r="AL759"/>
      <c r="AM759"/>
      <c r="AN759"/>
      <c r="AO759"/>
      <c r="AP759"/>
      <c r="AQ759"/>
      <c r="AR759"/>
      <c r="BF759"/>
      <c r="BG759"/>
      <c r="BH759"/>
      <c r="BI759"/>
      <c r="BJ759"/>
      <c r="BK759" s="137"/>
      <c r="BO759"/>
      <c r="BP759"/>
      <c r="BQ759"/>
      <c r="BR759"/>
      <c r="BS759"/>
    </row>
    <row r="760" spans="1:71" ht="27" customHeight="1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 s="41"/>
      <c r="S760"/>
      <c r="U760" s="137"/>
      <c r="AB760"/>
      <c r="AE760"/>
      <c r="AI760"/>
      <c r="AK760"/>
      <c r="AL760"/>
      <c r="AM760"/>
      <c r="AN760"/>
      <c r="AO760"/>
      <c r="AP760"/>
      <c r="AQ760"/>
      <c r="AR760"/>
      <c r="BF760"/>
      <c r="BG760"/>
      <c r="BH760"/>
      <c r="BI760"/>
      <c r="BJ760"/>
      <c r="BK760" s="137"/>
      <c r="BO760"/>
      <c r="BP760"/>
      <c r="BQ760"/>
      <c r="BR760"/>
      <c r="BS760"/>
    </row>
    <row r="761" spans="1:71" ht="27" customHeight="1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 s="41"/>
      <c r="S761"/>
      <c r="U761" s="137"/>
      <c r="AB761"/>
      <c r="AE761"/>
      <c r="AI761"/>
      <c r="AK761"/>
      <c r="AL761"/>
      <c r="AM761"/>
      <c r="AN761"/>
      <c r="AO761"/>
      <c r="AP761"/>
      <c r="AQ761"/>
      <c r="AR761"/>
      <c r="BF761"/>
      <c r="BG761"/>
      <c r="BH761"/>
      <c r="BI761"/>
      <c r="BJ761"/>
      <c r="BK761" s="137"/>
      <c r="BO761"/>
      <c r="BP761"/>
      <c r="BQ761"/>
      <c r="BR761"/>
      <c r="BS761"/>
    </row>
    <row r="762" spans="1:71" ht="27" customHeight="1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 s="41"/>
      <c r="S762"/>
      <c r="U762" s="137"/>
      <c r="AB762"/>
      <c r="AE762"/>
      <c r="AI762"/>
      <c r="AK762"/>
      <c r="AL762"/>
      <c r="AM762"/>
      <c r="AN762"/>
      <c r="AO762"/>
      <c r="AP762"/>
      <c r="AQ762"/>
      <c r="AR762"/>
      <c r="BF762"/>
      <c r="BG762"/>
      <c r="BH762"/>
      <c r="BI762"/>
      <c r="BJ762"/>
      <c r="BK762" s="137"/>
      <c r="BO762"/>
      <c r="BP762"/>
      <c r="BQ762"/>
      <c r="BR762"/>
      <c r="BS762"/>
    </row>
    <row r="763" spans="1:71" ht="27" customHeight="1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 s="41"/>
      <c r="S763"/>
      <c r="U763" s="137"/>
      <c r="AB763"/>
      <c r="AE763"/>
      <c r="AI763"/>
      <c r="AK763"/>
      <c r="AL763"/>
      <c r="AM763"/>
      <c r="AN763"/>
      <c r="AO763"/>
      <c r="AP763"/>
      <c r="AQ763"/>
      <c r="AR763"/>
      <c r="BF763"/>
      <c r="BG763"/>
      <c r="BH763"/>
      <c r="BI763"/>
      <c r="BJ763"/>
      <c r="BK763" s="137"/>
      <c r="BO763"/>
      <c r="BP763"/>
      <c r="BQ763"/>
      <c r="BR763"/>
      <c r="BS763"/>
    </row>
    <row r="764" spans="1:71" ht="27" customHeight="1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 s="41"/>
      <c r="S764"/>
      <c r="U764" s="137"/>
      <c r="AB764"/>
      <c r="AE764"/>
      <c r="AI764"/>
      <c r="AK764"/>
      <c r="AL764"/>
      <c r="AM764"/>
      <c r="AN764"/>
      <c r="AO764"/>
      <c r="AP764"/>
      <c r="AQ764"/>
      <c r="AR764"/>
      <c r="BF764"/>
      <c r="BG764"/>
      <c r="BH764"/>
      <c r="BI764"/>
      <c r="BJ764"/>
      <c r="BK764" s="137"/>
      <c r="BO764"/>
      <c r="BP764"/>
      <c r="BQ764"/>
      <c r="BR764"/>
      <c r="BS764"/>
    </row>
    <row r="765" spans="1:71" ht="27" customHeight="1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 s="41"/>
      <c r="S765"/>
      <c r="U765" s="137"/>
      <c r="AB765"/>
      <c r="AE765"/>
      <c r="AI765"/>
      <c r="AK765"/>
      <c r="AL765"/>
      <c r="AM765"/>
      <c r="AN765"/>
      <c r="AO765"/>
      <c r="AP765"/>
      <c r="AQ765"/>
      <c r="AR765"/>
      <c r="BF765"/>
      <c r="BG765"/>
      <c r="BH765"/>
      <c r="BI765"/>
      <c r="BJ765"/>
      <c r="BK765" s="137"/>
      <c r="BO765"/>
      <c r="BP765"/>
      <c r="BQ765"/>
      <c r="BR765"/>
      <c r="BS765"/>
    </row>
    <row r="766" spans="1:71" ht="27" customHeight="1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 s="41"/>
      <c r="S766"/>
      <c r="U766" s="137"/>
      <c r="AB766"/>
      <c r="AE766"/>
      <c r="AI766"/>
      <c r="AK766"/>
      <c r="AL766"/>
      <c r="AM766"/>
      <c r="AN766"/>
      <c r="AO766"/>
      <c r="AP766"/>
      <c r="AQ766"/>
      <c r="AR766"/>
      <c r="BF766"/>
      <c r="BG766"/>
      <c r="BH766"/>
      <c r="BI766"/>
      <c r="BJ766"/>
      <c r="BK766" s="137"/>
      <c r="BO766"/>
      <c r="BP766"/>
      <c r="BQ766"/>
      <c r="BR766"/>
      <c r="BS766"/>
    </row>
    <row r="767" spans="1:71" ht="27" customHeight="1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 s="41"/>
      <c r="S767"/>
      <c r="U767" s="137"/>
      <c r="AB767"/>
      <c r="AE767"/>
      <c r="AI767"/>
      <c r="AK767"/>
      <c r="AL767"/>
      <c r="AM767"/>
      <c r="AN767"/>
      <c r="AO767"/>
      <c r="AP767"/>
      <c r="AQ767"/>
      <c r="AR767"/>
      <c r="BF767"/>
      <c r="BG767"/>
      <c r="BH767"/>
      <c r="BI767"/>
      <c r="BJ767"/>
      <c r="BK767" s="137"/>
      <c r="BO767"/>
      <c r="BP767"/>
      <c r="BQ767"/>
      <c r="BR767"/>
      <c r="BS767"/>
    </row>
    <row r="768" spans="1:71" ht="27" customHeight="1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 s="41"/>
      <c r="S768"/>
      <c r="U768" s="137"/>
      <c r="AB768"/>
      <c r="AE768"/>
      <c r="AI768"/>
      <c r="AK768"/>
      <c r="AL768"/>
      <c r="AM768"/>
      <c r="AN768"/>
      <c r="AO768"/>
      <c r="AP768"/>
      <c r="AQ768"/>
      <c r="AR768"/>
      <c r="BF768"/>
      <c r="BG768"/>
      <c r="BH768"/>
      <c r="BI768"/>
      <c r="BJ768"/>
      <c r="BK768" s="137"/>
      <c r="BO768"/>
      <c r="BP768"/>
      <c r="BQ768"/>
      <c r="BR768"/>
      <c r="BS768"/>
    </row>
    <row r="769" spans="1:71" ht="27" customHeight="1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 s="41"/>
      <c r="S769"/>
      <c r="U769" s="137"/>
      <c r="AB769"/>
      <c r="AE769"/>
      <c r="AI769"/>
      <c r="AK769"/>
      <c r="AL769"/>
      <c r="AM769"/>
      <c r="AN769"/>
      <c r="AO769"/>
      <c r="AP769"/>
      <c r="AQ769"/>
      <c r="AR769"/>
      <c r="BF769"/>
      <c r="BG769"/>
      <c r="BH769"/>
      <c r="BI769"/>
      <c r="BJ769"/>
      <c r="BK769" s="137"/>
      <c r="BO769"/>
      <c r="BP769"/>
      <c r="BQ769"/>
      <c r="BR769"/>
      <c r="BS769"/>
    </row>
    <row r="770" spans="1:71" ht="27" customHeight="1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 s="41"/>
      <c r="S770"/>
      <c r="U770" s="137"/>
      <c r="AB770"/>
      <c r="AE770"/>
      <c r="AI770"/>
      <c r="AK770"/>
      <c r="AL770"/>
      <c r="AM770"/>
      <c r="AN770"/>
      <c r="AO770"/>
      <c r="AP770"/>
      <c r="AQ770"/>
      <c r="AR770"/>
      <c r="BF770"/>
      <c r="BG770"/>
      <c r="BH770"/>
      <c r="BI770"/>
      <c r="BJ770"/>
      <c r="BK770" s="137"/>
      <c r="BO770"/>
      <c r="BP770"/>
      <c r="BQ770"/>
      <c r="BR770"/>
      <c r="BS770"/>
    </row>
    <row r="771" spans="1:71" ht="27" customHeight="1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 s="41"/>
      <c r="S771"/>
      <c r="U771" s="137"/>
      <c r="AB771"/>
      <c r="AE771"/>
      <c r="AI771"/>
      <c r="AK771"/>
      <c r="AL771"/>
      <c r="AM771"/>
      <c r="AN771"/>
      <c r="AO771"/>
      <c r="AP771"/>
      <c r="AQ771"/>
      <c r="AR771"/>
      <c r="BF771"/>
      <c r="BG771"/>
      <c r="BH771"/>
      <c r="BI771"/>
      <c r="BJ771"/>
      <c r="BK771" s="137"/>
      <c r="BO771"/>
      <c r="BP771"/>
      <c r="BQ771"/>
      <c r="BR771"/>
      <c r="BS771"/>
    </row>
    <row r="772" spans="1:71" ht="27" customHeight="1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 s="41"/>
      <c r="S772"/>
      <c r="U772" s="137"/>
      <c r="AB772"/>
      <c r="AE772"/>
      <c r="AI772"/>
      <c r="AK772"/>
      <c r="AL772"/>
      <c r="AM772"/>
      <c r="AN772"/>
      <c r="AO772"/>
      <c r="AP772"/>
      <c r="AQ772"/>
      <c r="AR772"/>
      <c r="BF772"/>
      <c r="BG772"/>
      <c r="BH772"/>
      <c r="BI772"/>
      <c r="BJ772"/>
      <c r="BK772" s="137"/>
      <c r="BO772"/>
      <c r="BP772"/>
      <c r="BQ772"/>
      <c r="BR772"/>
      <c r="BS772"/>
    </row>
    <row r="773" spans="1:71" ht="27" customHeight="1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 s="41"/>
      <c r="S773"/>
      <c r="U773" s="137"/>
      <c r="AB773"/>
      <c r="AE773"/>
      <c r="AI773"/>
      <c r="AK773"/>
      <c r="AL773"/>
      <c r="AM773"/>
      <c r="AN773"/>
      <c r="AO773"/>
      <c r="AP773"/>
      <c r="AQ773"/>
      <c r="AR773"/>
      <c r="BF773"/>
      <c r="BG773"/>
      <c r="BH773"/>
      <c r="BI773"/>
      <c r="BJ773"/>
      <c r="BK773" s="137"/>
      <c r="BO773"/>
      <c r="BP773"/>
      <c r="BQ773"/>
      <c r="BR773"/>
      <c r="BS773"/>
    </row>
    <row r="774" spans="1:71" ht="27" customHeight="1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 s="41"/>
      <c r="S774"/>
      <c r="U774" s="137"/>
      <c r="AB774"/>
      <c r="AE774"/>
      <c r="AI774"/>
      <c r="AK774"/>
      <c r="AL774"/>
      <c r="AM774"/>
      <c r="AN774"/>
      <c r="AO774"/>
      <c r="AP774"/>
      <c r="AQ774"/>
      <c r="AR774"/>
      <c r="BF774"/>
      <c r="BG774"/>
      <c r="BH774"/>
      <c r="BI774"/>
      <c r="BJ774"/>
      <c r="BK774" s="137"/>
      <c r="BO774"/>
      <c r="BP774"/>
      <c r="BQ774"/>
      <c r="BR774"/>
      <c r="BS774"/>
    </row>
    <row r="775" spans="1:71" ht="27" customHeight="1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 s="41"/>
      <c r="S775"/>
      <c r="U775" s="137"/>
      <c r="AB775"/>
      <c r="AE775"/>
      <c r="AI775"/>
      <c r="AK775"/>
      <c r="AL775"/>
      <c r="AM775"/>
      <c r="AN775"/>
      <c r="AO775"/>
      <c r="AP775"/>
      <c r="AQ775"/>
      <c r="AR775"/>
      <c r="BF775"/>
      <c r="BG775"/>
      <c r="BH775"/>
      <c r="BI775"/>
      <c r="BJ775"/>
      <c r="BK775" s="137"/>
      <c r="BO775"/>
      <c r="BP775"/>
      <c r="BQ775"/>
      <c r="BR775"/>
      <c r="BS775"/>
    </row>
    <row r="776" spans="1:71" ht="27" customHeight="1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 s="41"/>
      <c r="S776"/>
      <c r="U776" s="137"/>
      <c r="AB776"/>
      <c r="AE776"/>
      <c r="AI776"/>
      <c r="AK776"/>
      <c r="AL776"/>
      <c r="AM776"/>
      <c r="AN776"/>
      <c r="AO776"/>
      <c r="AP776"/>
      <c r="AQ776"/>
      <c r="AR776"/>
      <c r="BF776"/>
      <c r="BG776"/>
      <c r="BH776"/>
      <c r="BI776"/>
      <c r="BJ776"/>
      <c r="BK776" s="137"/>
      <c r="BO776"/>
      <c r="BP776"/>
      <c r="BQ776"/>
      <c r="BR776"/>
      <c r="BS776"/>
    </row>
    <row r="777" spans="1:71" ht="27" customHeight="1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 s="41"/>
      <c r="S777"/>
      <c r="U777" s="137"/>
      <c r="AB777"/>
      <c r="AE777"/>
      <c r="AI777"/>
      <c r="AK777"/>
      <c r="AL777"/>
      <c r="AM777"/>
      <c r="AN777"/>
      <c r="AO777"/>
      <c r="AP777"/>
      <c r="AQ777"/>
      <c r="AR777"/>
      <c r="BF777"/>
      <c r="BG777"/>
      <c r="BH777"/>
      <c r="BI777"/>
      <c r="BJ777"/>
      <c r="BK777" s="137"/>
      <c r="BO777"/>
      <c r="BP777"/>
      <c r="BQ777"/>
      <c r="BR777"/>
      <c r="BS777"/>
    </row>
    <row r="778" spans="1:71" ht="27" customHeight="1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 s="41"/>
      <c r="S778"/>
      <c r="U778" s="137"/>
      <c r="AB778"/>
      <c r="AE778"/>
      <c r="AI778"/>
      <c r="AK778"/>
      <c r="AL778"/>
      <c r="AM778"/>
      <c r="AN778"/>
      <c r="AO778"/>
      <c r="AP778"/>
      <c r="AQ778"/>
      <c r="AR778"/>
      <c r="BF778"/>
      <c r="BG778"/>
      <c r="BH778"/>
      <c r="BI778"/>
      <c r="BJ778"/>
      <c r="BK778" s="137"/>
      <c r="BO778"/>
      <c r="BP778"/>
      <c r="BQ778"/>
      <c r="BR778"/>
      <c r="BS778"/>
    </row>
    <row r="779" spans="1:71" ht="38.25" customHeight="1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 s="41"/>
      <c r="S779"/>
      <c r="U779" s="137"/>
      <c r="AB779"/>
      <c r="AE779"/>
      <c r="AI779"/>
      <c r="AK779"/>
      <c r="AL779"/>
      <c r="AM779"/>
      <c r="AN779"/>
      <c r="AO779"/>
      <c r="AP779"/>
      <c r="AQ779"/>
      <c r="AR779"/>
      <c r="BF779"/>
      <c r="BG779"/>
      <c r="BH779"/>
      <c r="BI779"/>
      <c r="BJ779"/>
      <c r="BK779" s="137"/>
      <c r="BO779"/>
      <c r="BP779"/>
      <c r="BQ779"/>
      <c r="BR779"/>
      <c r="BS779"/>
    </row>
    <row r="780" spans="1:71" ht="27" customHeight="1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 s="41"/>
      <c r="S780"/>
      <c r="U780" s="137"/>
      <c r="AB780"/>
      <c r="AE780"/>
      <c r="AI780"/>
      <c r="AK780"/>
      <c r="AL780"/>
      <c r="AM780"/>
      <c r="AN780"/>
      <c r="AO780"/>
      <c r="AP780"/>
      <c r="AQ780"/>
      <c r="AR780"/>
      <c r="BF780"/>
      <c r="BG780"/>
      <c r="BH780"/>
      <c r="BI780"/>
      <c r="BJ780"/>
      <c r="BK780" s="137"/>
      <c r="BO780"/>
      <c r="BP780"/>
      <c r="BQ780"/>
      <c r="BR780"/>
      <c r="BS780"/>
    </row>
    <row r="781" spans="1:71" ht="36" customHeight="1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 s="41"/>
      <c r="S781"/>
      <c r="U781" s="137"/>
      <c r="AB781"/>
      <c r="AE781"/>
      <c r="AI781"/>
      <c r="AK781"/>
      <c r="AL781"/>
      <c r="AM781"/>
      <c r="AN781"/>
      <c r="AO781"/>
      <c r="AP781"/>
      <c r="AQ781"/>
      <c r="AR781"/>
      <c r="BF781"/>
      <c r="BG781"/>
      <c r="BH781"/>
      <c r="BI781"/>
      <c r="BJ781"/>
      <c r="BK781" s="137"/>
      <c r="BO781"/>
      <c r="BP781"/>
      <c r="BQ781"/>
      <c r="BR781"/>
      <c r="BS781"/>
    </row>
    <row r="782" spans="1:71" ht="27" customHeight="1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 s="41"/>
      <c r="S782"/>
      <c r="U782" s="137"/>
      <c r="AB782"/>
      <c r="AE782"/>
      <c r="AI782"/>
      <c r="AK782"/>
      <c r="AL782"/>
      <c r="AM782"/>
      <c r="AN782"/>
      <c r="AO782"/>
      <c r="AP782"/>
      <c r="AQ782"/>
      <c r="AR782"/>
      <c r="BF782"/>
      <c r="BG782"/>
      <c r="BH782"/>
      <c r="BI782"/>
      <c r="BJ782"/>
      <c r="BK782" s="137"/>
      <c r="BO782"/>
      <c r="BP782"/>
      <c r="BQ782"/>
      <c r="BR782"/>
      <c r="BS782"/>
    </row>
    <row r="783" spans="1:71" ht="27" customHeight="1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 s="41"/>
      <c r="S783"/>
      <c r="U783" s="137"/>
      <c r="AB783"/>
      <c r="AE783"/>
      <c r="AI783"/>
      <c r="AK783"/>
      <c r="AL783"/>
      <c r="AM783"/>
      <c r="AN783"/>
      <c r="AO783"/>
      <c r="AP783"/>
      <c r="AQ783"/>
      <c r="AR783"/>
      <c r="BF783"/>
      <c r="BG783"/>
      <c r="BH783"/>
      <c r="BI783"/>
      <c r="BJ783"/>
      <c r="BK783" s="137"/>
      <c r="BO783"/>
      <c r="BP783"/>
      <c r="BQ783"/>
      <c r="BR783"/>
      <c r="BS783"/>
    </row>
    <row r="784" spans="1:71" ht="27" customHeight="1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 s="41"/>
      <c r="S784"/>
      <c r="U784" s="137"/>
      <c r="AB784"/>
      <c r="AE784"/>
      <c r="AI784"/>
      <c r="AK784"/>
      <c r="AL784"/>
      <c r="AM784"/>
      <c r="AN784"/>
      <c r="AO784"/>
      <c r="AP784"/>
      <c r="AQ784"/>
      <c r="AR784"/>
      <c r="BF784"/>
      <c r="BG784"/>
      <c r="BH784"/>
      <c r="BI784"/>
      <c r="BJ784"/>
      <c r="BK784" s="137"/>
      <c r="BO784"/>
      <c r="BP784"/>
      <c r="BQ784"/>
      <c r="BR784"/>
      <c r="BS784"/>
    </row>
    <row r="785" spans="1:71" ht="27" customHeight="1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 s="41"/>
      <c r="S785"/>
      <c r="U785" s="137"/>
      <c r="AB785"/>
      <c r="AE785"/>
      <c r="AI785"/>
      <c r="AK785"/>
      <c r="AL785"/>
      <c r="AM785"/>
      <c r="AN785"/>
      <c r="AO785"/>
      <c r="AP785"/>
      <c r="AQ785"/>
      <c r="AR785"/>
      <c r="BF785"/>
      <c r="BG785"/>
      <c r="BH785"/>
      <c r="BI785"/>
      <c r="BJ785"/>
      <c r="BK785" s="137"/>
      <c r="BO785"/>
      <c r="BP785"/>
      <c r="BQ785"/>
      <c r="BR785"/>
      <c r="BS785"/>
    </row>
    <row r="786" spans="1:71" ht="27" customHeight="1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 s="41"/>
      <c r="S786"/>
      <c r="U786" s="137"/>
      <c r="AB786"/>
      <c r="AE786"/>
      <c r="AI786"/>
      <c r="AK786"/>
      <c r="AL786"/>
      <c r="AM786"/>
      <c r="AN786"/>
      <c r="AO786"/>
      <c r="AP786"/>
      <c r="AQ786"/>
      <c r="AR786"/>
      <c r="BF786"/>
      <c r="BG786"/>
      <c r="BH786"/>
      <c r="BI786"/>
      <c r="BJ786"/>
      <c r="BK786" s="137"/>
      <c r="BO786"/>
      <c r="BP786"/>
      <c r="BQ786"/>
      <c r="BR786"/>
      <c r="BS786"/>
    </row>
    <row r="787" spans="1:71" ht="27" customHeight="1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 s="41"/>
      <c r="S787"/>
      <c r="U787" s="137"/>
      <c r="AB787"/>
      <c r="AE787"/>
      <c r="AI787"/>
      <c r="AK787"/>
      <c r="AL787"/>
      <c r="AM787"/>
      <c r="AN787"/>
      <c r="AO787"/>
      <c r="AP787"/>
      <c r="AQ787"/>
      <c r="AR787"/>
      <c r="BF787"/>
      <c r="BG787"/>
      <c r="BH787"/>
      <c r="BI787"/>
      <c r="BJ787"/>
      <c r="BK787" s="137"/>
      <c r="BO787"/>
      <c r="BP787"/>
      <c r="BQ787"/>
      <c r="BR787"/>
      <c r="BS787"/>
    </row>
    <row r="788" spans="1:71" ht="27" customHeight="1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 s="41"/>
      <c r="S788"/>
      <c r="U788" s="137"/>
      <c r="AB788"/>
      <c r="AE788"/>
      <c r="AI788"/>
      <c r="AK788"/>
      <c r="AL788"/>
      <c r="AM788"/>
      <c r="AN788"/>
      <c r="AO788"/>
      <c r="AP788"/>
      <c r="AQ788"/>
      <c r="AR788"/>
      <c r="BF788"/>
      <c r="BG788"/>
      <c r="BH788"/>
      <c r="BI788"/>
      <c r="BJ788"/>
      <c r="BK788" s="137"/>
      <c r="BO788"/>
      <c r="BP788"/>
      <c r="BQ788"/>
      <c r="BR788"/>
      <c r="BS788"/>
    </row>
    <row r="789" spans="1:71" ht="27" customHeight="1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 s="41"/>
      <c r="S789"/>
      <c r="U789" s="137"/>
      <c r="AB789"/>
      <c r="AE789"/>
      <c r="AI789"/>
      <c r="AK789"/>
      <c r="AL789"/>
      <c r="AM789"/>
      <c r="AN789"/>
      <c r="AO789"/>
      <c r="AP789"/>
      <c r="AQ789"/>
      <c r="AR789"/>
      <c r="BF789"/>
      <c r="BG789"/>
      <c r="BH789"/>
      <c r="BI789"/>
      <c r="BJ789"/>
      <c r="BK789" s="137"/>
      <c r="BO789"/>
      <c r="BP789"/>
      <c r="BQ789"/>
      <c r="BR789"/>
      <c r="BS789"/>
    </row>
    <row r="790" spans="1:71" ht="27" customHeight="1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 s="41"/>
      <c r="S790"/>
      <c r="U790" s="137"/>
      <c r="AB790"/>
      <c r="AE790"/>
      <c r="AI790"/>
      <c r="AK790"/>
      <c r="AL790"/>
      <c r="AM790"/>
      <c r="AN790"/>
      <c r="AO790"/>
      <c r="AP790"/>
      <c r="AQ790"/>
      <c r="AR790"/>
      <c r="BF790"/>
      <c r="BG790"/>
      <c r="BH790"/>
      <c r="BI790"/>
      <c r="BJ790"/>
      <c r="BK790" s="137"/>
      <c r="BO790"/>
      <c r="BP790"/>
      <c r="BQ790"/>
      <c r="BR790"/>
      <c r="BS790"/>
    </row>
    <row r="791" spans="1:71" ht="27" customHeight="1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 s="41"/>
      <c r="S791"/>
      <c r="U791" s="137"/>
      <c r="AB791"/>
      <c r="AE791"/>
      <c r="AI791"/>
      <c r="AK791"/>
      <c r="AL791"/>
      <c r="AM791"/>
      <c r="AN791"/>
      <c r="AO791"/>
      <c r="AP791"/>
      <c r="AQ791"/>
      <c r="AR791"/>
      <c r="BF791"/>
      <c r="BG791"/>
      <c r="BH791"/>
      <c r="BI791"/>
      <c r="BJ791"/>
      <c r="BK791" s="137"/>
      <c r="BO791"/>
      <c r="BP791"/>
      <c r="BQ791"/>
      <c r="BR791"/>
      <c r="BS791"/>
    </row>
    <row r="792" spans="1:71" ht="27" customHeight="1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 s="41"/>
      <c r="S792"/>
      <c r="U792" s="137"/>
      <c r="AB792"/>
      <c r="AE792"/>
      <c r="AI792"/>
      <c r="AK792"/>
      <c r="AL792"/>
      <c r="AM792"/>
      <c r="AN792"/>
      <c r="AO792"/>
      <c r="AP792"/>
      <c r="AQ792"/>
      <c r="AR792"/>
      <c r="BF792"/>
      <c r="BG792"/>
      <c r="BH792"/>
      <c r="BI792"/>
      <c r="BJ792"/>
      <c r="BK792" s="137"/>
      <c r="BO792"/>
      <c r="BP792"/>
      <c r="BQ792"/>
      <c r="BR792"/>
      <c r="BS792"/>
    </row>
    <row r="793" spans="1:71" ht="27" customHeight="1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 s="41"/>
      <c r="S793"/>
      <c r="U793" s="137"/>
      <c r="AB793"/>
      <c r="AE793"/>
      <c r="AI793"/>
      <c r="AK793"/>
      <c r="AL793"/>
      <c r="AM793"/>
      <c r="AN793"/>
      <c r="AO793"/>
      <c r="AP793"/>
      <c r="AQ793"/>
      <c r="AR793"/>
      <c r="BF793"/>
      <c r="BG793"/>
      <c r="BH793"/>
      <c r="BI793"/>
      <c r="BJ793"/>
      <c r="BK793" s="137"/>
      <c r="BO793"/>
      <c r="BP793"/>
      <c r="BQ793"/>
      <c r="BR793"/>
      <c r="BS793"/>
    </row>
    <row r="794" spans="1:71" ht="27" customHeight="1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 s="41"/>
      <c r="S794"/>
      <c r="U794" s="137"/>
      <c r="AB794"/>
      <c r="AE794"/>
      <c r="AI794"/>
      <c r="AK794"/>
      <c r="AL794"/>
      <c r="AM794"/>
      <c r="AN794"/>
      <c r="AO794"/>
      <c r="AP794"/>
      <c r="AQ794"/>
      <c r="AR794"/>
      <c r="BF794"/>
      <c r="BG794"/>
      <c r="BH794"/>
      <c r="BI794"/>
      <c r="BJ794"/>
      <c r="BK794" s="137"/>
      <c r="BO794"/>
      <c r="BP794"/>
      <c r="BQ794"/>
      <c r="BR794"/>
      <c r="BS794"/>
    </row>
    <row r="795" spans="1:71" ht="27" customHeight="1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 s="41"/>
      <c r="S795"/>
      <c r="U795" s="137"/>
      <c r="AB795"/>
      <c r="AE795"/>
      <c r="AI795"/>
      <c r="AK795"/>
      <c r="AL795"/>
      <c r="AM795"/>
      <c r="AN795"/>
      <c r="AO795"/>
      <c r="AP795"/>
      <c r="AQ795"/>
      <c r="AR795"/>
      <c r="BF795"/>
      <c r="BG795"/>
      <c r="BH795"/>
      <c r="BI795"/>
      <c r="BJ795"/>
      <c r="BK795" s="137"/>
      <c r="BO795"/>
      <c r="BP795"/>
      <c r="BQ795"/>
      <c r="BR795"/>
      <c r="BS795"/>
    </row>
    <row r="796" spans="1:71" ht="27" customHeight="1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 s="41"/>
      <c r="S796"/>
      <c r="U796" s="137"/>
      <c r="AB796"/>
      <c r="AE796"/>
      <c r="AI796"/>
      <c r="AK796"/>
      <c r="AL796"/>
      <c r="AM796"/>
      <c r="AN796"/>
      <c r="AO796"/>
      <c r="AP796"/>
      <c r="AQ796"/>
      <c r="AR796"/>
      <c r="BF796"/>
      <c r="BG796"/>
      <c r="BH796"/>
      <c r="BI796"/>
      <c r="BJ796"/>
      <c r="BK796" s="137"/>
      <c r="BO796"/>
      <c r="BP796"/>
      <c r="BQ796"/>
      <c r="BR796"/>
      <c r="BS796"/>
    </row>
    <row r="797" spans="1:71" ht="27" customHeight="1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 s="41"/>
      <c r="S797"/>
      <c r="U797" s="137"/>
      <c r="AB797"/>
      <c r="AE797"/>
      <c r="AI797"/>
      <c r="AK797"/>
      <c r="AL797"/>
      <c r="AM797"/>
      <c r="AN797"/>
      <c r="AO797"/>
      <c r="AP797"/>
      <c r="AQ797"/>
      <c r="AR797"/>
      <c r="BF797"/>
      <c r="BG797"/>
      <c r="BH797"/>
      <c r="BI797"/>
      <c r="BJ797"/>
      <c r="BK797" s="137"/>
      <c r="BO797"/>
      <c r="BP797"/>
      <c r="BQ797"/>
      <c r="BR797"/>
      <c r="BS797"/>
    </row>
    <row r="798" spans="1:71" ht="27" customHeight="1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 s="41"/>
      <c r="S798"/>
      <c r="U798" s="137"/>
      <c r="AB798"/>
      <c r="AE798"/>
      <c r="AI798"/>
      <c r="AK798"/>
      <c r="AL798"/>
      <c r="AM798"/>
      <c r="AN798"/>
      <c r="AO798"/>
      <c r="AP798"/>
      <c r="AQ798"/>
      <c r="AR798"/>
      <c r="BF798"/>
      <c r="BG798"/>
      <c r="BH798"/>
      <c r="BI798"/>
      <c r="BJ798"/>
      <c r="BK798" s="137"/>
      <c r="BO798"/>
      <c r="BP798"/>
      <c r="BQ798"/>
      <c r="BR798"/>
      <c r="BS798"/>
    </row>
    <row r="799" spans="1:71" ht="27" customHeight="1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 s="41"/>
      <c r="S799"/>
      <c r="U799" s="137"/>
      <c r="AB799"/>
      <c r="AE799"/>
      <c r="AI799"/>
      <c r="AK799"/>
      <c r="AL799"/>
      <c r="AM799"/>
      <c r="AN799"/>
      <c r="AO799"/>
      <c r="AP799"/>
      <c r="AQ799"/>
      <c r="AR799"/>
      <c r="BF799"/>
      <c r="BG799"/>
      <c r="BH799"/>
      <c r="BI799"/>
      <c r="BJ799"/>
      <c r="BK799" s="137"/>
      <c r="BO799"/>
      <c r="BP799"/>
      <c r="BQ799"/>
      <c r="BR799"/>
      <c r="BS799"/>
    </row>
    <row r="800" spans="1:71" ht="27" customHeight="1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 s="41"/>
      <c r="S800"/>
      <c r="U800" s="137"/>
      <c r="AB800"/>
      <c r="AE800"/>
      <c r="AI800"/>
      <c r="AK800"/>
      <c r="AL800"/>
      <c r="AM800"/>
      <c r="AN800"/>
      <c r="AO800"/>
      <c r="AP800"/>
      <c r="AQ800"/>
      <c r="AR800"/>
      <c r="BF800"/>
      <c r="BG800"/>
      <c r="BH800"/>
      <c r="BI800"/>
      <c r="BJ800"/>
      <c r="BK800" s="137"/>
      <c r="BO800"/>
      <c r="BP800"/>
      <c r="BQ800"/>
      <c r="BR800"/>
      <c r="BS800"/>
    </row>
    <row r="801" spans="1:71" ht="27" customHeight="1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 s="41"/>
      <c r="S801"/>
      <c r="U801" s="137"/>
      <c r="AB801"/>
      <c r="AE801"/>
      <c r="AI801"/>
      <c r="AK801"/>
      <c r="AL801"/>
      <c r="AM801"/>
      <c r="AN801"/>
      <c r="AO801"/>
      <c r="AP801"/>
      <c r="AQ801"/>
      <c r="AR801"/>
      <c r="BF801"/>
      <c r="BG801"/>
      <c r="BH801"/>
      <c r="BI801"/>
      <c r="BJ801"/>
      <c r="BK801" s="137"/>
      <c r="BO801"/>
      <c r="BP801"/>
      <c r="BQ801"/>
      <c r="BR801"/>
      <c r="BS801"/>
    </row>
    <row r="802" spans="1:71" ht="27" customHeight="1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 s="41"/>
      <c r="S802"/>
      <c r="U802" s="137"/>
      <c r="AB802"/>
      <c r="AE802"/>
      <c r="AI802"/>
      <c r="AK802"/>
      <c r="AL802"/>
      <c r="AM802"/>
      <c r="AN802"/>
      <c r="AO802"/>
      <c r="AP802"/>
      <c r="AQ802"/>
      <c r="AR802"/>
      <c r="BF802"/>
      <c r="BG802"/>
      <c r="BH802"/>
      <c r="BI802"/>
      <c r="BJ802"/>
      <c r="BK802" s="137"/>
      <c r="BO802"/>
      <c r="BP802"/>
      <c r="BQ802"/>
      <c r="BR802"/>
      <c r="BS802"/>
    </row>
    <row r="803" spans="1:71" ht="51" customHeight="1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 s="41"/>
      <c r="S803"/>
      <c r="U803" s="137"/>
      <c r="AB803"/>
      <c r="AE803"/>
      <c r="AI803"/>
      <c r="AK803"/>
      <c r="AL803"/>
      <c r="AM803"/>
      <c r="AN803"/>
      <c r="AO803"/>
      <c r="AP803"/>
      <c r="AQ803"/>
      <c r="AR803"/>
      <c r="BF803"/>
      <c r="BG803"/>
      <c r="BH803"/>
      <c r="BI803"/>
      <c r="BJ803"/>
      <c r="BK803" s="137"/>
      <c r="BO803"/>
      <c r="BP803"/>
      <c r="BQ803"/>
      <c r="BR803"/>
      <c r="BS803"/>
    </row>
    <row r="804" spans="1:71" ht="27" customHeight="1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 s="41"/>
      <c r="S804"/>
      <c r="U804" s="137"/>
      <c r="AB804"/>
      <c r="AE804"/>
      <c r="AI804"/>
      <c r="AK804"/>
      <c r="AL804"/>
      <c r="AM804"/>
      <c r="AN804"/>
      <c r="AO804"/>
      <c r="AP804"/>
      <c r="AQ804"/>
      <c r="AR804"/>
      <c r="BF804"/>
      <c r="BG804"/>
      <c r="BH804"/>
      <c r="BI804"/>
      <c r="BJ804"/>
      <c r="BK804" s="137"/>
      <c r="BO804"/>
      <c r="BP804"/>
      <c r="BQ804"/>
      <c r="BR804"/>
      <c r="BS804"/>
    </row>
    <row r="805" spans="1:71" ht="27" customHeight="1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 s="41"/>
      <c r="S805"/>
      <c r="U805" s="137"/>
      <c r="AB805"/>
      <c r="AE805"/>
      <c r="AI805"/>
      <c r="AK805"/>
      <c r="AL805"/>
      <c r="AM805"/>
      <c r="AN805"/>
      <c r="AO805"/>
      <c r="AP805"/>
      <c r="AQ805"/>
      <c r="AR805"/>
      <c r="BF805"/>
      <c r="BG805"/>
      <c r="BH805"/>
      <c r="BI805"/>
      <c r="BJ805"/>
      <c r="BK805" s="137"/>
      <c r="BO805"/>
      <c r="BP805"/>
      <c r="BQ805"/>
      <c r="BR805"/>
      <c r="BS805"/>
    </row>
    <row r="806" spans="1:71" ht="27" customHeight="1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 s="41"/>
      <c r="S806"/>
      <c r="U806" s="137"/>
      <c r="AB806"/>
      <c r="AE806"/>
      <c r="AI806"/>
      <c r="AK806"/>
      <c r="AL806"/>
      <c r="AM806"/>
      <c r="AN806"/>
      <c r="AO806"/>
      <c r="AP806"/>
      <c r="AQ806"/>
      <c r="AR806"/>
      <c r="BF806"/>
      <c r="BG806"/>
      <c r="BH806"/>
      <c r="BI806"/>
      <c r="BJ806"/>
      <c r="BK806" s="137"/>
      <c r="BO806"/>
      <c r="BP806"/>
      <c r="BQ806"/>
      <c r="BR806"/>
      <c r="BS806"/>
    </row>
    <row r="807" spans="1:71" ht="27" customHeight="1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 s="41"/>
      <c r="S807"/>
      <c r="U807" s="137"/>
      <c r="AB807"/>
      <c r="AE807"/>
      <c r="AI807"/>
      <c r="AK807"/>
      <c r="AL807"/>
      <c r="AM807"/>
      <c r="AN807"/>
      <c r="AO807"/>
      <c r="AP807"/>
      <c r="AQ807"/>
      <c r="AR807"/>
      <c r="BF807"/>
      <c r="BG807"/>
      <c r="BH807"/>
      <c r="BI807"/>
      <c r="BJ807"/>
      <c r="BK807" s="137"/>
      <c r="BO807"/>
      <c r="BP807"/>
      <c r="BQ807"/>
      <c r="BR807"/>
      <c r="BS807"/>
    </row>
    <row r="808" spans="1:71" ht="27" customHeight="1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 s="41"/>
      <c r="S808"/>
      <c r="U808" s="137"/>
      <c r="AB808"/>
      <c r="AE808"/>
      <c r="AI808"/>
      <c r="AK808"/>
      <c r="AL808"/>
      <c r="AM808"/>
      <c r="AN808"/>
      <c r="AO808"/>
      <c r="AP808"/>
      <c r="AQ808"/>
      <c r="AR808"/>
      <c r="BF808"/>
      <c r="BG808"/>
      <c r="BH808"/>
      <c r="BI808"/>
      <c r="BJ808"/>
      <c r="BK808" s="137"/>
      <c r="BO808"/>
      <c r="BP808"/>
      <c r="BQ808"/>
      <c r="BR808"/>
      <c r="BS808"/>
    </row>
    <row r="809" spans="1:71" ht="27" customHeight="1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 s="41"/>
      <c r="S809"/>
      <c r="U809" s="137"/>
      <c r="AB809"/>
      <c r="AE809"/>
      <c r="AI809"/>
      <c r="AK809"/>
      <c r="AL809"/>
      <c r="AM809"/>
      <c r="AN809"/>
      <c r="AO809"/>
      <c r="AP809"/>
      <c r="AQ809"/>
      <c r="AR809"/>
      <c r="BF809"/>
      <c r="BG809"/>
      <c r="BH809"/>
      <c r="BI809"/>
      <c r="BJ809"/>
      <c r="BK809" s="137"/>
      <c r="BO809"/>
      <c r="BP809"/>
      <c r="BQ809"/>
      <c r="BR809"/>
      <c r="BS809"/>
    </row>
    <row r="810" spans="1:71" ht="27" customHeight="1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 s="41"/>
      <c r="S810"/>
      <c r="U810" s="137"/>
      <c r="AB810"/>
      <c r="AE810"/>
      <c r="AI810"/>
      <c r="AK810"/>
      <c r="AL810"/>
      <c r="AM810"/>
      <c r="AN810"/>
      <c r="AO810"/>
      <c r="AP810"/>
      <c r="AQ810"/>
      <c r="AR810"/>
      <c r="BF810"/>
      <c r="BG810"/>
      <c r="BH810"/>
      <c r="BI810"/>
      <c r="BJ810"/>
      <c r="BK810" s="137"/>
      <c r="BO810"/>
      <c r="BP810"/>
      <c r="BQ810"/>
      <c r="BR810"/>
      <c r="BS810"/>
    </row>
    <row r="811" spans="1:71" ht="27" customHeight="1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 s="41"/>
      <c r="S811"/>
      <c r="U811" s="137"/>
      <c r="AB811"/>
      <c r="AE811"/>
      <c r="AI811"/>
      <c r="AK811"/>
      <c r="AL811"/>
      <c r="AM811"/>
      <c r="AN811"/>
      <c r="AO811"/>
      <c r="AP811"/>
      <c r="AQ811"/>
      <c r="AR811"/>
      <c r="BF811"/>
      <c r="BG811"/>
      <c r="BH811"/>
      <c r="BI811"/>
      <c r="BJ811"/>
      <c r="BK811" s="137"/>
      <c r="BO811"/>
      <c r="BP811"/>
      <c r="BQ811"/>
      <c r="BR811"/>
      <c r="BS811"/>
    </row>
    <row r="812" spans="1:71" ht="27" customHeight="1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 s="41"/>
      <c r="S812"/>
      <c r="U812" s="137"/>
      <c r="AB812"/>
      <c r="AE812"/>
      <c r="AI812"/>
      <c r="AK812"/>
      <c r="AL812"/>
      <c r="AM812"/>
      <c r="AN812"/>
      <c r="AO812"/>
      <c r="AP812"/>
      <c r="AQ812"/>
      <c r="AR812"/>
      <c r="BF812"/>
      <c r="BG812"/>
      <c r="BH812"/>
      <c r="BI812"/>
      <c r="BJ812"/>
      <c r="BK812" s="137"/>
      <c r="BO812"/>
      <c r="BP812"/>
      <c r="BQ812"/>
      <c r="BR812"/>
      <c r="BS812"/>
    </row>
    <row r="813" spans="1:71" ht="27" customHeight="1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 s="41"/>
      <c r="S813"/>
      <c r="U813" s="137"/>
      <c r="AB813"/>
      <c r="AE813"/>
      <c r="AI813"/>
      <c r="AK813"/>
      <c r="AL813"/>
      <c r="AM813"/>
      <c r="AN813"/>
      <c r="AO813"/>
      <c r="AP813"/>
      <c r="AQ813"/>
      <c r="AR813"/>
      <c r="BF813"/>
      <c r="BG813"/>
      <c r="BH813"/>
      <c r="BI813"/>
      <c r="BJ813"/>
      <c r="BK813" s="137"/>
      <c r="BO813"/>
      <c r="BP813"/>
      <c r="BQ813"/>
      <c r="BR813"/>
      <c r="BS813"/>
    </row>
    <row r="814" spans="1:71" ht="27" customHeight="1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 s="41"/>
      <c r="S814"/>
      <c r="U814" s="137"/>
      <c r="AB814"/>
      <c r="AE814"/>
      <c r="AI814"/>
      <c r="AK814"/>
      <c r="AL814"/>
      <c r="AM814"/>
      <c r="AN814"/>
      <c r="AO814"/>
      <c r="AP814"/>
      <c r="AQ814"/>
      <c r="AR814"/>
      <c r="BF814"/>
      <c r="BG814"/>
      <c r="BH814"/>
      <c r="BI814"/>
      <c r="BJ814"/>
      <c r="BK814" s="137"/>
      <c r="BO814"/>
      <c r="BP814"/>
      <c r="BQ814"/>
      <c r="BR814"/>
      <c r="BS814"/>
    </row>
    <row r="815" spans="1:71" ht="27" customHeight="1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 s="41"/>
      <c r="S815"/>
      <c r="U815" s="137"/>
      <c r="AB815"/>
      <c r="AE815"/>
      <c r="AI815"/>
      <c r="AK815"/>
      <c r="AL815"/>
      <c r="AM815"/>
      <c r="AN815"/>
      <c r="AO815"/>
      <c r="AP815"/>
      <c r="AQ815"/>
      <c r="AR815"/>
      <c r="BF815"/>
      <c r="BG815"/>
      <c r="BH815"/>
      <c r="BI815"/>
      <c r="BJ815"/>
      <c r="BK815" s="137"/>
      <c r="BO815"/>
      <c r="BP815"/>
      <c r="BQ815"/>
      <c r="BR815"/>
      <c r="BS815"/>
    </row>
    <row r="816" spans="1:71" ht="27" customHeight="1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 s="41"/>
      <c r="S816"/>
      <c r="U816" s="137"/>
      <c r="AB816"/>
      <c r="AE816"/>
      <c r="AI816"/>
      <c r="AK816"/>
      <c r="AL816"/>
      <c r="AM816"/>
      <c r="AN816"/>
      <c r="AO816"/>
      <c r="AP816"/>
      <c r="AQ816"/>
      <c r="AR816"/>
      <c r="BF816"/>
      <c r="BG816"/>
      <c r="BH816"/>
      <c r="BI816"/>
      <c r="BJ816"/>
      <c r="BK816" s="137"/>
      <c r="BO816"/>
      <c r="BP816"/>
      <c r="BQ816"/>
      <c r="BR816"/>
      <c r="BS816"/>
    </row>
    <row r="817" spans="1:71" ht="27" customHeight="1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 s="41"/>
      <c r="S817"/>
      <c r="U817" s="137"/>
      <c r="AB817"/>
      <c r="AE817"/>
      <c r="AI817"/>
      <c r="AK817"/>
      <c r="AL817"/>
      <c r="AM817"/>
      <c r="AN817"/>
      <c r="AO817"/>
      <c r="AP817"/>
      <c r="AQ817"/>
      <c r="AR817"/>
      <c r="BF817"/>
      <c r="BG817"/>
      <c r="BH817"/>
      <c r="BI817"/>
      <c r="BJ817"/>
      <c r="BK817" s="137"/>
      <c r="BO817"/>
      <c r="BP817"/>
      <c r="BQ817"/>
      <c r="BR817"/>
      <c r="BS817"/>
    </row>
    <row r="818" spans="1:71" ht="27" customHeight="1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 s="41"/>
      <c r="S818"/>
      <c r="U818" s="137"/>
      <c r="AB818"/>
      <c r="AE818"/>
      <c r="AI818"/>
      <c r="AK818"/>
      <c r="AL818"/>
      <c r="AM818"/>
      <c r="AN818"/>
      <c r="AO818"/>
      <c r="AP818"/>
      <c r="AQ818"/>
      <c r="AR818"/>
      <c r="BF818"/>
      <c r="BG818"/>
      <c r="BH818"/>
      <c r="BI818"/>
      <c r="BJ818"/>
      <c r="BK818" s="137"/>
      <c r="BO818"/>
      <c r="BP818"/>
      <c r="BQ818"/>
      <c r="BR818"/>
      <c r="BS818"/>
    </row>
    <row r="819" spans="1:71" ht="27" customHeight="1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 s="41"/>
      <c r="S819"/>
      <c r="U819" s="137"/>
      <c r="AB819"/>
      <c r="AE819"/>
      <c r="AI819"/>
      <c r="AK819"/>
      <c r="AL819"/>
      <c r="AM819"/>
      <c r="AN819"/>
      <c r="AO819"/>
      <c r="AP819"/>
      <c r="AQ819"/>
      <c r="AR819"/>
      <c r="BF819"/>
      <c r="BG819"/>
      <c r="BH819"/>
      <c r="BI819"/>
      <c r="BJ819"/>
      <c r="BK819" s="137"/>
      <c r="BO819"/>
      <c r="BP819"/>
      <c r="BQ819"/>
      <c r="BR819"/>
      <c r="BS819"/>
    </row>
    <row r="820" spans="1:71" ht="27" customHeight="1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 s="41"/>
      <c r="S820"/>
      <c r="U820" s="137"/>
      <c r="AB820"/>
      <c r="AE820"/>
      <c r="AI820"/>
      <c r="AK820"/>
      <c r="AL820"/>
      <c r="AM820"/>
      <c r="AN820"/>
      <c r="AO820"/>
      <c r="AP820"/>
      <c r="AQ820"/>
      <c r="AR820"/>
      <c r="BF820"/>
      <c r="BG820"/>
      <c r="BH820"/>
      <c r="BI820"/>
      <c r="BJ820"/>
      <c r="BK820" s="137"/>
      <c r="BO820"/>
      <c r="BP820"/>
      <c r="BQ820"/>
      <c r="BR820"/>
      <c r="BS820"/>
    </row>
    <row r="821" spans="1:71" ht="27" customHeight="1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 s="41"/>
      <c r="S821"/>
      <c r="U821" s="137"/>
      <c r="AB821"/>
      <c r="AE821"/>
      <c r="AI821"/>
      <c r="AK821"/>
      <c r="AL821"/>
      <c r="AM821"/>
      <c r="AN821"/>
      <c r="AO821"/>
      <c r="AP821"/>
      <c r="AQ821"/>
      <c r="AR821"/>
      <c r="BF821"/>
      <c r="BG821"/>
      <c r="BH821"/>
      <c r="BI821"/>
      <c r="BJ821"/>
      <c r="BK821" s="137"/>
      <c r="BO821"/>
      <c r="BP821"/>
      <c r="BQ821"/>
      <c r="BR821"/>
      <c r="BS821"/>
    </row>
    <row r="822" spans="1:71" ht="27" customHeight="1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 s="41"/>
      <c r="S822"/>
      <c r="U822" s="137"/>
      <c r="AB822"/>
      <c r="AE822"/>
      <c r="AI822"/>
      <c r="AK822"/>
      <c r="AL822"/>
      <c r="AM822"/>
      <c r="AN822"/>
      <c r="AO822"/>
      <c r="AP822"/>
      <c r="AQ822"/>
      <c r="AR822"/>
      <c r="BF822"/>
      <c r="BG822"/>
      <c r="BH822"/>
      <c r="BI822"/>
      <c r="BJ822"/>
      <c r="BK822" s="137"/>
      <c r="BO822"/>
      <c r="BP822"/>
      <c r="BQ822"/>
      <c r="BR822"/>
      <c r="BS822"/>
    </row>
    <row r="823" spans="1:71" ht="27" customHeight="1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 s="41"/>
      <c r="S823"/>
      <c r="U823" s="137"/>
      <c r="AB823"/>
      <c r="AE823"/>
      <c r="AI823"/>
      <c r="AK823"/>
      <c r="AL823"/>
      <c r="AM823"/>
      <c r="AN823"/>
      <c r="AO823"/>
      <c r="AP823"/>
      <c r="AQ823"/>
      <c r="AR823"/>
      <c r="BF823"/>
      <c r="BG823"/>
      <c r="BH823"/>
      <c r="BI823"/>
      <c r="BJ823"/>
      <c r="BK823" s="137"/>
      <c r="BO823"/>
      <c r="BP823"/>
      <c r="BQ823"/>
      <c r="BR823"/>
      <c r="BS823"/>
    </row>
    <row r="824" spans="1:71" ht="27" customHeight="1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 s="41"/>
      <c r="S824"/>
      <c r="U824" s="137"/>
      <c r="AB824"/>
      <c r="AE824"/>
      <c r="AI824"/>
      <c r="AK824"/>
      <c r="AL824"/>
      <c r="AM824"/>
      <c r="AN824"/>
      <c r="AO824"/>
      <c r="AP824"/>
      <c r="AQ824"/>
      <c r="AR824"/>
      <c r="BF824"/>
      <c r="BG824"/>
      <c r="BH824"/>
      <c r="BI824"/>
      <c r="BJ824"/>
      <c r="BK824" s="137"/>
      <c r="BO824"/>
      <c r="BP824"/>
      <c r="BQ824"/>
      <c r="BR824"/>
      <c r="BS824"/>
    </row>
    <row r="825" spans="1:71" ht="27" customHeight="1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 s="41"/>
      <c r="S825"/>
      <c r="U825" s="137"/>
      <c r="AB825"/>
      <c r="AE825"/>
      <c r="AI825"/>
      <c r="AK825"/>
      <c r="AL825"/>
      <c r="AM825"/>
      <c r="AN825"/>
      <c r="AO825"/>
      <c r="AP825"/>
      <c r="AQ825"/>
      <c r="AR825"/>
      <c r="BF825"/>
      <c r="BG825"/>
      <c r="BH825"/>
      <c r="BI825"/>
      <c r="BJ825"/>
      <c r="BK825" s="137"/>
      <c r="BO825"/>
      <c r="BP825"/>
      <c r="BQ825"/>
      <c r="BR825"/>
      <c r="BS825"/>
    </row>
    <row r="826" spans="1:71" ht="36" customHeight="1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 s="41"/>
      <c r="S826"/>
      <c r="U826" s="137"/>
      <c r="AB826"/>
      <c r="AE826"/>
      <c r="AI826"/>
      <c r="AK826"/>
      <c r="AL826"/>
      <c r="AM826"/>
      <c r="AN826"/>
      <c r="AO826"/>
      <c r="AP826"/>
      <c r="AQ826"/>
      <c r="AR826"/>
      <c r="BF826"/>
      <c r="BG826"/>
      <c r="BH826"/>
      <c r="BI826"/>
      <c r="BJ826"/>
      <c r="BK826" s="137"/>
      <c r="BO826"/>
      <c r="BP826"/>
      <c r="BQ826"/>
      <c r="BR826"/>
      <c r="BS826"/>
    </row>
    <row r="827" spans="1:71" ht="27" customHeight="1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 s="41"/>
      <c r="S827"/>
      <c r="U827" s="137"/>
      <c r="AB827"/>
      <c r="AE827"/>
      <c r="AI827"/>
      <c r="AK827"/>
      <c r="AL827"/>
      <c r="AM827"/>
      <c r="AN827"/>
      <c r="AO827"/>
      <c r="AP827"/>
      <c r="AQ827"/>
      <c r="AR827"/>
      <c r="BF827"/>
      <c r="BG827"/>
      <c r="BH827"/>
      <c r="BI827"/>
      <c r="BJ827"/>
      <c r="BK827" s="137"/>
      <c r="BO827"/>
      <c r="BP827"/>
      <c r="BQ827"/>
      <c r="BR827"/>
      <c r="BS827"/>
    </row>
    <row r="828" spans="1:71" ht="36" customHeight="1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 s="41"/>
      <c r="S828"/>
      <c r="U828" s="137"/>
      <c r="AB828"/>
      <c r="AE828"/>
      <c r="AI828"/>
      <c r="AK828"/>
      <c r="AL828"/>
      <c r="AM828"/>
      <c r="AN828"/>
      <c r="AO828"/>
      <c r="AP828"/>
      <c r="AQ828"/>
      <c r="AR828"/>
      <c r="BF828"/>
      <c r="BG828"/>
      <c r="BH828"/>
      <c r="BI828"/>
      <c r="BJ828"/>
      <c r="BK828" s="137"/>
      <c r="BO828"/>
      <c r="BP828"/>
      <c r="BQ828"/>
      <c r="BR828"/>
      <c r="BS828"/>
    </row>
    <row r="829" spans="1:71" ht="27" customHeight="1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 s="41"/>
      <c r="S829"/>
      <c r="U829" s="137"/>
      <c r="AB829"/>
      <c r="AE829"/>
      <c r="AI829"/>
      <c r="AK829"/>
      <c r="AL829"/>
      <c r="AM829"/>
      <c r="AN829"/>
      <c r="AO829"/>
      <c r="AP829"/>
      <c r="AQ829"/>
      <c r="AR829"/>
      <c r="BF829"/>
      <c r="BG829"/>
      <c r="BH829"/>
      <c r="BI829"/>
      <c r="BJ829"/>
      <c r="BK829" s="137"/>
      <c r="BO829"/>
      <c r="BP829"/>
      <c r="BQ829"/>
      <c r="BR829"/>
      <c r="BS829"/>
    </row>
    <row r="830" spans="1:71" ht="27" customHeight="1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 s="41"/>
      <c r="S830"/>
      <c r="U830" s="137"/>
      <c r="AB830"/>
      <c r="AE830"/>
      <c r="AI830"/>
      <c r="AK830"/>
      <c r="AL830"/>
      <c r="AM830"/>
      <c r="AN830"/>
      <c r="AO830"/>
      <c r="AP830"/>
      <c r="AQ830"/>
      <c r="AR830"/>
      <c r="BF830"/>
      <c r="BG830"/>
      <c r="BH830"/>
      <c r="BI830"/>
      <c r="BJ830"/>
      <c r="BK830" s="137"/>
      <c r="BO830"/>
      <c r="BP830"/>
      <c r="BQ830"/>
      <c r="BR830"/>
      <c r="BS830"/>
    </row>
    <row r="831" spans="1:71" ht="36" customHeight="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 s="41"/>
      <c r="S831"/>
      <c r="U831" s="137"/>
      <c r="AB831"/>
      <c r="AE831"/>
      <c r="AI831"/>
      <c r="AK831"/>
      <c r="AL831"/>
      <c r="AM831"/>
      <c r="AN831"/>
      <c r="AO831"/>
      <c r="AP831"/>
      <c r="AQ831"/>
      <c r="AR831"/>
      <c r="BF831"/>
      <c r="BG831"/>
      <c r="BH831"/>
      <c r="BI831"/>
      <c r="BJ831"/>
      <c r="BK831" s="137"/>
      <c r="BO831"/>
      <c r="BP831"/>
      <c r="BQ831"/>
      <c r="BR831"/>
      <c r="BS831"/>
    </row>
    <row r="832" spans="1:71" ht="36" customHeight="1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 s="41"/>
      <c r="S832"/>
      <c r="U832" s="137"/>
      <c r="AB832"/>
      <c r="AE832"/>
      <c r="AI832"/>
      <c r="AK832"/>
      <c r="AL832"/>
      <c r="AM832"/>
      <c r="AN832"/>
      <c r="AO832"/>
      <c r="AP832"/>
      <c r="AQ832"/>
      <c r="AR832"/>
      <c r="BF832"/>
      <c r="BG832"/>
      <c r="BH832"/>
      <c r="BI832"/>
      <c r="BJ832"/>
      <c r="BK832" s="137"/>
      <c r="BO832"/>
      <c r="BP832"/>
      <c r="BQ832"/>
      <c r="BR832"/>
      <c r="BS832"/>
    </row>
    <row r="833" spans="1:71" ht="36" customHeight="1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 s="41"/>
      <c r="S833"/>
      <c r="U833" s="137"/>
      <c r="AB833"/>
      <c r="AE833"/>
      <c r="AI833"/>
      <c r="AK833"/>
      <c r="AL833"/>
      <c r="AM833"/>
      <c r="AN833"/>
      <c r="AO833"/>
      <c r="AP833"/>
      <c r="AQ833"/>
      <c r="AR833"/>
      <c r="BF833"/>
      <c r="BG833"/>
      <c r="BH833"/>
      <c r="BI833"/>
      <c r="BJ833"/>
      <c r="BK833" s="137"/>
      <c r="BO833"/>
      <c r="BP833"/>
      <c r="BQ833"/>
      <c r="BR833"/>
      <c r="BS833"/>
    </row>
    <row r="834" spans="1:71" ht="36" customHeight="1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 s="41"/>
      <c r="S834"/>
      <c r="U834" s="137"/>
      <c r="AB834"/>
      <c r="AE834"/>
      <c r="AI834"/>
      <c r="AK834"/>
      <c r="AL834"/>
      <c r="AM834"/>
      <c r="AN834"/>
      <c r="AO834"/>
      <c r="AP834"/>
      <c r="AQ834"/>
      <c r="AR834"/>
      <c r="BF834"/>
      <c r="BG834"/>
      <c r="BH834"/>
      <c r="BI834"/>
      <c r="BJ834"/>
      <c r="BK834" s="137"/>
      <c r="BO834"/>
      <c r="BP834"/>
      <c r="BQ834"/>
      <c r="BR834"/>
      <c r="BS834"/>
    </row>
    <row r="835" spans="1:71" ht="36" customHeight="1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 s="41"/>
      <c r="S835"/>
      <c r="U835" s="137"/>
      <c r="AB835"/>
      <c r="AE835"/>
      <c r="AI835"/>
      <c r="AK835"/>
      <c r="AL835"/>
      <c r="AM835"/>
      <c r="AN835"/>
      <c r="AO835"/>
      <c r="AP835"/>
      <c r="AQ835"/>
      <c r="AR835"/>
      <c r="BF835"/>
      <c r="BG835"/>
      <c r="BH835"/>
      <c r="BI835"/>
      <c r="BJ835"/>
      <c r="BK835" s="137"/>
      <c r="BO835"/>
      <c r="BP835"/>
      <c r="BQ835"/>
      <c r="BR835"/>
      <c r="BS835"/>
    </row>
    <row r="836" spans="1:71" ht="27" customHeight="1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 s="41"/>
      <c r="S836"/>
      <c r="U836" s="137"/>
      <c r="AB836"/>
      <c r="AE836"/>
      <c r="AI836"/>
      <c r="AK836"/>
      <c r="AL836"/>
      <c r="AM836"/>
      <c r="AN836"/>
      <c r="AO836"/>
      <c r="AP836"/>
      <c r="AQ836"/>
      <c r="AR836"/>
      <c r="BF836"/>
      <c r="BG836"/>
      <c r="BH836"/>
      <c r="BI836"/>
      <c r="BJ836"/>
      <c r="BK836" s="137"/>
      <c r="BO836"/>
      <c r="BP836"/>
      <c r="BQ836"/>
      <c r="BR836"/>
      <c r="BS836"/>
    </row>
    <row r="837" spans="1:71" ht="27" customHeight="1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 s="41"/>
      <c r="S837"/>
      <c r="U837" s="137"/>
      <c r="AB837"/>
      <c r="AE837"/>
      <c r="AI837"/>
      <c r="AK837"/>
      <c r="AL837"/>
      <c r="AM837"/>
      <c r="AN837"/>
      <c r="AO837"/>
      <c r="AP837"/>
      <c r="AQ837"/>
      <c r="AR837"/>
      <c r="BF837"/>
      <c r="BG837"/>
      <c r="BH837"/>
      <c r="BI837"/>
      <c r="BJ837"/>
      <c r="BK837" s="137"/>
      <c r="BO837"/>
      <c r="BP837"/>
      <c r="BQ837"/>
      <c r="BR837"/>
      <c r="BS837"/>
    </row>
    <row r="838" spans="1:71" ht="36" customHeight="1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 s="41"/>
      <c r="S838"/>
      <c r="U838" s="137"/>
      <c r="AB838"/>
      <c r="AE838"/>
      <c r="AI838"/>
      <c r="AK838"/>
      <c r="AL838"/>
      <c r="AM838"/>
      <c r="AN838"/>
      <c r="AO838"/>
      <c r="AP838"/>
      <c r="AQ838"/>
      <c r="AR838"/>
      <c r="BF838"/>
      <c r="BG838"/>
      <c r="BH838"/>
      <c r="BI838"/>
      <c r="BJ838"/>
      <c r="BK838" s="137"/>
      <c r="BO838"/>
      <c r="BP838"/>
      <c r="BQ838"/>
      <c r="BR838"/>
      <c r="BS838"/>
    </row>
    <row r="839" spans="1:71" ht="27" customHeight="1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 s="41"/>
      <c r="S839"/>
      <c r="U839" s="137"/>
      <c r="AB839"/>
      <c r="AE839"/>
      <c r="AI839"/>
      <c r="AK839"/>
      <c r="AL839"/>
      <c r="AM839"/>
      <c r="AN839"/>
      <c r="AO839"/>
      <c r="AP839"/>
      <c r="AQ839"/>
      <c r="AR839"/>
      <c r="BF839"/>
      <c r="BG839"/>
      <c r="BH839"/>
      <c r="BI839"/>
      <c r="BJ839"/>
      <c r="BK839" s="137"/>
      <c r="BO839"/>
      <c r="BP839"/>
      <c r="BQ839"/>
      <c r="BR839"/>
      <c r="BS839"/>
    </row>
    <row r="840" spans="1:71" ht="27" customHeight="1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 s="41"/>
      <c r="S840"/>
      <c r="U840" s="137"/>
      <c r="AB840"/>
      <c r="AE840"/>
      <c r="AI840"/>
      <c r="AK840"/>
      <c r="AL840"/>
      <c r="AM840"/>
      <c r="AN840"/>
      <c r="AO840"/>
      <c r="AP840"/>
      <c r="AQ840"/>
      <c r="AR840"/>
      <c r="BF840"/>
      <c r="BG840"/>
      <c r="BH840"/>
      <c r="BI840"/>
      <c r="BJ840"/>
      <c r="BK840" s="137"/>
      <c r="BO840"/>
      <c r="BP840"/>
      <c r="BQ840"/>
      <c r="BR840"/>
      <c r="BS840"/>
    </row>
    <row r="841" spans="1:71" ht="27" customHeight="1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 s="41"/>
      <c r="S841"/>
      <c r="U841" s="137"/>
      <c r="AB841"/>
      <c r="AE841"/>
      <c r="AI841"/>
      <c r="AK841"/>
      <c r="AL841"/>
      <c r="AM841"/>
      <c r="AN841"/>
      <c r="AO841"/>
      <c r="AP841"/>
      <c r="AQ841"/>
      <c r="AR841"/>
      <c r="BF841"/>
      <c r="BG841"/>
      <c r="BH841"/>
      <c r="BI841"/>
      <c r="BJ841"/>
      <c r="BK841" s="137"/>
      <c r="BO841"/>
      <c r="BP841"/>
      <c r="BQ841"/>
      <c r="BR841"/>
      <c r="BS841"/>
    </row>
    <row r="842" spans="1:71" ht="27" customHeight="1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 s="41"/>
      <c r="S842"/>
      <c r="U842" s="137"/>
      <c r="AB842"/>
      <c r="AE842"/>
      <c r="AI842"/>
      <c r="AK842"/>
      <c r="AL842"/>
      <c r="AM842"/>
      <c r="AN842"/>
      <c r="AO842"/>
      <c r="AP842"/>
      <c r="AQ842"/>
      <c r="AR842"/>
      <c r="BF842"/>
      <c r="BG842"/>
      <c r="BH842"/>
      <c r="BI842"/>
      <c r="BJ842"/>
      <c r="BK842" s="137"/>
      <c r="BO842"/>
      <c r="BP842"/>
      <c r="BQ842"/>
      <c r="BR842"/>
      <c r="BS842"/>
    </row>
    <row r="843" spans="1:71" ht="27" customHeight="1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 s="41"/>
      <c r="S843"/>
      <c r="U843" s="137"/>
      <c r="AB843"/>
      <c r="AE843"/>
      <c r="AI843"/>
      <c r="AK843"/>
      <c r="AL843"/>
      <c r="AM843"/>
      <c r="AN843"/>
      <c r="AO843"/>
      <c r="AP843"/>
      <c r="AQ843"/>
      <c r="AR843"/>
      <c r="BF843"/>
      <c r="BG843"/>
      <c r="BH843"/>
      <c r="BI843"/>
      <c r="BJ843"/>
      <c r="BK843" s="137"/>
      <c r="BO843"/>
      <c r="BP843"/>
      <c r="BQ843"/>
      <c r="BR843"/>
      <c r="BS843"/>
    </row>
    <row r="844" spans="1:71" ht="27" customHeight="1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 s="41"/>
      <c r="S844"/>
      <c r="U844" s="137"/>
      <c r="AB844"/>
      <c r="AE844"/>
      <c r="AI844"/>
      <c r="AK844"/>
      <c r="AL844"/>
      <c r="AM844"/>
      <c r="AN844"/>
      <c r="AO844"/>
      <c r="AP844"/>
      <c r="AQ844"/>
      <c r="AR844"/>
      <c r="BF844"/>
      <c r="BG844"/>
      <c r="BH844"/>
      <c r="BI844"/>
      <c r="BJ844"/>
      <c r="BK844" s="137"/>
      <c r="BO844"/>
      <c r="BP844"/>
      <c r="BQ844"/>
      <c r="BR844"/>
      <c r="BS844"/>
    </row>
    <row r="845" spans="1:71" ht="27" customHeight="1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 s="41"/>
      <c r="S845"/>
      <c r="U845" s="137"/>
      <c r="AB845"/>
      <c r="AE845"/>
      <c r="AI845"/>
      <c r="AK845"/>
      <c r="AL845"/>
      <c r="AM845"/>
      <c r="AN845"/>
      <c r="AO845"/>
      <c r="AP845"/>
      <c r="AQ845"/>
      <c r="AR845"/>
      <c r="BF845"/>
      <c r="BG845"/>
      <c r="BH845"/>
      <c r="BI845"/>
      <c r="BJ845"/>
      <c r="BK845" s="137"/>
      <c r="BO845"/>
      <c r="BP845"/>
      <c r="BQ845"/>
      <c r="BR845"/>
      <c r="BS845"/>
    </row>
    <row r="846" spans="1:71" ht="27" customHeight="1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 s="41"/>
      <c r="S846"/>
      <c r="U846" s="137"/>
      <c r="AB846"/>
      <c r="AE846"/>
      <c r="AI846"/>
      <c r="AK846"/>
      <c r="AL846"/>
      <c r="AM846"/>
      <c r="AN846"/>
      <c r="AO846"/>
      <c r="AP846"/>
      <c r="AQ846"/>
      <c r="AR846"/>
      <c r="BF846"/>
      <c r="BG846"/>
      <c r="BH846"/>
      <c r="BI846"/>
      <c r="BJ846"/>
      <c r="BK846" s="137"/>
      <c r="BO846"/>
      <c r="BP846"/>
      <c r="BQ846"/>
      <c r="BR846"/>
      <c r="BS846"/>
    </row>
    <row r="847" spans="1:71" ht="27" customHeight="1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 s="41"/>
      <c r="S847"/>
      <c r="U847" s="137"/>
      <c r="AB847"/>
      <c r="AE847"/>
      <c r="AI847"/>
      <c r="AK847"/>
      <c r="AL847"/>
      <c r="AM847"/>
      <c r="AN847"/>
      <c r="AO847"/>
      <c r="AP847"/>
      <c r="AQ847"/>
      <c r="AR847"/>
      <c r="BF847"/>
      <c r="BG847"/>
      <c r="BH847"/>
      <c r="BI847"/>
      <c r="BJ847"/>
      <c r="BK847" s="137"/>
      <c r="BO847"/>
      <c r="BP847"/>
      <c r="BQ847"/>
      <c r="BR847"/>
      <c r="BS847"/>
    </row>
    <row r="848" spans="1:71" ht="27" customHeight="1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 s="41"/>
      <c r="S848"/>
      <c r="U848" s="137"/>
      <c r="AB848"/>
      <c r="AE848"/>
      <c r="AI848"/>
      <c r="AK848"/>
      <c r="AL848"/>
      <c r="AM848"/>
      <c r="AN848"/>
      <c r="AO848"/>
      <c r="AP848"/>
      <c r="AQ848"/>
      <c r="AR848"/>
      <c r="BF848"/>
      <c r="BG848"/>
      <c r="BH848"/>
      <c r="BI848"/>
      <c r="BJ848"/>
      <c r="BK848" s="137"/>
      <c r="BO848"/>
      <c r="BP848"/>
      <c r="BQ848"/>
      <c r="BR848"/>
      <c r="BS848"/>
    </row>
    <row r="849" spans="1:71" ht="27" customHeight="1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 s="41"/>
      <c r="S849"/>
      <c r="U849" s="137"/>
      <c r="AB849"/>
      <c r="AE849"/>
      <c r="AI849"/>
      <c r="AK849"/>
      <c r="AL849"/>
      <c r="AM849"/>
      <c r="AN849"/>
      <c r="AO849"/>
      <c r="AP849"/>
      <c r="AQ849"/>
      <c r="AR849"/>
      <c r="BF849"/>
      <c r="BG849"/>
      <c r="BH849"/>
      <c r="BI849"/>
      <c r="BJ849"/>
      <c r="BK849" s="137"/>
      <c r="BO849"/>
      <c r="BP849"/>
      <c r="BQ849"/>
      <c r="BR849"/>
      <c r="BS849"/>
    </row>
    <row r="850" spans="1:71" ht="27" customHeight="1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 s="41"/>
      <c r="S850"/>
      <c r="U850" s="137"/>
      <c r="AB850"/>
      <c r="AE850"/>
      <c r="AI850"/>
      <c r="AK850"/>
      <c r="AL850"/>
      <c r="AM850"/>
      <c r="AN850"/>
      <c r="AO850"/>
      <c r="AP850"/>
      <c r="AQ850"/>
      <c r="AR850"/>
      <c r="BF850"/>
      <c r="BG850"/>
      <c r="BH850"/>
      <c r="BI850"/>
      <c r="BJ850"/>
      <c r="BK850" s="137"/>
      <c r="BO850"/>
      <c r="BP850"/>
      <c r="BQ850"/>
      <c r="BR850"/>
      <c r="BS850"/>
    </row>
    <row r="851" spans="1:71" ht="27" customHeight="1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 s="41"/>
      <c r="S851"/>
      <c r="U851" s="137"/>
      <c r="AB851"/>
      <c r="AE851"/>
      <c r="AI851"/>
      <c r="AK851"/>
      <c r="AL851"/>
      <c r="AM851"/>
      <c r="AN851"/>
      <c r="AO851"/>
      <c r="AP851"/>
      <c r="AQ851"/>
      <c r="AR851"/>
      <c r="BF851"/>
      <c r="BG851"/>
      <c r="BH851"/>
      <c r="BI851"/>
      <c r="BJ851"/>
      <c r="BK851" s="137"/>
      <c r="BO851"/>
      <c r="BP851"/>
      <c r="BQ851"/>
      <c r="BR851"/>
      <c r="BS851"/>
    </row>
    <row r="852" spans="1:71" ht="27" customHeight="1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 s="41"/>
      <c r="S852"/>
      <c r="U852" s="137"/>
      <c r="AB852"/>
      <c r="AE852"/>
      <c r="AI852"/>
      <c r="AK852"/>
      <c r="AL852"/>
      <c r="AM852"/>
      <c r="AN852"/>
      <c r="AO852"/>
      <c r="AP852"/>
      <c r="AQ852"/>
      <c r="AR852"/>
      <c r="BF852"/>
      <c r="BG852"/>
      <c r="BH852"/>
      <c r="BI852"/>
      <c r="BJ852"/>
      <c r="BK852" s="137"/>
      <c r="BO852"/>
      <c r="BP852"/>
      <c r="BQ852"/>
      <c r="BR852"/>
      <c r="BS852"/>
    </row>
    <row r="853" spans="1:71" ht="27" customHeight="1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 s="41"/>
      <c r="S853"/>
      <c r="U853" s="137"/>
      <c r="AB853"/>
      <c r="AE853"/>
      <c r="AI853"/>
      <c r="AK853"/>
      <c r="AL853"/>
      <c r="AM853"/>
      <c r="AN853"/>
      <c r="AO853"/>
      <c r="AP853"/>
      <c r="AQ853"/>
      <c r="AR853"/>
      <c r="BF853"/>
      <c r="BG853"/>
      <c r="BH853"/>
      <c r="BI853"/>
      <c r="BJ853"/>
      <c r="BK853" s="137"/>
      <c r="BO853"/>
      <c r="BP853"/>
      <c r="BQ853"/>
      <c r="BR853"/>
      <c r="BS853"/>
    </row>
    <row r="854" spans="1:71" ht="27" customHeight="1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 s="41"/>
      <c r="S854"/>
      <c r="U854" s="137"/>
      <c r="AB854"/>
      <c r="AE854"/>
      <c r="AI854"/>
      <c r="AK854"/>
      <c r="AL854"/>
      <c r="AM854"/>
      <c r="AN854"/>
      <c r="AO854"/>
      <c r="AP854"/>
      <c r="AQ854"/>
      <c r="AR854"/>
      <c r="BF854"/>
      <c r="BG854"/>
      <c r="BH854"/>
      <c r="BI854"/>
      <c r="BJ854"/>
      <c r="BK854" s="137"/>
      <c r="BO854"/>
      <c r="BP854"/>
      <c r="BQ854"/>
      <c r="BR854"/>
      <c r="BS854"/>
    </row>
    <row r="855" spans="1:71" ht="27" customHeight="1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 s="41"/>
      <c r="S855"/>
      <c r="U855" s="137"/>
      <c r="AB855"/>
      <c r="AE855"/>
      <c r="AI855"/>
      <c r="AK855"/>
      <c r="AL855"/>
      <c r="AM855"/>
      <c r="AN855"/>
      <c r="AO855"/>
      <c r="AP855"/>
      <c r="AQ855"/>
      <c r="AR855"/>
      <c r="BF855"/>
      <c r="BG855"/>
      <c r="BH855"/>
      <c r="BI855"/>
      <c r="BJ855"/>
      <c r="BK855" s="137"/>
      <c r="BO855"/>
      <c r="BP855"/>
      <c r="BQ855"/>
      <c r="BR855"/>
      <c r="BS855"/>
    </row>
    <row r="856" spans="1:71" ht="27" customHeight="1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 s="41"/>
      <c r="S856"/>
      <c r="U856" s="137"/>
      <c r="AB856"/>
      <c r="AE856"/>
      <c r="AI856"/>
      <c r="AK856"/>
      <c r="AL856"/>
      <c r="AM856"/>
      <c r="AN856"/>
      <c r="AO856"/>
      <c r="AP856"/>
      <c r="AQ856"/>
      <c r="AR856"/>
      <c r="BF856"/>
      <c r="BG856"/>
      <c r="BH856"/>
      <c r="BI856"/>
      <c r="BJ856"/>
      <c r="BK856" s="137"/>
      <c r="BO856"/>
      <c r="BP856"/>
      <c r="BQ856"/>
      <c r="BR856"/>
      <c r="BS856"/>
    </row>
    <row r="857" spans="1:71" ht="27" customHeight="1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 s="41"/>
      <c r="S857"/>
      <c r="U857" s="137"/>
      <c r="AB857"/>
      <c r="AE857"/>
      <c r="AI857"/>
      <c r="AK857"/>
      <c r="AL857"/>
      <c r="AM857"/>
      <c r="AN857"/>
      <c r="AO857"/>
      <c r="AP857"/>
      <c r="AQ857"/>
      <c r="AR857"/>
      <c r="BF857"/>
      <c r="BG857"/>
      <c r="BH857"/>
      <c r="BI857"/>
      <c r="BJ857"/>
      <c r="BK857" s="137"/>
      <c r="BO857"/>
      <c r="BP857"/>
      <c r="BQ857"/>
      <c r="BR857"/>
      <c r="BS857"/>
    </row>
    <row r="858" spans="1:71" ht="27" customHeight="1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 s="41"/>
      <c r="S858"/>
      <c r="U858" s="137"/>
      <c r="AB858"/>
      <c r="AE858"/>
      <c r="AI858"/>
      <c r="AK858"/>
      <c r="AL858"/>
      <c r="AM858"/>
      <c r="AN858"/>
      <c r="AO858"/>
      <c r="AP858"/>
      <c r="AQ858"/>
      <c r="AR858"/>
      <c r="BF858"/>
      <c r="BG858"/>
      <c r="BH858"/>
      <c r="BI858"/>
      <c r="BJ858"/>
      <c r="BK858" s="137"/>
      <c r="BO858"/>
      <c r="BP858"/>
      <c r="BQ858"/>
      <c r="BR858"/>
      <c r="BS858"/>
    </row>
    <row r="859" spans="1:71" ht="27" customHeight="1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 s="41"/>
      <c r="S859"/>
      <c r="U859" s="137"/>
      <c r="AB859"/>
      <c r="AE859"/>
      <c r="AI859"/>
      <c r="AK859"/>
      <c r="AL859"/>
      <c r="AM859"/>
      <c r="AN859"/>
      <c r="AO859"/>
      <c r="AP859"/>
      <c r="AQ859"/>
      <c r="AR859"/>
      <c r="BF859"/>
      <c r="BG859"/>
      <c r="BH859"/>
      <c r="BI859"/>
      <c r="BJ859"/>
      <c r="BK859" s="137"/>
      <c r="BO859"/>
      <c r="BP859"/>
      <c r="BQ859"/>
      <c r="BR859"/>
      <c r="BS859"/>
    </row>
    <row r="860" spans="1:71" ht="27" customHeight="1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 s="41"/>
      <c r="S860"/>
      <c r="U860" s="137"/>
      <c r="AB860"/>
      <c r="AE860"/>
      <c r="AI860"/>
      <c r="AK860"/>
      <c r="AL860"/>
      <c r="AM860"/>
      <c r="AN860"/>
      <c r="AO860"/>
      <c r="AP860"/>
      <c r="AQ860"/>
      <c r="AR860"/>
      <c r="BF860"/>
      <c r="BG860"/>
      <c r="BH860"/>
      <c r="BI860"/>
      <c r="BJ860"/>
      <c r="BK860" s="137"/>
      <c r="BO860"/>
      <c r="BP860"/>
      <c r="BQ860"/>
      <c r="BR860"/>
      <c r="BS860"/>
    </row>
    <row r="861" spans="1:71" ht="27" customHeight="1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 s="41"/>
      <c r="S861"/>
      <c r="U861" s="137"/>
      <c r="AB861"/>
      <c r="AE861"/>
      <c r="AI861"/>
      <c r="AK861"/>
      <c r="AL861"/>
      <c r="AM861"/>
      <c r="AN861"/>
      <c r="AO861"/>
      <c r="AP861"/>
      <c r="AQ861"/>
      <c r="AR861"/>
      <c r="BF861"/>
      <c r="BG861"/>
      <c r="BH861"/>
      <c r="BI861"/>
      <c r="BJ861"/>
      <c r="BK861" s="137"/>
      <c r="BO861"/>
      <c r="BP861"/>
      <c r="BQ861"/>
      <c r="BR861"/>
      <c r="BS861"/>
    </row>
    <row r="862" spans="1:71" ht="27" customHeight="1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 s="41"/>
      <c r="S862"/>
      <c r="U862" s="137"/>
      <c r="AB862"/>
      <c r="AE862"/>
      <c r="AI862"/>
      <c r="AK862"/>
      <c r="AL862"/>
      <c r="AM862"/>
      <c r="AN862"/>
      <c r="AO862"/>
      <c r="AP862"/>
      <c r="AQ862"/>
      <c r="AR862"/>
      <c r="BF862"/>
      <c r="BG862"/>
      <c r="BH862"/>
      <c r="BI862"/>
      <c r="BJ862"/>
      <c r="BK862" s="137"/>
      <c r="BO862"/>
      <c r="BP862"/>
      <c r="BQ862"/>
      <c r="BR862"/>
      <c r="BS862"/>
    </row>
    <row r="863" spans="1:71" ht="27" customHeight="1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 s="41"/>
      <c r="S863"/>
      <c r="U863" s="137"/>
      <c r="AB863"/>
      <c r="AE863"/>
      <c r="AI863"/>
      <c r="AK863"/>
      <c r="AL863"/>
      <c r="AM863"/>
      <c r="AN863"/>
      <c r="AO863"/>
      <c r="AP863"/>
      <c r="AQ863"/>
      <c r="AR863"/>
      <c r="BF863"/>
      <c r="BG863"/>
      <c r="BH863"/>
      <c r="BI863"/>
      <c r="BJ863"/>
      <c r="BK863" s="137"/>
      <c r="BO863"/>
      <c r="BP863"/>
      <c r="BQ863"/>
      <c r="BR863"/>
      <c r="BS863"/>
    </row>
    <row r="864" spans="1:71" ht="27" customHeight="1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 s="41"/>
      <c r="S864"/>
      <c r="U864" s="137"/>
      <c r="AB864"/>
      <c r="AE864"/>
      <c r="AI864"/>
      <c r="AK864"/>
      <c r="AL864"/>
      <c r="AM864"/>
      <c r="AN864"/>
      <c r="AO864"/>
      <c r="AP864"/>
      <c r="AQ864"/>
      <c r="AR864"/>
      <c r="BF864"/>
      <c r="BG864"/>
      <c r="BH864"/>
      <c r="BI864"/>
      <c r="BJ864"/>
      <c r="BK864" s="137"/>
      <c r="BO864"/>
      <c r="BP864"/>
      <c r="BQ864"/>
      <c r="BR864"/>
      <c r="BS864"/>
    </row>
    <row r="865" spans="1:71" ht="27" customHeight="1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 s="41"/>
      <c r="S865"/>
      <c r="U865" s="137"/>
      <c r="AB865"/>
      <c r="AE865"/>
      <c r="AI865"/>
      <c r="AK865"/>
      <c r="AL865"/>
      <c r="AM865"/>
      <c r="AN865"/>
      <c r="AO865"/>
      <c r="AP865"/>
      <c r="AQ865"/>
      <c r="AR865"/>
      <c r="BF865"/>
      <c r="BG865"/>
      <c r="BH865"/>
      <c r="BI865"/>
      <c r="BJ865"/>
      <c r="BK865" s="137"/>
      <c r="BO865"/>
      <c r="BP865"/>
      <c r="BQ865"/>
      <c r="BR865"/>
      <c r="BS865"/>
    </row>
    <row r="866" spans="1:71" ht="27" customHeight="1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 s="41"/>
      <c r="S866"/>
      <c r="U866" s="137"/>
      <c r="AB866"/>
      <c r="AE866"/>
      <c r="AI866"/>
      <c r="AK866"/>
      <c r="AL866"/>
      <c r="AM866"/>
      <c r="AN866"/>
      <c r="AO866"/>
      <c r="AP866"/>
      <c r="AQ866"/>
      <c r="AR866"/>
      <c r="BF866"/>
      <c r="BG866"/>
      <c r="BH866"/>
      <c r="BI866"/>
      <c r="BJ866"/>
      <c r="BK866" s="137"/>
      <c r="BO866"/>
      <c r="BP866"/>
      <c r="BQ866"/>
      <c r="BR866"/>
      <c r="BS866"/>
    </row>
    <row r="867" spans="1:71" ht="27" customHeight="1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 s="41"/>
      <c r="S867"/>
      <c r="U867" s="137"/>
      <c r="AB867"/>
      <c r="AE867"/>
      <c r="AI867"/>
      <c r="AK867"/>
      <c r="AL867"/>
      <c r="AM867"/>
      <c r="AN867"/>
      <c r="AO867"/>
      <c r="AP867"/>
      <c r="AQ867"/>
      <c r="AR867"/>
      <c r="BF867"/>
      <c r="BG867"/>
      <c r="BH867"/>
      <c r="BI867"/>
      <c r="BJ867"/>
      <c r="BK867" s="137"/>
      <c r="BO867"/>
      <c r="BP867"/>
      <c r="BQ867"/>
      <c r="BR867"/>
      <c r="BS867"/>
    </row>
    <row r="868" spans="1:71" ht="27" customHeight="1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 s="41"/>
      <c r="S868"/>
      <c r="U868" s="137"/>
      <c r="AB868"/>
      <c r="AE868"/>
      <c r="AI868"/>
      <c r="AK868"/>
      <c r="AL868"/>
      <c r="AM868"/>
      <c r="AN868"/>
      <c r="AO868"/>
      <c r="AP868"/>
      <c r="AQ868"/>
      <c r="AR868"/>
      <c r="BF868"/>
      <c r="BG868"/>
      <c r="BH868"/>
      <c r="BI868"/>
      <c r="BJ868"/>
      <c r="BK868" s="137"/>
      <c r="BO868"/>
      <c r="BP868"/>
      <c r="BQ868"/>
      <c r="BR868"/>
      <c r="BS868"/>
    </row>
    <row r="869" spans="1:71" ht="27" customHeight="1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 s="41"/>
      <c r="S869"/>
      <c r="U869" s="137"/>
      <c r="AB869"/>
      <c r="AE869"/>
      <c r="AI869"/>
      <c r="AK869"/>
      <c r="AL869"/>
      <c r="AM869"/>
      <c r="AN869"/>
      <c r="AO869"/>
      <c r="AP869"/>
      <c r="AQ869"/>
      <c r="AR869"/>
      <c r="BF869"/>
      <c r="BG869"/>
      <c r="BH869"/>
      <c r="BI869"/>
      <c r="BJ869"/>
      <c r="BK869" s="137"/>
      <c r="BO869"/>
      <c r="BP869"/>
      <c r="BQ869"/>
      <c r="BR869"/>
      <c r="BS869"/>
    </row>
    <row r="870" spans="1:71" ht="27" customHeight="1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 s="41"/>
      <c r="S870"/>
      <c r="U870" s="137"/>
      <c r="AB870"/>
      <c r="AE870"/>
      <c r="AI870"/>
      <c r="AK870"/>
      <c r="AL870"/>
      <c r="AM870"/>
      <c r="AN870"/>
      <c r="AO870"/>
      <c r="AP870"/>
      <c r="AQ870"/>
      <c r="AR870"/>
      <c r="BF870"/>
      <c r="BG870"/>
      <c r="BH870"/>
      <c r="BI870"/>
      <c r="BJ870"/>
      <c r="BK870" s="137"/>
      <c r="BO870"/>
      <c r="BP870"/>
      <c r="BQ870"/>
      <c r="BR870"/>
      <c r="BS870"/>
    </row>
    <row r="871" spans="1:71" ht="27" customHeight="1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 s="41"/>
      <c r="S871"/>
      <c r="U871" s="137"/>
      <c r="AB871"/>
      <c r="AE871"/>
      <c r="AI871"/>
      <c r="AK871"/>
      <c r="AL871"/>
      <c r="AM871"/>
      <c r="AN871"/>
      <c r="AO871"/>
      <c r="AP871"/>
      <c r="AQ871"/>
      <c r="AR871"/>
      <c r="BF871"/>
      <c r="BG871"/>
      <c r="BH871"/>
      <c r="BI871"/>
      <c r="BJ871"/>
      <c r="BK871" s="137"/>
      <c r="BO871"/>
      <c r="BP871"/>
      <c r="BQ871"/>
      <c r="BR871"/>
      <c r="BS871"/>
    </row>
    <row r="872" spans="1:71" ht="27" customHeight="1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 s="41"/>
      <c r="S872"/>
      <c r="U872" s="137"/>
      <c r="AB872"/>
      <c r="AE872"/>
      <c r="AI872"/>
      <c r="AK872"/>
      <c r="AL872"/>
      <c r="AM872"/>
      <c r="AN872"/>
      <c r="AO872"/>
      <c r="AP872"/>
      <c r="AQ872"/>
      <c r="AR872"/>
      <c r="BF872"/>
      <c r="BG872"/>
      <c r="BH872"/>
      <c r="BI872"/>
      <c r="BJ872"/>
      <c r="BK872" s="137"/>
      <c r="BO872"/>
      <c r="BP872"/>
      <c r="BQ872"/>
      <c r="BR872"/>
      <c r="BS872"/>
    </row>
    <row r="873" spans="1:71" ht="27" customHeight="1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 s="41"/>
      <c r="S873"/>
      <c r="U873" s="137"/>
      <c r="AB873"/>
      <c r="AE873"/>
      <c r="AI873"/>
      <c r="AK873"/>
      <c r="AL873"/>
      <c r="AM873"/>
      <c r="AN873"/>
      <c r="AO873"/>
      <c r="AP873"/>
      <c r="AQ873"/>
      <c r="AR873"/>
      <c r="BF873"/>
      <c r="BG873"/>
      <c r="BH873"/>
      <c r="BI873"/>
      <c r="BJ873"/>
      <c r="BK873" s="137"/>
      <c r="BO873"/>
      <c r="BP873"/>
      <c r="BQ873"/>
      <c r="BR873"/>
      <c r="BS873"/>
    </row>
    <row r="874" spans="1:71" ht="27" customHeight="1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 s="41"/>
      <c r="S874"/>
      <c r="U874" s="137"/>
      <c r="AB874"/>
      <c r="AE874"/>
      <c r="AI874"/>
      <c r="AK874"/>
      <c r="AL874"/>
      <c r="AM874"/>
      <c r="AN874"/>
      <c r="AO874"/>
      <c r="AP874"/>
      <c r="AQ874"/>
      <c r="AR874"/>
      <c r="BF874"/>
      <c r="BG874"/>
      <c r="BH874"/>
      <c r="BI874"/>
      <c r="BJ874"/>
      <c r="BK874" s="137"/>
      <c r="BO874"/>
      <c r="BP874"/>
      <c r="BQ874"/>
      <c r="BR874"/>
      <c r="BS874"/>
    </row>
    <row r="875" spans="1:71" ht="27" customHeight="1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 s="41"/>
      <c r="S875"/>
      <c r="U875" s="137"/>
      <c r="AB875"/>
      <c r="AE875"/>
      <c r="AI875"/>
      <c r="AK875"/>
      <c r="AL875"/>
      <c r="AM875"/>
      <c r="AN875"/>
      <c r="AO875"/>
      <c r="AP875"/>
      <c r="AQ875"/>
      <c r="AR875"/>
      <c r="BF875"/>
      <c r="BG875"/>
      <c r="BH875"/>
      <c r="BI875"/>
      <c r="BJ875"/>
      <c r="BK875" s="137"/>
      <c r="BO875"/>
      <c r="BP875"/>
      <c r="BQ875"/>
      <c r="BR875"/>
      <c r="BS875"/>
    </row>
    <row r="876" spans="1:71" ht="27" customHeight="1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 s="41"/>
      <c r="S876"/>
      <c r="U876" s="137"/>
      <c r="AB876"/>
      <c r="AE876"/>
      <c r="AI876"/>
      <c r="AK876"/>
      <c r="AL876"/>
      <c r="AM876"/>
      <c r="AN876"/>
      <c r="AO876"/>
      <c r="AP876"/>
      <c r="AQ876"/>
      <c r="AR876"/>
      <c r="BF876"/>
      <c r="BG876"/>
      <c r="BH876"/>
      <c r="BI876"/>
      <c r="BJ876"/>
      <c r="BK876" s="137"/>
      <c r="BO876"/>
      <c r="BP876"/>
      <c r="BQ876"/>
      <c r="BR876"/>
      <c r="BS876"/>
    </row>
    <row r="877" spans="1:71" ht="27" customHeight="1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 s="41"/>
      <c r="S877"/>
      <c r="U877" s="137"/>
      <c r="AB877"/>
      <c r="AE877"/>
      <c r="AI877"/>
      <c r="AK877"/>
      <c r="AL877"/>
      <c r="AM877"/>
      <c r="AN877"/>
      <c r="AO877"/>
      <c r="AP877"/>
      <c r="AQ877"/>
      <c r="AR877"/>
      <c r="BF877"/>
      <c r="BG877"/>
      <c r="BH877"/>
      <c r="BI877"/>
      <c r="BJ877"/>
      <c r="BK877" s="137"/>
      <c r="BO877"/>
      <c r="BP877"/>
      <c r="BQ877"/>
      <c r="BR877"/>
      <c r="BS877"/>
    </row>
    <row r="878" spans="1:71" ht="27" customHeight="1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 s="41"/>
      <c r="S878"/>
      <c r="U878" s="137"/>
      <c r="AB878"/>
      <c r="AE878"/>
      <c r="AI878"/>
      <c r="AK878"/>
      <c r="AL878"/>
      <c r="AM878"/>
      <c r="AN878"/>
      <c r="AO878"/>
      <c r="AP878"/>
      <c r="AQ878"/>
      <c r="AR878"/>
      <c r="BF878"/>
      <c r="BG878"/>
      <c r="BH878"/>
      <c r="BI878"/>
      <c r="BJ878"/>
      <c r="BK878" s="137"/>
      <c r="BO878"/>
      <c r="BP878"/>
      <c r="BQ878"/>
      <c r="BR878"/>
      <c r="BS878"/>
    </row>
    <row r="879" spans="1:71" ht="27" customHeight="1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 s="41"/>
      <c r="S879"/>
      <c r="U879" s="137"/>
      <c r="AB879"/>
      <c r="AE879"/>
      <c r="AI879"/>
      <c r="AK879"/>
      <c r="AL879"/>
      <c r="AM879"/>
      <c r="AN879"/>
      <c r="AO879"/>
      <c r="AP879"/>
      <c r="AQ879"/>
      <c r="AR879"/>
      <c r="BF879"/>
      <c r="BG879"/>
      <c r="BH879"/>
      <c r="BI879"/>
      <c r="BJ879"/>
      <c r="BK879" s="137"/>
      <c r="BO879"/>
      <c r="BP879"/>
      <c r="BQ879"/>
      <c r="BR879"/>
      <c r="BS879"/>
    </row>
    <row r="880" spans="1:71" ht="27" customHeight="1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 s="41"/>
      <c r="S880"/>
      <c r="U880" s="137"/>
      <c r="AB880"/>
      <c r="AE880"/>
      <c r="AI880"/>
      <c r="AK880"/>
      <c r="AL880"/>
      <c r="AM880"/>
      <c r="AN880"/>
      <c r="AO880"/>
      <c r="AP880"/>
      <c r="AQ880"/>
      <c r="AR880"/>
      <c r="BF880"/>
      <c r="BG880"/>
      <c r="BH880"/>
      <c r="BI880"/>
      <c r="BJ880"/>
      <c r="BK880" s="137"/>
      <c r="BO880"/>
      <c r="BP880"/>
      <c r="BQ880"/>
      <c r="BR880"/>
      <c r="BS880"/>
    </row>
    <row r="881" spans="1:72" s="79" customFormat="1" ht="27" customHeight="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 s="41"/>
      <c r="R881" s="137"/>
      <c r="S881"/>
      <c r="T881" s="137"/>
      <c r="U881" s="137"/>
      <c r="V881" s="137"/>
      <c r="W881" s="137"/>
      <c r="X881" s="137"/>
      <c r="Y881" s="137"/>
      <c r="Z881"/>
      <c r="AA881"/>
      <c r="AB881"/>
      <c r="AC881"/>
      <c r="AD881"/>
      <c r="AE881"/>
      <c r="AF881" s="137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 s="137"/>
      <c r="BL881" s="137"/>
      <c r="BM881"/>
      <c r="BN881"/>
      <c r="BO881"/>
      <c r="BP881"/>
      <c r="BQ881"/>
      <c r="BR881"/>
      <c r="BS881"/>
      <c r="BT881"/>
    </row>
    <row r="882" spans="1:72" s="79" customFormat="1" ht="27" customHeight="1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 s="41"/>
      <c r="R882" s="137"/>
      <c r="S882"/>
      <c r="T882" s="137"/>
      <c r="U882" s="137"/>
      <c r="V882" s="137"/>
      <c r="W882" s="137"/>
      <c r="X882" s="137"/>
      <c r="Y882" s="137"/>
      <c r="Z882"/>
      <c r="AA882"/>
      <c r="AB882"/>
      <c r="AC882"/>
      <c r="AD882"/>
      <c r="AE882"/>
      <c r="AF882" s="137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 s="137"/>
      <c r="BL882" s="137"/>
      <c r="BM882"/>
      <c r="BN882"/>
      <c r="BO882"/>
      <c r="BP882"/>
      <c r="BQ882"/>
      <c r="BR882"/>
      <c r="BS882"/>
      <c r="BT882"/>
    </row>
    <row r="883" spans="1:72" ht="27" customHeight="1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 s="41"/>
      <c r="S883"/>
      <c r="U883" s="137"/>
      <c r="AB883"/>
      <c r="AE883"/>
      <c r="AI883"/>
      <c r="AK883"/>
      <c r="AL883"/>
      <c r="AM883"/>
      <c r="AN883"/>
      <c r="AO883"/>
      <c r="AP883"/>
      <c r="AQ883"/>
      <c r="AR883"/>
      <c r="BF883"/>
      <c r="BG883"/>
      <c r="BH883"/>
      <c r="BI883"/>
      <c r="BJ883"/>
      <c r="BK883" s="137"/>
      <c r="BO883"/>
      <c r="BP883"/>
      <c r="BQ883"/>
      <c r="BR883"/>
      <c r="BS883"/>
    </row>
    <row r="884" spans="1:72" ht="27" customHeight="1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 s="41"/>
      <c r="S884"/>
      <c r="U884" s="137"/>
      <c r="AB884"/>
      <c r="AE884"/>
      <c r="AI884"/>
      <c r="AK884"/>
      <c r="AL884"/>
      <c r="AM884"/>
      <c r="AN884"/>
      <c r="AO884"/>
      <c r="AP884"/>
      <c r="AQ884"/>
      <c r="AR884"/>
      <c r="BF884"/>
      <c r="BG884"/>
      <c r="BH884"/>
      <c r="BI884"/>
      <c r="BJ884"/>
      <c r="BK884" s="137"/>
      <c r="BO884"/>
      <c r="BP884"/>
      <c r="BQ884"/>
      <c r="BR884"/>
      <c r="BS884"/>
    </row>
    <row r="885" spans="1:72" ht="27" customHeight="1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 s="41"/>
      <c r="S885"/>
      <c r="U885" s="137"/>
      <c r="AB885"/>
      <c r="AE885"/>
      <c r="AI885"/>
      <c r="AK885"/>
      <c r="AL885"/>
      <c r="AM885"/>
      <c r="AN885"/>
      <c r="AO885"/>
      <c r="AP885"/>
      <c r="AQ885"/>
      <c r="AR885"/>
      <c r="BF885"/>
      <c r="BG885"/>
      <c r="BH885"/>
      <c r="BI885"/>
      <c r="BJ885"/>
      <c r="BK885" s="137"/>
      <c r="BO885"/>
      <c r="BP885"/>
      <c r="BQ885"/>
      <c r="BR885"/>
      <c r="BS885"/>
    </row>
    <row r="886" spans="1:72" ht="27" customHeight="1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 s="41"/>
      <c r="S886"/>
      <c r="U886" s="137"/>
      <c r="AB886"/>
      <c r="AE886"/>
      <c r="AI886"/>
      <c r="AK886"/>
      <c r="AL886"/>
      <c r="AM886"/>
      <c r="AN886"/>
      <c r="AO886"/>
      <c r="AP886"/>
      <c r="AQ886"/>
      <c r="AR886"/>
      <c r="BF886"/>
      <c r="BG886"/>
      <c r="BH886"/>
      <c r="BI886"/>
      <c r="BJ886"/>
      <c r="BK886" s="137"/>
      <c r="BO886"/>
      <c r="BP886"/>
      <c r="BQ886"/>
      <c r="BR886"/>
      <c r="BS886"/>
    </row>
    <row r="887" spans="1:72" ht="27" customHeight="1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 s="41"/>
      <c r="S887"/>
      <c r="U887" s="137"/>
      <c r="AB887"/>
      <c r="AE887"/>
      <c r="AI887"/>
      <c r="AK887"/>
      <c r="AL887"/>
      <c r="AM887"/>
      <c r="AN887"/>
      <c r="AO887"/>
      <c r="AP887"/>
      <c r="AQ887"/>
      <c r="AR887"/>
      <c r="BF887"/>
      <c r="BG887"/>
      <c r="BH887"/>
      <c r="BI887"/>
      <c r="BJ887"/>
      <c r="BK887" s="137"/>
      <c r="BO887"/>
      <c r="BP887"/>
      <c r="BQ887"/>
      <c r="BR887"/>
      <c r="BS887"/>
    </row>
    <row r="888" spans="1:72" ht="27" customHeight="1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 s="41"/>
      <c r="S888"/>
      <c r="U888" s="137"/>
      <c r="AB888"/>
      <c r="AE888"/>
      <c r="AI888"/>
      <c r="AK888"/>
      <c r="AL888"/>
      <c r="AM888"/>
      <c r="AN888"/>
      <c r="AO888"/>
      <c r="AP888"/>
      <c r="AQ888"/>
      <c r="AR888"/>
      <c r="BF888"/>
      <c r="BG888"/>
      <c r="BH888"/>
      <c r="BI888"/>
      <c r="BJ888"/>
      <c r="BK888" s="137"/>
      <c r="BO888"/>
      <c r="BP888"/>
      <c r="BQ888"/>
      <c r="BR888"/>
      <c r="BS888"/>
    </row>
    <row r="889" spans="1:72" ht="27" customHeight="1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 s="41"/>
      <c r="S889"/>
      <c r="U889" s="137"/>
      <c r="AB889"/>
      <c r="AE889"/>
      <c r="AI889"/>
      <c r="AK889"/>
      <c r="AL889"/>
      <c r="AM889"/>
      <c r="AN889"/>
      <c r="AO889"/>
      <c r="AP889"/>
      <c r="AQ889"/>
      <c r="AR889"/>
      <c r="BF889"/>
      <c r="BG889"/>
      <c r="BH889"/>
      <c r="BI889"/>
      <c r="BJ889"/>
      <c r="BK889" s="137"/>
      <c r="BO889"/>
      <c r="BP889"/>
      <c r="BQ889"/>
      <c r="BR889"/>
      <c r="BS889"/>
    </row>
    <row r="890" spans="1:72" ht="27" customHeight="1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 s="41"/>
      <c r="S890"/>
      <c r="U890" s="137"/>
      <c r="AB890"/>
      <c r="AE890"/>
      <c r="AI890"/>
      <c r="AK890"/>
      <c r="AL890"/>
      <c r="AM890"/>
      <c r="AN890"/>
      <c r="AO890"/>
      <c r="AP890"/>
      <c r="AQ890"/>
      <c r="AR890"/>
      <c r="BF890"/>
      <c r="BG890"/>
      <c r="BH890"/>
      <c r="BI890"/>
      <c r="BJ890"/>
      <c r="BK890" s="137"/>
      <c r="BO890"/>
      <c r="BP890"/>
      <c r="BQ890"/>
      <c r="BR890"/>
      <c r="BS890"/>
    </row>
    <row r="891" spans="1:72" ht="27" customHeight="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 s="41"/>
      <c r="S891"/>
      <c r="U891" s="137"/>
      <c r="AB891"/>
      <c r="AE891"/>
      <c r="AI891"/>
      <c r="AK891"/>
      <c r="AL891"/>
      <c r="AM891"/>
      <c r="AN891"/>
      <c r="AO891"/>
      <c r="AP891"/>
      <c r="AQ891"/>
      <c r="AR891"/>
      <c r="BF891"/>
      <c r="BG891"/>
      <c r="BH891"/>
      <c r="BI891"/>
      <c r="BJ891"/>
      <c r="BK891" s="137"/>
      <c r="BO891"/>
      <c r="BP891"/>
      <c r="BQ891"/>
      <c r="BR891"/>
      <c r="BS891"/>
    </row>
    <row r="892" spans="1:72" ht="27" customHeight="1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 s="41"/>
      <c r="S892"/>
      <c r="U892" s="137"/>
      <c r="AB892"/>
      <c r="AE892"/>
      <c r="AI892"/>
      <c r="AK892"/>
      <c r="AL892"/>
      <c r="AM892"/>
      <c r="AN892"/>
      <c r="AO892"/>
      <c r="AP892"/>
      <c r="AQ892"/>
      <c r="AR892"/>
      <c r="BF892"/>
      <c r="BG892"/>
      <c r="BH892"/>
      <c r="BI892"/>
      <c r="BJ892"/>
      <c r="BK892" s="137"/>
      <c r="BO892"/>
      <c r="BP892"/>
      <c r="BQ892"/>
      <c r="BR892"/>
      <c r="BS892"/>
    </row>
    <row r="893" spans="1:72" ht="27" customHeight="1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 s="41"/>
      <c r="S893"/>
      <c r="U893" s="137"/>
      <c r="AB893"/>
      <c r="AE893"/>
      <c r="AI893"/>
      <c r="AK893"/>
      <c r="AL893"/>
      <c r="AM893"/>
      <c r="AN893"/>
      <c r="AO893"/>
      <c r="AP893"/>
      <c r="AQ893"/>
      <c r="AR893"/>
      <c r="BF893"/>
      <c r="BG893"/>
      <c r="BH893"/>
      <c r="BI893"/>
      <c r="BJ893"/>
      <c r="BK893" s="137"/>
      <c r="BO893"/>
      <c r="BP893"/>
      <c r="BQ893"/>
      <c r="BR893"/>
      <c r="BS893"/>
    </row>
    <row r="894" spans="1:72" ht="27" customHeight="1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 s="41"/>
      <c r="S894"/>
      <c r="U894" s="137"/>
      <c r="AB894"/>
      <c r="AE894"/>
      <c r="AI894"/>
      <c r="AK894"/>
      <c r="AL894"/>
      <c r="AM894"/>
      <c r="AN894"/>
      <c r="AO894"/>
      <c r="AP894"/>
      <c r="AQ894"/>
      <c r="AR894"/>
      <c r="BF894"/>
      <c r="BG894"/>
      <c r="BH894"/>
      <c r="BI894"/>
      <c r="BJ894"/>
      <c r="BK894" s="137"/>
      <c r="BO894"/>
      <c r="BP894"/>
      <c r="BQ894"/>
      <c r="BR894"/>
      <c r="BS894"/>
    </row>
    <row r="895" spans="1:72" ht="27" customHeight="1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 s="41"/>
      <c r="S895"/>
      <c r="U895" s="137"/>
      <c r="AB895"/>
      <c r="AE895"/>
      <c r="AI895"/>
      <c r="AK895"/>
      <c r="AL895"/>
      <c r="AM895"/>
      <c r="AN895"/>
      <c r="AO895"/>
      <c r="AP895"/>
      <c r="AQ895"/>
      <c r="AR895"/>
      <c r="BF895"/>
      <c r="BG895"/>
      <c r="BH895"/>
      <c r="BI895"/>
      <c r="BJ895"/>
      <c r="BK895" s="137"/>
      <c r="BO895"/>
      <c r="BP895"/>
      <c r="BQ895"/>
      <c r="BR895"/>
      <c r="BS895"/>
    </row>
    <row r="896" spans="1:72" ht="27" customHeight="1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 s="41"/>
      <c r="S896"/>
      <c r="U896" s="137"/>
      <c r="AB896"/>
      <c r="AE896"/>
      <c r="AI896"/>
      <c r="AK896"/>
      <c r="AL896"/>
      <c r="AM896"/>
      <c r="AN896"/>
      <c r="AO896"/>
      <c r="AP896"/>
      <c r="AQ896"/>
      <c r="AR896"/>
      <c r="BF896"/>
      <c r="BG896"/>
      <c r="BH896"/>
      <c r="BI896"/>
      <c r="BJ896"/>
      <c r="BK896" s="137"/>
      <c r="BO896"/>
      <c r="BP896"/>
      <c r="BQ896"/>
      <c r="BR896"/>
      <c r="BS896"/>
    </row>
    <row r="897" spans="1:72" ht="27" customHeight="1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 s="41"/>
      <c r="S897"/>
      <c r="U897" s="137"/>
      <c r="AB897"/>
      <c r="AE897"/>
      <c r="AI897"/>
      <c r="AK897"/>
      <c r="AL897"/>
      <c r="AM897"/>
      <c r="AN897"/>
      <c r="AO897"/>
      <c r="AP897"/>
      <c r="AQ897"/>
      <c r="AR897"/>
      <c r="BF897"/>
      <c r="BG897"/>
      <c r="BH897"/>
      <c r="BI897"/>
      <c r="BJ897"/>
      <c r="BK897" s="137"/>
      <c r="BO897"/>
      <c r="BP897"/>
      <c r="BQ897"/>
      <c r="BR897"/>
      <c r="BS897"/>
    </row>
    <row r="898" spans="1:72" ht="27" customHeight="1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 s="41"/>
      <c r="S898"/>
      <c r="U898" s="137"/>
      <c r="AB898"/>
      <c r="AE898"/>
      <c r="AI898"/>
      <c r="AK898"/>
      <c r="AL898"/>
      <c r="AM898"/>
      <c r="AN898"/>
      <c r="AO898"/>
      <c r="AP898"/>
      <c r="AQ898"/>
      <c r="AR898"/>
      <c r="BF898"/>
      <c r="BG898"/>
      <c r="BH898"/>
      <c r="BI898"/>
      <c r="BJ898"/>
      <c r="BK898" s="137"/>
      <c r="BO898"/>
      <c r="BP898"/>
      <c r="BQ898"/>
      <c r="BR898"/>
      <c r="BS898"/>
    </row>
    <row r="899" spans="1:72" ht="27" customHeight="1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 s="41"/>
      <c r="S899"/>
      <c r="U899" s="137"/>
      <c r="AB899"/>
      <c r="AE899"/>
      <c r="AI899"/>
      <c r="AK899"/>
      <c r="AL899"/>
      <c r="AM899"/>
      <c r="AN899"/>
      <c r="AO899"/>
      <c r="AP899"/>
      <c r="AQ899"/>
      <c r="AR899"/>
      <c r="BF899"/>
      <c r="BG899"/>
      <c r="BH899"/>
      <c r="BI899"/>
      <c r="BJ899"/>
      <c r="BK899" s="137"/>
      <c r="BO899"/>
      <c r="BP899"/>
      <c r="BQ899"/>
      <c r="BR899"/>
      <c r="BS899"/>
    </row>
    <row r="900" spans="1:72" ht="27" customHeight="1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 s="41"/>
      <c r="S900"/>
      <c r="U900" s="137"/>
      <c r="AB900"/>
      <c r="AE900"/>
      <c r="AI900"/>
      <c r="AK900"/>
      <c r="AL900"/>
      <c r="AM900"/>
      <c r="AN900"/>
      <c r="AO900"/>
      <c r="AP900"/>
      <c r="AQ900"/>
      <c r="AR900"/>
      <c r="BF900"/>
      <c r="BG900"/>
      <c r="BH900"/>
      <c r="BI900"/>
      <c r="BJ900"/>
      <c r="BK900" s="137"/>
      <c r="BO900"/>
      <c r="BP900"/>
      <c r="BQ900"/>
      <c r="BR900"/>
      <c r="BS900"/>
    </row>
    <row r="901" spans="1:72" ht="27" customHeight="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 s="41"/>
      <c r="S901"/>
      <c r="U901" s="137"/>
      <c r="AB901"/>
      <c r="AE901"/>
      <c r="AI901"/>
      <c r="AK901"/>
      <c r="AL901"/>
      <c r="AM901"/>
      <c r="AN901"/>
      <c r="AO901"/>
      <c r="AP901"/>
      <c r="AQ901"/>
      <c r="AR901"/>
      <c r="BF901"/>
      <c r="BG901"/>
      <c r="BH901"/>
      <c r="BI901"/>
      <c r="BJ901"/>
      <c r="BK901" s="137"/>
      <c r="BO901"/>
      <c r="BP901"/>
      <c r="BQ901"/>
      <c r="BR901"/>
      <c r="BS901"/>
    </row>
    <row r="902" spans="1:72" ht="27" customHeight="1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 s="41"/>
      <c r="S902"/>
      <c r="U902" s="137"/>
      <c r="AB902"/>
      <c r="AE902"/>
      <c r="AI902"/>
      <c r="AK902"/>
      <c r="AL902"/>
      <c r="AM902"/>
      <c r="AN902"/>
      <c r="AO902"/>
      <c r="AP902"/>
      <c r="AQ902"/>
      <c r="AR902"/>
      <c r="BF902"/>
      <c r="BG902"/>
      <c r="BH902"/>
      <c r="BI902"/>
      <c r="BJ902"/>
      <c r="BK902" s="137"/>
      <c r="BO902"/>
      <c r="BP902"/>
      <c r="BQ902"/>
      <c r="BR902"/>
      <c r="BS902"/>
    </row>
    <row r="903" spans="1:72" ht="27" customHeight="1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 s="41"/>
      <c r="S903"/>
      <c r="U903" s="137"/>
      <c r="AB903"/>
      <c r="AE903"/>
      <c r="AI903"/>
      <c r="AK903"/>
      <c r="AL903"/>
      <c r="AM903"/>
      <c r="AN903"/>
      <c r="AO903"/>
      <c r="AP903"/>
      <c r="AQ903"/>
      <c r="AR903"/>
      <c r="BF903"/>
      <c r="BG903"/>
      <c r="BH903"/>
      <c r="BI903"/>
      <c r="BJ903"/>
      <c r="BK903" s="137"/>
      <c r="BO903"/>
      <c r="BP903"/>
      <c r="BQ903"/>
      <c r="BR903"/>
      <c r="BS903"/>
    </row>
    <row r="904" spans="1:72" ht="27" customHeight="1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 s="41"/>
      <c r="S904"/>
      <c r="U904" s="137"/>
      <c r="AB904"/>
      <c r="AE904"/>
      <c r="AI904"/>
      <c r="AK904"/>
      <c r="AL904"/>
      <c r="AM904"/>
      <c r="AN904"/>
      <c r="AO904"/>
      <c r="AP904"/>
      <c r="AQ904"/>
      <c r="AR904"/>
      <c r="BF904"/>
      <c r="BG904"/>
      <c r="BH904"/>
      <c r="BI904"/>
      <c r="BJ904"/>
      <c r="BK904" s="137"/>
      <c r="BO904"/>
      <c r="BP904"/>
      <c r="BQ904"/>
      <c r="BR904"/>
      <c r="BS904"/>
    </row>
    <row r="905" spans="1:72" ht="27" customHeight="1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 s="41"/>
      <c r="S905"/>
      <c r="U905" s="137"/>
      <c r="AB905"/>
      <c r="AE905"/>
      <c r="AI905"/>
      <c r="AK905"/>
      <c r="AL905"/>
      <c r="AM905"/>
      <c r="AN905"/>
      <c r="AO905"/>
      <c r="AP905"/>
      <c r="AQ905"/>
      <c r="AR905"/>
      <c r="BF905"/>
      <c r="BG905"/>
      <c r="BH905"/>
      <c r="BI905"/>
      <c r="BJ905"/>
      <c r="BK905" s="137"/>
      <c r="BO905"/>
      <c r="BP905"/>
      <c r="BQ905"/>
      <c r="BR905"/>
      <c r="BS905"/>
    </row>
    <row r="906" spans="1:72" ht="27" customHeight="1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 s="41"/>
      <c r="S906"/>
      <c r="U906" s="137"/>
      <c r="AB906"/>
      <c r="AE906"/>
      <c r="AI906"/>
      <c r="AK906"/>
      <c r="AL906"/>
      <c r="AM906"/>
      <c r="AN906"/>
      <c r="AO906"/>
      <c r="AP906"/>
      <c r="AQ906"/>
      <c r="AR906"/>
      <c r="BF906"/>
      <c r="BG906"/>
      <c r="BH906"/>
      <c r="BI906"/>
      <c r="BJ906"/>
      <c r="BK906" s="137"/>
      <c r="BO906"/>
      <c r="BP906"/>
      <c r="BQ906"/>
      <c r="BR906"/>
      <c r="BS906"/>
    </row>
    <row r="907" spans="1:72" s="79" customFormat="1" ht="27" customHeight="1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 s="41"/>
      <c r="R907" s="137"/>
      <c r="S907"/>
      <c r="T907" s="137"/>
      <c r="U907" s="137"/>
      <c r="V907" s="137"/>
      <c r="W907" s="137"/>
      <c r="X907" s="137"/>
      <c r="Y907" s="137"/>
      <c r="Z907"/>
      <c r="AA907"/>
      <c r="AB907"/>
      <c r="AC907"/>
      <c r="AD907"/>
      <c r="AE907"/>
      <c r="AF907" s="13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 s="137"/>
      <c r="BL907" s="137"/>
      <c r="BM907"/>
      <c r="BN907"/>
      <c r="BO907"/>
      <c r="BP907"/>
      <c r="BQ907"/>
      <c r="BR907"/>
      <c r="BS907"/>
      <c r="BT907"/>
    </row>
    <row r="908" spans="1:72" ht="27" customHeight="1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 s="41"/>
      <c r="S908"/>
      <c r="U908" s="137"/>
      <c r="AB908"/>
      <c r="AE908"/>
      <c r="AI908"/>
      <c r="AK908"/>
      <c r="AL908"/>
      <c r="AM908"/>
      <c r="AN908"/>
      <c r="AO908"/>
      <c r="AP908"/>
      <c r="AQ908"/>
      <c r="AR908"/>
      <c r="BF908"/>
      <c r="BG908"/>
      <c r="BH908"/>
      <c r="BI908"/>
      <c r="BJ908"/>
      <c r="BK908" s="137"/>
      <c r="BO908"/>
      <c r="BP908"/>
      <c r="BQ908"/>
      <c r="BR908"/>
      <c r="BS908"/>
    </row>
    <row r="909" spans="1:72" ht="27" customHeight="1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 s="41"/>
      <c r="S909"/>
      <c r="U909" s="137"/>
      <c r="AB909"/>
      <c r="AE909"/>
      <c r="AI909"/>
      <c r="AK909"/>
      <c r="AL909"/>
      <c r="AM909"/>
      <c r="AN909"/>
      <c r="AO909"/>
      <c r="AP909"/>
      <c r="AQ909"/>
      <c r="AR909"/>
      <c r="BF909"/>
      <c r="BG909"/>
      <c r="BH909"/>
      <c r="BI909"/>
      <c r="BJ909"/>
      <c r="BK909" s="137"/>
      <c r="BO909"/>
      <c r="BP909"/>
      <c r="BQ909"/>
      <c r="BR909"/>
      <c r="BS909"/>
    </row>
    <row r="910" spans="1:72" ht="27" customHeight="1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 s="41"/>
      <c r="S910"/>
      <c r="U910" s="137"/>
      <c r="AB910"/>
      <c r="AE910"/>
      <c r="AI910"/>
      <c r="AK910"/>
      <c r="AL910"/>
      <c r="AM910"/>
      <c r="AN910"/>
      <c r="AO910"/>
      <c r="AP910"/>
      <c r="AQ910"/>
      <c r="AR910"/>
      <c r="BF910"/>
      <c r="BG910"/>
      <c r="BH910"/>
      <c r="BI910"/>
      <c r="BJ910"/>
      <c r="BK910" s="137"/>
      <c r="BO910"/>
      <c r="BP910"/>
      <c r="BQ910"/>
      <c r="BR910"/>
      <c r="BS910"/>
    </row>
    <row r="911" spans="1:72" ht="27" customHeight="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 s="41"/>
      <c r="S911"/>
      <c r="U911" s="137"/>
      <c r="AB911"/>
      <c r="AE911"/>
      <c r="AI911"/>
      <c r="AK911"/>
      <c r="AL911"/>
      <c r="AM911"/>
      <c r="AN911"/>
      <c r="AO911"/>
      <c r="AP911"/>
      <c r="AQ911"/>
      <c r="AR911"/>
      <c r="BF911"/>
      <c r="BG911"/>
      <c r="BH911"/>
      <c r="BI911"/>
      <c r="BJ911"/>
      <c r="BK911" s="137"/>
      <c r="BO911"/>
      <c r="BP911"/>
      <c r="BQ911"/>
      <c r="BR911"/>
      <c r="BS911"/>
    </row>
    <row r="912" spans="1:72" ht="27" customHeight="1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 s="41"/>
      <c r="S912"/>
      <c r="U912" s="137"/>
      <c r="AB912"/>
      <c r="AE912"/>
      <c r="AI912"/>
      <c r="AK912"/>
      <c r="AL912"/>
      <c r="AM912"/>
      <c r="AN912"/>
      <c r="AO912"/>
      <c r="AP912"/>
      <c r="AQ912"/>
      <c r="AR912"/>
      <c r="BF912"/>
      <c r="BG912"/>
      <c r="BH912"/>
      <c r="BI912"/>
      <c r="BJ912"/>
      <c r="BK912" s="137"/>
      <c r="BO912"/>
      <c r="BP912"/>
      <c r="BQ912"/>
      <c r="BR912"/>
      <c r="BS912"/>
    </row>
    <row r="913" spans="1:71" ht="27" customHeight="1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 s="41"/>
      <c r="S913"/>
      <c r="U913" s="137"/>
      <c r="AB913"/>
      <c r="AE913"/>
      <c r="AI913"/>
      <c r="AK913"/>
      <c r="AL913"/>
      <c r="AM913"/>
      <c r="AN913"/>
      <c r="AO913"/>
      <c r="AP913"/>
      <c r="AQ913"/>
      <c r="AR913"/>
      <c r="BF913"/>
      <c r="BG913"/>
      <c r="BH913"/>
      <c r="BI913"/>
      <c r="BJ913"/>
      <c r="BK913" s="137"/>
      <c r="BO913"/>
      <c r="BP913"/>
      <c r="BQ913"/>
      <c r="BR913"/>
      <c r="BS913"/>
    </row>
    <row r="914" spans="1:71" ht="27" customHeight="1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 s="41"/>
      <c r="S914"/>
      <c r="U914" s="137"/>
      <c r="AB914"/>
      <c r="AE914"/>
      <c r="AI914"/>
      <c r="AK914"/>
      <c r="AL914"/>
      <c r="AM914"/>
      <c r="AN914"/>
      <c r="AO914"/>
      <c r="AP914"/>
      <c r="AQ914"/>
      <c r="AR914"/>
      <c r="BF914"/>
      <c r="BG914"/>
      <c r="BH914"/>
      <c r="BI914"/>
      <c r="BJ914"/>
      <c r="BK914" s="137"/>
      <c r="BO914"/>
      <c r="BP914"/>
      <c r="BQ914"/>
      <c r="BR914"/>
      <c r="BS914"/>
    </row>
    <row r="915" spans="1:71" ht="27" customHeight="1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 s="41"/>
      <c r="S915"/>
      <c r="U915" s="137"/>
      <c r="AB915"/>
      <c r="AE915"/>
      <c r="AI915"/>
      <c r="AK915"/>
      <c r="AL915"/>
      <c r="AM915"/>
      <c r="AN915"/>
      <c r="AO915"/>
      <c r="AP915"/>
      <c r="AQ915"/>
      <c r="AR915"/>
      <c r="BF915"/>
      <c r="BG915"/>
      <c r="BH915"/>
      <c r="BI915"/>
      <c r="BJ915"/>
      <c r="BK915" s="137"/>
      <c r="BO915"/>
      <c r="BP915"/>
      <c r="BQ915"/>
      <c r="BR915"/>
      <c r="BS915"/>
    </row>
    <row r="916" spans="1:71" ht="27" customHeight="1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 s="41"/>
      <c r="S916"/>
      <c r="U916" s="137"/>
      <c r="AB916"/>
      <c r="AE916"/>
      <c r="AI916"/>
      <c r="AK916"/>
      <c r="AL916"/>
      <c r="AM916"/>
      <c r="AN916"/>
      <c r="AO916"/>
      <c r="AP916"/>
      <c r="AQ916"/>
      <c r="AR916"/>
      <c r="BF916"/>
      <c r="BG916"/>
      <c r="BH916"/>
      <c r="BI916"/>
      <c r="BJ916"/>
      <c r="BK916" s="137"/>
      <c r="BO916"/>
      <c r="BP916"/>
      <c r="BQ916"/>
      <c r="BR916"/>
      <c r="BS916"/>
    </row>
    <row r="917" spans="1:71" ht="27" customHeight="1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 s="41"/>
      <c r="S917"/>
      <c r="U917" s="137"/>
      <c r="AB917"/>
      <c r="AE917"/>
      <c r="AI917"/>
      <c r="AK917"/>
      <c r="AL917"/>
      <c r="AM917"/>
      <c r="AN917"/>
      <c r="AO917"/>
      <c r="AP917"/>
      <c r="AQ917"/>
      <c r="AR917"/>
      <c r="BF917"/>
      <c r="BG917"/>
      <c r="BH917"/>
      <c r="BI917"/>
      <c r="BJ917"/>
      <c r="BK917" s="137"/>
      <c r="BO917"/>
      <c r="BP917"/>
      <c r="BQ917"/>
      <c r="BR917"/>
      <c r="BS917"/>
    </row>
    <row r="918" spans="1:71" ht="27" customHeigh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 s="41"/>
      <c r="S918"/>
      <c r="U918" s="137"/>
      <c r="AB918"/>
      <c r="AE918"/>
      <c r="AI918"/>
      <c r="AK918"/>
      <c r="AL918"/>
      <c r="AM918"/>
      <c r="AN918"/>
      <c r="AO918"/>
      <c r="AP918"/>
      <c r="AQ918"/>
      <c r="AR918"/>
      <c r="BF918"/>
      <c r="BG918"/>
      <c r="BH918"/>
      <c r="BI918"/>
      <c r="BJ918"/>
      <c r="BK918" s="137"/>
      <c r="BO918"/>
      <c r="BP918"/>
      <c r="BQ918"/>
      <c r="BR918"/>
      <c r="BS918"/>
    </row>
    <row r="919" spans="1:71" ht="27" customHeigh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 s="41"/>
      <c r="S919"/>
      <c r="U919" s="137"/>
      <c r="AB919"/>
      <c r="AE919"/>
      <c r="AI919"/>
      <c r="AK919"/>
      <c r="AL919"/>
      <c r="AM919"/>
      <c r="AN919"/>
      <c r="AO919"/>
      <c r="AP919"/>
      <c r="AQ919"/>
      <c r="AR919"/>
      <c r="BF919"/>
      <c r="BG919"/>
      <c r="BH919"/>
      <c r="BI919"/>
      <c r="BJ919"/>
      <c r="BK919" s="137"/>
      <c r="BO919"/>
      <c r="BP919"/>
      <c r="BQ919"/>
      <c r="BR919"/>
      <c r="BS919"/>
    </row>
    <row r="920" spans="1:71" ht="27" customHeight="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 s="41"/>
      <c r="S920"/>
      <c r="U920" s="137"/>
      <c r="AB920"/>
      <c r="AE920"/>
      <c r="AI920"/>
      <c r="AK920"/>
      <c r="AL920"/>
      <c r="AM920"/>
      <c r="AN920"/>
      <c r="AO920"/>
      <c r="AP920"/>
      <c r="AQ920"/>
      <c r="AR920"/>
      <c r="BF920"/>
      <c r="BG920"/>
      <c r="BH920"/>
      <c r="BI920"/>
      <c r="BJ920"/>
      <c r="BK920" s="137"/>
      <c r="BO920"/>
      <c r="BP920"/>
      <c r="BQ920"/>
      <c r="BR920"/>
      <c r="BS920"/>
    </row>
    <row r="921" spans="1:71" ht="27" customHeight="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 s="41"/>
      <c r="S921"/>
      <c r="U921" s="137"/>
      <c r="AB921"/>
      <c r="AE921"/>
      <c r="AI921"/>
      <c r="AK921"/>
      <c r="AL921"/>
      <c r="AM921"/>
      <c r="AN921"/>
      <c r="AO921"/>
      <c r="AP921"/>
      <c r="AQ921"/>
      <c r="AR921"/>
      <c r="BF921"/>
      <c r="BG921"/>
      <c r="BH921"/>
      <c r="BI921"/>
      <c r="BJ921"/>
      <c r="BK921" s="137"/>
      <c r="BO921"/>
      <c r="BP921"/>
      <c r="BQ921"/>
      <c r="BR921"/>
      <c r="BS921"/>
    </row>
    <row r="922" spans="1:71" ht="27" customHeight="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 s="41"/>
      <c r="S922"/>
      <c r="U922" s="137"/>
      <c r="AB922"/>
      <c r="AE922"/>
      <c r="AI922"/>
      <c r="AK922"/>
      <c r="AL922"/>
      <c r="AM922"/>
      <c r="AN922"/>
      <c r="AO922"/>
      <c r="AP922"/>
      <c r="AQ922"/>
      <c r="AR922"/>
      <c r="BF922"/>
      <c r="BG922"/>
      <c r="BH922"/>
      <c r="BI922"/>
      <c r="BJ922"/>
      <c r="BK922" s="137"/>
      <c r="BO922"/>
      <c r="BP922"/>
      <c r="BQ922"/>
      <c r="BR922"/>
      <c r="BS922"/>
    </row>
    <row r="923" spans="1:71" ht="27" customHeight="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 s="41"/>
      <c r="S923"/>
      <c r="U923" s="137"/>
      <c r="AB923"/>
      <c r="AE923"/>
      <c r="AI923"/>
      <c r="AK923"/>
      <c r="AL923"/>
      <c r="AM923"/>
      <c r="AN923"/>
      <c r="AO923"/>
      <c r="AP923"/>
      <c r="AQ923"/>
      <c r="AR923"/>
      <c r="BF923"/>
      <c r="BG923"/>
      <c r="BH923"/>
      <c r="BI923"/>
      <c r="BJ923"/>
      <c r="BK923" s="137"/>
      <c r="BO923"/>
      <c r="BP923"/>
      <c r="BQ923"/>
      <c r="BR923"/>
      <c r="BS923"/>
    </row>
    <row r="924" spans="1:71" ht="27" customHeight="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 s="41"/>
      <c r="S924"/>
      <c r="U924" s="137"/>
      <c r="AB924"/>
      <c r="AE924"/>
      <c r="AI924"/>
      <c r="AK924"/>
      <c r="AL924"/>
      <c r="AM924"/>
      <c r="AN924"/>
      <c r="AO924"/>
      <c r="AP924"/>
      <c r="AQ924"/>
      <c r="AR924"/>
      <c r="BF924"/>
      <c r="BG924"/>
      <c r="BH924"/>
      <c r="BI924"/>
      <c r="BJ924"/>
      <c r="BK924" s="137"/>
      <c r="BO924"/>
      <c r="BP924"/>
      <c r="BQ924"/>
      <c r="BR924"/>
      <c r="BS924"/>
    </row>
    <row r="925" spans="1:71" ht="27" customHeight="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 s="41"/>
      <c r="S925"/>
      <c r="U925" s="137"/>
      <c r="AB925"/>
      <c r="AE925"/>
      <c r="AI925"/>
      <c r="AK925"/>
      <c r="AL925"/>
      <c r="AM925"/>
      <c r="AN925"/>
      <c r="AO925"/>
      <c r="AP925"/>
      <c r="AQ925"/>
      <c r="AR925"/>
      <c r="BF925"/>
      <c r="BG925"/>
      <c r="BH925"/>
      <c r="BI925"/>
      <c r="BJ925"/>
      <c r="BK925" s="137"/>
      <c r="BO925"/>
      <c r="BP925"/>
      <c r="BQ925"/>
      <c r="BR925"/>
      <c r="BS925"/>
    </row>
    <row r="926" spans="1:71" ht="27" customHeight="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 s="41"/>
      <c r="S926"/>
      <c r="U926" s="137"/>
      <c r="AB926"/>
      <c r="AE926"/>
      <c r="AI926"/>
      <c r="AK926"/>
      <c r="AL926"/>
      <c r="AM926"/>
      <c r="AN926"/>
      <c r="AO926"/>
      <c r="AP926"/>
      <c r="AQ926"/>
      <c r="AR926"/>
      <c r="BF926"/>
      <c r="BG926"/>
      <c r="BH926"/>
      <c r="BI926"/>
      <c r="BJ926"/>
      <c r="BK926" s="137"/>
      <c r="BO926"/>
      <c r="BP926"/>
      <c r="BQ926"/>
      <c r="BR926"/>
      <c r="BS926"/>
    </row>
    <row r="927" spans="1:71" ht="27" customHeight="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 s="41"/>
      <c r="S927"/>
      <c r="U927" s="137"/>
      <c r="AB927"/>
      <c r="AE927"/>
      <c r="AI927"/>
      <c r="AK927"/>
      <c r="AL927"/>
      <c r="AM927"/>
      <c r="AN927"/>
      <c r="AO927"/>
      <c r="AP927"/>
      <c r="AQ927"/>
      <c r="AR927"/>
      <c r="BF927"/>
      <c r="BG927"/>
      <c r="BH927"/>
      <c r="BI927"/>
      <c r="BJ927"/>
      <c r="BK927" s="137"/>
      <c r="BO927"/>
      <c r="BP927"/>
      <c r="BQ927"/>
      <c r="BR927"/>
      <c r="BS927"/>
    </row>
    <row r="928" spans="1:71" ht="27" customHeight="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 s="41"/>
      <c r="S928"/>
      <c r="U928" s="137"/>
      <c r="AB928"/>
      <c r="AE928"/>
      <c r="AI928"/>
      <c r="AK928"/>
      <c r="AL928"/>
      <c r="AM928"/>
      <c r="AN928"/>
      <c r="AO928"/>
      <c r="AP928"/>
      <c r="AQ928"/>
      <c r="AR928"/>
      <c r="BF928"/>
      <c r="BG928"/>
      <c r="BH928"/>
      <c r="BI928"/>
      <c r="BJ928"/>
      <c r="BK928" s="137"/>
      <c r="BO928"/>
      <c r="BP928"/>
      <c r="BQ928"/>
      <c r="BR928"/>
      <c r="BS928"/>
    </row>
    <row r="929" spans="1:72" s="79" customFormat="1" ht="27" customHeight="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 s="41"/>
      <c r="R929" s="137"/>
      <c r="S929"/>
      <c r="T929" s="137"/>
      <c r="U929" s="137"/>
      <c r="V929" s="137"/>
      <c r="W929" s="137"/>
      <c r="X929" s="137"/>
      <c r="Y929" s="137"/>
      <c r="Z929"/>
      <c r="AA929"/>
      <c r="AB929"/>
      <c r="AC929"/>
      <c r="AD929"/>
      <c r="AE929"/>
      <c r="AF929" s="137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 s="137"/>
      <c r="BL929" s="137"/>
      <c r="BM929"/>
      <c r="BN929"/>
      <c r="BO929"/>
      <c r="BP929"/>
      <c r="BQ929"/>
      <c r="BR929"/>
      <c r="BS929"/>
      <c r="BT929"/>
    </row>
    <row r="930" spans="1:72" ht="27" customHeight="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 s="41"/>
      <c r="S930"/>
      <c r="U930" s="137"/>
      <c r="AB930"/>
      <c r="AE930"/>
      <c r="AI930"/>
      <c r="AK930"/>
      <c r="AL930"/>
      <c r="AM930"/>
      <c r="AN930"/>
      <c r="AO930"/>
      <c r="AP930"/>
      <c r="AQ930"/>
      <c r="AR930"/>
      <c r="BF930"/>
      <c r="BG930"/>
      <c r="BH930"/>
      <c r="BI930"/>
      <c r="BJ930"/>
      <c r="BK930" s="137"/>
      <c r="BO930"/>
      <c r="BP930"/>
      <c r="BQ930"/>
      <c r="BR930"/>
      <c r="BS930"/>
    </row>
    <row r="931" spans="1:72" ht="27" customHeight="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 s="41"/>
      <c r="S931"/>
      <c r="U931" s="137"/>
      <c r="AB931"/>
      <c r="AE931"/>
      <c r="AI931"/>
      <c r="AK931"/>
      <c r="AL931"/>
      <c r="AM931"/>
      <c r="AN931"/>
      <c r="AO931"/>
      <c r="AP931"/>
      <c r="AQ931"/>
      <c r="AR931"/>
      <c r="BF931"/>
      <c r="BG931"/>
      <c r="BH931"/>
      <c r="BI931"/>
      <c r="BJ931"/>
      <c r="BK931" s="137"/>
      <c r="BO931"/>
      <c r="BP931"/>
      <c r="BQ931"/>
      <c r="BR931"/>
      <c r="BS931"/>
    </row>
    <row r="932" spans="1:72" ht="27" customHeight="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 s="41"/>
      <c r="S932"/>
      <c r="U932" s="137"/>
      <c r="AB932"/>
      <c r="AE932"/>
      <c r="AI932"/>
      <c r="AK932"/>
      <c r="AL932"/>
      <c r="AM932"/>
      <c r="AN932"/>
      <c r="AO932"/>
      <c r="AP932"/>
      <c r="AQ932"/>
      <c r="AR932"/>
      <c r="BF932"/>
      <c r="BG932"/>
      <c r="BH932"/>
      <c r="BI932"/>
      <c r="BJ932"/>
      <c r="BK932" s="137"/>
      <c r="BO932"/>
      <c r="BP932"/>
      <c r="BQ932"/>
      <c r="BR932"/>
      <c r="BS932"/>
    </row>
    <row r="933" spans="1:72" ht="27" customHeight="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 s="41"/>
      <c r="S933"/>
      <c r="U933" s="137"/>
      <c r="AB933"/>
      <c r="AE933"/>
      <c r="AI933"/>
      <c r="AK933"/>
      <c r="AL933"/>
      <c r="AM933"/>
      <c r="AN933"/>
      <c r="AO933"/>
      <c r="AP933"/>
      <c r="AQ933"/>
      <c r="AR933"/>
      <c r="BF933"/>
      <c r="BG933"/>
      <c r="BH933"/>
      <c r="BI933"/>
      <c r="BJ933"/>
      <c r="BK933" s="137"/>
      <c r="BO933"/>
      <c r="BP933"/>
      <c r="BQ933"/>
      <c r="BR933"/>
      <c r="BS933"/>
    </row>
    <row r="934" spans="1:72" ht="27" customHeight="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 s="41"/>
      <c r="S934"/>
      <c r="U934" s="137"/>
      <c r="AB934"/>
      <c r="AE934"/>
      <c r="AI934"/>
      <c r="AK934"/>
      <c r="AL934"/>
      <c r="AM934"/>
      <c r="AN934"/>
      <c r="AO934"/>
      <c r="AP934"/>
      <c r="AQ934"/>
      <c r="AR934"/>
      <c r="BF934"/>
      <c r="BG934"/>
      <c r="BH934"/>
      <c r="BI934"/>
      <c r="BJ934"/>
      <c r="BK934" s="137"/>
      <c r="BO934"/>
      <c r="BP934"/>
      <c r="BQ934"/>
      <c r="BR934"/>
      <c r="BS934"/>
    </row>
    <row r="935" spans="1:72" ht="27" customHeight="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 s="41"/>
      <c r="S935"/>
      <c r="U935" s="137"/>
      <c r="AB935"/>
      <c r="AE935"/>
      <c r="AI935"/>
      <c r="AK935"/>
      <c r="AL935"/>
      <c r="AM935"/>
      <c r="AN935"/>
      <c r="AO935"/>
      <c r="AP935"/>
      <c r="AQ935"/>
      <c r="AR935"/>
      <c r="BF935"/>
      <c r="BG935"/>
      <c r="BH935"/>
      <c r="BI935"/>
      <c r="BJ935"/>
      <c r="BK935" s="137"/>
      <c r="BO935"/>
      <c r="BP935"/>
      <c r="BQ935"/>
      <c r="BR935"/>
      <c r="BS935"/>
    </row>
    <row r="936" spans="1:72" ht="27" customHeight="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 s="41"/>
      <c r="S936"/>
      <c r="U936" s="137"/>
      <c r="AB936"/>
      <c r="AE936"/>
      <c r="AI936"/>
      <c r="AK936"/>
      <c r="AL936"/>
      <c r="AM936"/>
      <c r="AN936"/>
      <c r="AO936"/>
      <c r="AP936"/>
      <c r="AQ936"/>
      <c r="AR936"/>
      <c r="BF936"/>
      <c r="BG936"/>
      <c r="BH936"/>
      <c r="BI936"/>
      <c r="BJ936"/>
      <c r="BK936" s="137"/>
      <c r="BO936"/>
      <c r="BP936"/>
      <c r="BQ936"/>
      <c r="BR936"/>
      <c r="BS936"/>
    </row>
    <row r="937" spans="1:72" ht="27" customHeight="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 s="41"/>
      <c r="S937"/>
      <c r="U937" s="137"/>
      <c r="AB937"/>
      <c r="AE937"/>
      <c r="AI937"/>
      <c r="AK937"/>
      <c r="AL937"/>
      <c r="AM937"/>
      <c r="AN937"/>
      <c r="AO937"/>
      <c r="AP937"/>
      <c r="AQ937"/>
      <c r="AR937"/>
      <c r="BF937"/>
      <c r="BG937"/>
      <c r="BH937"/>
      <c r="BI937"/>
      <c r="BJ937"/>
      <c r="BK937" s="137"/>
      <c r="BO937"/>
      <c r="BP937"/>
      <c r="BQ937"/>
      <c r="BR937"/>
      <c r="BS937"/>
    </row>
    <row r="938" spans="1:72" ht="27" customHeight="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 s="41"/>
      <c r="S938"/>
      <c r="U938" s="137"/>
      <c r="AB938"/>
      <c r="AE938"/>
      <c r="AI938"/>
      <c r="AK938"/>
      <c r="AL938"/>
      <c r="AM938"/>
      <c r="AN938"/>
      <c r="AO938"/>
      <c r="AP938"/>
      <c r="AQ938"/>
      <c r="AR938"/>
      <c r="BF938"/>
      <c r="BG938"/>
      <c r="BH938"/>
      <c r="BI938"/>
      <c r="BJ938"/>
      <c r="BK938" s="137"/>
      <c r="BO938"/>
      <c r="BP938"/>
      <c r="BQ938"/>
      <c r="BR938"/>
      <c r="BS938"/>
    </row>
    <row r="939" spans="1:72" ht="27" customHeigh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 s="41"/>
      <c r="S939"/>
      <c r="U939" s="137"/>
      <c r="AB939"/>
      <c r="AE939"/>
      <c r="AI939"/>
      <c r="AK939"/>
      <c r="AL939"/>
      <c r="AM939"/>
      <c r="AN939"/>
      <c r="AO939"/>
      <c r="AP939"/>
      <c r="AQ939"/>
      <c r="AR939"/>
      <c r="BF939"/>
      <c r="BG939"/>
      <c r="BH939"/>
      <c r="BI939"/>
      <c r="BJ939"/>
      <c r="BK939" s="137"/>
      <c r="BO939"/>
      <c r="BP939"/>
      <c r="BQ939"/>
      <c r="BR939"/>
      <c r="BS939"/>
    </row>
    <row r="940" spans="1:72" ht="27" customHeight="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 s="41"/>
      <c r="S940"/>
      <c r="U940" s="137"/>
      <c r="AB940"/>
      <c r="AE940"/>
      <c r="AI940"/>
      <c r="AK940"/>
      <c r="AL940"/>
      <c r="AM940"/>
      <c r="AN940"/>
      <c r="AO940"/>
      <c r="AP940"/>
      <c r="AQ940"/>
      <c r="AR940"/>
      <c r="BF940"/>
      <c r="BG940"/>
      <c r="BH940"/>
      <c r="BI940"/>
      <c r="BJ940"/>
      <c r="BK940" s="137"/>
      <c r="BO940"/>
      <c r="BP940"/>
      <c r="BQ940"/>
      <c r="BR940"/>
      <c r="BS940"/>
    </row>
    <row r="941" spans="1:72" ht="27" customHeight="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 s="41"/>
      <c r="S941"/>
      <c r="U941" s="137"/>
      <c r="AB941"/>
      <c r="AE941"/>
      <c r="AI941"/>
      <c r="AK941"/>
      <c r="AL941"/>
      <c r="AM941"/>
      <c r="AN941"/>
      <c r="AO941"/>
      <c r="AP941"/>
      <c r="AQ941"/>
      <c r="AR941"/>
      <c r="BF941"/>
      <c r="BG941"/>
      <c r="BH941"/>
      <c r="BI941"/>
      <c r="BJ941"/>
      <c r="BK941" s="137"/>
      <c r="BO941"/>
      <c r="BP941"/>
      <c r="BQ941"/>
      <c r="BR941"/>
      <c r="BS941"/>
    </row>
    <row r="942" spans="1:72" ht="27" customHeight="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 s="41"/>
      <c r="S942"/>
      <c r="U942" s="137"/>
      <c r="AB942"/>
      <c r="AE942"/>
      <c r="AI942"/>
      <c r="AK942"/>
      <c r="AL942"/>
      <c r="AM942"/>
      <c r="AN942"/>
      <c r="AO942"/>
      <c r="AP942"/>
      <c r="AQ942"/>
      <c r="AR942"/>
      <c r="BF942"/>
      <c r="BG942"/>
      <c r="BH942"/>
      <c r="BI942"/>
      <c r="BJ942"/>
      <c r="BK942" s="137"/>
      <c r="BO942"/>
      <c r="BP942"/>
      <c r="BQ942"/>
      <c r="BR942"/>
      <c r="BS942"/>
    </row>
    <row r="943" spans="1:72" ht="27" customHeight="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 s="41"/>
      <c r="S943"/>
      <c r="U943" s="137"/>
      <c r="AB943"/>
      <c r="AE943"/>
      <c r="AI943"/>
      <c r="AK943"/>
      <c r="AL943"/>
      <c r="AM943"/>
      <c r="AN943"/>
      <c r="AO943"/>
      <c r="AP943"/>
      <c r="AQ943"/>
      <c r="AR943"/>
      <c r="BF943"/>
      <c r="BG943"/>
      <c r="BH943"/>
      <c r="BI943"/>
      <c r="BJ943"/>
      <c r="BK943" s="137"/>
      <c r="BO943"/>
      <c r="BP943"/>
      <c r="BQ943"/>
      <c r="BR943"/>
      <c r="BS943"/>
    </row>
    <row r="944" spans="1:72" ht="27" customHeight="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 s="41"/>
      <c r="S944"/>
      <c r="U944" s="137"/>
      <c r="AB944"/>
      <c r="AE944"/>
      <c r="AI944"/>
      <c r="AK944"/>
      <c r="AL944"/>
      <c r="AM944"/>
      <c r="AN944"/>
      <c r="AO944"/>
      <c r="AP944"/>
      <c r="AQ944"/>
      <c r="AR944"/>
      <c r="BF944"/>
      <c r="BG944"/>
      <c r="BH944"/>
      <c r="BI944"/>
      <c r="BJ944"/>
      <c r="BK944" s="137"/>
      <c r="BO944"/>
      <c r="BP944"/>
      <c r="BQ944"/>
      <c r="BR944"/>
      <c r="BS944"/>
    </row>
    <row r="945" spans="1:71" ht="27" customHeight="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 s="41"/>
      <c r="S945"/>
      <c r="U945" s="137"/>
      <c r="AB945"/>
      <c r="AE945"/>
      <c r="AI945"/>
      <c r="AK945"/>
      <c r="AL945"/>
      <c r="AM945"/>
      <c r="AN945"/>
      <c r="AO945"/>
      <c r="AP945"/>
      <c r="AQ945"/>
      <c r="AR945"/>
      <c r="BF945"/>
      <c r="BG945"/>
      <c r="BH945"/>
      <c r="BI945"/>
      <c r="BJ945"/>
      <c r="BK945" s="137"/>
      <c r="BO945"/>
      <c r="BP945"/>
      <c r="BQ945"/>
      <c r="BR945"/>
      <c r="BS945"/>
    </row>
    <row r="946" spans="1:71" ht="27" customHeight="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 s="41"/>
      <c r="S946"/>
      <c r="U946" s="137"/>
      <c r="AB946"/>
      <c r="AE946"/>
      <c r="AI946"/>
      <c r="AK946"/>
      <c r="AL946"/>
      <c r="AM946"/>
      <c r="AN946"/>
      <c r="AO946"/>
      <c r="AP946"/>
      <c r="AQ946"/>
      <c r="AR946"/>
      <c r="BF946"/>
      <c r="BG946"/>
      <c r="BH946"/>
      <c r="BI946"/>
      <c r="BJ946"/>
      <c r="BK946" s="137"/>
      <c r="BO946"/>
      <c r="BP946"/>
      <c r="BQ946"/>
      <c r="BR946"/>
      <c r="BS946"/>
    </row>
    <row r="947" spans="1:71" ht="27" customHeight="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 s="41"/>
      <c r="S947"/>
      <c r="U947" s="137"/>
      <c r="AB947"/>
      <c r="AE947"/>
      <c r="AI947"/>
      <c r="AK947"/>
      <c r="AL947"/>
      <c r="AM947"/>
      <c r="AN947"/>
      <c r="AO947"/>
      <c r="AP947"/>
      <c r="AQ947"/>
      <c r="AR947"/>
      <c r="BF947"/>
      <c r="BG947"/>
      <c r="BH947"/>
      <c r="BI947"/>
      <c r="BJ947"/>
      <c r="BK947" s="137"/>
      <c r="BO947"/>
      <c r="BP947"/>
      <c r="BQ947"/>
      <c r="BR947"/>
      <c r="BS947"/>
    </row>
    <row r="948" spans="1:71" ht="27" customHeight="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 s="41"/>
      <c r="S948"/>
      <c r="U948" s="137"/>
      <c r="AB948"/>
      <c r="AE948"/>
      <c r="AI948"/>
      <c r="AK948"/>
      <c r="AL948"/>
      <c r="AM948"/>
      <c r="AN948"/>
      <c r="AO948"/>
      <c r="AP948"/>
      <c r="AQ948"/>
      <c r="AR948"/>
      <c r="BF948"/>
      <c r="BG948"/>
      <c r="BH948"/>
      <c r="BI948"/>
      <c r="BJ948"/>
      <c r="BK948" s="137"/>
      <c r="BO948"/>
      <c r="BP948"/>
      <c r="BQ948"/>
      <c r="BR948"/>
      <c r="BS948"/>
    </row>
    <row r="949" spans="1:71" ht="27" customHeight="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 s="41"/>
      <c r="S949"/>
      <c r="U949" s="137"/>
      <c r="AB949"/>
      <c r="AE949"/>
      <c r="AI949"/>
      <c r="AK949"/>
      <c r="AL949"/>
      <c r="AM949"/>
      <c r="AN949"/>
      <c r="AO949"/>
      <c r="AP949"/>
      <c r="AQ949"/>
      <c r="AR949"/>
      <c r="BF949"/>
      <c r="BG949"/>
      <c r="BH949"/>
      <c r="BI949"/>
      <c r="BJ949"/>
      <c r="BK949" s="137"/>
      <c r="BO949"/>
      <c r="BP949"/>
      <c r="BQ949"/>
      <c r="BR949"/>
      <c r="BS949"/>
    </row>
    <row r="950" spans="1:71" ht="27" customHeight="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 s="41"/>
      <c r="S950"/>
      <c r="U950" s="137"/>
      <c r="AB950"/>
      <c r="AE950"/>
      <c r="AI950"/>
      <c r="AK950"/>
      <c r="AL950"/>
      <c r="AM950"/>
      <c r="AN950"/>
      <c r="AO950"/>
      <c r="AP950"/>
      <c r="AQ950"/>
      <c r="AR950"/>
      <c r="BF950"/>
      <c r="BG950"/>
      <c r="BH950"/>
      <c r="BI950"/>
      <c r="BJ950"/>
      <c r="BK950" s="137"/>
      <c r="BO950"/>
      <c r="BP950"/>
      <c r="BQ950"/>
      <c r="BR950"/>
      <c r="BS950"/>
    </row>
    <row r="951" spans="1:71" ht="27" customHeight="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 s="41"/>
      <c r="S951"/>
      <c r="U951" s="137"/>
      <c r="AB951"/>
      <c r="AE951"/>
      <c r="AI951"/>
      <c r="AK951"/>
      <c r="AL951"/>
      <c r="AM951"/>
      <c r="AN951"/>
      <c r="AO951"/>
      <c r="AP951"/>
      <c r="AQ951"/>
      <c r="AR951"/>
      <c r="BF951"/>
      <c r="BG951"/>
      <c r="BH951"/>
      <c r="BI951"/>
      <c r="BJ951"/>
      <c r="BK951" s="137"/>
      <c r="BO951"/>
      <c r="BP951"/>
      <c r="BQ951"/>
      <c r="BR951"/>
      <c r="BS951"/>
    </row>
    <row r="952" spans="1:71" ht="27" customHeight="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 s="41"/>
      <c r="S952"/>
      <c r="U952" s="137"/>
      <c r="AB952"/>
      <c r="AE952"/>
      <c r="AI952"/>
      <c r="AK952"/>
      <c r="AL952"/>
      <c r="AM952"/>
      <c r="AN952"/>
      <c r="AO952"/>
      <c r="AP952"/>
      <c r="AQ952"/>
      <c r="AR952"/>
      <c r="BF952"/>
      <c r="BG952"/>
      <c r="BH952"/>
      <c r="BI952"/>
      <c r="BJ952"/>
      <c r="BK952" s="137"/>
      <c r="BO952"/>
      <c r="BP952"/>
      <c r="BQ952"/>
      <c r="BR952"/>
      <c r="BS952"/>
    </row>
    <row r="953" spans="1:71" ht="27" customHeight="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 s="41"/>
      <c r="S953"/>
      <c r="U953" s="137"/>
      <c r="AB953"/>
      <c r="AE953"/>
      <c r="AI953"/>
      <c r="AK953"/>
      <c r="AL953"/>
      <c r="AM953"/>
      <c r="AN953"/>
      <c r="AO953"/>
      <c r="AP953"/>
      <c r="AQ953"/>
      <c r="AR953"/>
      <c r="BF953"/>
      <c r="BG953"/>
      <c r="BH953"/>
      <c r="BI953"/>
      <c r="BJ953"/>
      <c r="BK953" s="137"/>
      <c r="BO953"/>
      <c r="BP953"/>
      <c r="BQ953"/>
      <c r="BR953"/>
      <c r="BS953"/>
    </row>
    <row r="954" spans="1:71" ht="27" customHeight="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 s="41"/>
      <c r="S954"/>
      <c r="U954" s="137"/>
      <c r="AB954"/>
      <c r="AE954"/>
      <c r="AI954"/>
      <c r="AK954"/>
      <c r="AL954"/>
      <c r="AM954"/>
      <c r="AN954"/>
      <c r="AO954"/>
      <c r="AP954"/>
      <c r="AQ954"/>
      <c r="AR954"/>
      <c r="BF954"/>
      <c r="BG954"/>
      <c r="BH954"/>
      <c r="BI954"/>
      <c r="BJ954"/>
      <c r="BK954" s="137"/>
      <c r="BO954"/>
      <c r="BP954"/>
      <c r="BQ954"/>
      <c r="BR954"/>
      <c r="BS954"/>
    </row>
    <row r="955" spans="1:71" ht="27" customHeigh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 s="41"/>
      <c r="S955"/>
      <c r="U955" s="137"/>
      <c r="AB955"/>
      <c r="AE955"/>
      <c r="AI955"/>
      <c r="AK955"/>
      <c r="AL955"/>
      <c r="AM955"/>
      <c r="AN955"/>
      <c r="AO955"/>
      <c r="AP955"/>
      <c r="AQ955"/>
      <c r="AR955"/>
      <c r="BF955"/>
      <c r="BG955"/>
      <c r="BH955"/>
      <c r="BI955"/>
      <c r="BJ955"/>
      <c r="BK955" s="137"/>
      <c r="BO955"/>
      <c r="BP955"/>
      <c r="BQ955"/>
      <c r="BR955"/>
      <c r="BS955"/>
    </row>
    <row r="956" spans="1:71" ht="27" customHeigh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 s="41"/>
      <c r="S956"/>
      <c r="U956" s="137"/>
      <c r="AB956"/>
      <c r="AE956"/>
      <c r="AI956"/>
      <c r="AK956"/>
      <c r="AL956"/>
      <c r="AM956"/>
      <c r="AN956"/>
      <c r="AO956"/>
      <c r="AP956"/>
      <c r="AQ956"/>
      <c r="AR956"/>
      <c r="BF956"/>
      <c r="BG956"/>
      <c r="BH956"/>
      <c r="BI956"/>
      <c r="BJ956"/>
      <c r="BK956" s="137"/>
      <c r="BO956"/>
      <c r="BP956"/>
      <c r="BQ956"/>
      <c r="BR956"/>
      <c r="BS956"/>
    </row>
    <row r="957" spans="1:71" ht="27" customHeight="1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 s="41"/>
      <c r="S957"/>
      <c r="U957" s="137"/>
      <c r="AB957"/>
      <c r="AE957"/>
      <c r="AI957"/>
      <c r="AK957"/>
      <c r="AL957"/>
      <c r="AM957"/>
      <c r="AN957"/>
      <c r="AO957"/>
      <c r="AP957"/>
      <c r="AQ957"/>
      <c r="AR957"/>
      <c r="BF957"/>
      <c r="BG957"/>
      <c r="BH957"/>
      <c r="BI957"/>
      <c r="BJ957"/>
      <c r="BK957" s="137"/>
      <c r="BO957"/>
      <c r="BP957"/>
      <c r="BQ957"/>
      <c r="BR957"/>
      <c r="BS957"/>
    </row>
    <row r="958" spans="1:71" ht="27" customHeight="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 s="41"/>
      <c r="S958"/>
      <c r="U958" s="137"/>
      <c r="AB958"/>
      <c r="AE958"/>
      <c r="AI958"/>
      <c r="AK958"/>
      <c r="AL958"/>
      <c r="AM958"/>
      <c r="AN958"/>
      <c r="AO958"/>
      <c r="AP958"/>
      <c r="AQ958"/>
      <c r="AR958"/>
      <c r="BF958"/>
      <c r="BG958"/>
      <c r="BH958"/>
      <c r="BI958"/>
      <c r="BJ958"/>
      <c r="BK958" s="137"/>
      <c r="BO958"/>
      <c r="BP958"/>
      <c r="BQ958"/>
      <c r="BR958"/>
      <c r="BS958"/>
    </row>
    <row r="959" spans="1:71" ht="27" customHeight="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 s="41"/>
      <c r="S959"/>
      <c r="U959" s="137"/>
      <c r="AB959"/>
      <c r="AE959"/>
      <c r="AI959"/>
      <c r="AK959"/>
      <c r="AL959"/>
      <c r="AM959"/>
      <c r="AN959"/>
      <c r="AO959"/>
      <c r="AP959"/>
      <c r="AQ959"/>
      <c r="AR959"/>
      <c r="BF959"/>
      <c r="BG959"/>
      <c r="BH959"/>
      <c r="BI959"/>
      <c r="BJ959"/>
      <c r="BK959" s="137"/>
      <c r="BO959"/>
      <c r="BP959"/>
      <c r="BQ959"/>
      <c r="BR959"/>
      <c r="BS959"/>
    </row>
    <row r="960" spans="1:71" ht="38.25" customHeigh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 s="41"/>
      <c r="S960"/>
      <c r="U960" s="137"/>
      <c r="AB960"/>
      <c r="AE960"/>
      <c r="AI960"/>
      <c r="AK960"/>
      <c r="AL960"/>
      <c r="AM960"/>
      <c r="AN960"/>
      <c r="AO960"/>
      <c r="AP960"/>
      <c r="AQ960"/>
      <c r="AR960"/>
      <c r="BF960"/>
      <c r="BG960"/>
      <c r="BH960"/>
      <c r="BI960"/>
      <c r="BJ960"/>
      <c r="BK960" s="137"/>
      <c r="BO960"/>
      <c r="BP960"/>
      <c r="BQ960"/>
      <c r="BR960"/>
      <c r="BS960"/>
    </row>
    <row r="961" spans="1:71" ht="27" customHeigh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 s="41"/>
      <c r="S961"/>
      <c r="U961" s="137"/>
      <c r="AB961"/>
      <c r="AE961"/>
      <c r="AI961"/>
      <c r="AK961"/>
      <c r="AL961"/>
      <c r="AM961"/>
      <c r="AN961"/>
      <c r="AO961"/>
      <c r="AP961"/>
      <c r="AQ961"/>
      <c r="AR961"/>
      <c r="BF961"/>
      <c r="BG961"/>
      <c r="BH961"/>
      <c r="BI961"/>
      <c r="BJ961"/>
      <c r="BK961" s="137"/>
      <c r="BO961"/>
      <c r="BP961"/>
      <c r="BQ961"/>
      <c r="BR961"/>
      <c r="BS961"/>
    </row>
    <row r="962" spans="1:71" ht="27" customHeight="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 s="41"/>
      <c r="S962"/>
      <c r="U962" s="137"/>
      <c r="AB962"/>
      <c r="AE962"/>
      <c r="AI962"/>
      <c r="AK962"/>
      <c r="AL962"/>
      <c r="AM962"/>
      <c r="AN962"/>
      <c r="AO962"/>
      <c r="AP962"/>
      <c r="AQ962"/>
      <c r="AR962"/>
      <c r="BF962"/>
      <c r="BG962"/>
      <c r="BH962"/>
      <c r="BI962"/>
      <c r="BJ962"/>
      <c r="BK962" s="137"/>
      <c r="BO962"/>
      <c r="BP962"/>
      <c r="BQ962"/>
      <c r="BR962"/>
      <c r="BS962"/>
    </row>
    <row r="963" spans="1:71" ht="38.25" customHeight="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 s="41"/>
      <c r="S963"/>
      <c r="U963" s="137"/>
      <c r="AB963"/>
      <c r="AE963"/>
      <c r="AI963"/>
      <c r="AK963"/>
      <c r="AL963"/>
      <c r="AM963"/>
      <c r="AN963"/>
      <c r="AO963"/>
      <c r="AP963"/>
      <c r="AQ963"/>
      <c r="AR963"/>
      <c r="BF963"/>
      <c r="BG963"/>
      <c r="BH963"/>
      <c r="BI963"/>
      <c r="BJ963"/>
      <c r="BK963" s="137"/>
      <c r="BO963"/>
      <c r="BP963"/>
      <c r="BQ963"/>
      <c r="BR963"/>
      <c r="BS963"/>
    </row>
    <row r="964" spans="1:71" ht="38.25" customHeight="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 s="41"/>
      <c r="S964"/>
      <c r="U964" s="137"/>
      <c r="AB964"/>
      <c r="AE964"/>
      <c r="AI964"/>
      <c r="AK964"/>
      <c r="AL964"/>
      <c r="AM964"/>
      <c r="AN964"/>
      <c r="AO964"/>
      <c r="AP964"/>
      <c r="AQ964"/>
      <c r="AR964"/>
      <c r="BF964"/>
      <c r="BG964"/>
      <c r="BH964"/>
      <c r="BI964"/>
      <c r="BJ964"/>
      <c r="BK964" s="137"/>
      <c r="BO964"/>
      <c r="BP964"/>
      <c r="BQ964"/>
      <c r="BR964"/>
      <c r="BS964"/>
    </row>
    <row r="965" spans="1:71" ht="38.25" customHeight="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 s="41"/>
      <c r="S965"/>
      <c r="U965" s="137"/>
      <c r="AB965"/>
      <c r="AE965"/>
      <c r="AI965"/>
      <c r="AK965"/>
      <c r="AL965"/>
      <c r="AM965"/>
      <c r="AN965"/>
      <c r="AO965"/>
      <c r="AP965"/>
      <c r="AQ965"/>
      <c r="AR965"/>
      <c r="BF965"/>
      <c r="BG965"/>
      <c r="BH965"/>
      <c r="BI965"/>
      <c r="BJ965"/>
      <c r="BK965" s="137"/>
      <c r="BO965"/>
      <c r="BP965"/>
      <c r="BQ965"/>
      <c r="BR965"/>
      <c r="BS965"/>
    </row>
    <row r="966" spans="1:71" ht="38.25" customHeight="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 s="41"/>
      <c r="S966"/>
      <c r="U966" s="137"/>
      <c r="AB966"/>
      <c r="AE966"/>
      <c r="AI966"/>
      <c r="AK966"/>
      <c r="AL966"/>
      <c r="AM966"/>
      <c r="AN966"/>
      <c r="AO966"/>
      <c r="AP966"/>
      <c r="AQ966"/>
      <c r="AR966"/>
      <c r="BF966"/>
      <c r="BG966"/>
      <c r="BH966"/>
      <c r="BI966"/>
      <c r="BJ966"/>
      <c r="BK966" s="137"/>
      <c r="BO966"/>
      <c r="BP966"/>
      <c r="BQ966"/>
      <c r="BR966"/>
      <c r="BS966"/>
    </row>
    <row r="967" spans="1:71" ht="38.25" customHeight="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 s="41"/>
      <c r="S967"/>
      <c r="U967" s="137"/>
      <c r="AB967"/>
      <c r="AE967"/>
      <c r="AI967"/>
      <c r="AK967"/>
      <c r="AL967"/>
      <c r="AM967"/>
      <c r="AN967"/>
      <c r="AO967"/>
      <c r="AP967"/>
      <c r="AQ967"/>
      <c r="AR967"/>
      <c r="BF967"/>
      <c r="BG967"/>
      <c r="BH967"/>
      <c r="BI967"/>
      <c r="BJ967"/>
      <c r="BK967" s="137"/>
      <c r="BO967"/>
      <c r="BP967"/>
      <c r="BQ967"/>
      <c r="BR967"/>
      <c r="BS967"/>
    </row>
    <row r="968" spans="1:71" ht="38.25" customHeight="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 s="41"/>
      <c r="S968"/>
      <c r="U968" s="137"/>
      <c r="AB968"/>
      <c r="AE968"/>
      <c r="AI968"/>
      <c r="AK968"/>
      <c r="AL968"/>
      <c r="AM968"/>
      <c r="AN968"/>
      <c r="AO968"/>
      <c r="AP968"/>
      <c r="AQ968"/>
      <c r="AR968"/>
      <c r="BF968"/>
      <c r="BG968"/>
      <c r="BH968"/>
      <c r="BI968"/>
      <c r="BJ968"/>
      <c r="BK968" s="137"/>
      <c r="BO968"/>
      <c r="BP968"/>
      <c r="BQ968"/>
      <c r="BR968"/>
      <c r="BS968"/>
    </row>
    <row r="969" spans="1:71" ht="38.25" customHeight="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 s="41"/>
      <c r="S969"/>
      <c r="U969" s="137"/>
      <c r="AB969"/>
      <c r="AE969"/>
      <c r="AI969"/>
      <c r="AK969"/>
      <c r="AL969"/>
      <c r="AM969"/>
      <c r="AN969"/>
      <c r="AO969"/>
      <c r="AP969"/>
      <c r="AQ969"/>
      <c r="AR969"/>
      <c r="BF969"/>
      <c r="BG969"/>
      <c r="BH969"/>
      <c r="BI969"/>
      <c r="BJ969"/>
      <c r="BK969" s="137"/>
      <c r="BO969"/>
      <c r="BP969"/>
      <c r="BQ969"/>
      <c r="BR969"/>
      <c r="BS969"/>
    </row>
    <row r="970" spans="1:71" ht="38.25" customHeight="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 s="41"/>
      <c r="S970"/>
      <c r="U970" s="137"/>
      <c r="AB970"/>
      <c r="AE970"/>
      <c r="AI970"/>
      <c r="AK970"/>
      <c r="AL970"/>
      <c r="AM970"/>
      <c r="AN970"/>
      <c r="AO970"/>
      <c r="AP970"/>
      <c r="AQ970"/>
      <c r="AR970"/>
      <c r="BF970"/>
      <c r="BG970"/>
      <c r="BH970"/>
      <c r="BI970"/>
      <c r="BJ970"/>
      <c r="BK970" s="137"/>
      <c r="BO970"/>
      <c r="BP970"/>
      <c r="BQ970"/>
      <c r="BR970"/>
      <c r="BS970"/>
    </row>
    <row r="971" spans="1:71" ht="38.25" customHeight="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 s="41"/>
      <c r="S971"/>
      <c r="U971" s="137"/>
      <c r="AB971"/>
      <c r="AE971"/>
      <c r="AI971"/>
      <c r="AK971"/>
      <c r="AL971"/>
      <c r="AM971"/>
      <c r="AN971"/>
      <c r="AO971"/>
      <c r="AP971"/>
      <c r="AQ971"/>
      <c r="AR971"/>
      <c r="BF971"/>
      <c r="BG971"/>
      <c r="BH971"/>
      <c r="BI971"/>
      <c r="BJ971"/>
      <c r="BK971" s="137"/>
      <c r="BO971"/>
      <c r="BP971"/>
      <c r="BQ971"/>
      <c r="BR971"/>
      <c r="BS971"/>
    </row>
    <row r="972" spans="1:71" ht="38.25" customHeight="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 s="41"/>
      <c r="S972"/>
      <c r="U972" s="137"/>
      <c r="AB972"/>
      <c r="AE972"/>
      <c r="AI972"/>
      <c r="AK972"/>
      <c r="AL972"/>
      <c r="AM972"/>
      <c r="AN972"/>
      <c r="AO972"/>
      <c r="AP972"/>
      <c r="AQ972"/>
      <c r="AR972"/>
      <c r="BF972"/>
      <c r="BG972"/>
      <c r="BH972"/>
      <c r="BI972"/>
      <c r="BJ972"/>
      <c r="BK972" s="137"/>
      <c r="BO972"/>
      <c r="BP972"/>
      <c r="BQ972"/>
      <c r="BR972"/>
      <c r="BS972"/>
    </row>
    <row r="973" spans="1:71" ht="38.25" customHeight="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 s="41"/>
      <c r="S973"/>
      <c r="U973" s="137"/>
      <c r="AB973"/>
      <c r="AE973"/>
      <c r="AI973"/>
      <c r="AK973"/>
      <c r="AL973"/>
      <c r="AM973"/>
      <c r="AN973"/>
      <c r="AO973"/>
      <c r="AP973"/>
      <c r="AQ973"/>
      <c r="AR973"/>
      <c r="BF973"/>
      <c r="BG973"/>
      <c r="BH973"/>
      <c r="BI973"/>
      <c r="BJ973"/>
      <c r="BK973" s="137"/>
      <c r="BO973"/>
      <c r="BP973"/>
      <c r="BQ973"/>
      <c r="BR973"/>
      <c r="BS973"/>
    </row>
    <row r="974" spans="1:71" ht="38.25" customHeight="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 s="41"/>
      <c r="S974"/>
      <c r="U974" s="137"/>
      <c r="AB974"/>
      <c r="AE974"/>
      <c r="AI974"/>
      <c r="AK974"/>
      <c r="AL974"/>
      <c r="AM974"/>
      <c r="AN974"/>
      <c r="AO974"/>
      <c r="AP974"/>
      <c r="AQ974"/>
      <c r="AR974"/>
      <c r="BF974"/>
      <c r="BG974"/>
      <c r="BH974"/>
      <c r="BI974"/>
      <c r="BJ974"/>
      <c r="BK974" s="137"/>
      <c r="BO974"/>
      <c r="BP974"/>
      <c r="BQ974"/>
      <c r="BR974"/>
      <c r="BS974"/>
    </row>
    <row r="975" spans="1:71" ht="38.25" customHeight="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 s="41"/>
      <c r="S975"/>
      <c r="U975" s="137"/>
      <c r="AB975"/>
      <c r="AE975"/>
      <c r="AI975"/>
      <c r="AK975"/>
      <c r="AL975"/>
      <c r="AM975"/>
      <c r="AN975"/>
      <c r="AO975"/>
      <c r="AP975"/>
      <c r="AQ975"/>
      <c r="AR975"/>
      <c r="BF975"/>
      <c r="BG975"/>
      <c r="BH975"/>
      <c r="BI975"/>
      <c r="BJ975"/>
      <c r="BK975" s="137"/>
      <c r="BO975"/>
      <c r="BP975"/>
      <c r="BQ975"/>
      <c r="BR975"/>
      <c r="BS975"/>
    </row>
    <row r="976" spans="1:71" ht="38.25" customHeight="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 s="41"/>
      <c r="S976"/>
      <c r="U976" s="137"/>
      <c r="AB976"/>
      <c r="AE976"/>
      <c r="AI976"/>
      <c r="AK976"/>
      <c r="AL976"/>
      <c r="AM976"/>
      <c r="AN976"/>
      <c r="AO976"/>
      <c r="AP976"/>
      <c r="AQ976"/>
      <c r="AR976"/>
      <c r="BF976"/>
      <c r="BG976"/>
      <c r="BH976"/>
      <c r="BI976"/>
      <c r="BJ976"/>
      <c r="BK976" s="137"/>
      <c r="BO976"/>
      <c r="BP976"/>
      <c r="BQ976"/>
      <c r="BR976"/>
      <c r="BS976"/>
    </row>
    <row r="977" spans="1:71" ht="38.25" customHeight="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 s="41"/>
      <c r="S977"/>
      <c r="U977" s="137"/>
      <c r="AB977"/>
      <c r="AE977"/>
      <c r="AI977"/>
      <c r="AK977"/>
      <c r="AL977"/>
      <c r="AM977"/>
      <c r="AN977"/>
      <c r="AO977"/>
      <c r="AP977"/>
      <c r="AQ977"/>
      <c r="AR977"/>
      <c r="BF977"/>
      <c r="BG977"/>
      <c r="BH977"/>
      <c r="BI977"/>
      <c r="BJ977"/>
      <c r="BK977" s="137"/>
      <c r="BO977"/>
      <c r="BP977"/>
      <c r="BQ977"/>
      <c r="BR977"/>
      <c r="BS977"/>
    </row>
    <row r="978" spans="1:71" ht="38.25" customHeight="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 s="41"/>
      <c r="S978"/>
      <c r="U978" s="137"/>
      <c r="AB978"/>
      <c r="AE978"/>
      <c r="AI978"/>
      <c r="AK978"/>
      <c r="AL978"/>
      <c r="AM978"/>
      <c r="AN978"/>
      <c r="AO978"/>
      <c r="AP978"/>
      <c r="AQ978"/>
      <c r="AR978"/>
      <c r="BF978"/>
      <c r="BG978"/>
      <c r="BH978"/>
      <c r="BI978"/>
      <c r="BJ978"/>
      <c r="BK978" s="137"/>
      <c r="BO978"/>
      <c r="BP978"/>
      <c r="BQ978"/>
      <c r="BR978"/>
      <c r="BS978"/>
    </row>
    <row r="979" spans="1:71" ht="38.25" customHeight="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 s="41"/>
      <c r="S979"/>
      <c r="U979" s="137"/>
      <c r="AB979"/>
      <c r="AE979"/>
      <c r="AI979"/>
      <c r="AK979"/>
      <c r="AL979"/>
      <c r="AM979"/>
      <c r="AN979"/>
      <c r="AO979"/>
      <c r="AP979"/>
      <c r="AQ979"/>
      <c r="AR979"/>
      <c r="BF979"/>
      <c r="BG979"/>
      <c r="BH979"/>
      <c r="BI979"/>
      <c r="BJ979"/>
      <c r="BK979" s="137"/>
      <c r="BO979"/>
      <c r="BP979"/>
      <c r="BQ979"/>
      <c r="BR979"/>
      <c r="BS979"/>
    </row>
    <row r="980" spans="1:71" ht="38.25" customHeight="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 s="41"/>
      <c r="S980"/>
      <c r="U980" s="137"/>
      <c r="AB980"/>
      <c r="AE980"/>
      <c r="AI980"/>
      <c r="AK980"/>
      <c r="AL980"/>
      <c r="AM980"/>
      <c r="AN980"/>
      <c r="AO980"/>
      <c r="AP980"/>
      <c r="AQ980"/>
      <c r="AR980"/>
      <c r="BF980"/>
      <c r="BG980"/>
      <c r="BH980"/>
      <c r="BI980"/>
      <c r="BJ980"/>
      <c r="BK980" s="137"/>
      <c r="BO980"/>
      <c r="BP980"/>
      <c r="BQ980"/>
      <c r="BR980"/>
      <c r="BS980"/>
    </row>
    <row r="981" spans="1:71" ht="38.25" customHeight="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 s="41"/>
      <c r="S981"/>
      <c r="U981" s="137"/>
      <c r="AB981"/>
      <c r="AE981"/>
      <c r="AI981"/>
      <c r="AK981"/>
      <c r="AL981"/>
      <c r="AM981"/>
      <c r="AN981"/>
      <c r="AO981"/>
      <c r="AP981"/>
      <c r="AQ981"/>
      <c r="AR981"/>
      <c r="BF981"/>
      <c r="BG981"/>
      <c r="BH981"/>
      <c r="BI981"/>
      <c r="BJ981"/>
      <c r="BK981" s="137"/>
      <c r="BO981"/>
      <c r="BP981"/>
      <c r="BQ981"/>
      <c r="BR981"/>
      <c r="BS981"/>
    </row>
    <row r="982" spans="1:71" ht="38.25" customHeight="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 s="41"/>
      <c r="S982"/>
      <c r="U982" s="137"/>
      <c r="AB982"/>
      <c r="AE982"/>
      <c r="AI982"/>
      <c r="AK982"/>
      <c r="AL982"/>
      <c r="AM982"/>
      <c r="AN982"/>
      <c r="AO982"/>
      <c r="AP982"/>
      <c r="AQ982"/>
      <c r="AR982"/>
      <c r="BF982"/>
      <c r="BG982"/>
      <c r="BH982"/>
      <c r="BI982"/>
      <c r="BJ982"/>
      <c r="BK982" s="137"/>
      <c r="BO982"/>
      <c r="BP982"/>
      <c r="BQ982"/>
      <c r="BR982"/>
      <c r="BS982"/>
    </row>
    <row r="983" spans="1:71" ht="38.25" customHeight="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 s="41"/>
      <c r="S983"/>
      <c r="U983" s="137"/>
      <c r="AB983"/>
      <c r="AE983"/>
      <c r="AI983"/>
      <c r="AK983"/>
      <c r="AL983"/>
      <c r="AM983"/>
      <c r="AN983"/>
      <c r="AO983"/>
      <c r="AP983"/>
      <c r="AQ983"/>
      <c r="AR983"/>
      <c r="BF983"/>
      <c r="BG983"/>
      <c r="BH983"/>
      <c r="BI983"/>
      <c r="BJ983"/>
      <c r="BK983" s="137"/>
      <c r="BO983"/>
      <c r="BP983"/>
      <c r="BQ983"/>
      <c r="BR983"/>
      <c r="BS983"/>
    </row>
    <row r="984" spans="1:71" ht="38.25" customHeight="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 s="41"/>
      <c r="S984"/>
      <c r="U984" s="137"/>
      <c r="AB984"/>
      <c r="AE984"/>
      <c r="AI984"/>
      <c r="AK984"/>
      <c r="AL984"/>
      <c r="AM984"/>
      <c r="AN984"/>
      <c r="AO984"/>
      <c r="AP984"/>
      <c r="AQ984"/>
      <c r="AR984"/>
      <c r="BF984"/>
      <c r="BG984"/>
      <c r="BH984"/>
      <c r="BI984"/>
      <c r="BJ984"/>
      <c r="BK984" s="137"/>
      <c r="BO984"/>
      <c r="BP984"/>
      <c r="BQ984"/>
      <c r="BR984"/>
      <c r="BS984"/>
    </row>
    <row r="985" spans="1:71" ht="38.25" customHeight="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 s="41"/>
      <c r="S985"/>
      <c r="U985" s="137"/>
      <c r="AB985"/>
      <c r="AE985"/>
      <c r="AI985"/>
      <c r="AK985"/>
      <c r="AL985"/>
      <c r="AM985"/>
      <c r="AN985"/>
      <c r="AO985"/>
      <c r="AP985"/>
      <c r="AQ985"/>
      <c r="AR985"/>
      <c r="BF985"/>
      <c r="BG985"/>
      <c r="BH985"/>
      <c r="BI985"/>
      <c r="BJ985"/>
      <c r="BK985" s="137"/>
      <c r="BO985"/>
      <c r="BP985"/>
      <c r="BQ985"/>
      <c r="BR985"/>
      <c r="BS985"/>
    </row>
    <row r="986" spans="1:71" ht="38.25" customHeight="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 s="41"/>
      <c r="S986"/>
      <c r="U986" s="137"/>
      <c r="AB986"/>
      <c r="AE986"/>
      <c r="AI986"/>
      <c r="AK986"/>
      <c r="AL986"/>
      <c r="AM986"/>
      <c r="AN986"/>
      <c r="AO986"/>
      <c r="AP986"/>
      <c r="AQ986"/>
      <c r="AR986"/>
      <c r="BF986"/>
      <c r="BG986"/>
      <c r="BH986"/>
      <c r="BI986"/>
      <c r="BJ986"/>
      <c r="BK986" s="137"/>
      <c r="BO986"/>
      <c r="BP986"/>
      <c r="BQ986"/>
      <c r="BR986"/>
      <c r="BS986"/>
    </row>
    <row r="987" spans="1:71" ht="38.25" customHeight="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 s="41"/>
      <c r="S987"/>
      <c r="U987" s="137"/>
      <c r="AB987"/>
      <c r="AE987"/>
      <c r="AI987"/>
      <c r="AK987"/>
      <c r="AL987"/>
      <c r="AM987"/>
      <c r="AN987"/>
      <c r="AO987"/>
      <c r="AP987"/>
      <c r="AQ987"/>
      <c r="AR987"/>
      <c r="BF987"/>
      <c r="BG987"/>
      <c r="BH987"/>
      <c r="BI987"/>
      <c r="BJ987"/>
      <c r="BK987" s="137"/>
      <c r="BO987"/>
      <c r="BP987"/>
      <c r="BQ987"/>
      <c r="BR987"/>
      <c r="BS987"/>
    </row>
    <row r="988" spans="1:71" ht="38.25" customHeight="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 s="41"/>
      <c r="S988"/>
      <c r="U988" s="137"/>
      <c r="AB988"/>
      <c r="AE988"/>
      <c r="AI988"/>
      <c r="AK988"/>
      <c r="AL988"/>
      <c r="AM988"/>
      <c r="AN988"/>
      <c r="AO988"/>
      <c r="AP988"/>
      <c r="AQ988"/>
      <c r="AR988"/>
      <c r="BF988"/>
      <c r="BG988"/>
      <c r="BH988"/>
      <c r="BI988"/>
      <c r="BJ988"/>
      <c r="BK988" s="137"/>
      <c r="BO988"/>
      <c r="BP988"/>
      <c r="BQ988"/>
      <c r="BR988"/>
      <c r="BS988"/>
    </row>
    <row r="989" spans="1:71" ht="38.25" customHeight="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 s="41"/>
      <c r="S989"/>
      <c r="U989" s="137"/>
      <c r="AB989"/>
      <c r="AE989"/>
      <c r="AI989"/>
      <c r="AK989"/>
      <c r="AL989"/>
      <c r="AM989"/>
      <c r="AN989"/>
      <c r="AO989"/>
      <c r="AP989"/>
      <c r="AQ989"/>
      <c r="AR989"/>
      <c r="BF989"/>
      <c r="BG989"/>
      <c r="BH989"/>
      <c r="BI989"/>
      <c r="BJ989"/>
      <c r="BK989" s="137"/>
      <c r="BO989"/>
      <c r="BP989"/>
      <c r="BQ989"/>
      <c r="BR989"/>
      <c r="BS989"/>
    </row>
    <row r="990" spans="1:71" ht="38.25" customHeight="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 s="41"/>
      <c r="S990"/>
      <c r="U990" s="137"/>
      <c r="AB990"/>
      <c r="AE990"/>
      <c r="AI990"/>
      <c r="AK990"/>
      <c r="AL990"/>
      <c r="AM990"/>
      <c r="AN990"/>
      <c r="AO990"/>
      <c r="AP990"/>
      <c r="AQ990"/>
      <c r="AR990"/>
      <c r="BF990"/>
      <c r="BG990"/>
      <c r="BH990"/>
      <c r="BI990"/>
      <c r="BJ990"/>
      <c r="BK990" s="137"/>
      <c r="BO990"/>
      <c r="BP990"/>
      <c r="BQ990"/>
      <c r="BR990"/>
      <c r="BS990"/>
    </row>
    <row r="991" spans="1:71" ht="38.25" customHeight="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 s="41"/>
      <c r="S991"/>
      <c r="U991" s="137"/>
      <c r="AB991"/>
      <c r="AE991"/>
      <c r="AI991"/>
      <c r="AK991"/>
      <c r="AL991"/>
      <c r="AM991"/>
      <c r="AN991"/>
      <c r="AO991"/>
      <c r="AP991"/>
      <c r="AQ991"/>
      <c r="AR991"/>
      <c r="BF991"/>
      <c r="BG991"/>
      <c r="BH991"/>
      <c r="BI991"/>
      <c r="BJ991"/>
      <c r="BK991" s="137"/>
      <c r="BO991"/>
      <c r="BP991"/>
      <c r="BQ991"/>
      <c r="BR991"/>
      <c r="BS991"/>
    </row>
    <row r="992" spans="1:71" ht="38.25" customHeight="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 s="41"/>
      <c r="S992"/>
      <c r="U992" s="137"/>
      <c r="AB992"/>
      <c r="AE992"/>
      <c r="AI992"/>
      <c r="AK992"/>
      <c r="AL992"/>
      <c r="AM992"/>
      <c r="AN992"/>
      <c r="AO992"/>
      <c r="AP992"/>
      <c r="AQ992"/>
      <c r="AR992"/>
      <c r="BF992"/>
      <c r="BG992"/>
      <c r="BH992"/>
      <c r="BI992"/>
      <c r="BJ992"/>
      <c r="BK992" s="137"/>
      <c r="BO992"/>
      <c r="BP992"/>
      <c r="BQ992"/>
      <c r="BR992"/>
      <c r="BS992"/>
    </row>
    <row r="993" spans="1:71" ht="38.25" customHeight="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 s="41"/>
      <c r="S993"/>
      <c r="U993" s="137"/>
      <c r="AB993"/>
      <c r="AE993"/>
      <c r="AI993"/>
      <c r="AK993"/>
      <c r="AL993"/>
      <c r="AM993"/>
      <c r="AN993"/>
      <c r="AO993"/>
      <c r="AP993"/>
      <c r="AQ993"/>
      <c r="AR993"/>
      <c r="BF993"/>
      <c r="BG993"/>
      <c r="BH993"/>
      <c r="BI993"/>
      <c r="BJ993"/>
      <c r="BK993" s="137"/>
      <c r="BO993"/>
      <c r="BP993"/>
      <c r="BQ993"/>
      <c r="BR993"/>
      <c r="BS993"/>
    </row>
    <row r="994" spans="1:71" ht="38.25" customHeight="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 s="41"/>
      <c r="S994"/>
      <c r="U994" s="137"/>
      <c r="AB994"/>
      <c r="AE994"/>
      <c r="AI994"/>
      <c r="AK994"/>
      <c r="AL994"/>
      <c r="AM994"/>
      <c r="AN994"/>
      <c r="AO994"/>
      <c r="AP994"/>
      <c r="AQ994"/>
      <c r="AR994"/>
      <c r="BF994"/>
      <c r="BG994"/>
      <c r="BH994"/>
      <c r="BI994"/>
      <c r="BJ994"/>
      <c r="BK994" s="137"/>
      <c r="BO994"/>
      <c r="BP994"/>
      <c r="BQ994"/>
      <c r="BR994"/>
      <c r="BS994"/>
    </row>
    <row r="995" spans="1:71" ht="38.25" customHeight="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 s="41"/>
      <c r="S995"/>
      <c r="U995" s="137"/>
      <c r="AB995"/>
      <c r="AE995"/>
      <c r="AI995"/>
      <c r="AK995"/>
      <c r="AL995"/>
      <c r="AM995"/>
      <c r="AN995"/>
      <c r="AO995"/>
      <c r="AP995"/>
      <c r="AQ995"/>
      <c r="AR995"/>
      <c r="BF995"/>
      <c r="BG995"/>
      <c r="BH995"/>
      <c r="BI995"/>
      <c r="BJ995"/>
      <c r="BK995" s="137"/>
      <c r="BO995"/>
      <c r="BP995"/>
      <c r="BQ995"/>
      <c r="BR995"/>
      <c r="BS995"/>
    </row>
    <row r="996" spans="1:71" ht="27" customHeight="1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 s="41"/>
      <c r="S996"/>
      <c r="U996" s="137"/>
      <c r="AB996"/>
      <c r="AE996"/>
      <c r="AI996"/>
      <c r="AK996"/>
      <c r="AL996"/>
      <c r="AM996"/>
      <c r="AN996"/>
      <c r="AO996"/>
      <c r="AP996"/>
      <c r="AQ996"/>
      <c r="AR996"/>
      <c r="BF996"/>
      <c r="BG996"/>
      <c r="BH996"/>
      <c r="BI996"/>
      <c r="BJ996"/>
      <c r="BK996" s="137"/>
      <c r="BO996"/>
      <c r="BP996"/>
      <c r="BQ996"/>
      <c r="BR996"/>
      <c r="BS996"/>
    </row>
    <row r="997" spans="1:71" ht="27" customHeight="1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 s="41"/>
      <c r="S997"/>
      <c r="U997" s="137"/>
      <c r="AB997"/>
      <c r="AE997"/>
      <c r="AI997"/>
      <c r="AK997"/>
      <c r="AL997"/>
      <c r="AM997"/>
      <c r="AN997"/>
      <c r="AO997"/>
      <c r="AP997"/>
      <c r="AQ997"/>
      <c r="AR997"/>
      <c r="BF997"/>
      <c r="BG997"/>
      <c r="BH997"/>
      <c r="BI997"/>
      <c r="BJ997"/>
      <c r="BK997" s="137"/>
      <c r="BO997"/>
      <c r="BP997"/>
      <c r="BQ997"/>
      <c r="BR997"/>
      <c r="BS997"/>
    </row>
    <row r="998" spans="1:71" ht="27" customHeight="1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 s="41"/>
      <c r="S998"/>
      <c r="U998" s="137"/>
      <c r="AB998"/>
      <c r="AE998"/>
      <c r="AI998"/>
      <c r="AK998"/>
      <c r="AL998"/>
      <c r="AM998"/>
      <c r="AN998"/>
      <c r="AO998"/>
      <c r="AP998"/>
      <c r="AQ998"/>
      <c r="AR998"/>
      <c r="BF998"/>
      <c r="BG998"/>
      <c r="BH998"/>
      <c r="BI998"/>
      <c r="BJ998"/>
      <c r="BK998" s="137"/>
      <c r="BO998"/>
      <c r="BP998"/>
      <c r="BQ998"/>
      <c r="BR998"/>
      <c r="BS998"/>
    </row>
    <row r="999" spans="1:71" ht="27" customHeight="1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 s="41"/>
      <c r="S999"/>
      <c r="U999" s="137"/>
      <c r="AB999"/>
      <c r="AE999"/>
      <c r="AI999"/>
      <c r="AK999"/>
      <c r="AL999"/>
      <c r="AM999"/>
      <c r="AN999"/>
      <c r="AO999"/>
      <c r="AP999"/>
      <c r="AQ999"/>
      <c r="AR999"/>
      <c r="BF999"/>
      <c r="BG999"/>
      <c r="BH999"/>
      <c r="BI999"/>
      <c r="BJ999"/>
      <c r="BK999" s="137"/>
      <c r="BO999"/>
      <c r="BP999"/>
      <c r="BQ999"/>
      <c r="BR999"/>
      <c r="BS999"/>
    </row>
    <row r="1000" spans="1:71" ht="27" customHeight="1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 s="41"/>
      <c r="S1000"/>
      <c r="U1000" s="137"/>
      <c r="AB1000"/>
      <c r="AE1000"/>
      <c r="AI1000"/>
      <c r="AK1000"/>
      <c r="AL1000"/>
      <c r="AM1000"/>
      <c r="AN1000"/>
      <c r="AO1000"/>
      <c r="AP1000"/>
      <c r="AQ1000"/>
      <c r="AR1000"/>
      <c r="BF1000"/>
      <c r="BG1000"/>
      <c r="BH1000"/>
      <c r="BI1000"/>
      <c r="BJ1000"/>
      <c r="BK1000" s="137"/>
      <c r="BO1000"/>
      <c r="BP1000"/>
      <c r="BQ1000"/>
      <c r="BR1000"/>
      <c r="BS1000"/>
    </row>
    <row r="1001" spans="1:71" ht="27" customHeight="1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 s="41"/>
      <c r="S1001"/>
      <c r="U1001" s="137"/>
      <c r="AB1001"/>
      <c r="AE1001"/>
      <c r="AI1001"/>
      <c r="AK1001"/>
      <c r="AL1001"/>
      <c r="AM1001"/>
      <c r="AN1001"/>
      <c r="AO1001"/>
      <c r="AP1001"/>
      <c r="AQ1001"/>
      <c r="AR1001"/>
      <c r="BF1001"/>
      <c r="BG1001"/>
      <c r="BH1001"/>
      <c r="BI1001"/>
      <c r="BJ1001"/>
      <c r="BK1001" s="137"/>
      <c r="BO1001"/>
      <c r="BP1001"/>
      <c r="BQ1001"/>
      <c r="BR1001"/>
      <c r="BS1001"/>
    </row>
    <row r="1002" spans="1:71" ht="27" customHeight="1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 s="41"/>
      <c r="S1002"/>
      <c r="U1002" s="137"/>
      <c r="AB1002"/>
      <c r="AE1002"/>
      <c r="AI1002"/>
      <c r="AK1002"/>
      <c r="AL1002"/>
      <c r="AM1002"/>
      <c r="AN1002"/>
      <c r="AO1002"/>
      <c r="AP1002"/>
      <c r="AQ1002"/>
      <c r="AR1002"/>
      <c r="BF1002"/>
      <c r="BG1002"/>
      <c r="BH1002"/>
      <c r="BI1002"/>
      <c r="BJ1002"/>
      <c r="BK1002" s="137"/>
      <c r="BO1002"/>
      <c r="BP1002"/>
      <c r="BQ1002"/>
      <c r="BR1002"/>
      <c r="BS1002"/>
    </row>
    <row r="1003" spans="1:71" ht="27" customHeight="1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 s="41"/>
      <c r="S1003"/>
      <c r="U1003" s="137"/>
      <c r="AB1003"/>
      <c r="AE1003"/>
      <c r="AI1003"/>
      <c r="AK1003"/>
      <c r="AL1003"/>
      <c r="AM1003"/>
      <c r="AN1003"/>
      <c r="AO1003"/>
      <c r="AP1003"/>
      <c r="AQ1003"/>
      <c r="AR1003"/>
      <c r="BF1003"/>
      <c r="BG1003"/>
      <c r="BH1003"/>
      <c r="BI1003"/>
      <c r="BJ1003"/>
      <c r="BK1003" s="137"/>
      <c r="BO1003"/>
      <c r="BP1003"/>
      <c r="BQ1003"/>
      <c r="BR1003"/>
      <c r="BS1003"/>
    </row>
    <row r="1004" spans="1:71" ht="27" customHeigh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 s="41"/>
      <c r="S1004"/>
      <c r="U1004" s="137"/>
      <c r="AB1004"/>
      <c r="AE1004"/>
      <c r="AI1004"/>
      <c r="AK1004"/>
      <c r="AL1004"/>
      <c r="AM1004"/>
      <c r="AN1004"/>
      <c r="AO1004"/>
      <c r="AP1004"/>
      <c r="AQ1004"/>
      <c r="AR1004"/>
      <c r="BF1004"/>
      <c r="BG1004"/>
      <c r="BH1004"/>
      <c r="BI1004"/>
      <c r="BJ1004"/>
      <c r="BK1004" s="137"/>
      <c r="BO1004"/>
      <c r="BP1004"/>
      <c r="BQ1004"/>
      <c r="BR1004"/>
      <c r="BS1004"/>
    </row>
    <row r="1005" spans="1:71" ht="27" customHeight="1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 s="41"/>
      <c r="S1005"/>
      <c r="U1005" s="137"/>
      <c r="AB1005"/>
      <c r="AE1005"/>
      <c r="AI1005"/>
      <c r="AK1005"/>
      <c r="AL1005"/>
      <c r="AM1005"/>
      <c r="AN1005"/>
      <c r="AO1005"/>
      <c r="AP1005"/>
      <c r="AQ1005"/>
      <c r="AR1005"/>
      <c r="BF1005"/>
      <c r="BG1005"/>
      <c r="BH1005"/>
      <c r="BI1005"/>
      <c r="BJ1005"/>
      <c r="BK1005" s="137"/>
      <c r="BO1005"/>
      <c r="BP1005"/>
      <c r="BQ1005"/>
      <c r="BR1005"/>
      <c r="BS1005"/>
    </row>
    <row r="1006" spans="1:71" ht="27" customHeight="1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 s="41"/>
      <c r="S1006"/>
      <c r="U1006" s="137"/>
      <c r="AB1006"/>
      <c r="AE1006"/>
      <c r="AI1006"/>
      <c r="AK1006"/>
      <c r="AL1006"/>
      <c r="AM1006"/>
      <c r="AN1006"/>
      <c r="AO1006"/>
      <c r="AP1006"/>
      <c r="AQ1006"/>
      <c r="AR1006"/>
      <c r="BF1006"/>
      <c r="BG1006"/>
      <c r="BH1006"/>
      <c r="BI1006"/>
      <c r="BJ1006"/>
      <c r="BK1006" s="137"/>
      <c r="BO1006"/>
      <c r="BP1006"/>
      <c r="BQ1006"/>
      <c r="BR1006"/>
      <c r="BS1006"/>
    </row>
    <row r="1007" spans="1:71" ht="27" customHeight="1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 s="41"/>
      <c r="S1007"/>
      <c r="U1007" s="137"/>
      <c r="AB1007"/>
      <c r="AE1007"/>
      <c r="AI1007"/>
      <c r="AK1007"/>
      <c r="AL1007"/>
      <c r="AM1007"/>
      <c r="AN1007"/>
      <c r="AO1007"/>
      <c r="AP1007"/>
      <c r="AQ1007"/>
      <c r="AR1007"/>
      <c r="BF1007"/>
      <c r="BG1007"/>
      <c r="BH1007"/>
      <c r="BI1007"/>
      <c r="BJ1007"/>
      <c r="BK1007" s="137"/>
      <c r="BO1007"/>
      <c r="BP1007"/>
      <c r="BQ1007"/>
      <c r="BR1007"/>
      <c r="BS1007"/>
    </row>
    <row r="1008" spans="1:71" ht="27" customHeight="1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 s="41"/>
      <c r="S1008"/>
      <c r="U1008" s="137"/>
      <c r="AB1008"/>
      <c r="AE1008"/>
      <c r="AI1008"/>
      <c r="AK1008"/>
      <c r="AL1008"/>
      <c r="AM1008"/>
      <c r="AN1008"/>
      <c r="AO1008"/>
      <c r="AP1008"/>
      <c r="AQ1008"/>
      <c r="AR1008"/>
      <c r="BF1008"/>
      <c r="BG1008"/>
      <c r="BH1008"/>
      <c r="BI1008"/>
      <c r="BJ1008"/>
      <c r="BK1008" s="137"/>
      <c r="BO1008"/>
      <c r="BP1008"/>
      <c r="BQ1008"/>
      <c r="BR1008"/>
      <c r="BS1008"/>
    </row>
    <row r="1009" spans="1:71" ht="27" customHeight="1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 s="41"/>
      <c r="S1009"/>
      <c r="U1009" s="137"/>
      <c r="AB1009"/>
      <c r="AE1009"/>
      <c r="AI1009"/>
      <c r="AK1009"/>
      <c r="AL1009"/>
      <c r="AM1009"/>
      <c r="AN1009"/>
      <c r="AO1009"/>
      <c r="AP1009"/>
      <c r="AQ1009"/>
      <c r="AR1009"/>
      <c r="BF1009"/>
      <c r="BG1009"/>
      <c r="BH1009"/>
      <c r="BI1009"/>
      <c r="BJ1009"/>
      <c r="BK1009" s="137"/>
      <c r="BO1009"/>
      <c r="BP1009"/>
      <c r="BQ1009"/>
      <c r="BR1009"/>
      <c r="BS1009"/>
    </row>
    <row r="1010" spans="1:71" ht="27" customHeight="1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 s="41"/>
      <c r="S1010"/>
      <c r="U1010" s="137"/>
      <c r="AB1010"/>
      <c r="AE1010"/>
      <c r="AI1010"/>
      <c r="AK1010"/>
      <c r="AL1010"/>
      <c r="AM1010"/>
      <c r="AN1010"/>
      <c r="AO1010"/>
      <c r="AP1010"/>
      <c r="AQ1010"/>
      <c r="AR1010"/>
      <c r="BF1010"/>
      <c r="BG1010"/>
      <c r="BH1010"/>
      <c r="BI1010"/>
      <c r="BJ1010"/>
      <c r="BK1010" s="137"/>
      <c r="BO1010"/>
      <c r="BP1010"/>
      <c r="BQ1010"/>
      <c r="BR1010"/>
      <c r="BS1010"/>
    </row>
    <row r="1011" spans="1:71" ht="27" customHeight="1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 s="41"/>
      <c r="S1011"/>
      <c r="U1011" s="137"/>
      <c r="AB1011"/>
      <c r="AE1011"/>
      <c r="AI1011"/>
      <c r="AK1011"/>
      <c r="AL1011"/>
      <c r="AM1011"/>
      <c r="AN1011"/>
      <c r="AO1011"/>
      <c r="AP1011"/>
      <c r="AQ1011"/>
      <c r="AR1011"/>
      <c r="BF1011"/>
      <c r="BG1011"/>
      <c r="BH1011"/>
      <c r="BI1011"/>
      <c r="BJ1011"/>
      <c r="BK1011" s="137"/>
      <c r="BO1011"/>
      <c r="BP1011"/>
      <c r="BQ1011"/>
      <c r="BR1011"/>
      <c r="BS1011"/>
    </row>
    <row r="1012" spans="1:71" ht="27" customHeight="1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 s="41"/>
      <c r="S1012"/>
      <c r="U1012" s="137"/>
      <c r="AB1012"/>
      <c r="AE1012"/>
      <c r="AI1012"/>
      <c r="AK1012"/>
      <c r="AL1012"/>
      <c r="AM1012"/>
      <c r="AN1012"/>
      <c r="AO1012"/>
      <c r="AP1012"/>
      <c r="AQ1012"/>
      <c r="AR1012"/>
      <c r="BF1012"/>
      <c r="BG1012"/>
      <c r="BH1012"/>
      <c r="BI1012"/>
      <c r="BJ1012"/>
      <c r="BK1012" s="137"/>
      <c r="BO1012"/>
      <c r="BP1012"/>
      <c r="BQ1012"/>
      <c r="BR1012"/>
      <c r="BS1012"/>
    </row>
    <row r="1013" spans="1:71" ht="27" customHeight="1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 s="41"/>
      <c r="S1013"/>
      <c r="U1013" s="137"/>
      <c r="AB1013"/>
      <c r="AE1013"/>
      <c r="AI1013"/>
      <c r="AK1013"/>
      <c r="AL1013"/>
      <c r="AM1013"/>
      <c r="AN1013"/>
      <c r="AO1013"/>
      <c r="AP1013"/>
      <c r="AQ1013"/>
      <c r="AR1013"/>
      <c r="BF1013"/>
      <c r="BG1013"/>
      <c r="BH1013"/>
      <c r="BI1013"/>
      <c r="BJ1013"/>
      <c r="BK1013" s="137"/>
      <c r="BO1013"/>
      <c r="BP1013"/>
      <c r="BQ1013"/>
      <c r="BR1013"/>
      <c r="BS1013"/>
    </row>
    <row r="1014" spans="1:71" ht="27" customHeight="1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 s="41"/>
      <c r="S1014"/>
      <c r="U1014" s="137"/>
      <c r="AB1014"/>
      <c r="AE1014"/>
      <c r="AI1014"/>
      <c r="AK1014"/>
      <c r="AL1014"/>
      <c r="AM1014"/>
      <c r="AN1014"/>
      <c r="AO1014"/>
      <c r="AP1014"/>
      <c r="AQ1014"/>
      <c r="AR1014"/>
      <c r="BF1014"/>
      <c r="BG1014"/>
      <c r="BH1014"/>
      <c r="BI1014"/>
      <c r="BJ1014"/>
      <c r="BK1014" s="137"/>
      <c r="BO1014"/>
      <c r="BP1014"/>
      <c r="BQ1014"/>
      <c r="BR1014"/>
      <c r="BS1014"/>
    </row>
    <row r="1015" spans="1:71" ht="27" customHeight="1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 s="41"/>
      <c r="S1015"/>
      <c r="U1015" s="137"/>
      <c r="AB1015"/>
      <c r="AE1015"/>
      <c r="AI1015"/>
      <c r="AK1015"/>
      <c r="AL1015"/>
      <c r="AM1015"/>
      <c r="AN1015"/>
      <c r="AO1015"/>
      <c r="AP1015"/>
      <c r="AQ1015"/>
      <c r="AR1015"/>
      <c r="BF1015"/>
      <c r="BG1015"/>
      <c r="BH1015"/>
      <c r="BI1015"/>
      <c r="BJ1015"/>
      <c r="BK1015" s="137"/>
      <c r="BO1015"/>
      <c r="BP1015"/>
      <c r="BQ1015"/>
      <c r="BR1015"/>
      <c r="BS1015"/>
    </row>
    <row r="1016" spans="1:71" ht="27" customHeight="1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 s="41"/>
      <c r="S1016"/>
      <c r="U1016" s="137"/>
      <c r="AB1016"/>
      <c r="AE1016"/>
      <c r="AI1016"/>
      <c r="AK1016"/>
      <c r="AL1016"/>
      <c r="AM1016"/>
      <c r="AN1016"/>
      <c r="AO1016"/>
      <c r="AP1016"/>
      <c r="AQ1016"/>
      <c r="AR1016"/>
      <c r="BF1016"/>
      <c r="BG1016"/>
      <c r="BH1016"/>
      <c r="BI1016"/>
      <c r="BJ1016"/>
      <c r="BK1016" s="137"/>
      <c r="BO1016"/>
      <c r="BP1016"/>
      <c r="BQ1016"/>
      <c r="BR1016"/>
      <c r="BS1016"/>
    </row>
    <row r="1017" spans="1:71" ht="27" customHeight="1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 s="41"/>
      <c r="S1017"/>
      <c r="U1017" s="137"/>
      <c r="AB1017"/>
      <c r="AE1017"/>
      <c r="AI1017"/>
      <c r="AK1017"/>
      <c r="AL1017"/>
      <c r="AM1017"/>
      <c r="AN1017"/>
      <c r="AO1017"/>
      <c r="AP1017"/>
      <c r="AQ1017"/>
      <c r="AR1017"/>
      <c r="BF1017"/>
      <c r="BG1017"/>
      <c r="BH1017"/>
      <c r="BI1017"/>
      <c r="BJ1017"/>
      <c r="BK1017" s="137"/>
      <c r="BO1017"/>
      <c r="BP1017"/>
      <c r="BQ1017"/>
      <c r="BR1017"/>
      <c r="BS1017"/>
    </row>
    <row r="1018" spans="1:71" ht="27" customHeight="1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 s="41"/>
      <c r="S1018"/>
      <c r="U1018" s="137"/>
      <c r="AB1018"/>
      <c r="AE1018"/>
      <c r="AI1018"/>
      <c r="AK1018"/>
      <c r="AL1018"/>
      <c r="AM1018"/>
      <c r="AN1018"/>
      <c r="AO1018"/>
      <c r="AP1018"/>
      <c r="AQ1018"/>
      <c r="AR1018"/>
      <c r="BF1018"/>
      <c r="BG1018"/>
      <c r="BH1018"/>
      <c r="BI1018"/>
      <c r="BJ1018"/>
      <c r="BK1018" s="137"/>
      <c r="BO1018"/>
      <c r="BP1018"/>
      <c r="BQ1018"/>
      <c r="BR1018"/>
      <c r="BS1018"/>
    </row>
    <row r="1019" spans="1:71" ht="27" customHeight="1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 s="41"/>
      <c r="S1019"/>
      <c r="U1019" s="137"/>
      <c r="AB1019"/>
      <c r="AE1019"/>
      <c r="AI1019"/>
      <c r="AK1019"/>
      <c r="AL1019"/>
      <c r="AM1019"/>
      <c r="AN1019"/>
      <c r="AO1019"/>
      <c r="AP1019"/>
      <c r="AQ1019"/>
      <c r="AR1019"/>
      <c r="BF1019"/>
      <c r="BG1019"/>
      <c r="BH1019"/>
      <c r="BI1019"/>
      <c r="BJ1019"/>
      <c r="BK1019" s="137"/>
      <c r="BO1019"/>
      <c r="BP1019"/>
      <c r="BQ1019"/>
      <c r="BR1019"/>
      <c r="BS1019"/>
    </row>
    <row r="1020" spans="1:71" ht="27" customHeight="1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 s="41"/>
      <c r="S1020"/>
      <c r="U1020" s="137"/>
      <c r="AB1020"/>
      <c r="AE1020"/>
      <c r="AI1020"/>
      <c r="AK1020"/>
      <c r="AL1020"/>
      <c r="AM1020"/>
      <c r="AN1020"/>
      <c r="AO1020"/>
      <c r="AP1020"/>
      <c r="AQ1020"/>
      <c r="AR1020"/>
      <c r="BF1020"/>
      <c r="BG1020"/>
      <c r="BH1020"/>
      <c r="BI1020"/>
      <c r="BJ1020"/>
      <c r="BK1020" s="137"/>
      <c r="BO1020"/>
      <c r="BP1020"/>
      <c r="BQ1020"/>
      <c r="BR1020"/>
      <c r="BS1020"/>
    </row>
    <row r="1021" spans="1:71" ht="27" customHeight="1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 s="41"/>
      <c r="S1021"/>
      <c r="U1021" s="137"/>
      <c r="AB1021"/>
      <c r="AE1021"/>
      <c r="AI1021"/>
      <c r="AK1021"/>
      <c r="AL1021"/>
      <c r="AM1021"/>
      <c r="AN1021"/>
      <c r="AO1021"/>
      <c r="AP1021"/>
      <c r="AQ1021"/>
      <c r="AR1021"/>
      <c r="BF1021"/>
      <c r="BG1021"/>
      <c r="BH1021"/>
      <c r="BI1021"/>
      <c r="BJ1021"/>
      <c r="BK1021" s="137"/>
      <c r="BO1021"/>
      <c r="BP1021"/>
      <c r="BQ1021"/>
      <c r="BR1021"/>
      <c r="BS1021"/>
    </row>
    <row r="1022" spans="1:71" ht="27" customHeight="1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 s="41"/>
      <c r="S1022"/>
      <c r="U1022" s="137"/>
      <c r="AB1022"/>
      <c r="AE1022"/>
      <c r="AI1022"/>
      <c r="AK1022"/>
      <c r="AL1022"/>
      <c r="AM1022"/>
      <c r="AN1022"/>
      <c r="AO1022"/>
      <c r="AP1022"/>
      <c r="AQ1022"/>
      <c r="AR1022"/>
      <c r="BF1022"/>
      <c r="BG1022"/>
      <c r="BH1022"/>
      <c r="BI1022"/>
      <c r="BJ1022"/>
      <c r="BK1022" s="137"/>
      <c r="BO1022"/>
      <c r="BP1022"/>
      <c r="BQ1022"/>
      <c r="BR1022"/>
      <c r="BS1022"/>
    </row>
    <row r="1023" spans="1:71" ht="27" customHeight="1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 s="41"/>
      <c r="S1023"/>
      <c r="U1023" s="137"/>
      <c r="AB1023"/>
      <c r="AE1023"/>
      <c r="AI1023"/>
      <c r="AK1023"/>
      <c r="AL1023"/>
      <c r="AM1023"/>
      <c r="AN1023"/>
      <c r="AO1023"/>
      <c r="AP1023"/>
      <c r="AQ1023"/>
      <c r="AR1023"/>
      <c r="BF1023"/>
      <c r="BG1023"/>
      <c r="BH1023"/>
      <c r="BI1023"/>
      <c r="BJ1023"/>
      <c r="BK1023" s="137"/>
      <c r="BO1023"/>
      <c r="BP1023"/>
      <c r="BQ1023"/>
      <c r="BR1023"/>
      <c r="BS1023"/>
    </row>
    <row r="1024" spans="1:71" ht="27" customHeight="1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 s="41"/>
      <c r="S1024"/>
      <c r="U1024" s="137"/>
      <c r="AB1024"/>
      <c r="AE1024"/>
      <c r="AI1024"/>
      <c r="AK1024"/>
      <c r="AL1024"/>
      <c r="AM1024"/>
      <c r="AN1024"/>
      <c r="AO1024"/>
      <c r="AP1024"/>
      <c r="AQ1024"/>
      <c r="AR1024"/>
      <c r="BF1024"/>
      <c r="BG1024"/>
      <c r="BH1024"/>
      <c r="BI1024"/>
      <c r="BJ1024"/>
      <c r="BK1024" s="137"/>
      <c r="BO1024"/>
      <c r="BP1024"/>
      <c r="BQ1024"/>
      <c r="BR1024"/>
      <c r="BS1024"/>
    </row>
    <row r="1025" spans="1:72" ht="27" customHeight="1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 s="41"/>
      <c r="S1025"/>
      <c r="U1025" s="137"/>
      <c r="AB1025"/>
      <c r="AE1025"/>
      <c r="AI1025"/>
      <c r="AK1025"/>
      <c r="AL1025"/>
      <c r="AM1025"/>
      <c r="AN1025"/>
      <c r="AO1025"/>
      <c r="AP1025"/>
      <c r="AQ1025"/>
      <c r="AR1025"/>
      <c r="BF1025"/>
      <c r="BG1025"/>
      <c r="BH1025"/>
      <c r="BI1025"/>
      <c r="BJ1025"/>
      <c r="BK1025" s="137"/>
      <c r="BO1025"/>
      <c r="BP1025"/>
      <c r="BQ1025"/>
      <c r="BR1025"/>
      <c r="BS1025"/>
    </row>
    <row r="1026" spans="1:72" ht="27" customHeight="1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 s="41"/>
      <c r="S1026"/>
      <c r="U1026" s="137"/>
      <c r="AB1026"/>
      <c r="AE1026"/>
      <c r="AI1026"/>
      <c r="AK1026"/>
      <c r="AL1026"/>
      <c r="AM1026"/>
      <c r="AN1026"/>
      <c r="AO1026"/>
      <c r="AP1026"/>
      <c r="AQ1026"/>
      <c r="AR1026"/>
      <c r="BF1026"/>
      <c r="BG1026"/>
      <c r="BH1026"/>
      <c r="BI1026"/>
      <c r="BJ1026"/>
      <c r="BK1026" s="137"/>
      <c r="BO1026"/>
      <c r="BP1026"/>
      <c r="BQ1026"/>
      <c r="BR1026"/>
      <c r="BS1026"/>
    </row>
    <row r="1027" spans="1:72" s="79" customFormat="1" ht="27" customHeight="1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 s="41"/>
      <c r="R1027" s="137"/>
      <c r="S1027"/>
      <c r="T1027" s="137"/>
      <c r="U1027" s="137"/>
      <c r="V1027" s="137"/>
      <c r="W1027" s="137"/>
      <c r="X1027" s="137"/>
      <c r="Y1027" s="137"/>
      <c r="Z1027"/>
      <c r="AA1027"/>
      <c r="AB1027"/>
      <c r="AC1027"/>
      <c r="AD1027"/>
      <c r="AE1027"/>
      <c r="AF1027" s="13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 s="137"/>
      <c r="BL1027" s="137"/>
      <c r="BM1027"/>
      <c r="BN1027"/>
      <c r="BO1027"/>
      <c r="BP1027"/>
      <c r="BQ1027"/>
      <c r="BR1027"/>
      <c r="BS1027"/>
      <c r="BT1027"/>
    </row>
    <row r="1028" spans="1:72" ht="38.25" customHeight="1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 s="41"/>
      <c r="S1028"/>
      <c r="U1028" s="137"/>
      <c r="AB1028"/>
      <c r="AE1028"/>
      <c r="AI1028"/>
      <c r="AK1028"/>
      <c r="AL1028"/>
      <c r="AM1028"/>
      <c r="AN1028"/>
      <c r="AO1028"/>
      <c r="AP1028"/>
      <c r="AQ1028"/>
      <c r="AR1028"/>
      <c r="BF1028"/>
      <c r="BG1028"/>
      <c r="BH1028"/>
      <c r="BI1028"/>
      <c r="BJ1028"/>
      <c r="BK1028" s="137"/>
      <c r="BO1028"/>
      <c r="BP1028"/>
      <c r="BQ1028"/>
      <c r="BR1028"/>
      <c r="BS1028"/>
    </row>
    <row r="1029" spans="1:72" ht="38.25" customHeight="1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 s="41"/>
      <c r="S1029"/>
      <c r="U1029" s="137"/>
      <c r="AB1029"/>
      <c r="AE1029"/>
      <c r="AI1029"/>
      <c r="AK1029"/>
      <c r="AL1029"/>
      <c r="AM1029"/>
      <c r="AN1029"/>
      <c r="AO1029"/>
      <c r="AP1029"/>
      <c r="AQ1029"/>
      <c r="AR1029"/>
      <c r="BF1029"/>
      <c r="BG1029"/>
      <c r="BH1029"/>
      <c r="BI1029"/>
      <c r="BJ1029"/>
      <c r="BK1029" s="137"/>
      <c r="BO1029"/>
      <c r="BP1029"/>
      <c r="BQ1029"/>
      <c r="BR1029"/>
      <c r="BS1029"/>
    </row>
    <row r="1030" spans="1:72" ht="27" customHeight="1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 s="41"/>
      <c r="S1030"/>
      <c r="U1030" s="137"/>
      <c r="AB1030"/>
      <c r="AE1030"/>
      <c r="AI1030"/>
      <c r="AK1030"/>
      <c r="AL1030"/>
      <c r="AM1030"/>
      <c r="AN1030"/>
      <c r="AO1030"/>
      <c r="AP1030"/>
      <c r="AQ1030"/>
      <c r="AR1030"/>
      <c r="BF1030"/>
      <c r="BG1030"/>
      <c r="BH1030"/>
      <c r="BI1030"/>
      <c r="BJ1030"/>
      <c r="BK1030" s="137"/>
      <c r="BO1030"/>
      <c r="BP1030"/>
      <c r="BQ1030"/>
      <c r="BR1030"/>
      <c r="BS1030"/>
    </row>
    <row r="1031" spans="1:72" ht="27" customHeight="1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 s="41"/>
      <c r="S1031"/>
      <c r="U1031" s="137"/>
      <c r="AB1031"/>
      <c r="AE1031"/>
      <c r="AI1031"/>
      <c r="AK1031"/>
      <c r="AL1031"/>
      <c r="AM1031"/>
      <c r="AN1031"/>
      <c r="AO1031"/>
      <c r="AP1031"/>
      <c r="AQ1031"/>
      <c r="AR1031"/>
      <c r="BF1031"/>
      <c r="BG1031"/>
      <c r="BH1031"/>
      <c r="BI1031"/>
      <c r="BJ1031"/>
      <c r="BK1031" s="137"/>
      <c r="BO1031"/>
      <c r="BP1031"/>
      <c r="BQ1031"/>
      <c r="BR1031"/>
      <c r="BS1031"/>
    </row>
    <row r="1032" spans="1:72" ht="27" customHeight="1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 s="41"/>
      <c r="S1032"/>
      <c r="U1032" s="137"/>
      <c r="AB1032"/>
      <c r="AE1032"/>
      <c r="AI1032"/>
      <c r="AK1032"/>
      <c r="AL1032"/>
      <c r="AM1032"/>
      <c r="AN1032"/>
      <c r="AO1032"/>
      <c r="AP1032"/>
      <c r="AQ1032"/>
      <c r="AR1032"/>
      <c r="BF1032"/>
      <c r="BG1032"/>
      <c r="BH1032"/>
      <c r="BI1032"/>
      <c r="BJ1032"/>
      <c r="BK1032" s="137"/>
      <c r="BO1032"/>
      <c r="BP1032"/>
      <c r="BQ1032"/>
      <c r="BR1032"/>
      <c r="BS1032"/>
    </row>
    <row r="1033" spans="1:72" ht="27" customHeight="1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 s="41"/>
      <c r="S1033"/>
      <c r="U1033" s="137"/>
      <c r="AB1033"/>
      <c r="AE1033"/>
      <c r="AI1033"/>
      <c r="AK1033"/>
      <c r="AL1033"/>
      <c r="AM1033"/>
      <c r="AN1033"/>
      <c r="AO1033"/>
      <c r="AP1033"/>
      <c r="AQ1033"/>
      <c r="AR1033"/>
      <c r="BF1033"/>
      <c r="BG1033"/>
      <c r="BH1033"/>
      <c r="BI1033"/>
      <c r="BJ1033"/>
      <c r="BK1033" s="137"/>
      <c r="BO1033"/>
      <c r="BP1033"/>
      <c r="BQ1033"/>
      <c r="BR1033"/>
      <c r="BS1033"/>
    </row>
    <row r="1034" spans="1:72" ht="27" customHeight="1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 s="41"/>
      <c r="S1034"/>
      <c r="U1034" s="137"/>
      <c r="AB1034"/>
      <c r="AE1034"/>
      <c r="AI1034"/>
      <c r="AK1034"/>
      <c r="AL1034"/>
      <c r="AM1034"/>
      <c r="AN1034"/>
      <c r="AO1034"/>
      <c r="AP1034"/>
      <c r="AQ1034"/>
      <c r="AR1034"/>
      <c r="BF1034"/>
      <c r="BG1034"/>
      <c r="BH1034"/>
      <c r="BI1034"/>
      <c r="BJ1034"/>
      <c r="BK1034" s="137"/>
      <c r="BO1034"/>
      <c r="BP1034"/>
      <c r="BQ1034"/>
      <c r="BR1034"/>
      <c r="BS1034"/>
    </row>
    <row r="1035" spans="1:72" ht="27" customHeight="1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 s="41"/>
      <c r="S1035"/>
      <c r="U1035" s="137"/>
      <c r="AB1035"/>
      <c r="AE1035"/>
      <c r="AI1035"/>
      <c r="AK1035"/>
      <c r="AL1035"/>
      <c r="AM1035"/>
      <c r="AN1035"/>
      <c r="AO1035"/>
      <c r="AP1035"/>
      <c r="AQ1035"/>
      <c r="AR1035"/>
      <c r="BF1035"/>
      <c r="BG1035"/>
      <c r="BH1035"/>
      <c r="BI1035"/>
      <c r="BJ1035"/>
      <c r="BK1035" s="137"/>
      <c r="BO1035"/>
      <c r="BP1035"/>
      <c r="BQ1035"/>
      <c r="BR1035"/>
      <c r="BS1035"/>
    </row>
    <row r="1036" spans="1:72" ht="27" customHeight="1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 s="41"/>
      <c r="S1036"/>
      <c r="U1036" s="137"/>
      <c r="AB1036"/>
      <c r="AE1036"/>
      <c r="AI1036"/>
      <c r="AK1036"/>
      <c r="AL1036"/>
      <c r="AM1036"/>
      <c r="AN1036"/>
      <c r="AO1036"/>
      <c r="AP1036"/>
      <c r="AQ1036"/>
      <c r="AR1036"/>
      <c r="BF1036"/>
      <c r="BG1036"/>
      <c r="BH1036"/>
      <c r="BI1036"/>
      <c r="BJ1036"/>
      <c r="BK1036" s="137"/>
      <c r="BO1036"/>
      <c r="BP1036"/>
      <c r="BQ1036"/>
      <c r="BR1036"/>
      <c r="BS1036"/>
    </row>
    <row r="1037" spans="1:72" ht="27" customHeight="1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 s="41"/>
      <c r="S1037"/>
      <c r="U1037" s="137"/>
      <c r="AB1037"/>
      <c r="AE1037"/>
      <c r="AI1037"/>
      <c r="AK1037"/>
      <c r="AL1037"/>
      <c r="AM1037"/>
      <c r="AN1037"/>
      <c r="AO1037"/>
      <c r="AP1037"/>
      <c r="AQ1037"/>
      <c r="AR1037"/>
      <c r="BF1037"/>
      <c r="BG1037"/>
      <c r="BH1037"/>
      <c r="BI1037"/>
      <c r="BJ1037"/>
      <c r="BK1037" s="137"/>
      <c r="BO1037"/>
      <c r="BP1037"/>
      <c r="BQ1037"/>
      <c r="BR1037"/>
      <c r="BS1037"/>
    </row>
    <row r="1038" spans="1:72" ht="27" customHeight="1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 s="41"/>
      <c r="S1038"/>
      <c r="U1038" s="137"/>
      <c r="AB1038"/>
      <c r="AE1038"/>
      <c r="AI1038"/>
      <c r="AK1038"/>
      <c r="AL1038"/>
      <c r="AM1038"/>
      <c r="AN1038"/>
      <c r="AO1038"/>
      <c r="AP1038"/>
      <c r="AQ1038"/>
      <c r="AR1038"/>
      <c r="BF1038"/>
      <c r="BG1038"/>
      <c r="BH1038"/>
      <c r="BI1038"/>
      <c r="BJ1038"/>
      <c r="BK1038" s="137"/>
      <c r="BO1038"/>
      <c r="BP1038"/>
      <c r="BQ1038"/>
      <c r="BR1038"/>
      <c r="BS1038"/>
    </row>
    <row r="1039" spans="1:72" ht="27" customHeight="1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 s="41"/>
      <c r="S1039"/>
      <c r="U1039" s="137"/>
      <c r="AB1039"/>
      <c r="AE1039"/>
      <c r="AI1039"/>
      <c r="AK1039"/>
      <c r="AL1039"/>
      <c r="AM1039"/>
      <c r="AN1039"/>
      <c r="AO1039"/>
      <c r="AP1039"/>
      <c r="AQ1039"/>
      <c r="AR1039"/>
      <c r="BF1039"/>
      <c r="BG1039"/>
      <c r="BH1039"/>
      <c r="BI1039"/>
      <c r="BJ1039"/>
      <c r="BK1039" s="137"/>
      <c r="BO1039"/>
      <c r="BP1039"/>
      <c r="BQ1039"/>
      <c r="BR1039"/>
      <c r="BS1039"/>
    </row>
    <row r="1040" spans="1:72" ht="27" customHeight="1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 s="41"/>
      <c r="S1040"/>
      <c r="U1040" s="137"/>
      <c r="AB1040"/>
      <c r="AE1040"/>
      <c r="AI1040"/>
      <c r="AK1040"/>
      <c r="AL1040"/>
      <c r="AM1040"/>
      <c r="AN1040"/>
      <c r="AO1040"/>
      <c r="AP1040"/>
      <c r="AQ1040"/>
      <c r="AR1040"/>
      <c r="BF1040"/>
      <c r="BG1040"/>
      <c r="BH1040"/>
      <c r="BI1040"/>
      <c r="BJ1040"/>
      <c r="BK1040" s="137"/>
      <c r="BO1040"/>
      <c r="BP1040"/>
      <c r="BQ1040"/>
      <c r="BR1040"/>
      <c r="BS1040"/>
    </row>
    <row r="1041" spans="1:71" ht="27" customHeight="1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 s="41"/>
      <c r="S1041"/>
      <c r="U1041" s="137"/>
      <c r="AB1041"/>
      <c r="AE1041"/>
      <c r="AI1041"/>
      <c r="AK1041"/>
      <c r="AL1041"/>
      <c r="AM1041"/>
      <c r="AN1041"/>
      <c r="AO1041"/>
      <c r="AP1041"/>
      <c r="AQ1041"/>
      <c r="AR1041"/>
      <c r="BF1041"/>
      <c r="BG1041"/>
      <c r="BH1041"/>
      <c r="BI1041"/>
      <c r="BJ1041"/>
      <c r="BK1041" s="137"/>
      <c r="BO1041"/>
      <c r="BP1041"/>
      <c r="BQ1041"/>
      <c r="BR1041"/>
      <c r="BS1041"/>
    </row>
    <row r="1042" spans="1:71" ht="27" customHeight="1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 s="41"/>
      <c r="S1042"/>
      <c r="U1042" s="137"/>
      <c r="AB1042"/>
      <c r="AE1042"/>
      <c r="AI1042"/>
      <c r="AK1042"/>
      <c r="AL1042"/>
      <c r="AM1042"/>
      <c r="AN1042"/>
      <c r="AO1042"/>
      <c r="AP1042"/>
      <c r="AQ1042"/>
      <c r="AR1042"/>
      <c r="BF1042"/>
      <c r="BG1042"/>
      <c r="BH1042"/>
      <c r="BI1042"/>
      <c r="BJ1042"/>
      <c r="BK1042" s="137"/>
      <c r="BO1042"/>
      <c r="BP1042"/>
      <c r="BQ1042"/>
      <c r="BR1042"/>
      <c r="BS1042"/>
    </row>
    <row r="1043" spans="1:71" ht="27" customHeight="1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 s="41"/>
      <c r="S1043"/>
      <c r="U1043" s="137"/>
      <c r="AB1043"/>
      <c r="AE1043"/>
      <c r="AI1043"/>
      <c r="AK1043"/>
      <c r="AL1043"/>
      <c r="AM1043"/>
      <c r="AN1043"/>
      <c r="AO1043"/>
      <c r="AP1043"/>
      <c r="AQ1043"/>
      <c r="AR1043"/>
      <c r="BF1043"/>
      <c r="BG1043"/>
      <c r="BH1043"/>
      <c r="BI1043"/>
      <c r="BJ1043"/>
      <c r="BK1043" s="137"/>
      <c r="BO1043"/>
      <c r="BP1043"/>
      <c r="BQ1043"/>
      <c r="BR1043"/>
      <c r="BS1043"/>
    </row>
    <row r="1044" spans="1:71" ht="27" customHeight="1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 s="41"/>
      <c r="S1044"/>
      <c r="U1044" s="137"/>
      <c r="AB1044"/>
      <c r="AE1044"/>
      <c r="AI1044"/>
      <c r="AK1044"/>
      <c r="AL1044"/>
      <c r="AM1044"/>
      <c r="AN1044"/>
      <c r="AO1044"/>
      <c r="AP1044"/>
      <c r="AQ1044"/>
      <c r="AR1044"/>
      <c r="BF1044"/>
      <c r="BG1044"/>
      <c r="BH1044"/>
      <c r="BI1044"/>
      <c r="BJ1044"/>
      <c r="BK1044" s="137"/>
      <c r="BO1044"/>
      <c r="BP1044"/>
      <c r="BQ1044"/>
      <c r="BR1044"/>
      <c r="BS1044"/>
    </row>
    <row r="1045" spans="1:71" ht="27" customHeight="1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 s="41"/>
      <c r="S1045"/>
      <c r="U1045" s="137"/>
      <c r="AB1045"/>
      <c r="AE1045"/>
      <c r="AI1045"/>
      <c r="AK1045"/>
      <c r="AL1045"/>
      <c r="AM1045"/>
      <c r="AN1045"/>
      <c r="AO1045"/>
      <c r="AP1045"/>
      <c r="AQ1045"/>
      <c r="AR1045"/>
      <c r="BF1045"/>
      <c r="BG1045"/>
      <c r="BH1045"/>
      <c r="BI1045"/>
      <c r="BJ1045"/>
      <c r="BK1045" s="137"/>
      <c r="BO1045"/>
      <c r="BP1045"/>
      <c r="BQ1045"/>
      <c r="BR1045"/>
      <c r="BS1045"/>
    </row>
    <row r="1046" spans="1:71" ht="27" customHeight="1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 s="41"/>
      <c r="S1046"/>
      <c r="U1046" s="137"/>
      <c r="AB1046"/>
      <c r="AE1046"/>
      <c r="AI1046"/>
      <c r="AK1046"/>
      <c r="AL1046"/>
      <c r="AM1046"/>
      <c r="AN1046"/>
      <c r="AO1046"/>
      <c r="AP1046"/>
      <c r="AQ1046"/>
      <c r="AR1046"/>
      <c r="BF1046"/>
      <c r="BG1046"/>
      <c r="BH1046"/>
      <c r="BI1046"/>
      <c r="BJ1046"/>
      <c r="BK1046" s="137"/>
      <c r="BO1046"/>
      <c r="BP1046"/>
      <c r="BQ1046"/>
      <c r="BR1046"/>
      <c r="BS1046"/>
    </row>
    <row r="1047" spans="1:71" ht="27" customHeight="1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 s="41"/>
      <c r="S1047"/>
      <c r="U1047" s="137"/>
      <c r="AB1047"/>
      <c r="AE1047"/>
      <c r="AI1047"/>
      <c r="AK1047"/>
      <c r="AL1047"/>
      <c r="AM1047"/>
      <c r="AN1047"/>
      <c r="AO1047"/>
      <c r="AP1047"/>
      <c r="AQ1047"/>
      <c r="AR1047"/>
      <c r="BF1047"/>
      <c r="BG1047"/>
      <c r="BH1047"/>
      <c r="BI1047"/>
      <c r="BJ1047"/>
      <c r="BK1047" s="137"/>
      <c r="BO1047"/>
      <c r="BP1047"/>
      <c r="BQ1047"/>
      <c r="BR1047"/>
      <c r="BS1047"/>
    </row>
    <row r="1048" spans="1:71" ht="27" customHeight="1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 s="41"/>
      <c r="S1048"/>
      <c r="U1048" s="137"/>
      <c r="AB1048"/>
      <c r="AE1048"/>
      <c r="AI1048"/>
      <c r="AK1048"/>
      <c r="AL1048"/>
      <c r="AM1048"/>
      <c r="AN1048"/>
      <c r="AO1048"/>
      <c r="AP1048"/>
      <c r="AQ1048"/>
      <c r="AR1048"/>
      <c r="BF1048"/>
      <c r="BG1048"/>
      <c r="BH1048"/>
      <c r="BI1048"/>
      <c r="BJ1048"/>
      <c r="BK1048" s="137"/>
      <c r="BO1048"/>
      <c r="BP1048"/>
      <c r="BQ1048"/>
      <c r="BR1048"/>
      <c r="BS1048"/>
    </row>
    <row r="1049" spans="1:71" ht="27" customHeight="1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 s="41"/>
      <c r="S1049"/>
      <c r="U1049" s="137"/>
      <c r="AB1049"/>
      <c r="AE1049"/>
      <c r="AI1049"/>
      <c r="AK1049"/>
      <c r="AL1049"/>
      <c r="AM1049"/>
      <c r="AN1049"/>
      <c r="AO1049"/>
      <c r="AP1049"/>
      <c r="AQ1049"/>
      <c r="AR1049"/>
      <c r="BF1049"/>
      <c r="BG1049"/>
      <c r="BH1049"/>
      <c r="BI1049"/>
      <c r="BJ1049"/>
      <c r="BK1049" s="137"/>
      <c r="BO1049"/>
      <c r="BP1049"/>
      <c r="BQ1049"/>
      <c r="BR1049"/>
      <c r="BS1049"/>
    </row>
    <row r="1050" spans="1:71" ht="27" customHeight="1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 s="41"/>
      <c r="S1050"/>
      <c r="U1050" s="137"/>
      <c r="AB1050"/>
      <c r="AE1050"/>
      <c r="AI1050"/>
      <c r="AK1050"/>
      <c r="AL1050"/>
      <c r="AM1050"/>
      <c r="AN1050"/>
      <c r="AO1050"/>
      <c r="AP1050"/>
      <c r="AQ1050"/>
      <c r="AR1050"/>
      <c r="BF1050"/>
      <c r="BG1050"/>
      <c r="BH1050"/>
      <c r="BI1050"/>
      <c r="BJ1050"/>
      <c r="BK1050" s="137"/>
      <c r="BO1050"/>
      <c r="BP1050"/>
      <c r="BQ1050"/>
      <c r="BR1050"/>
      <c r="BS1050"/>
    </row>
    <row r="1051" spans="1:71" ht="27" customHeight="1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 s="41"/>
      <c r="S1051"/>
      <c r="U1051" s="137"/>
      <c r="AB1051"/>
      <c r="AE1051"/>
      <c r="AI1051"/>
      <c r="AK1051"/>
      <c r="AL1051"/>
      <c r="AM1051"/>
      <c r="AN1051"/>
      <c r="AO1051"/>
      <c r="AP1051"/>
      <c r="AQ1051"/>
      <c r="AR1051"/>
      <c r="BF1051"/>
      <c r="BG1051"/>
      <c r="BH1051"/>
      <c r="BI1051"/>
      <c r="BJ1051"/>
      <c r="BK1051" s="137"/>
      <c r="BO1051"/>
      <c r="BP1051"/>
      <c r="BQ1051"/>
      <c r="BR1051"/>
      <c r="BS1051"/>
    </row>
    <row r="1052" spans="1:71" ht="27" customHeight="1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 s="41"/>
      <c r="S1052"/>
      <c r="U1052" s="137"/>
      <c r="AB1052"/>
      <c r="AE1052"/>
      <c r="AI1052"/>
      <c r="AK1052"/>
      <c r="AL1052"/>
      <c r="AM1052"/>
      <c r="AN1052"/>
      <c r="AO1052"/>
      <c r="AP1052"/>
      <c r="AQ1052"/>
      <c r="AR1052"/>
      <c r="BF1052"/>
      <c r="BG1052"/>
      <c r="BH1052"/>
      <c r="BI1052"/>
      <c r="BJ1052"/>
      <c r="BK1052" s="137"/>
      <c r="BO1052"/>
      <c r="BP1052"/>
      <c r="BQ1052"/>
      <c r="BR1052"/>
      <c r="BS1052"/>
    </row>
    <row r="1053" spans="1:71" ht="27" customHeight="1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 s="41"/>
      <c r="S1053"/>
      <c r="U1053" s="137"/>
      <c r="AB1053"/>
      <c r="AE1053"/>
      <c r="AI1053"/>
      <c r="AK1053"/>
      <c r="AL1053"/>
      <c r="AM1053"/>
      <c r="AN1053"/>
      <c r="AO1053"/>
      <c r="AP1053"/>
      <c r="AQ1053"/>
      <c r="AR1053"/>
      <c r="BF1053"/>
      <c r="BG1053"/>
      <c r="BH1053"/>
      <c r="BI1053"/>
      <c r="BJ1053"/>
      <c r="BK1053" s="137"/>
      <c r="BO1053"/>
      <c r="BP1053"/>
      <c r="BQ1053"/>
      <c r="BR1053"/>
      <c r="BS1053"/>
    </row>
    <row r="1054" spans="1:71" ht="27" customHeight="1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 s="41"/>
      <c r="S1054"/>
      <c r="U1054" s="137"/>
      <c r="AB1054"/>
      <c r="AE1054"/>
      <c r="AI1054"/>
      <c r="AK1054"/>
      <c r="AL1054"/>
      <c r="AM1054"/>
      <c r="AN1054"/>
      <c r="AO1054"/>
      <c r="AP1054"/>
      <c r="AQ1054"/>
      <c r="AR1054"/>
      <c r="BF1054"/>
      <c r="BG1054"/>
      <c r="BH1054"/>
      <c r="BI1054"/>
      <c r="BJ1054"/>
      <c r="BK1054" s="137"/>
      <c r="BO1054"/>
      <c r="BP1054"/>
      <c r="BQ1054"/>
      <c r="BR1054"/>
      <c r="BS1054"/>
    </row>
    <row r="1055" spans="1:71" ht="27" customHeight="1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 s="41"/>
      <c r="S1055"/>
      <c r="U1055" s="137"/>
      <c r="AB1055"/>
      <c r="AE1055"/>
      <c r="AI1055"/>
      <c r="AK1055"/>
      <c r="AL1055"/>
      <c r="AM1055"/>
      <c r="AN1055"/>
      <c r="AO1055"/>
      <c r="AP1055"/>
      <c r="AQ1055"/>
      <c r="AR1055"/>
      <c r="BF1055"/>
      <c r="BG1055"/>
      <c r="BH1055"/>
      <c r="BI1055"/>
      <c r="BJ1055"/>
      <c r="BK1055" s="137"/>
      <c r="BO1055"/>
      <c r="BP1055"/>
      <c r="BQ1055"/>
      <c r="BR1055"/>
      <c r="BS1055"/>
    </row>
    <row r="1056" spans="1:71" ht="27" customHeight="1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 s="41"/>
      <c r="S1056"/>
      <c r="U1056" s="137"/>
      <c r="AB1056"/>
      <c r="AE1056"/>
      <c r="AI1056"/>
      <c r="AK1056"/>
      <c r="AL1056"/>
      <c r="AM1056"/>
      <c r="AN1056"/>
      <c r="AO1056"/>
      <c r="AP1056"/>
      <c r="AQ1056"/>
      <c r="AR1056"/>
      <c r="BF1056"/>
      <c r="BG1056"/>
      <c r="BH1056"/>
      <c r="BI1056"/>
      <c r="BJ1056"/>
      <c r="BK1056" s="137"/>
      <c r="BO1056"/>
      <c r="BP1056"/>
      <c r="BQ1056"/>
      <c r="BR1056"/>
      <c r="BS1056"/>
    </row>
    <row r="1057" spans="1:71" ht="27" customHeight="1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 s="41"/>
      <c r="S1057"/>
      <c r="U1057" s="137"/>
      <c r="AB1057"/>
      <c r="AE1057"/>
      <c r="AI1057"/>
      <c r="AK1057"/>
      <c r="AL1057"/>
      <c r="AM1057"/>
      <c r="AN1057"/>
      <c r="AO1057"/>
      <c r="AP1057"/>
      <c r="AQ1057"/>
      <c r="AR1057"/>
      <c r="BF1057"/>
      <c r="BG1057"/>
      <c r="BH1057"/>
      <c r="BI1057"/>
      <c r="BJ1057"/>
      <c r="BK1057" s="137"/>
      <c r="BO1057"/>
      <c r="BP1057"/>
      <c r="BQ1057"/>
      <c r="BR1057"/>
      <c r="BS1057"/>
    </row>
    <row r="1058" spans="1:71" ht="27" customHeight="1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 s="41"/>
      <c r="S1058"/>
      <c r="U1058" s="137"/>
      <c r="AB1058"/>
      <c r="AE1058"/>
      <c r="AI1058"/>
      <c r="AK1058"/>
      <c r="AL1058"/>
      <c r="AM1058"/>
      <c r="AN1058"/>
      <c r="AO1058"/>
      <c r="AP1058"/>
      <c r="AQ1058"/>
      <c r="AR1058"/>
      <c r="BF1058"/>
      <c r="BG1058"/>
      <c r="BH1058"/>
      <c r="BI1058"/>
      <c r="BJ1058"/>
      <c r="BK1058" s="137"/>
      <c r="BO1058"/>
      <c r="BP1058"/>
      <c r="BQ1058"/>
      <c r="BR1058"/>
      <c r="BS1058"/>
    </row>
    <row r="1059" spans="1:71" ht="27" customHeight="1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 s="41"/>
      <c r="S1059"/>
      <c r="U1059" s="137"/>
      <c r="AB1059"/>
      <c r="AE1059"/>
      <c r="AI1059"/>
      <c r="AK1059"/>
      <c r="AL1059"/>
      <c r="AM1059"/>
      <c r="AN1059"/>
      <c r="AO1059"/>
      <c r="AP1059"/>
      <c r="AQ1059"/>
      <c r="AR1059"/>
      <c r="BF1059"/>
      <c r="BG1059"/>
      <c r="BH1059"/>
      <c r="BI1059"/>
      <c r="BJ1059"/>
      <c r="BK1059" s="137"/>
      <c r="BO1059"/>
      <c r="BP1059"/>
      <c r="BQ1059"/>
      <c r="BR1059"/>
      <c r="BS1059"/>
    </row>
    <row r="1060" spans="1:71" ht="27" customHeight="1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 s="41"/>
      <c r="S1060"/>
      <c r="U1060" s="137"/>
      <c r="AB1060"/>
      <c r="AE1060"/>
      <c r="AI1060"/>
      <c r="AK1060"/>
      <c r="AL1060"/>
      <c r="AM1060"/>
      <c r="AN1060"/>
      <c r="AO1060"/>
      <c r="AP1060"/>
      <c r="AQ1060"/>
      <c r="AR1060"/>
      <c r="BF1060"/>
      <c r="BG1060"/>
      <c r="BH1060"/>
      <c r="BI1060"/>
      <c r="BJ1060"/>
      <c r="BK1060" s="137"/>
      <c r="BO1060"/>
      <c r="BP1060"/>
      <c r="BQ1060"/>
      <c r="BR1060"/>
      <c r="BS1060"/>
    </row>
    <row r="1061" spans="1:71" ht="27" customHeight="1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 s="41"/>
      <c r="S1061"/>
      <c r="U1061" s="137"/>
      <c r="AB1061"/>
      <c r="AE1061"/>
      <c r="AI1061"/>
      <c r="AK1061"/>
      <c r="AL1061"/>
      <c r="AM1061"/>
      <c r="AN1061"/>
      <c r="AO1061"/>
      <c r="AP1061"/>
      <c r="AQ1061"/>
      <c r="AR1061"/>
      <c r="BF1061"/>
      <c r="BG1061"/>
      <c r="BH1061"/>
      <c r="BI1061"/>
      <c r="BJ1061"/>
      <c r="BK1061" s="137"/>
      <c r="BO1061"/>
      <c r="BP1061"/>
      <c r="BQ1061"/>
      <c r="BR1061"/>
      <c r="BS1061"/>
    </row>
    <row r="1062" spans="1:71" ht="27" customHeight="1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 s="41"/>
      <c r="S1062"/>
      <c r="U1062" s="137"/>
      <c r="AB1062"/>
      <c r="AE1062"/>
      <c r="AI1062"/>
      <c r="AK1062"/>
      <c r="AL1062"/>
      <c r="AM1062"/>
      <c r="AN1062"/>
      <c r="AO1062"/>
      <c r="AP1062"/>
      <c r="AQ1062"/>
      <c r="AR1062"/>
      <c r="BF1062"/>
      <c r="BG1062"/>
      <c r="BH1062"/>
      <c r="BI1062"/>
      <c r="BJ1062"/>
      <c r="BK1062" s="137"/>
      <c r="BO1062"/>
      <c r="BP1062"/>
      <c r="BQ1062"/>
      <c r="BR1062"/>
      <c r="BS1062"/>
    </row>
    <row r="1063" spans="1:71" ht="27" customHeight="1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 s="41"/>
      <c r="S1063"/>
      <c r="U1063" s="137"/>
      <c r="AB1063"/>
      <c r="AE1063"/>
      <c r="AI1063"/>
      <c r="AK1063"/>
      <c r="AL1063"/>
      <c r="AM1063"/>
      <c r="AN1063"/>
      <c r="AO1063"/>
      <c r="AP1063"/>
      <c r="AQ1063"/>
      <c r="AR1063"/>
      <c r="BF1063"/>
      <c r="BG1063"/>
      <c r="BH1063"/>
      <c r="BI1063"/>
      <c r="BJ1063"/>
      <c r="BK1063" s="137"/>
      <c r="BO1063"/>
      <c r="BP1063"/>
      <c r="BQ1063"/>
      <c r="BR1063"/>
      <c r="BS1063"/>
    </row>
    <row r="1064" spans="1:71" ht="27" customHeight="1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 s="41"/>
      <c r="S1064"/>
      <c r="U1064" s="137"/>
      <c r="AB1064"/>
      <c r="AE1064"/>
      <c r="AI1064"/>
      <c r="AK1064"/>
      <c r="AL1064"/>
      <c r="AM1064"/>
      <c r="AN1064"/>
      <c r="AO1064"/>
      <c r="AP1064"/>
      <c r="AQ1064"/>
      <c r="AR1064"/>
      <c r="BF1064"/>
      <c r="BG1064"/>
      <c r="BH1064"/>
      <c r="BI1064"/>
      <c r="BJ1064"/>
      <c r="BK1064" s="137"/>
      <c r="BO1064"/>
      <c r="BP1064"/>
      <c r="BQ1064"/>
      <c r="BR1064"/>
      <c r="BS1064"/>
    </row>
    <row r="1065" spans="1:71" ht="27" customHeight="1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 s="41"/>
      <c r="S1065"/>
      <c r="U1065" s="137"/>
      <c r="AB1065"/>
      <c r="AE1065"/>
      <c r="AI1065"/>
      <c r="AK1065"/>
      <c r="AL1065"/>
      <c r="AM1065"/>
      <c r="AN1065"/>
      <c r="AO1065"/>
      <c r="AP1065"/>
      <c r="AQ1065"/>
      <c r="AR1065"/>
      <c r="BF1065"/>
      <c r="BG1065"/>
      <c r="BH1065"/>
      <c r="BI1065"/>
      <c r="BJ1065"/>
      <c r="BK1065" s="137"/>
      <c r="BO1065"/>
      <c r="BP1065"/>
      <c r="BQ1065"/>
      <c r="BR1065"/>
      <c r="BS1065"/>
    </row>
    <row r="1066" spans="1:71" ht="27" customHeight="1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 s="41"/>
      <c r="S1066"/>
      <c r="U1066" s="137"/>
      <c r="AB1066"/>
      <c r="AE1066"/>
      <c r="AI1066"/>
      <c r="AK1066"/>
      <c r="AL1066"/>
      <c r="AM1066"/>
      <c r="AN1066"/>
      <c r="AO1066"/>
      <c r="AP1066"/>
      <c r="AQ1066"/>
      <c r="AR1066"/>
      <c r="BF1066"/>
      <c r="BG1066"/>
      <c r="BH1066"/>
      <c r="BI1066"/>
      <c r="BJ1066"/>
      <c r="BK1066" s="137"/>
      <c r="BO1066"/>
      <c r="BP1066"/>
      <c r="BQ1066"/>
      <c r="BR1066"/>
      <c r="BS1066"/>
    </row>
    <row r="1067" spans="1:71" ht="27" customHeight="1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 s="41"/>
      <c r="S1067"/>
      <c r="U1067" s="137"/>
      <c r="AB1067"/>
      <c r="AE1067"/>
      <c r="AI1067"/>
      <c r="AK1067"/>
      <c r="AL1067"/>
      <c r="AM1067"/>
      <c r="AN1067"/>
      <c r="AO1067"/>
      <c r="AP1067"/>
      <c r="AQ1067"/>
      <c r="AR1067"/>
      <c r="BF1067"/>
      <c r="BG1067"/>
      <c r="BH1067"/>
      <c r="BI1067"/>
      <c r="BJ1067"/>
      <c r="BK1067" s="137"/>
      <c r="BO1067"/>
      <c r="BP1067"/>
      <c r="BQ1067"/>
      <c r="BR1067"/>
      <c r="BS1067"/>
    </row>
    <row r="1068" spans="1:71" ht="27" customHeight="1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 s="41"/>
      <c r="S1068"/>
      <c r="U1068" s="137"/>
      <c r="AB1068"/>
      <c r="AE1068"/>
      <c r="AI1068"/>
      <c r="AK1068"/>
      <c r="AL1068"/>
      <c r="AM1068"/>
      <c r="AN1068"/>
      <c r="AO1068"/>
      <c r="AP1068"/>
      <c r="AQ1068"/>
      <c r="AR1068"/>
      <c r="BF1068"/>
      <c r="BG1068"/>
      <c r="BH1068"/>
      <c r="BI1068"/>
      <c r="BJ1068"/>
      <c r="BK1068" s="137"/>
      <c r="BO1068"/>
      <c r="BP1068"/>
      <c r="BQ1068"/>
      <c r="BR1068"/>
      <c r="BS1068"/>
    </row>
    <row r="1069" spans="1:71" ht="27" customHeight="1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 s="41"/>
      <c r="S1069"/>
      <c r="U1069" s="137"/>
      <c r="AB1069"/>
      <c r="AE1069"/>
      <c r="AI1069"/>
      <c r="AK1069"/>
      <c r="AL1069"/>
      <c r="AM1069"/>
      <c r="AN1069"/>
      <c r="AO1069"/>
      <c r="AP1069"/>
      <c r="AQ1069"/>
      <c r="AR1069"/>
      <c r="BF1069"/>
      <c r="BG1069"/>
      <c r="BH1069"/>
      <c r="BI1069"/>
      <c r="BJ1069"/>
      <c r="BK1069" s="137"/>
      <c r="BO1069"/>
      <c r="BP1069"/>
      <c r="BQ1069"/>
      <c r="BR1069"/>
      <c r="BS1069"/>
    </row>
    <row r="1070" spans="1:71" ht="27" customHeight="1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 s="41"/>
      <c r="S1070"/>
      <c r="U1070" s="137"/>
      <c r="AB1070"/>
      <c r="AE1070"/>
      <c r="AI1070"/>
      <c r="AK1070"/>
      <c r="AL1070"/>
      <c r="AM1070"/>
      <c r="AN1070"/>
      <c r="AO1070"/>
      <c r="AP1070"/>
      <c r="AQ1070"/>
      <c r="AR1070"/>
      <c r="BF1070"/>
      <c r="BG1070"/>
      <c r="BH1070"/>
      <c r="BI1070"/>
      <c r="BJ1070"/>
      <c r="BK1070" s="137"/>
      <c r="BO1070"/>
      <c r="BP1070"/>
      <c r="BQ1070"/>
      <c r="BR1070"/>
      <c r="BS1070"/>
    </row>
    <row r="1071" spans="1:71" ht="27" customHeight="1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 s="41"/>
      <c r="S1071"/>
      <c r="U1071" s="137"/>
      <c r="AB1071"/>
      <c r="AE1071"/>
      <c r="AI1071"/>
      <c r="AK1071"/>
      <c r="AL1071"/>
      <c r="AM1071"/>
      <c r="AN1071"/>
      <c r="AO1071"/>
      <c r="AP1071"/>
      <c r="AQ1071"/>
      <c r="AR1071"/>
      <c r="BF1071"/>
      <c r="BG1071"/>
      <c r="BH1071"/>
      <c r="BI1071"/>
      <c r="BJ1071"/>
      <c r="BK1071" s="137"/>
      <c r="BO1071"/>
      <c r="BP1071"/>
      <c r="BQ1071"/>
      <c r="BR1071"/>
      <c r="BS1071"/>
    </row>
    <row r="1072" spans="1:71" ht="27" customHeight="1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 s="41"/>
      <c r="S1072"/>
      <c r="U1072" s="137"/>
      <c r="AB1072"/>
      <c r="AE1072"/>
      <c r="AI1072"/>
      <c r="AK1072"/>
      <c r="AL1072"/>
      <c r="AM1072"/>
      <c r="AN1072"/>
      <c r="AO1072"/>
      <c r="AP1072"/>
      <c r="AQ1072"/>
      <c r="AR1072"/>
      <c r="BF1072"/>
      <c r="BG1072"/>
      <c r="BH1072"/>
      <c r="BI1072"/>
      <c r="BJ1072"/>
      <c r="BK1072" s="137"/>
      <c r="BO1072"/>
      <c r="BP1072"/>
      <c r="BQ1072"/>
      <c r="BR1072"/>
      <c r="BS1072"/>
    </row>
    <row r="1073" spans="1:71" ht="27" customHeight="1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 s="41"/>
      <c r="S1073"/>
      <c r="U1073" s="137"/>
      <c r="AB1073"/>
      <c r="AE1073"/>
      <c r="AI1073"/>
      <c r="AK1073"/>
      <c r="AL1073"/>
      <c r="AM1073"/>
      <c r="AN1073"/>
      <c r="AO1073"/>
      <c r="AP1073"/>
      <c r="AQ1073"/>
      <c r="AR1073"/>
      <c r="BF1073"/>
      <c r="BG1073"/>
      <c r="BH1073"/>
      <c r="BI1073"/>
      <c r="BJ1073"/>
      <c r="BK1073" s="137"/>
      <c r="BO1073"/>
      <c r="BP1073"/>
      <c r="BQ1073"/>
      <c r="BR1073"/>
      <c r="BS1073"/>
    </row>
    <row r="1074" spans="1:71" ht="27" customHeight="1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 s="41"/>
      <c r="S1074"/>
      <c r="U1074" s="137"/>
      <c r="AB1074"/>
      <c r="AE1074"/>
      <c r="AI1074"/>
      <c r="AK1074"/>
      <c r="AL1074"/>
      <c r="AM1074"/>
      <c r="AN1074"/>
      <c r="AO1074"/>
      <c r="AP1074"/>
      <c r="AQ1074"/>
      <c r="AR1074"/>
      <c r="BF1074"/>
      <c r="BG1074"/>
      <c r="BH1074"/>
      <c r="BI1074"/>
      <c r="BJ1074"/>
      <c r="BK1074" s="137"/>
      <c r="BO1074"/>
      <c r="BP1074"/>
      <c r="BQ1074"/>
      <c r="BR1074"/>
      <c r="BS1074"/>
    </row>
    <row r="1075" spans="1:71" ht="27" customHeight="1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 s="41"/>
      <c r="S1075"/>
      <c r="U1075" s="137"/>
      <c r="AB1075"/>
      <c r="AE1075"/>
      <c r="AI1075"/>
      <c r="AK1075"/>
      <c r="AL1075"/>
      <c r="AM1075"/>
      <c r="AN1075"/>
      <c r="AO1075"/>
      <c r="AP1075"/>
      <c r="AQ1075"/>
      <c r="AR1075"/>
      <c r="BF1075"/>
      <c r="BG1075"/>
      <c r="BH1075"/>
      <c r="BI1075"/>
      <c r="BJ1075"/>
      <c r="BK1075" s="137"/>
      <c r="BO1075"/>
      <c r="BP1075"/>
      <c r="BQ1075"/>
      <c r="BR1075"/>
      <c r="BS1075"/>
    </row>
    <row r="1076" spans="1:71" ht="27" customHeight="1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 s="41"/>
      <c r="S1076"/>
      <c r="U1076" s="137"/>
      <c r="AB1076"/>
      <c r="AE1076"/>
      <c r="AI1076"/>
      <c r="AK1076"/>
      <c r="AL1076"/>
      <c r="AM1076"/>
      <c r="AN1076"/>
      <c r="AO1076"/>
      <c r="AP1076"/>
      <c r="AQ1076"/>
      <c r="AR1076"/>
      <c r="BF1076"/>
      <c r="BG1076"/>
      <c r="BH1076"/>
      <c r="BI1076"/>
      <c r="BJ1076"/>
      <c r="BK1076" s="137"/>
      <c r="BO1076"/>
      <c r="BP1076"/>
      <c r="BQ1076"/>
      <c r="BR1076"/>
      <c r="BS1076"/>
    </row>
    <row r="1077" spans="1:71" ht="27" customHeight="1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 s="41"/>
      <c r="S1077"/>
      <c r="U1077" s="137"/>
      <c r="AB1077"/>
      <c r="AE1077"/>
      <c r="AI1077"/>
      <c r="AK1077"/>
      <c r="AL1077"/>
      <c r="AM1077"/>
      <c r="AN1077"/>
      <c r="AO1077"/>
      <c r="AP1077"/>
      <c r="AQ1077"/>
      <c r="AR1077"/>
      <c r="BF1077"/>
      <c r="BG1077"/>
      <c r="BH1077"/>
      <c r="BI1077"/>
      <c r="BJ1077"/>
      <c r="BK1077" s="137"/>
      <c r="BO1077"/>
      <c r="BP1077"/>
      <c r="BQ1077"/>
      <c r="BR1077"/>
      <c r="BS1077"/>
    </row>
    <row r="1078" spans="1:71" ht="27" customHeight="1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 s="41"/>
      <c r="S1078"/>
      <c r="U1078" s="137"/>
      <c r="AB1078"/>
      <c r="AE1078"/>
      <c r="AI1078"/>
      <c r="AK1078"/>
      <c r="AL1078"/>
      <c r="AM1078"/>
      <c r="AN1078"/>
      <c r="AO1078"/>
      <c r="AP1078"/>
      <c r="AQ1078"/>
      <c r="AR1078"/>
      <c r="BF1078"/>
      <c r="BG1078"/>
      <c r="BH1078"/>
      <c r="BI1078"/>
      <c r="BJ1078"/>
      <c r="BK1078" s="137"/>
      <c r="BO1078"/>
      <c r="BP1078"/>
      <c r="BQ1078"/>
      <c r="BR1078"/>
      <c r="BS1078"/>
    </row>
    <row r="1079" spans="1:71" ht="27" customHeight="1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 s="41"/>
      <c r="S1079"/>
      <c r="U1079" s="137"/>
      <c r="AB1079"/>
      <c r="AE1079"/>
      <c r="AI1079"/>
      <c r="AK1079"/>
      <c r="AL1079"/>
      <c r="AM1079"/>
      <c r="AN1079"/>
      <c r="AO1079"/>
      <c r="AP1079"/>
      <c r="AQ1079"/>
      <c r="AR1079"/>
      <c r="BF1079"/>
      <c r="BG1079"/>
      <c r="BH1079"/>
      <c r="BI1079"/>
      <c r="BJ1079"/>
      <c r="BK1079" s="137"/>
      <c r="BO1079"/>
      <c r="BP1079"/>
      <c r="BQ1079"/>
      <c r="BR1079"/>
      <c r="BS1079"/>
    </row>
    <row r="1080" spans="1:71" ht="27" customHeight="1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 s="41"/>
      <c r="S1080"/>
      <c r="U1080" s="137"/>
      <c r="AB1080"/>
      <c r="AE1080"/>
      <c r="AI1080"/>
      <c r="AK1080"/>
      <c r="AL1080"/>
      <c r="AM1080"/>
      <c r="AN1080"/>
      <c r="AO1080"/>
      <c r="AP1080"/>
      <c r="AQ1080"/>
      <c r="AR1080"/>
      <c r="BF1080"/>
      <c r="BG1080"/>
      <c r="BH1080"/>
      <c r="BI1080"/>
      <c r="BJ1080"/>
      <c r="BK1080" s="137"/>
      <c r="BO1080"/>
      <c r="BP1080"/>
      <c r="BQ1080"/>
      <c r="BR1080"/>
      <c r="BS1080"/>
    </row>
    <row r="1081" spans="1:71" ht="27" customHeight="1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 s="41"/>
      <c r="S1081"/>
      <c r="U1081" s="137"/>
      <c r="AB1081"/>
      <c r="AE1081"/>
      <c r="AI1081"/>
      <c r="AK1081"/>
      <c r="AL1081"/>
      <c r="AM1081"/>
      <c r="AN1081"/>
      <c r="AO1081"/>
      <c r="AP1081"/>
      <c r="AQ1081"/>
      <c r="AR1081"/>
      <c r="BF1081"/>
      <c r="BG1081"/>
      <c r="BH1081"/>
      <c r="BI1081"/>
      <c r="BJ1081"/>
      <c r="BK1081" s="137"/>
      <c r="BO1081"/>
      <c r="BP1081"/>
      <c r="BQ1081"/>
      <c r="BR1081"/>
      <c r="BS1081"/>
    </row>
    <row r="1082" spans="1:71" ht="27" customHeight="1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 s="41"/>
      <c r="S1082"/>
      <c r="U1082" s="137"/>
      <c r="AB1082"/>
      <c r="AE1082"/>
      <c r="AI1082"/>
      <c r="AK1082"/>
      <c r="AL1082"/>
      <c r="AM1082"/>
      <c r="AN1082"/>
      <c r="AO1082"/>
      <c r="AP1082"/>
      <c r="AQ1082"/>
      <c r="AR1082"/>
      <c r="BF1082"/>
      <c r="BG1082"/>
      <c r="BH1082"/>
      <c r="BI1082"/>
      <c r="BJ1082"/>
      <c r="BK1082" s="137"/>
      <c r="BO1082"/>
      <c r="BP1082"/>
      <c r="BQ1082"/>
      <c r="BR1082"/>
      <c r="BS1082"/>
    </row>
    <row r="1083" spans="1:71" ht="27" customHeight="1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 s="41"/>
      <c r="S1083"/>
      <c r="U1083" s="137"/>
      <c r="AB1083"/>
      <c r="AE1083"/>
      <c r="AI1083"/>
      <c r="AK1083"/>
      <c r="AL1083"/>
      <c r="AM1083"/>
      <c r="AN1083"/>
      <c r="AO1083"/>
      <c r="AP1083"/>
      <c r="AQ1083"/>
      <c r="AR1083"/>
      <c r="BF1083"/>
      <c r="BG1083"/>
      <c r="BH1083"/>
      <c r="BI1083"/>
      <c r="BJ1083"/>
      <c r="BK1083" s="137"/>
      <c r="BO1083"/>
      <c r="BP1083"/>
      <c r="BQ1083"/>
      <c r="BR1083"/>
      <c r="BS1083"/>
    </row>
    <row r="1084" spans="1:71" ht="27" customHeight="1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 s="41"/>
      <c r="S1084"/>
      <c r="U1084" s="137"/>
      <c r="AB1084"/>
      <c r="AE1084"/>
      <c r="AI1084"/>
      <c r="AK1084"/>
      <c r="AL1084"/>
      <c r="AM1084"/>
      <c r="AN1084"/>
      <c r="AO1084"/>
      <c r="AP1084"/>
      <c r="AQ1084"/>
      <c r="AR1084"/>
      <c r="BF1084"/>
      <c r="BG1084"/>
      <c r="BH1084"/>
      <c r="BI1084"/>
      <c r="BJ1084"/>
      <c r="BK1084" s="137"/>
      <c r="BO1084"/>
      <c r="BP1084"/>
      <c r="BQ1084"/>
      <c r="BR1084"/>
      <c r="BS1084"/>
    </row>
    <row r="1085" spans="1:71" ht="27" customHeight="1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 s="41"/>
      <c r="S1085"/>
      <c r="U1085" s="137"/>
      <c r="AB1085"/>
      <c r="AE1085"/>
      <c r="AI1085"/>
      <c r="AK1085"/>
      <c r="AL1085"/>
      <c r="AM1085"/>
      <c r="AN1085"/>
      <c r="AO1085"/>
      <c r="AP1085"/>
      <c r="AQ1085"/>
      <c r="AR1085"/>
      <c r="BF1085"/>
      <c r="BG1085"/>
      <c r="BH1085"/>
      <c r="BI1085"/>
      <c r="BJ1085"/>
      <c r="BK1085" s="137"/>
      <c r="BO1085"/>
      <c r="BP1085"/>
      <c r="BQ1085"/>
      <c r="BR1085"/>
      <c r="BS1085"/>
    </row>
    <row r="1086" spans="1:71" ht="27" customHeight="1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 s="41"/>
      <c r="S1086"/>
      <c r="U1086" s="137"/>
      <c r="AB1086"/>
      <c r="AE1086"/>
      <c r="AI1086"/>
      <c r="AK1086"/>
      <c r="AL1086"/>
      <c r="AM1086"/>
      <c r="AN1086"/>
      <c r="AO1086"/>
      <c r="AP1086"/>
      <c r="AQ1086"/>
      <c r="AR1086"/>
      <c r="BF1086"/>
      <c r="BG1086"/>
      <c r="BH1086"/>
      <c r="BI1086"/>
      <c r="BJ1086"/>
      <c r="BK1086" s="137"/>
      <c r="BO1086"/>
      <c r="BP1086"/>
      <c r="BQ1086"/>
      <c r="BR1086"/>
      <c r="BS1086"/>
    </row>
    <row r="1087" spans="1:71" ht="27" customHeight="1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 s="41"/>
      <c r="S1087"/>
      <c r="U1087" s="137"/>
      <c r="AB1087"/>
      <c r="AE1087"/>
      <c r="AI1087"/>
      <c r="AK1087"/>
      <c r="AL1087"/>
      <c r="AM1087"/>
      <c r="AN1087"/>
      <c r="AO1087"/>
      <c r="AP1087"/>
      <c r="AQ1087"/>
      <c r="AR1087"/>
      <c r="BF1087"/>
      <c r="BG1087"/>
      <c r="BH1087"/>
      <c r="BI1087"/>
      <c r="BJ1087"/>
      <c r="BK1087" s="137"/>
      <c r="BO1087"/>
      <c r="BP1087"/>
      <c r="BQ1087"/>
      <c r="BR1087"/>
      <c r="BS1087"/>
    </row>
    <row r="1088" spans="1:71" ht="27" customHeight="1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 s="41"/>
      <c r="S1088"/>
      <c r="U1088" s="137"/>
      <c r="AB1088"/>
      <c r="AE1088"/>
      <c r="AI1088"/>
      <c r="AK1088"/>
      <c r="AL1088"/>
      <c r="AM1088"/>
      <c r="AN1088"/>
      <c r="AO1088"/>
      <c r="AP1088"/>
      <c r="AQ1088"/>
      <c r="AR1088"/>
      <c r="BF1088"/>
      <c r="BG1088"/>
      <c r="BH1088"/>
      <c r="BI1088"/>
      <c r="BJ1088"/>
      <c r="BK1088" s="137"/>
      <c r="BO1088"/>
      <c r="BP1088"/>
      <c r="BQ1088"/>
      <c r="BR1088"/>
      <c r="BS1088"/>
    </row>
    <row r="1089" spans="1:71" ht="27" customHeight="1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 s="41"/>
      <c r="S1089"/>
      <c r="U1089" s="137"/>
      <c r="AB1089"/>
      <c r="AE1089"/>
      <c r="AI1089"/>
      <c r="AK1089"/>
      <c r="AL1089"/>
      <c r="AM1089"/>
      <c r="AN1089"/>
      <c r="AO1089"/>
      <c r="AP1089"/>
      <c r="AQ1089"/>
      <c r="AR1089"/>
      <c r="BF1089"/>
      <c r="BG1089"/>
      <c r="BH1089"/>
      <c r="BI1089"/>
      <c r="BJ1089"/>
      <c r="BK1089" s="137"/>
      <c r="BO1089"/>
      <c r="BP1089"/>
      <c r="BQ1089"/>
      <c r="BR1089"/>
      <c r="BS1089"/>
    </row>
    <row r="1090" spans="1:71" ht="27" customHeight="1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 s="41"/>
      <c r="S1090"/>
      <c r="U1090" s="137"/>
      <c r="AB1090"/>
      <c r="AE1090"/>
      <c r="AI1090"/>
      <c r="AK1090"/>
      <c r="AL1090"/>
      <c r="AM1090"/>
      <c r="AN1090"/>
      <c r="AO1090"/>
      <c r="AP1090"/>
      <c r="AQ1090"/>
      <c r="AR1090"/>
      <c r="BF1090"/>
      <c r="BG1090"/>
      <c r="BH1090"/>
      <c r="BI1090"/>
      <c r="BJ1090"/>
      <c r="BK1090" s="137"/>
      <c r="BO1090"/>
      <c r="BP1090"/>
      <c r="BQ1090"/>
      <c r="BR1090"/>
      <c r="BS1090"/>
    </row>
    <row r="1091" spans="1:71" ht="27" customHeight="1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 s="41"/>
      <c r="S1091"/>
      <c r="U1091" s="137"/>
      <c r="AB1091"/>
      <c r="AE1091"/>
      <c r="AI1091"/>
      <c r="AK1091"/>
      <c r="AL1091"/>
      <c r="AM1091"/>
      <c r="AN1091"/>
      <c r="AO1091"/>
      <c r="AP1091"/>
      <c r="AQ1091"/>
      <c r="AR1091"/>
      <c r="BF1091"/>
      <c r="BG1091"/>
      <c r="BH1091"/>
      <c r="BI1091"/>
      <c r="BJ1091"/>
      <c r="BK1091" s="137"/>
      <c r="BO1091"/>
      <c r="BP1091"/>
      <c r="BQ1091"/>
      <c r="BR1091"/>
      <c r="BS1091"/>
    </row>
    <row r="1092" spans="1:71" ht="27" customHeight="1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 s="41"/>
      <c r="S1092"/>
      <c r="U1092" s="137"/>
      <c r="AB1092"/>
      <c r="AE1092"/>
      <c r="AI1092"/>
      <c r="AK1092"/>
      <c r="AL1092"/>
      <c r="AM1092"/>
      <c r="AN1092"/>
      <c r="AO1092"/>
      <c r="AP1092"/>
      <c r="AQ1092"/>
      <c r="AR1092"/>
      <c r="BF1092"/>
      <c r="BG1092"/>
      <c r="BH1092"/>
      <c r="BI1092"/>
      <c r="BJ1092"/>
      <c r="BK1092" s="137"/>
      <c r="BO1092"/>
      <c r="BP1092"/>
      <c r="BQ1092"/>
      <c r="BR1092"/>
      <c r="BS1092"/>
    </row>
    <row r="1093" spans="1:71" ht="27" customHeight="1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 s="41"/>
      <c r="S1093"/>
      <c r="U1093" s="137"/>
      <c r="AB1093"/>
      <c r="AE1093"/>
      <c r="AI1093"/>
      <c r="AK1093"/>
      <c r="AL1093"/>
      <c r="AM1093"/>
      <c r="AN1093"/>
      <c r="AO1093"/>
      <c r="AP1093"/>
      <c r="AQ1093"/>
      <c r="AR1093"/>
      <c r="BF1093"/>
      <c r="BG1093"/>
      <c r="BH1093"/>
      <c r="BI1093"/>
      <c r="BJ1093"/>
      <c r="BK1093" s="137"/>
      <c r="BO1093"/>
      <c r="BP1093"/>
      <c r="BQ1093"/>
      <c r="BR1093"/>
      <c r="BS1093"/>
    </row>
    <row r="1094" spans="1:71" ht="27" customHeight="1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 s="41"/>
      <c r="S1094"/>
      <c r="U1094" s="137"/>
      <c r="AB1094"/>
      <c r="AE1094"/>
      <c r="AI1094"/>
      <c r="AK1094"/>
      <c r="AL1094"/>
      <c r="AM1094"/>
      <c r="AN1094"/>
      <c r="AO1094"/>
      <c r="AP1094"/>
      <c r="AQ1094"/>
      <c r="AR1094"/>
      <c r="BF1094"/>
      <c r="BG1094"/>
      <c r="BH1094"/>
      <c r="BI1094"/>
      <c r="BJ1094"/>
      <c r="BK1094" s="137"/>
      <c r="BO1094"/>
      <c r="BP1094"/>
      <c r="BQ1094"/>
      <c r="BR1094"/>
      <c r="BS1094"/>
    </row>
    <row r="1095" spans="1:71" ht="27" customHeight="1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 s="41"/>
      <c r="S1095"/>
      <c r="U1095" s="137"/>
      <c r="AB1095"/>
      <c r="AE1095"/>
      <c r="AI1095"/>
      <c r="AK1095"/>
      <c r="AL1095"/>
      <c r="AM1095"/>
      <c r="AN1095"/>
      <c r="AO1095"/>
      <c r="AP1095"/>
      <c r="AQ1095"/>
      <c r="AR1095"/>
      <c r="BF1095"/>
      <c r="BG1095"/>
      <c r="BH1095"/>
      <c r="BI1095"/>
      <c r="BJ1095"/>
      <c r="BK1095" s="137"/>
      <c r="BO1095"/>
      <c r="BP1095"/>
      <c r="BQ1095"/>
      <c r="BR1095"/>
      <c r="BS1095"/>
    </row>
    <row r="1096" spans="1:71" ht="27" customHeight="1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 s="41"/>
      <c r="S1096"/>
      <c r="U1096" s="137"/>
      <c r="AB1096"/>
      <c r="AE1096"/>
      <c r="AI1096"/>
      <c r="AK1096"/>
      <c r="AL1096"/>
      <c r="AM1096"/>
      <c r="AN1096"/>
      <c r="AO1096"/>
      <c r="AP1096"/>
      <c r="AQ1096"/>
      <c r="AR1096"/>
      <c r="BF1096"/>
      <c r="BG1096"/>
      <c r="BH1096"/>
      <c r="BI1096"/>
      <c r="BJ1096"/>
      <c r="BK1096" s="137"/>
      <c r="BO1096"/>
      <c r="BP1096"/>
      <c r="BQ1096"/>
      <c r="BR1096"/>
      <c r="BS1096"/>
    </row>
    <row r="1097" spans="1:71" ht="27" customHeight="1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 s="41"/>
      <c r="S1097"/>
      <c r="U1097" s="137"/>
      <c r="AB1097"/>
      <c r="AE1097"/>
      <c r="AI1097"/>
      <c r="AK1097"/>
      <c r="AL1097"/>
      <c r="AM1097"/>
      <c r="AN1097"/>
      <c r="AO1097"/>
      <c r="AP1097"/>
      <c r="AQ1097"/>
      <c r="AR1097"/>
      <c r="BF1097"/>
      <c r="BG1097"/>
      <c r="BH1097"/>
      <c r="BI1097"/>
      <c r="BJ1097"/>
      <c r="BK1097" s="137"/>
      <c r="BO1097"/>
      <c r="BP1097"/>
      <c r="BQ1097"/>
      <c r="BR1097"/>
      <c r="BS1097"/>
    </row>
    <row r="1098" spans="1:71" ht="27" customHeight="1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 s="41"/>
      <c r="S1098"/>
      <c r="U1098" s="137"/>
      <c r="AB1098"/>
      <c r="AE1098"/>
      <c r="AI1098"/>
      <c r="AK1098"/>
      <c r="AL1098"/>
      <c r="AM1098"/>
      <c r="AN1098"/>
      <c r="AO1098"/>
      <c r="AP1098"/>
      <c r="AQ1098"/>
      <c r="AR1098"/>
      <c r="BF1098"/>
      <c r="BG1098"/>
      <c r="BH1098"/>
      <c r="BI1098"/>
      <c r="BJ1098"/>
      <c r="BK1098" s="137"/>
      <c r="BO1098"/>
      <c r="BP1098"/>
      <c r="BQ1098"/>
      <c r="BR1098"/>
      <c r="BS1098"/>
    </row>
    <row r="1099" spans="1:71" ht="27" customHeight="1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 s="41"/>
      <c r="S1099"/>
      <c r="U1099" s="137"/>
      <c r="AB1099"/>
      <c r="AE1099"/>
      <c r="AI1099"/>
      <c r="AK1099"/>
      <c r="AL1099"/>
      <c r="AM1099"/>
      <c r="AN1099"/>
      <c r="AO1099"/>
      <c r="AP1099"/>
      <c r="AQ1099"/>
      <c r="AR1099"/>
      <c r="BF1099"/>
      <c r="BG1099"/>
      <c r="BH1099"/>
      <c r="BI1099"/>
      <c r="BJ1099"/>
      <c r="BK1099" s="137"/>
      <c r="BO1099"/>
      <c r="BP1099"/>
      <c r="BQ1099"/>
      <c r="BR1099"/>
      <c r="BS1099"/>
    </row>
    <row r="1100" spans="1:71" ht="27" customHeight="1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 s="41"/>
      <c r="S1100"/>
      <c r="U1100" s="137"/>
      <c r="AB1100"/>
      <c r="AE1100"/>
      <c r="AI1100"/>
      <c r="AK1100"/>
      <c r="AL1100"/>
      <c r="AM1100"/>
      <c r="AN1100"/>
      <c r="AO1100"/>
      <c r="AP1100"/>
      <c r="AQ1100"/>
      <c r="AR1100"/>
      <c r="BF1100"/>
      <c r="BG1100"/>
      <c r="BH1100"/>
      <c r="BI1100"/>
      <c r="BJ1100"/>
      <c r="BK1100" s="137"/>
      <c r="BO1100"/>
      <c r="BP1100"/>
      <c r="BQ1100"/>
      <c r="BR1100"/>
      <c r="BS1100"/>
    </row>
    <row r="1101" spans="1:71" ht="27" customHeight="1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 s="41"/>
      <c r="S1101"/>
      <c r="U1101" s="137"/>
      <c r="AB1101"/>
      <c r="AE1101"/>
      <c r="AI1101"/>
      <c r="AK1101"/>
      <c r="AL1101"/>
      <c r="AM1101"/>
      <c r="AN1101"/>
      <c r="AO1101"/>
      <c r="AP1101"/>
      <c r="AQ1101"/>
      <c r="AR1101"/>
      <c r="BF1101"/>
      <c r="BG1101"/>
      <c r="BH1101"/>
      <c r="BI1101"/>
      <c r="BJ1101"/>
      <c r="BK1101" s="137"/>
      <c r="BO1101"/>
      <c r="BP1101"/>
      <c r="BQ1101"/>
      <c r="BR1101"/>
      <c r="BS1101"/>
    </row>
    <row r="1102" spans="1:71" ht="27" customHeight="1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 s="41"/>
      <c r="S1102"/>
      <c r="U1102" s="137"/>
      <c r="AB1102"/>
      <c r="AE1102"/>
      <c r="AI1102"/>
      <c r="AK1102"/>
      <c r="AL1102"/>
      <c r="AM1102"/>
      <c r="AN1102"/>
      <c r="AO1102"/>
      <c r="AP1102"/>
      <c r="AQ1102"/>
      <c r="AR1102"/>
      <c r="BF1102"/>
      <c r="BG1102"/>
      <c r="BH1102"/>
      <c r="BI1102"/>
      <c r="BJ1102"/>
      <c r="BK1102" s="137"/>
      <c r="BO1102"/>
      <c r="BP1102"/>
      <c r="BQ1102"/>
      <c r="BR1102"/>
      <c r="BS1102"/>
    </row>
    <row r="1103" spans="1:71" ht="27" customHeight="1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 s="41"/>
      <c r="S1103"/>
      <c r="U1103" s="137"/>
      <c r="AB1103"/>
      <c r="AE1103"/>
      <c r="AI1103"/>
      <c r="AK1103"/>
      <c r="AL1103"/>
      <c r="AM1103"/>
      <c r="AN1103"/>
      <c r="AO1103"/>
      <c r="AP1103"/>
      <c r="AQ1103"/>
      <c r="AR1103"/>
      <c r="BF1103"/>
      <c r="BG1103"/>
      <c r="BH1103"/>
      <c r="BI1103"/>
      <c r="BJ1103"/>
      <c r="BK1103" s="137"/>
      <c r="BO1103"/>
      <c r="BP1103"/>
      <c r="BQ1103"/>
      <c r="BR1103"/>
      <c r="BS1103"/>
    </row>
    <row r="1104" spans="1:71" ht="27" customHeight="1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 s="41"/>
      <c r="S1104"/>
      <c r="U1104" s="137"/>
      <c r="AB1104"/>
      <c r="AE1104"/>
      <c r="AI1104"/>
      <c r="AK1104"/>
      <c r="AL1104"/>
      <c r="AM1104"/>
      <c r="AN1104"/>
      <c r="AO1104"/>
      <c r="AP1104"/>
      <c r="AQ1104"/>
      <c r="AR1104"/>
      <c r="BF1104"/>
      <c r="BG1104"/>
      <c r="BH1104"/>
      <c r="BI1104"/>
      <c r="BJ1104"/>
      <c r="BK1104" s="137"/>
      <c r="BO1104"/>
      <c r="BP1104"/>
      <c r="BQ1104"/>
      <c r="BR1104"/>
      <c r="BS1104"/>
    </row>
    <row r="1105" spans="1:71" ht="27" customHeight="1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 s="41"/>
      <c r="S1105"/>
      <c r="U1105" s="137"/>
      <c r="AB1105"/>
      <c r="AE1105"/>
      <c r="AI1105"/>
      <c r="AK1105"/>
      <c r="AL1105"/>
      <c r="AM1105"/>
      <c r="AN1105"/>
      <c r="AO1105"/>
      <c r="AP1105"/>
      <c r="AQ1105"/>
      <c r="AR1105"/>
      <c r="BF1105"/>
      <c r="BG1105"/>
      <c r="BH1105"/>
      <c r="BI1105"/>
      <c r="BJ1105"/>
      <c r="BK1105" s="137"/>
      <c r="BO1105"/>
      <c r="BP1105"/>
      <c r="BQ1105"/>
      <c r="BR1105"/>
      <c r="BS1105"/>
    </row>
    <row r="1106" spans="1:71" ht="27" customHeight="1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 s="41"/>
      <c r="S1106"/>
      <c r="U1106" s="137"/>
      <c r="AB1106"/>
      <c r="AE1106"/>
      <c r="AI1106"/>
      <c r="AK1106"/>
      <c r="AL1106"/>
      <c r="AM1106"/>
      <c r="AN1106"/>
      <c r="AO1106"/>
      <c r="AP1106"/>
      <c r="AQ1106"/>
      <c r="AR1106"/>
      <c r="BF1106"/>
      <c r="BG1106"/>
      <c r="BH1106"/>
      <c r="BI1106"/>
      <c r="BJ1106"/>
      <c r="BK1106" s="137"/>
      <c r="BO1106"/>
      <c r="BP1106"/>
      <c r="BQ1106"/>
      <c r="BR1106"/>
      <c r="BS1106"/>
    </row>
    <row r="1107" spans="1:71" ht="27" customHeight="1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 s="41"/>
      <c r="S1107"/>
      <c r="U1107" s="137"/>
      <c r="AB1107"/>
      <c r="AE1107"/>
      <c r="AI1107"/>
      <c r="AK1107"/>
      <c r="AL1107"/>
      <c r="AM1107"/>
      <c r="AN1107"/>
      <c r="AO1107"/>
      <c r="AP1107"/>
      <c r="AQ1107"/>
      <c r="AR1107"/>
      <c r="BF1107"/>
      <c r="BG1107"/>
      <c r="BH1107"/>
      <c r="BI1107"/>
      <c r="BJ1107"/>
      <c r="BK1107" s="137"/>
      <c r="BO1107"/>
      <c r="BP1107"/>
      <c r="BQ1107"/>
      <c r="BR1107"/>
      <c r="BS1107"/>
    </row>
    <row r="1108" spans="1:71" ht="27" customHeight="1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 s="41"/>
      <c r="S1108"/>
      <c r="U1108" s="137"/>
      <c r="AB1108"/>
      <c r="AE1108"/>
      <c r="AI1108"/>
      <c r="AK1108"/>
      <c r="AL1108"/>
      <c r="AM1108"/>
      <c r="AN1108"/>
      <c r="AO1108"/>
      <c r="AP1108"/>
      <c r="AQ1108"/>
      <c r="AR1108"/>
      <c r="BF1108"/>
      <c r="BG1108"/>
      <c r="BH1108"/>
      <c r="BI1108"/>
      <c r="BJ1108"/>
      <c r="BK1108" s="137"/>
      <c r="BO1108"/>
      <c r="BP1108"/>
      <c r="BQ1108"/>
      <c r="BR1108"/>
      <c r="BS1108"/>
    </row>
    <row r="1109" spans="1:71" ht="27" customHeight="1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 s="41"/>
      <c r="S1109"/>
      <c r="U1109" s="137"/>
      <c r="AB1109"/>
      <c r="AE1109"/>
      <c r="AI1109"/>
      <c r="AK1109"/>
      <c r="AL1109"/>
      <c r="AM1109"/>
      <c r="AN1109"/>
      <c r="AO1109"/>
      <c r="AP1109"/>
      <c r="AQ1109"/>
      <c r="AR1109"/>
      <c r="BF1109"/>
      <c r="BG1109"/>
      <c r="BH1109"/>
      <c r="BI1109"/>
      <c r="BJ1109"/>
      <c r="BK1109" s="137"/>
      <c r="BO1109"/>
      <c r="BP1109"/>
      <c r="BQ1109"/>
      <c r="BR1109"/>
      <c r="BS1109"/>
    </row>
    <row r="1110" spans="1:71" ht="27" customHeight="1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 s="41"/>
      <c r="S1110"/>
      <c r="U1110" s="137"/>
      <c r="AB1110"/>
      <c r="AE1110"/>
      <c r="AI1110"/>
      <c r="AK1110"/>
      <c r="AL1110"/>
      <c r="AM1110"/>
      <c r="AN1110"/>
      <c r="AO1110"/>
      <c r="AP1110"/>
      <c r="AQ1110"/>
      <c r="AR1110"/>
      <c r="BF1110"/>
      <c r="BG1110"/>
      <c r="BH1110"/>
      <c r="BI1110"/>
      <c r="BJ1110"/>
      <c r="BK1110" s="137"/>
      <c r="BO1110"/>
      <c r="BP1110"/>
      <c r="BQ1110"/>
      <c r="BR1110"/>
      <c r="BS1110"/>
    </row>
    <row r="1111" spans="1:71" ht="27" customHeight="1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 s="41"/>
      <c r="S1111"/>
      <c r="U1111" s="137"/>
      <c r="AB1111"/>
      <c r="AE1111"/>
      <c r="AI1111"/>
      <c r="AK1111"/>
      <c r="AL1111"/>
      <c r="AM1111"/>
      <c r="AN1111"/>
      <c r="AO1111"/>
      <c r="AP1111"/>
      <c r="AQ1111"/>
      <c r="AR1111"/>
      <c r="BF1111"/>
      <c r="BG1111"/>
      <c r="BH1111"/>
      <c r="BI1111"/>
      <c r="BJ1111"/>
      <c r="BK1111" s="137"/>
      <c r="BO1111"/>
      <c r="BP1111"/>
      <c r="BQ1111"/>
      <c r="BR1111"/>
      <c r="BS1111"/>
    </row>
    <row r="1112" spans="1:71" ht="27" customHeight="1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 s="41"/>
      <c r="S1112"/>
      <c r="U1112" s="137"/>
      <c r="AB1112"/>
      <c r="AE1112"/>
      <c r="AI1112"/>
      <c r="AK1112"/>
      <c r="AL1112"/>
      <c r="AM1112"/>
      <c r="AN1112"/>
      <c r="AO1112"/>
      <c r="AP1112"/>
      <c r="AQ1112"/>
      <c r="AR1112"/>
      <c r="BF1112"/>
      <c r="BG1112"/>
      <c r="BH1112"/>
      <c r="BI1112"/>
      <c r="BJ1112"/>
      <c r="BK1112" s="137"/>
      <c r="BO1112"/>
      <c r="BP1112"/>
      <c r="BQ1112"/>
      <c r="BR1112"/>
      <c r="BS1112"/>
    </row>
    <row r="1113" spans="1:71" ht="27" customHeight="1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 s="41"/>
      <c r="S1113"/>
      <c r="U1113" s="137"/>
      <c r="AB1113"/>
      <c r="AE1113"/>
      <c r="AI1113"/>
      <c r="AK1113"/>
      <c r="AL1113"/>
      <c r="AM1113"/>
      <c r="AN1113"/>
      <c r="AO1113"/>
      <c r="AP1113"/>
      <c r="AQ1113"/>
      <c r="AR1113"/>
      <c r="BF1113"/>
      <c r="BG1113"/>
      <c r="BH1113"/>
      <c r="BI1113"/>
      <c r="BJ1113"/>
      <c r="BK1113" s="137"/>
      <c r="BO1113"/>
      <c r="BP1113"/>
      <c r="BQ1113"/>
      <c r="BR1113"/>
      <c r="BS1113"/>
    </row>
    <row r="1114" spans="1:71" ht="27" customHeight="1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 s="41"/>
      <c r="S1114"/>
      <c r="U1114" s="137"/>
      <c r="AB1114"/>
      <c r="AE1114"/>
      <c r="AI1114"/>
      <c r="AK1114"/>
      <c r="AL1114"/>
      <c r="AM1114"/>
      <c r="AN1114"/>
      <c r="AO1114"/>
      <c r="AP1114"/>
      <c r="AQ1114"/>
      <c r="AR1114"/>
      <c r="BF1114"/>
      <c r="BG1114"/>
      <c r="BH1114"/>
      <c r="BI1114"/>
      <c r="BJ1114"/>
      <c r="BK1114" s="137"/>
      <c r="BO1114"/>
      <c r="BP1114"/>
      <c r="BQ1114"/>
      <c r="BR1114"/>
      <c r="BS1114"/>
    </row>
    <row r="1115" spans="1:71" ht="27" customHeight="1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 s="41"/>
      <c r="S1115"/>
      <c r="U1115" s="137"/>
      <c r="AB1115"/>
      <c r="AE1115"/>
      <c r="AI1115"/>
      <c r="AK1115"/>
      <c r="AL1115"/>
      <c r="AM1115"/>
      <c r="AN1115"/>
      <c r="AO1115"/>
      <c r="AP1115"/>
      <c r="AQ1115"/>
      <c r="AR1115"/>
      <c r="BF1115"/>
      <c r="BG1115"/>
      <c r="BH1115"/>
      <c r="BI1115"/>
      <c r="BJ1115"/>
      <c r="BK1115" s="137"/>
      <c r="BO1115"/>
      <c r="BP1115"/>
      <c r="BQ1115"/>
      <c r="BR1115"/>
      <c r="BS1115"/>
    </row>
    <row r="1116" spans="1:71" ht="27" customHeight="1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 s="41"/>
      <c r="S1116"/>
      <c r="U1116" s="137"/>
      <c r="AB1116"/>
      <c r="AE1116"/>
      <c r="AI1116"/>
      <c r="AK1116"/>
      <c r="AL1116"/>
      <c r="AM1116"/>
      <c r="AN1116"/>
      <c r="AO1116"/>
      <c r="AP1116"/>
      <c r="AQ1116"/>
      <c r="AR1116"/>
      <c r="BF1116"/>
      <c r="BG1116"/>
      <c r="BH1116"/>
      <c r="BI1116"/>
      <c r="BJ1116"/>
      <c r="BK1116" s="137"/>
      <c r="BO1116"/>
      <c r="BP1116"/>
      <c r="BQ1116"/>
      <c r="BR1116"/>
      <c r="BS1116"/>
    </row>
    <row r="1117" spans="1:71" ht="27" customHeight="1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 s="41"/>
      <c r="S1117"/>
      <c r="U1117" s="137"/>
      <c r="AB1117"/>
      <c r="AE1117"/>
      <c r="AI1117"/>
      <c r="AK1117"/>
      <c r="AL1117"/>
      <c r="AM1117"/>
      <c r="AN1117"/>
      <c r="AO1117"/>
      <c r="AP1117"/>
      <c r="AQ1117"/>
      <c r="AR1117"/>
      <c r="BF1117"/>
      <c r="BG1117"/>
      <c r="BH1117"/>
      <c r="BI1117"/>
      <c r="BJ1117"/>
      <c r="BK1117" s="137"/>
      <c r="BO1117"/>
      <c r="BP1117"/>
      <c r="BQ1117"/>
      <c r="BR1117"/>
      <c r="BS1117"/>
    </row>
    <row r="1118" spans="1:71" ht="27" customHeight="1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 s="41"/>
      <c r="S1118"/>
      <c r="U1118" s="137"/>
      <c r="AB1118"/>
      <c r="AE1118"/>
      <c r="AI1118"/>
      <c r="AK1118"/>
      <c r="AL1118"/>
      <c r="AM1118"/>
      <c r="AN1118"/>
      <c r="AO1118"/>
      <c r="AP1118"/>
      <c r="AQ1118"/>
      <c r="AR1118"/>
      <c r="BF1118"/>
      <c r="BG1118"/>
      <c r="BH1118"/>
      <c r="BI1118"/>
      <c r="BJ1118"/>
      <c r="BK1118" s="137"/>
      <c r="BO1118"/>
      <c r="BP1118"/>
      <c r="BQ1118"/>
      <c r="BR1118"/>
      <c r="BS1118"/>
    </row>
    <row r="1119" spans="1:71" ht="27" customHeight="1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 s="41"/>
      <c r="S1119"/>
      <c r="U1119" s="137"/>
      <c r="AB1119"/>
      <c r="AE1119"/>
      <c r="AI1119"/>
      <c r="AK1119"/>
      <c r="AL1119"/>
      <c r="AM1119"/>
      <c r="AN1119"/>
      <c r="AO1119"/>
      <c r="AP1119"/>
      <c r="AQ1119"/>
      <c r="AR1119"/>
      <c r="BF1119"/>
      <c r="BG1119"/>
      <c r="BH1119"/>
      <c r="BI1119"/>
      <c r="BJ1119"/>
      <c r="BK1119" s="137"/>
      <c r="BO1119"/>
      <c r="BP1119"/>
      <c r="BQ1119"/>
      <c r="BR1119"/>
      <c r="BS1119"/>
    </row>
    <row r="1120" spans="1:71" ht="27" customHeight="1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 s="41"/>
      <c r="S1120"/>
      <c r="U1120" s="137"/>
      <c r="AB1120"/>
      <c r="AE1120"/>
      <c r="AI1120"/>
      <c r="AK1120"/>
      <c r="AL1120"/>
      <c r="AM1120"/>
      <c r="AN1120"/>
      <c r="AO1120"/>
      <c r="AP1120"/>
      <c r="AQ1120"/>
      <c r="AR1120"/>
      <c r="BF1120"/>
      <c r="BG1120"/>
      <c r="BH1120"/>
      <c r="BI1120"/>
      <c r="BJ1120"/>
      <c r="BK1120" s="137"/>
      <c r="BO1120"/>
      <c r="BP1120"/>
      <c r="BQ1120"/>
      <c r="BR1120"/>
      <c r="BS1120"/>
    </row>
    <row r="1121" spans="1:71" ht="27" customHeight="1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 s="41"/>
      <c r="S1121"/>
      <c r="U1121" s="137"/>
      <c r="AB1121"/>
      <c r="AE1121"/>
      <c r="AI1121"/>
      <c r="AK1121"/>
      <c r="AL1121"/>
      <c r="AM1121"/>
      <c r="AN1121"/>
      <c r="AO1121"/>
      <c r="AP1121"/>
      <c r="AQ1121"/>
      <c r="AR1121"/>
      <c r="BF1121"/>
      <c r="BG1121"/>
      <c r="BH1121"/>
      <c r="BI1121"/>
      <c r="BJ1121"/>
      <c r="BK1121" s="137"/>
      <c r="BO1121"/>
      <c r="BP1121"/>
      <c r="BQ1121"/>
      <c r="BR1121"/>
      <c r="BS1121"/>
    </row>
    <row r="1122" spans="1:71" ht="27" customHeight="1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 s="41"/>
      <c r="S1122"/>
      <c r="U1122" s="137"/>
      <c r="AB1122"/>
      <c r="AE1122"/>
      <c r="AI1122"/>
      <c r="AK1122"/>
      <c r="AL1122"/>
      <c r="AM1122"/>
      <c r="AN1122"/>
      <c r="AO1122"/>
      <c r="AP1122"/>
      <c r="AQ1122"/>
      <c r="AR1122"/>
      <c r="BF1122"/>
      <c r="BG1122"/>
      <c r="BH1122"/>
      <c r="BI1122"/>
      <c r="BJ1122"/>
      <c r="BK1122" s="137"/>
      <c r="BO1122"/>
      <c r="BP1122"/>
      <c r="BQ1122"/>
      <c r="BR1122"/>
      <c r="BS1122"/>
    </row>
    <row r="1123" spans="1:71" ht="27" customHeight="1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 s="41"/>
      <c r="S1123"/>
      <c r="U1123" s="137"/>
      <c r="AB1123"/>
      <c r="AE1123"/>
      <c r="AI1123"/>
      <c r="AK1123"/>
      <c r="AL1123"/>
      <c r="AM1123"/>
      <c r="AN1123"/>
      <c r="AO1123"/>
      <c r="AP1123"/>
      <c r="AQ1123"/>
      <c r="AR1123"/>
      <c r="BF1123"/>
      <c r="BG1123"/>
      <c r="BH1123"/>
      <c r="BI1123"/>
      <c r="BJ1123"/>
      <c r="BK1123" s="137"/>
      <c r="BO1123"/>
      <c r="BP1123"/>
      <c r="BQ1123"/>
      <c r="BR1123"/>
      <c r="BS1123"/>
    </row>
    <row r="1124" spans="1:71" ht="27" customHeight="1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 s="41"/>
      <c r="S1124"/>
      <c r="U1124" s="137"/>
      <c r="AB1124"/>
      <c r="AE1124"/>
      <c r="AI1124"/>
      <c r="AK1124"/>
      <c r="AL1124"/>
      <c r="AM1124"/>
      <c r="AN1124"/>
      <c r="AO1124"/>
      <c r="AP1124"/>
      <c r="AQ1124"/>
      <c r="AR1124"/>
      <c r="BF1124"/>
      <c r="BG1124"/>
      <c r="BH1124"/>
      <c r="BI1124"/>
      <c r="BJ1124"/>
      <c r="BK1124" s="137"/>
      <c r="BO1124"/>
      <c r="BP1124"/>
      <c r="BQ1124"/>
      <c r="BR1124"/>
      <c r="BS1124"/>
    </row>
    <row r="1125" spans="1:71" ht="27" customHeight="1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 s="41"/>
      <c r="S1125"/>
      <c r="U1125" s="137"/>
      <c r="AB1125"/>
      <c r="AE1125"/>
      <c r="AI1125"/>
      <c r="AK1125"/>
      <c r="AL1125"/>
      <c r="AM1125"/>
      <c r="AN1125"/>
      <c r="AO1125"/>
      <c r="AP1125"/>
      <c r="AQ1125"/>
      <c r="AR1125"/>
      <c r="BF1125"/>
      <c r="BG1125"/>
      <c r="BH1125"/>
      <c r="BI1125"/>
      <c r="BJ1125"/>
      <c r="BK1125" s="137"/>
      <c r="BO1125"/>
      <c r="BP1125"/>
      <c r="BQ1125"/>
      <c r="BR1125"/>
      <c r="BS1125"/>
    </row>
    <row r="1126" spans="1:71" ht="27" customHeight="1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 s="41"/>
      <c r="S1126"/>
      <c r="U1126" s="137"/>
      <c r="AB1126"/>
      <c r="AE1126"/>
      <c r="AI1126"/>
      <c r="AK1126"/>
      <c r="AL1126"/>
      <c r="AM1126"/>
      <c r="AN1126"/>
      <c r="AO1126"/>
      <c r="AP1126"/>
      <c r="AQ1126"/>
      <c r="AR1126"/>
      <c r="BF1126"/>
      <c r="BG1126"/>
      <c r="BH1126"/>
      <c r="BI1126"/>
      <c r="BJ1126"/>
      <c r="BK1126" s="137"/>
      <c r="BO1126"/>
      <c r="BP1126"/>
      <c r="BQ1126"/>
      <c r="BR1126"/>
      <c r="BS1126"/>
    </row>
    <row r="1127" spans="1:71" ht="27" customHeight="1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 s="41"/>
      <c r="S1127"/>
      <c r="U1127" s="137"/>
      <c r="AB1127"/>
      <c r="AE1127"/>
      <c r="AI1127"/>
      <c r="AK1127"/>
      <c r="AL1127"/>
      <c r="AM1127"/>
      <c r="AN1127"/>
      <c r="AO1127"/>
      <c r="AP1127"/>
      <c r="AQ1127"/>
      <c r="AR1127"/>
      <c r="BF1127"/>
      <c r="BG1127"/>
      <c r="BH1127"/>
      <c r="BI1127"/>
      <c r="BJ1127"/>
      <c r="BK1127" s="137"/>
      <c r="BO1127"/>
      <c r="BP1127"/>
      <c r="BQ1127"/>
      <c r="BR1127"/>
      <c r="BS1127"/>
    </row>
    <row r="1128" spans="1:71" ht="27" customHeight="1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 s="41"/>
      <c r="S1128"/>
      <c r="U1128" s="137"/>
      <c r="AB1128"/>
      <c r="AE1128"/>
      <c r="AI1128"/>
      <c r="AK1128"/>
      <c r="AL1128"/>
      <c r="AM1128"/>
      <c r="AN1128"/>
      <c r="AO1128"/>
      <c r="AP1128"/>
      <c r="AQ1128"/>
      <c r="AR1128"/>
      <c r="BF1128"/>
      <c r="BG1128"/>
      <c r="BH1128"/>
      <c r="BI1128"/>
      <c r="BJ1128"/>
      <c r="BK1128" s="137"/>
      <c r="BO1128"/>
      <c r="BP1128"/>
      <c r="BQ1128"/>
      <c r="BR1128"/>
      <c r="BS1128"/>
    </row>
    <row r="1129" spans="1:71" ht="27" customHeight="1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 s="41"/>
      <c r="S1129"/>
      <c r="U1129" s="137"/>
      <c r="AB1129"/>
      <c r="AE1129"/>
      <c r="AI1129"/>
      <c r="AK1129"/>
      <c r="AL1129"/>
      <c r="AM1129"/>
      <c r="AN1129"/>
      <c r="AO1129"/>
      <c r="AP1129"/>
      <c r="AQ1129"/>
      <c r="AR1129"/>
      <c r="BF1129"/>
      <c r="BG1129"/>
      <c r="BH1129"/>
      <c r="BI1129"/>
      <c r="BJ1129"/>
      <c r="BK1129" s="137"/>
      <c r="BO1129"/>
      <c r="BP1129"/>
      <c r="BQ1129"/>
      <c r="BR1129"/>
      <c r="BS1129"/>
    </row>
    <row r="1130" spans="1:71" ht="27" customHeight="1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 s="41"/>
      <c r="S1130"/>
      <c r="U1130" s="137"/>
      <c r="AB1130"/>
      <c r="AE1130"/>
      <c r="AI1130"/>
      <c r="AK1130"/>
      <c r="AL1130"/>
      <c r="AM1130"/>
      <c r="AN1130"/>
      <c r="AO1130"/>
      <c r="AP1130"/>
      <c r="AQ1130"/>
      <c r="AR1130"/>
      <c r="BF1130"/>
      <c r="BG1130"/>
      <c r="BH1130"/>
      <c r="BI1130"/>
      <c r="BJ1130"/>
      <c r="BK1130" s="137"/>
      <c r="BO1130"/>
      <c r="BP1130"/>
      <c r="BQ1130"/>
      <c r="BR1130"/>
      <c r="BS1130"/>
    </row>
    <row r="1131" spans="1:71" ht="27" customHeight="1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 s="41"/>
      <c r="S1131"/>
      <c r="U1131" s="137"/>
      <c r="AB1131"/>
      <c r="AE1131"/>
      <c r="AI1131"/>
      <c r="AK1131"/>
      <c r="AL1131"/>
      <c r="AM1131"/>
      <c r="AN1131"/>
      <c r="AO1131"/>
      <c r="AP1131"/>
      <c r="AQ1131"/>
      <c r="AR1131"/>
      <c r="BF1131"/>
      <c r="BG1131"/>
      <c r="BH1131"/>
      <c r="BI1131"/>
      <c r="BJ1131"/>
      <c r="BK1131" s="137"/>
      <c r="BO1131"/>
      <c r="BP1131"/>
      <c r="BQ1131"/>
      <c r="BR1131"/>
      <c r="BS1131"/>
    </row>
    <row r="1132" spans="1:71" ht="27" customHeight="1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 s="41"/>
      <c r="S1132"/>
      <c r="U1132" s="137"/>
      <c r="AB1132"/>
      <c r="AE1132"/>
      <c r="AI1132"/>
      <c r="AK1132"/>
      <c r="AL1132"/>
      <c r="AM1132"/>
      <c r="AN1132"/>
      <c r="AO1132"/>
      <c r="AP1132"/>
      <c r="AQ1132"/>
      <c r="AR1132"/>
      <c r="BF1132"/>
      <c r="BG1132"/>
      <c r="BH1132"/>
      <c r="BI1132"/>
      <c r="BJ1132"/>
      <c r="BK1132" s="137"/>
      <c r="BO1132"/>
      <c r="BP1132"/>
      <c r="BQ1132"/>
      <c r="BR1132"/>
      <c r="BS1132"/>
    </row>
    <row r="1133" spans="1:71" ht="27" customHeight="1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 s="41"/>
      <c r="S1133"/>
      <c r="U1133" s="137"/>
      <c r="AB1133"/>
      <c r="AE1133"/>
      <c r="AI1133"/>
      <c r="AK1133"/>
      <c r="AL1133"/>
      <c r="AM1133"/>
      <c r="AN1133"/>
      <c r="AO1133"/>
      <c r="AP1133"/>
      <c r="AQ1133"/>
      <c r="AR1133"/>
      <c r="BF1133"/>
      <c r="BG1133"/>
      <c r="BH1133"/>
      <c r="BI1133"/>
      <c r="BJ1133"/>
      <c r="BK1133" s="137"/>
      <c r="BO1133"/>
      <c r="BP1133"/>
      <c r="BQ1133"/>
      <c r="BR1133"/>
      <c r="BS1133"/>
    </row>
    <row r="1134" spans="1:71" ht="27" customHeight="1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 s="41"/>
      <c r="S1134"/>
      <c r="U1134" s="137"/>
      <c r="AB1134"/>
      <c r="AE1134"/>
      <c r="AI1134"/>
      <c r="AK1134"/>
      <c r="AL1134"/>
      <c r="AM1134"/>
      <c r="AN1134"/>
      <c r="AO1134"/>
      <c r="AP1134"/>
      <c r="AQ1134"/>
      <c r="AR1134"/>
      <c r="BF1134"/>
      <c r="BG1134"/>
      <c r="BH1134"/>
      <c r="BI1134"/>
      <c r="BJ1134"/>
      <c r="BK1134" s="137"/>
      <c r="BO1134"/>
      <c r="BP1134"/>
      <c r="BQ1134"/>
      <c r="BR1134"/>
      <c r="BS1134"/>
    </row>
    <row r="1135" spans="1:71" ht="27" customHeight="1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 s="41"/>
      <c r="S1135"/>
      <c r="U1135" s="137"/>
      <c r="AB1135"/>
      <c r="AE1135"/>
      <c r="AI1135"/>
      <c r="AK1135"/>
      <c r="AL1135"/>
      <c r="AM1135"/>
      <c r="AN1135"/>
      <c r="AO1135"/>
      <c r="AP1135"/>
      <c r="AQ1135"/>
      <c r="AR1135"/>
      <c r="BF1135"/>
      <c r="BG1135"/>
      <c r="BH1135"/>
      <c r="BI1135"/>
      <c r="BJ1135"/>
      <c r="BK1135" s="137"/>
      <c r="BO1135"/>
      <c r="BP1135"/>
      <c r="BQ1135"/>
      <c r="BR1135"/>
      <c r="BS1135"/>
    </row>
    <row r="1136" spans="1:71" ht="27" customHeight="1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 s="41"/>
      <c r="S1136"/>
      <c r="U1136" s="137"/>
      <c r="AB1136"/>
      <c r="AE1136"/>
      <c r="AI1136"/>
      <c r="AK1136"/>
      <c r="AL1136"/>
      <c r="AM1136"/>
      <c r="AN1136"/>
      <c r="AO1136"/>
      <c r="AP1136"/>
      <c r="AQ1136"/>
      <c r="AR1136"/>
      <c r="BF1136"/>
      <c r="BG1136"/>
      <c r="BH1136"/>
      <c r="BI1136"/>
      <c r="BJ1136"/>
      <c r="BK1136" s="137"/>
      <c r="BO1136"/>
      <c r="BP1136"/>
      <c r="BQ1136"/>
      <c r="BR1136"/>
      <c r="BS1136"/>
    </row>
    <row r="1137" spans="1:71" ht="27" customHeight="1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 s="41"/>
      <c r="S1137"/>
      <c r="U1137" s="137"/>
      <c r="AB1137"/>
      <c r="AE1137"/>
      <c r="AI1137"/>
      <c r="AK1137"/>
      <c r="AL1137"/>
      <c r="AM1137"/>
      <c r="AN1137"/>
      <c r="AO1137"/>
      <c r="AP1137"/>
      <c r="AQ1137"/>
      <c r="AR1137"/>
      <c r="BF1137"/>
      <c r="BG1137"/>
      <c r="BH1137"/>
      <c r="BI1137"/>
      <c r="BJ1137"/>
      <c r="BK1137" s="137"/>
      <c r="BO1137"/>
      <c r="BP1137"/>
      <c r="BQ1137"/>
      <c r="BR1137"/>
      <c r="BS1137"/>
    </row>
    <row r="1138" spans="1:71" ht="27" customHeight="1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 s="41"/>
      <c r="S1138"/>
      <c r="U1138" s="137"/>
      <c r="AB1138"/>
      <c r="AE1138"/>
      <c r="AI1138"/>
      <c r="AK1138"/>
      <c r="AL1138"/>
      <c r="AM1138"/>
      <c r="AN1138"/>
      <c r="AO1138"/>
      <c r="AP1138"/>
      <c r="AQ1138"/>
      <c r="AR1138"/>
      <c r="BF1138"/>
      <c r="BG1138"/>
      <c r="BH1138"/>
      <c r="BI1138"/>
      <c r="BJ1138"/>
      <c r="BK1138" s="137"/>
      <c r="BO1138"/>
      <c r="BP1138"/>
      <c r="BQ1138"/>
      <c r="BR1138"/>
      <c r="BS1138"/>
    </row>
    <row r="1139" spans="1:71" ht="27" customHeight="1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 s="41"/>
      <c r="S1139"/>
      <c r="U1139" s="137"/>
      <c r="AB1139"/>
      <c r="AE1139"/>
      <c r="AI1139"/>
      <c r="AK1139"/>
      <c r="AL1139"/>
      <c r="AM1139"/>
      <c r="AN1139"/>
      <c r="AO1139"/>
      <c r="AP1139"/>
      <c r="AQ1139"/>
      <c r="AR1139"/>
      <c r="BF1139"/>
      <c r="BG1139"/>
      <c r="BH1139"/>
      <c r="BI1139"/>
      <c r="BJ1139"/>
      <c r="BK1139" s="137"/>
      <c r="BO1139"/>
      <c r="BP1139"/>
      <c r="BQ1139"/>
      <c r="BR1139"/>
      <c r="BS1139"/>
    </row>
    <row r="1140" spans="1:71" ht="27" customHeight="1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 s="41"/>
      <c r="S1140"/>
      <c r="U1140" s="137"/>
      <c r="AB1140"/>
      <c r="AE1140"/>
      <c r="AI1140"/>
      <c r="AK1140"/>
      <c r="AL1140"/>
      <c r="AM1140"/>
      <c r="AN1140"/>
      <c r="AO1140"/>
      <c r="AP1140"/>
      <c r="AQ1140"/>
      <c r="AR1140"/>
      <c r="BF1140"/>
      <c r="BG1140"/>
      <c r="BH1140"/>
      <c r="BI1140"/>
      <c r="BJ1140"/>
      <c r="BK1140" s="137"/>
      <c r="BO1140"/>
      <c r="BP1140"/>
      <c r="BQ1140"/>
      <c r="BR1140"/>
      <c r="BS1140"/>
    </row>
    <row r="1141" spans="1:71" ht="27" customHeight="1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 s="41"/>
      <c r="S1141"/>
      <c r="U1141" s="137"/>
      <c r="AB1141"/>
      <c r="AE1141"/>
      <c r="AI1141"/>
      <c r="AK1141"/>
      <c r="AL1141"/>
      <c r="AM1141"/>
      <c r="AN1141"/>
      <c r="AO1141"/>
      <c r="AP1141"/>
      <c r="AQ1141"/>
      <c r="AR1141"/>
      <c r="BF1141"/>
      <c r="BG1141"/>
      <c r="BH1141"/>
      <c r="BI1141"/>
      <c r="BJ1141"/>
      <c r="BK1141" s="137"/>
      <c r="BO1141"/>
      <c r="BP1141"/>
      <c r="BQ1141"/>
      <c r="BR1141"/>
      <c r="BS1141"/>
    </row>
    <row r="1142" spans="1:71" ht="27" customHeight="1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 s="41"/>
      <c r="S1142"/>
      <c r="U1142" s="137"/>
      <c r="AB1142"/>
      <c r="AE1142"/>
      <c r="AI1142"/>
      <c r="AK1142"/>
      <c r="AL1142"/>
      <c r="AM1142"/>
      <c r="AN1142"/>
      <c r="AO1142"/>
      <c r="AP1142"/>
      <c r="AQ1142"/>
      <c r="AR1142"/>
      <c r="BF1142"/>
      <c r="BG1142"/>
      <c r="BH1142"/>
      <c r="BI1142"/>
      <c r="BJ1142"/>
      <c r="BK1142" s="137"/>
      <c r="BO1142"/>
      <c r="BP1142"/>
      <c r="BQ1142"/>
      <c r="BR1142"/>
      <c r="BS1142"/>
    </row>
    <row r="1143" spans="1:71" ht="27" customHeight="1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 s="41"/>
      <c r="S1143"/>
      <c r="U1143" s="137"/>
      <c r="AB1143"/>
      <c r="AE1143"/>
      <c r="AI1143"/>
      <c r="AK1143"/>
      <c r="AL1143"/>
      <c r="AM1143"/>
      <c r="AN1143"/>
      <c r="AO1143"/>
      <c r="AP1143"/>
      <c r="AQ1143"/>
      <c r="AR1143"/>
      <c r="BF1143"/>
      <c r="BG1143"/>
      <c r="BH1143"/>
      <c r="BI1143"/>
      <c r="BJ1143"/>
      <c r="BK1143" s="137"/>
      <c r="BO1143"/>
      <c r="BP1143"/>
      <c r="BQ1143"/>
      <c r="BR1143"/>
      <c r="BS1143"/>
    </row>
    <row r="1144" spans="1:71" ht="27" customHeight="1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 s="41"/>
      <c r="S1144"/>
      <c r="U1144" s="137"/>
      <c r="AB1144"/>
      <c r="AE1144"/>
      <c r="AI1144"/>
      <c r="AK1144"/>
      <c r="AL1144"/>
      <c r="AM1144"/>
      <c r="AN1144"/>
      <c r="AO1144"/>
      <c r="AP1144"/>
      <c r="AQ1144"/>
      <c r="AR1144"/>
      <c r="BF1144"/>
      <c r="BG1144"/>
      <c r="BH1144"/>
      <c r="BI1144"/>
      <c r="BJ1144"/>
      <c r="BK1144" s="137"/>
      <c r="BO1144"/>
      <c r="BP1144"/>
      <c r="BQ1144"/>
      <c r="BR1144"/>
      <c r="BS1144"/>
    </row>
    <row r="1145" spans="1:71" ht="27" customHeight="1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 s="41"/>
      <c r="S1145"/>
      <c r="U1145" s="137"/>
      <c r="AB1145"/>
      <c r="AE1145"/>
      <c r="AI1145"/>
      <c r="AK1145"/>
      <c r="AL1145"/>
      <c r="AM1145"/>
      <c r="AN1145"/>
      <c r="AO1145"/>
      <c r="AP1145"/>
      <c r="AQ1145"/>
      <c r="AR1145"/>
      <c r="BF1145"/>
      <c r="BG1145"/>
      <c r="BH1145"/>
      <c r="BI1145"/>
      <c r="BJ1145"/>
      <c r="BK1145" s="137"/>
      <c r="BO1145"/>
      <c r="BP1145"/>
      <c r="BQ1145"/>
      <c r="BR1145"/>
      <c r="BS1145"/>
    </row>
    <row r="1146" spans="1:71" ht="27" customHeight="1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 s="41"/>
      <c r="S1146"/>
      <c r="U1146" s="137"/>
      <c r="AB1146"/>
      <c r="AE1146"/>
      <c r="AI1146"/>
      <c r="AK1146"/>
      <c r="AL1146"/>
      <c r="AM1146"/>
      <c r="AN1146"/>
      <c r="AO1146"/>
      <c r="AP1146"/>
      <c r="AQ1146"/>
      <c r="AR1146"/>
      <c r="BF1146"/>
      <c r="BG1146"/>
      <c r="BH1146"/>
      <c r="BI1146"/>
      <c r="BJ1146"/>
      <c r="BK1146" s="137"/>
      <c r="BO1146"/>
      <c r="BP1146"/>
      <c r="BQ1146"/>
      <c r="BR1146"/>
      <c r="BS1146"/>
    </row>
    <row r="1147" spans="1:71" ht="27" customHeight="1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 s="41"/>
      <c r="S1147"/>
      <c r="U1147" s="137"/>
      <c r="AB1147"/>
      <c r="AE1147"/>
      <c r="AI1147"/>
      <c r="AK1147"/>
      <c r="AL1147"/>
      <c r="AM1147"/>
      <c r="AN1147"/>
      <c r="AO1147"/>
      <c r="AP1147"/>
      <c r="AQ1147"/>
      <c r="AR1147"/>
      <c r="BF1147"/>
      <c r="BG1147"/>
      <c r="BH1147"/>
      <c r="BI1147"/>
      <c r="BJ1147"/>
      <c r="BK1147" s="137"/>
      <c r="BO1147"/>
      <c r="BP1147"/>
      <c r="BQ1147"/>
      <c r="BR1147"/>
      <c r="BS1147"/>
    </row>
    <row r="1148" spans="1:71" ht="27" customHeight="1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 s="41"/>
      <c r="S1148"/>
      <c r="U1148" s="137"/>
      <c r="AB1148"/>
      <c r="AE1148"/>
      <c r="AI1148"/>
      <c r="AK1148"/>
      <c r="AL1148"/>
      <c r="AM1148"/>
      <c r="AN1148"/>
      <c r="AO1148"/>
      <c r="AP1148"/>
      <c r="AQ1148"/>
      <c r="AR1148"/>
      <c r="BF1148"/>
      <c r="BG1148"/>
      <c r="BH1148"/>
      <c r="BI1148"/>
      <c r="BJ1148"/>
      <c r="BK1148" s="137"/>
      <c r="BO1148"/>
      <c r="BP1148"/>
      <c r="BQ1148"/>
      <c r="BR1148"/>
      <c r="BS1148"/>
    </row>
    <row r="1149" spans="1:71" ht="27" customHeight="1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 s="41"/>
      <c r="S1149"/>
      <c r="U1149" s="137"/>
      <c r="AB1149"/>
      <c r="AE1149"/>
      <c r="AI1149"/>
      <c r="AK1149"/>
      <c r="AL1149"/>
      <c r="AM1149"/>
      <c r="AN1149"/>
      <c r="AO1149"/>
      <c r="AP1149"/>
      <c r="AQ1149"/>
      <c r="AR1149"/>
      <c r="BF1149"/>
      <c r="BG1149"/>
      <c r="BH1149"/>
      <c r="BI1149"/>
      <c r="BJ1149"/>
      <c r="BK1149" s="137"/>
      <c r="BO1149"/>
      <c r="BP1149"/>
      <c r="BQ1149"/>
      <c r="BR1149"/>
      <c r="BS1149"/>
    </row>
    <row r="1150" spans="1:71" ht="27" customHeight="1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 s="41"/>
      <c r="S1150"/>
      <c r="U1150" s="137"/>
      <c r="AB1150"/>
      <c r="AE1150"/>
      <c r="AI1150"/>
      <c r="AK1150"/>
      <c r="AL1150"/>
      <c r="AM1150"/>
      <c r="AN1150"/>
      <c r="AO1150"/>
      <c r="AP1150"/>
      <c r="AQ1150"/>
      <c r="AR1150"/>
      <c r="BF1150"/>
      <c r="BG1150"/>
      <c r="BH1150"/>
      <c r="BI1150"/>
      <c r="BJ1150"/>
      <c r="BK1150" s="137"/>
      <c r="BO1150"/>
      <c r="BP1150"/>
      <c r="BQ1150"/>
      <c r="BR1150"/>
      <c r="BS1150"/>
    </row>
    <row r="1151" spans="1:71" ht="27" customHeight="1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 s="41"/>
      <c r="S1151"/>
      <c r="U1151" s="137"/>
      <c r="AB1151"/>
      <c r="AE1151"/>
      <c r="AI1151"/>
      <c r="AK1151"/>
      <c r="AL1151"/>
      <c r="AM1151"/>
      <c r="AN1151"/>
      <c r="AO1151"/>
      <c r="AP1151"/>
      <c r="AQ1151"/>
      <c r="AR1151"/>
      <c r="BF1151"/>
      <c r="BG1151"/>
      <c r="BH1151"/>
      <c r="BI1151"/>
      <c r="BJ1151"/>
      <c r="BK1151" s="137"/>
      <c r="BO1151"/>
      <c r="BP1151"/>
      <c r="BQ1151"/>
      <c r="BR1151"/>
      <c r="BS1151"/>
    </row>
    <row r="1152" spans="1:71" ht="27" customHeight="1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 s="41"/>
      <c r="S1152"/>
      <c r="U1152" s="137"/>
      <c r="AB1152"/>
      <c r="AE1152"/>
      <c r="AI1152"/>
      <c r="AK1152"/>
      <c r="AL1152"/>
      <c r="AM1152"/>
      <c r="AN1152"/>
      <c r="AO1152"/>
      <c r="AP1152"/>
      <c r="AQ1152"/>
      <c r="AR1152"/>
      <c r="BF1152"/>
      <c r="BG1152"/>
      <c r="BH1152"/>
      <c r="BI1152"/>
      <c r="BJ1152"/>
      <c r="BK1152" s="137"/>
      <c r="BO1152"/>
      <c r="BP1152"/>
      <c r="BQ1152"/>
      <c r="BR1152"/>
      <c r="BS1152"/>
    </row>
    <row r="1153" spans="1:71" ht="27" customHeight="1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 s="41"/>
      <c r="S1153"/>
      <c r="U1153" s="137"/>
      <c r="AB1153"/>
      <c r="AE1153"/>
      <c r="AI1153"/>
      <c r="AK1153"/>
      <c r="AL1153"/>
      <c r="AM1153"/>
      <c r="AN1153"/>
      <c r="AO1153"/>
      <c r="AP1153"/>
      <c r="AQ1153"/>
      <c r="AR1153"/>
      <c r="BF1153"/>
      <c r="BG1153"/>
      <c r="BH1153"/>
      <c r="BI1153"/>
      <c r="BJ1153"/>
      <c r="BK1153" s="137"/>
      <c r="BO1153"/>
      <c r="BP1153"/>
      <c r="BQ1153"/>
      <c r="BR1153"/>
      <c r="BS1153"/>
    </row>
    <row r="1154" spans="1:71" ht="27" customHeight="1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 s="41"/>
      <c r="S1154"/>
      <c r="U1154" s="137"/>
      <c r="AB1154"/>
      <c r="AE1154"/>
      <c r="AI1154"/>
      <c r="AK1154"/>
      <c r="AL1154"/>
      <c r="AM1154"/>
      <c r="AN1154"/>
      <c r="AO1154"/>
      <c r="AP1154"/>
      <c r="AQ1154"/>
      <c r="AR1154"/>
      <c r="BF1154"/>
      <c r="BG1154"/>
      <c r="BH1154"/>
      <c r="BI1154"/>
      <c r="BJ1154"/>
      <c r="BK1154" s="137"/>
      <c r="BO1154"/>
      <c r="BP1154"/>
      <c r="BQ1154"/>
      <c r="BR1154"/>
      <c r="BS1154"/>
    </row>
    <row r="1155" spans="1:71" ht="27" customHeight="1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 s="41"/>
      <c r="S1155"/>
      <c r="U1155" s="137"/>
      <c r="AB1155"/>
      <c r="AE1155"/>
      <c r="AI1155"/>
      <c r="AK1155"/>
      <c r="AL1155"/>
      <c r="AM1155"/>
      <c r="AN1155"/>
      <c r="AO1155"/>
      <c r="AP1155"/>
      <c r="AQ1155"/>
      <c r="AR1155"/>
      <c r="BF1155"/>
      <c r="BG1155"/>
      <c r="BH1155"/>
      <c r="BI1155"/>
      <c r="BJ1155"/>
      <c r="BK1155" s="137"/>
      <c r="BO1155"/>
      <c r="BP1155"/>
      <c r="BQ1155"/>
      <c r="BR1155"/>
      <c r="BS1155"/>
    </row>
    <row r="1156" spans="1:71" ht="27" customHeight="1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 s="41"/>
      <c r="S1156"/>
      <c r="U1156" s="137"/>
      <c r="AB1156"/>
      <c r="AE1156"/>
      <c r="AI1156"/>
      <c r="AK1156"/>
      <c r="AL1156"/>
      <c r="AM1156"/>
      <c r="AN1156"/>
      <c r="AO1156"/>
      <c r="AP1156"/>
      <c r="AQ1156"/>
      <c r="AR1156"/>
      <c r="BF1156"/>
      <c r="BG1156"/>
      <c r="BH1156"/>
      <c r="BI1156"/>
      <c r="BJ1156"/>
      <c r="BK1156" s="137"/>
      <c r="BO1156"/>
      <c r="BP1156"/>
      <c r="BQ1156"/>
      <c r="BR1156"/>
      <c r="BS1156"/>
    </row>
    <row r="1157" spans="1:71" ht="27" customHeight="1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 s="41"/>
      <c r="S1157"/>
      <c r="U1157" s="137"/>
      <c r="AB1157"/>
      <c r="AE1157"/>
      <c r="AI1157"/>
      <c r="AK1157"/>
      <c r="AL1157"/>
      <c r="AM1157"/>
      <c r="AN1157"/>
      <c r="AO1157"/>
      <c r="AP1157"/>
      <c r="AQ1157"/>
      <c r="AR1157"/>
      <c r="BF1157"/>
      <c r="BG1157"/>
      <c r="BH1157"/>
      <c r="BI1157"/>
      <c r="BJ1157"/>
      <c r="BK1157" s="137"/>
      <c r="BO1157"/>
      <c r="BP1157"/>
      <c r="BQ1157"/>
      <c r="BR1157"/>
      <c r="BS1157"/>
    </row>
    <row r="1158" spans="1:71" ht="27" customHeight="1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 s="41"/>
      <c r="S1158"/>
      <c r="U1158" s="137"/>
      <c r="AB1158"/>
      <c r="AE1158"/>
      <c r="AI1158"/>
      <c r="AK1158"/>
      <c r="AL1158"/>
      <c r="AM1158"/>
      <c r="AN1158"/>
      <c r="AO1158"/>
      <c r="AP1158"/>
      <c r="AQ1158"/>
      <c r="AR1158"/>
      <c r="BF1158"/>
      <c r="BG1158"/>
      <c r="BH1158"/>
      <c r="BI1158"/>
      <c r="BJ1158"/>
      <c r="BK1158" s="137"/>
      <c r="BO1158"/>
      <c r="BP1158"/>
      <c r="BQ1158"/>
      <c r="BR1158"/>
      <c r="BS1158"/>
    </row>
    <row r="1159" spans="1:71" ht="27" customHeight="1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 s="41"/>
      <c r="S1159"/>
      <c r="U1159" s="137"/>
      <c r="AB1159"/>
      <c r="AE1159"/>
      <c r="AI1159"/>
      <c r="AK1159"/>
      <c r="AL1159"/>
      <c r="AM1159"/>
      <c r="AN1159"/>
      <c r="AO1159"/>
      <c r="AP1159"/>
      <c r="AQ1159"/>
      <c r="AR1159"/>
      <c r="BF1159"/>
      <c r="BG1159"/>
      <c r="BH1159"/>
      <c r="BI1159"/>
      <c r="BJ1159"/>
      <c r="BK1159" s="137"/>
      <c r="BO1159"/>
      <c r="BP1159"/>
      <c r="BQ1159"/>
      <c r="BR1159"/>
      <c r="BS1159"/>
    </row>
    <row r="1160" spans="1:71" ht="27" customHeight="1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 s="41"/>
      <c r="S1160"/>
      <c r="U1160" s="137"/>
      <c r="AB1160"/>
      <c r="AE1160"/>
      <c r="AI1160"/>
      <c r="AK1160"/>
      <c r="AL1160"/>
      <c r="AM1160"/>
      <c r="AN1160"/>
      <c r="AO1160"/>
      <c r="AP1160"/>
      <c r="AQ1160"/>
      <c r="AR1160"/>
      <c r="BF1160"/>
      <c r="BG1160"/>
      <c r="BH1160"/>
      <c r="BI1160"/>
      <c r="BJ1160"/>
      <c r="BK1160" s="137"/>
      <c r="BO1160"/>
      <c r="BP1160"/>
      <c r="BQ1160"/>
      <c r="BR1160"/>
      <c r="BS1160"/>
    </row>
    <row r="1161" spans="1:71" ht="27" customHeight="1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 s="41"/>
      <c r="S1161"/>
      <c r="U1161" s="137"/>
      <c r="AB1161"/>
      <c r="AE1161"/>
      <c r="AI1161"/>
      <c r="AK1161"/>
      <c r="AL1161"/>
      <c r="AM1161"/>
      <c r="AN1161"/>
      <c r="AO1161"/>
      <c r="AP1161"/>
      <c r="AQ1161"/>
      <c r="AR1161"/>
      <c r="BF1161"/>
      <c r="BG1161"/>
      <c r="BH1161"/>
      <c r="BI1161"/>
      <c r="BJ1161"/>
      <c r="BK1161" s="137"/>
      <c r="BO1161"/>
      <c r="BP1161"/>
      <c r="BQ1161"/>
      <c r="BR1161"/>
      <c r="BS1161"/>
    </row>
    <row r="1162" spans="1:71" ht="27" customHeight="1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 s="41"/>
      <c r="S1162"/>
      <c r="U1162" s="137"/>
      <c r="AB1162"/>
      <c r="AE1162"/>
      <c r="AI1162"/>
      <c r="AK1162"/>
      <c r="AL1162"/>
      <c r="AM1162"/>
      <c r="AN1162"/>
      <c r="AO1162"/>
      <c r="AP1162"/>
      <c r="AQ1162"/>
      <c r="AR1162"/>
      <c r="BF1162"/>
      <c r="BG1162"/>
      <c r="BH1162"/>
      <c r="BI1162"/>
      <c r="BJ1162"/>
      <c r="BK1162" s="137"/>
      <c r="BO1162"/>
      <c r="BP1162"/>
      <c r="BQ1162"/>
      <c r="BR1162"/>
      <c r="BS1162"/>
    </row>
    <row r="1163" spans="1:71" ht="27" customHeight="1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 s="41"/>
      <c r="S1163"/>
      <c r="U1163" s="137"/>
      <c r="AB1163"/>
      <c r="AE1163"/>
      <c r="AI1163"/>
      <c r="AK1163"/>
      <c r="AL1163"/>
      <c r="AM1163"/>
      <c r="AN1163"/>
      <c r="AO1163"/>
      <c r="AP1163"/>
      <c r="AQ1163"/>
      <c r="AR1163"/>
      <c r="BF1163"/>
      <c r="BG1163"/>
      <c r="BH1163"/>
      <c r="BI1163"/>
      <c r="BJ1163"/>
      <c r="BK1163" s="137"/>
      <c r="BO1163"/>
      <c r="BP1163"/>
      <c r="BQ1163"/>
      <c r="BR1163"/>
      <c r="BS1163"/>
    </row>
    <row r="1164" spans="1:71" ht="27" customHeight="1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 s="41"/>
      <c r="S1164"/>
      <c r="U1164" s="137"/>
      <c r="AB1164"/>
      <c r="AE1164"/>
      <c r="AI1164"/>
      <c r="AK1164"/>
      <c r="AL1164"/>
      <c r="AM1164"/>
      <c r="AN1164"/>
      <c r="AO1164"/>
      <c r="AP1164"/>
      <c r="AQ1164"/>
      <c r="AR1164"/>
      <c r="BF1164"/>
      <c r="BG1164"/>
      <c r="BH1164"/>
      <c r="BI1164"/>
      <c r="BJ1164"/>
      <c r="BK1164" s="137"/>
      <c r="BO1164"/>
      <c r="BP1164"/>
      <c r="BQ1164"/>
      <c r="BR1164"/>
      <c r="BS1164"/>
    </row>
    <row r="1165" spans="1:71" ht="27" customHeight="1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 s="41"/>
      <c r="S1165"/>
      <c r="U1165" s="137"/>
      <c r="AB1165"/>
      <c r="AE1165"/>
      <c r="AI1165"/>
      <c r="AK1165"/>
      <c r="AL1165"/>
      <c r="AM1165"/>
      <c r="AN1165"/>
      <c r="AO1165"/>
      <c r="AP1165"/>
      <c r="AQ1165"/>
      <c r="AR1165"/>
      <c r="BF1165"/>
      <c r="BG1165"/>
      <c r="BH1165"/>
      <c r="BI1165"/>
      <c r="BJ1165"/>
      <c r="BK1165" s="137"/>
      <c r="BO1165"/>
      <c r="BP1165"/>
      <c r="BQ1165"/>
      <c r="BR1165"/>
      <c r="BS1165"/>
    </row>
    <row r="1166" spans="1:71" ht="27" customHeight="1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 s="41"/>
      <c r="S1166"/>
      <c r="U1166" s="137"/>
      <c r="AB1166"/>
      <c r="AE1166"/>
      <c r="AI1166"/>
      <c r="AK1166"/>
      <c r="AL1166"/>
      <c r="AM1166"/>
      <c r="AN1166"/>
      <c r="AO1166"/>
      <c r="AP1166"/>
      <c r="AQ1166"/>
      <c r="AR1166"/>
      <c r="BF1166"/>
      <c r="BG1166"/>
      <c r="BH1166"/>
      <c r="BI1166"/>
      <c r="BJ1166"/>
      <c r="BK1166" s="137"/>
      <c r="BO1166"/>
      <c r="BP1166"/>
      <c r="BQ1166"/>
      <c r="BR1166"/>
      <c r="BS1166"/>
    </row>
    <row r="1167" spans="1:71" ht="27" customHeight="1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 s="41"/>
      <c r="S1167"/>
      <c r="U1167" s="137"/>
      <c r="AB1167"/>
      <c r="AE1167"/>
      <c r="AI1167"/>
      <c r="AK1167"/>
      <c r="AL1167"/>
      <c r="AM1167"/>
      <c r="AN1167"/>
      <c r="AO1167"/>
      <c r="AP1167"/>
      <c r="AQ1167"/>
      <c r="AR1167"/>
      <c r="BF1167"/>
      <c r="BG1167"/>
      <c r="BH1167"/>
      <c r="BI1167"/>
      <c r="BJ1167"/>
      <c r="BK1167" s="137"/>
      <c r="BO1167"/>
      <c r="BP1167"/>
      <c r="BQ1167"/>
      <c r="BR1167"/>
      <c r="BS1167"/>
    </row>
    <row r="1168" spans="1:71" ht="27" customHeight="1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 s="41"/>
      <c r="S1168"/>
      <c r="U1168" s="137"/>
      <c r="AB1168"/>
      <c r="AE1168"/>
      <c r="AI1168"/>
      <c r="AK1168"/>
      <c r="AL1168"/>
      <c r="AM1168"/>
      <c r="AN1168"/>
      <c r="AO1168"/>
      <c r="AP1168"/>
      <c r="AQ1168"/>
      <c r="AR1168"/>
      <c r="BF1168"/>
      <c r="BG1168"/>
      <c r="BH1168"/>
      <c r="BI1168"/>
      <c r="BJ1168"/>
      <c r="BK1168" s="137"/>
      <c r="BO1168"/>
      <c r="BP1168"/>
      <c r="BQ1168"/>
      <c r="BR1168"/>
      <c r="BS1168"/>
    </row>
    <row r="1169" spans="1:71" ht="27" customHeight="1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 s="41"/>
      <c r="S1169"/>
      <c r="U1169" s="137"/>
      <c r="AB1169"/>
      <c r="AE1169"/>
      <c r="AI1169"/>
      <c r="AK1169"/>
      <c r="AL1169"/>
      <c r="AM1169"/>
      <c r="AN1169"/>
      <c r="AO1169"/>
      <c r="AP1169"/>
      <c r="AQ1169"/>
      <c r="AR1169"/>
      <c r="BF1169"/>
      <c r="BG1169"/>
      <c r="BH1169"/>
      <c r="BI1169"/>
      <c r="BJ1169"/>
      <c r="BK1169" s="137"/>
      <c r="BO1169"/>
      <c r="BP1169"/>
      <c r="BQ1169"/>
      <c r="BR1169"/>
      <c r="BS1169"/>
    </row>
    <row r="1170" spans="1:71" ht="27" customHeight="1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 s="41"/>
      <c r="S1170"/>
      <c r="U1170" s="137"/>
      <c r="AB1170"/>
      <c r="AE1170"/>
      <c r="AI1170"/>
      <c r="AK1170"/>
      <c r="AL1170"/>
      <c r="AM1170"/>
      <c r="AN1170"/>
      <c r="AO1170"/>
      <c r="AP1170"/>
      <c r="AQ1170"/>
      <c r="AR1170"/>
      <c r="BF1170"/>
      <c r="BG1170"/>
      <c r="BH1170"/>
      <c r="BI1170"/>
      <c r="BJ1170"/>
      <c r="BK1170" s="137"/>
      <c r="BO1170"/>
      <c r="BP1170"/>
      <c r="BQ1170"/>
      <c r="BR1170"/>
      <c r="BS1170"/>
    </row>
    <row r="1171" spans="1:71" ht="36.75" customHeight="1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 s="41"/>
      <c r="S1171"/>
      <c r="U1171" s="137"/>
      <c r="AB1171"/>
      <c r="AE1171"/>
      <c r="AI1171"/>
      <c r="AK1171"/>
      <c r="AL1171"/>
      <c r="AM1171"/>
      <c r="AN1171"/>
      <c r="AO1171"/>
      <c r="AP1171"/>
      <c r="AQ1171"/>
      <c r="AR1171"/>
      <c r="BF1171"/>
      <c r="BG1171"/>
      <c r="BH1171"/>
      <c r="BI1171"/>
      <c r="BJ1171"/>
      <c r="BK1171" s="137"/>
      <c r="BO1171"/>
      <c r="BP1171"/>
      <c r="BQ1171"/>
      <c r="BR1171"/>
      <c r="BS1171"/>
    </row>
    <row r="1172" spans="1:71" ht="27" customHeight="1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 s="41"/>
      <c r="S1172"/>
      <c r="U1172" s="137"/>
      <c r="AB1172"/>
      <c r="AE1172"/>
      <c r="AI1172"/>
      <c r="AK1172"/>
      <c r="AL1172"/>
      <c r="AM1172"/>
      <c r="AN1172"/>
      <c r="AO1172"/>
      <c r="AP1172"/>
      <c r="AQ1172"/>
      <c r="AR1172"/>
      <c r="BF1172"/>
      <c r="BG1172"/>
      <c r="BH1172"/>
      <c r="BI1172"/>
      <c r="BJ1172"/>
      <c r="BK1172" s="137"/>
      <c r="BO1172"/>
      <c r="BP1172"/>
      <c r="BQ1172"/>
      <c r="BR1172"/>
      <c r="BS1172"/>
    </row>
    <row r="1173" spans="1:71" ht="27" customHeight="1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 s="41"/>
      <c r="S1173"/>
      <c r="U1173" s="137"/>
      <c r="AB1173"/>
      <c r="AE1173"/>
      <c r="AI1173"/>
      <c r="AK1173"/>
      <c r="AL1173"/>
      <c r="AM1173"/>
      <c r="AN1173"/>
      <c r="AO1173"/>
      <c r="AP1173"/>
      <c r="AQ1173"/>
      <c r="AR1173"/>
      <c r="BF1173"/>
      <c r="BG1173"/>
      <c r="BH1173"/>
      <c r="BI1173"/>
      <c r="BJ1173"/>
      <c r="BK1173" s="137"/>
      <c r="BO1173"/>
      <c r="BP1173"/>
      <c r="BQ1173"/>
      <c r="BR1173"/>
      <c r="BS1173"/>
    </row>
    <row r="1174" spans="1:71" ht="27" customHeight="1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 s="41"/>
      <c r="S1174"/>
      <c r="U1174" s="137"/>
      <c r="AB1174"/>
      <c r="AE1174"/>
      <c r="AI1174"/>
      <c r="AK1174"/>
      <c r="AL1174"/>
      <c r="AM1174"/>
      <c r="AN1174"/>
      <c r="AO1174"/>
      <c r="AP1174"/>
      <c r="AQ1174"/>
      <c r="AR1174"/>
      <c r="BF1174"/>
      <c r="BG1174"/>
      <c r="BH1174"/>
      <c r="BI1174"/>
      <c r="BJ1174"/>
      <c r="BK1174" s="137"/>
      <c r="BO1174"/>
      <c r="BP1174"/>
      <c r="BQ1174"/>
      <c r="BR1174"/>
      <c r="BS1174"/>
    </row>
    <row r="1175" spans="1:71" ht="27" customHeight="1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 s="41"/>
      <c r="S1175"/>
      <c r="U1175" s="137"/>
      <c r="AB1175"/>
      <c r="AE1175"/>
      <c r="AI1175"/>
      <c r="AK1175"/>
      <c r="AL1175"/>
      <c r="AM1175"/>
      <c r="AN1175"/>
      <c r="AO1175"/>
      <c r="AP1175"/>
      <c r="AQ1175"/>
      <c r="AR1175"/>
      <c r="BF1175"/>
      <c r="BG1175"/>
      <c r="BH1175"/>
      <c r="BI1175"/>
      <c r="BJ1175"/>
      <c r="BK1175" s="137"/>
      <c r="BO1175"/>
      <c r="BP1175"/>
      <c r="BQ1175"/>
      <c r="BR1175"/>
      <c r="BS1175"/>
    </row>
    <row r="1176" spans="1:71" ht="27" customHeight="1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 s="41"/>
      <c r="S1176"/>
      <c r="U1176" s="137"/>
      <c r="AB1176"/>
      <c r="AE1176"/>
      <c r="AI1176"/>
      <c r="AK1176"/>
      <c r="AL1176"/>
      <c r="AM1176"/>
      <c r="AN1176"/>
      <c r="AO1176"/>
      <c r="AP1176"/>
      <c r="AQ1176"/>
      <c r="AR1176"/>
      <c r="BF1176"/>
      <c r="BG1176"/>
      <c r="BH1176"/>
      <c r="BI1176"/>
      <c r="BJ1176"/>
      <c r="BK1176" s="137"/>
      <c r="BO1176"/>
      <c r="BP1176"/>
      <c r="BQ1176"/>
      <c r="BR1176"/>
      <c r="BS1176"/>
    </row>
    <row r="1177" spans="1:71" ht="27" customHeight="1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 s="41"/>
      <c r="S1177"/>
      <c r="U1177" s="137"/>
      <c r="AB1177"/>
      <c r="AE1177"/>
      <c r="AI1177"/>
      <c r="AK1177"/>
      <c r="AL1177"/>
      <c r="AM1177"/>
      <c r="AN1177"/>
      <c r="AO1177"/>
      <c r="AP1177"/>
      <c r="AQ1177"/>
      <c r="AR1177"/>
      <c r="BF1177"/>
      <c r="BG1177"/>
      <c r="BH1177"/>
      <c r="BI1177"/>
      <c r="BJ1177"/>
      <c r="BK1177" s="137"/>
      <c r="BO1177"/>
      <c r="BP1177"/>
      <c r="BQ1177"/>
      <c r="BR1177"/>
      <c r="BS1177"/>
    </row>
    <row r="1178" spans="1:71" ht="27" customHeight="1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 s="41"/>
      <c r="S1178"/>
      <c r="U1178" s="137"/>
      <c r="AB1178"/>
      <c r="AE1178"/>
      <c r="AI1178"/>
      <c r="AK1178"/>
      <c r="AL1178"/>
      <c r="AM1178"/>
      <c r="AN1178"/>
      <c r="AO1178"/>
      <c r="AP1178"/>
      <c r="AQ1178"/>
      <c r="AR1178"/>
      <c r="BF1178"/>
      <c r="BG1178"/>
      <c r="BH1178"/>
      <c r="BI1178"/>
      <c r="BJ1178"/>
      <c r="BK1178" s="137"/>
      <c r="BO1178"/>
      <c r="BP1178"/>
      <c r="BQ1178"/>
      <c r="BR1178"/>
      <c r="BS1178"/>
    </row>
    <row r="1179" spans="1:71" ht="27" customHeight="1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 s="41"/>
      <c r="S1179"/>
      <c r="U1179" s="137"/>
      <c r="AB1179"/>
      <c r="AE1179"/>
      <c r="AI1179"/>
      <c r="AK1179"/>
      <c r="AL1179"/>
      <c r="AM1179"/>
      <c r="AN1179"/>
      <c r="AO1179"/>
      <c r="AP1179"/>
      <c r="AQ1179"/>
      <c r="AR1179"/>
      <c r="BF1179"/>
      <c r="BG1179"/>
      <c r="BH1179"/>
      <c r="BI1179"/>
      <c r="BJ1179"/>
      <c r="BK1179" s="137"/>
      <c r="BO1179"/>
      <c r="BP1179"/>
      <c r="BQ1179"/>
      <c r="BR1179"/>
      <c r="BS1179"/>
    </row>
    <row r="1180" spans="1:71" ht="27" customHeight="1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 s="41"/>
      <c r="S1180"/>
      <c r="U1180" s="137"/>
      <c r="AB1180"/>
      <c r="AE1180"/>
      <c r="AI1180"/>
      <c r="AK1180"/>
      <c r="AL1180"/>
      <c r="AM1180"/>
      <c r="AN1180"/>
      <c r="AO1180"/>
      <c r="AP1180"/>
      <c r="AQ1180"/>
      <c r="AR1180"/>
      <c r="BF1180"/>
      <c r="BG1180"/>
      <c r="BH1180"/>
      <c r="BI1180"/>
      <c r="BJ1180"/>
      <c r="BK1180" s="137"/>
      <c r="BO1180"/>
      <c r="BP1180"/>
      <c r="BQ1180"/>
      <c r="BR1180"/>
      <c r="BS1180"/>
    </row>
    <row r="1181" spans="1:71" ht="27" customHeight="1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 s="41"/>
      <c r="S1181"/>
      <c r="U1181" s="137"/>
      <c r="AB1181"/>
      <c r="AE1181"/>
      <c r="AI1181"/>
      <c r="AK1181"/>
      <c r="AL1181"/>
      <c r="AM1181"/>
      <c r="AN1181"/>
      <c r="AO1181"/>
      <c r="AP1181"/>
      <c r="AQ1181"/>
      <c r="AR1181"/>
      <c r="BF1181"/>
      <c r="BG1181"/>
      <c r="BH1181"/>
      <c r="BI1181"/>
      <c r="BJ1181"/>
      <c r="BK1181" s="137"/>
      <c r="BO1181"/>
      <c r="BP1181"/>
      <c r="BQ1181"/>
      <c r="BR1181"/>
      <c r="BS1181"/>
    </row>
    <row r="1182" spans="1:71" ht="27" customHeight="1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 s="41"/>
      <c r="S1182"/>
      <c r="U1182" s="137"/>
      <c r="AB1182"/>
      <c r="AE1182"/>
      <c r="AI1182"/>
      <c r="AK1182"/>
      <c r="AL1182"/>
      <c r="AM1182"/>
      <c r="AN1182"/>
      <c r="AO1182"/>
      <c r="AP1182"/>
      <c r="AQ1182"/>
      <c r="AR1182"/>
      <c r="BF1182"/>
      <c r="BG1182"/>
      <c r="BH1182"/>
      <c r="BI1182"/>
      <c r="BJ1182"/>
      <c r="BK1182" s="137"/>
      <c r="BO1182"/>
      <c r="BP1182"/>
      <c r="BQ1182"/>
      <c r="BR1182"/>
      <c r="BS1182"/>
    </row>
    <row r="1183" spans="1:71" ht="27" customHeight="1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 s="41"/>
      <c r="S1183"/>
      <c r="U1183" s="137"/>
      <c r="AB1183"/>
      <c r="AE1183"/>
      <c r="AI1183"/>
      <c r="AK1183"/>
      <c r="AL1183"/>
      <c r="AM1183"/>
      <c r="AN1183"/>
      <c r="AO1183"/>
      <c r="AP1183"/>
      <c r="AQ1183"/>
      <c r="AR1183"/>
      <c r="BF1183"/>
      <c r="BG1183"/>
      <c r="BH1183"/>
      <c r="BI1183"/>
      <c r="BJ1183"/>
      <c r="BK1183" s="137"/>
      <c r="BO1183"/>
      <c r="BP1183"/>
      <c r="BQ1183"/>
      <c r="BR1183"/>
      <c r="BS1183"/>
    </row>
    <row r="1184" spans="1:71" ht="27" customHeight="1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 s="41"/>
      <c r="S1184"/>
      <c r="U1184" s="137"/>
      <c r="AB1184"/>
      <c r="AE1184"/>
      <c r="AI1184"/>
      <c r="AK1184"/>
      <c r="AL1184"/>
      <c r="AM1184"/>
      <c r="AN1184"/>
      <c r="AO1184"/>
      <c r="AP1184"/>
      <c r="AQ1184"/>
      <c r="AR1184"/>
      <c r="BF1184"/>
      <c r="BG1184"/>
      <c r="BH1184"/>
      <c r="BI1184"/>
      <c r="BJ1184"/>
      <c r="BK1184" s="137"/>
      <c r="BO1184"/>
      <c r="BP1184"/>
      <c r="BQ1184"/>
      <c r="BR1184"/>
      <c r="BS1184"/>
    </row>
    <row r="1185" spans="1:71" ht="27" customHeight="1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 s="41"/>
      <c r="S1185"/>
      <c r="U1185" s="137"/>
      <c r="AB1185"/>
      <c r="AE1185"/>
      <c r="AI1185"/>
      <c r="AK1185"/>
      <c r="AL1185"/>
      <c r="AM1185"/>
      <c r="AN1185"/>
      <c r="AO1185"/>
      <c r="AP1185"/>
      <c r="AQ1185"/>
      <c r="AR1185"/>
      <c r="BF1185"/>
      <c r="BG1185"/>
      <c r="BH1185"/>
      <c r="BI1185"/>
      <c r="BJ1185"/>
      <c r="BK1185" s="137"/>
      <c r="BO1185"/>
      <c r="BP1185"/>
      <c r="BQ1185"/>
      <c r="BR1185"/>
      <c r="BS1185"/>
    </row>
    <row r="1186" spans="1:71" ht="27" customHeight="1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 s="41"/>
      <c r="S1186"/>
      <c r="U1186" s="137"/>
      <c r="AB1186"/>
      <c r="AE1186"/>
      <c r="AI1186"/>
      <c r="AK1186"/>
      <c r="AL1186"/>
      <c r="AM1186"/>
      <c r="AN1186"/>
      <c r="AO1186"/>
      <c r="AP1186"/>
      <c r="AQ1186"/>
      <c r="AR1186"/>
      <c r="BF1186"/>
      <c r="BG1186"/>
      <c r="BH1186"/>
      <c r="BI1186"/>
      <c r="BJ1186"/>
      <c r="BK1186" s="137"/>
      <c r="BO1186"/>
      <c r="BP1186"/>
      <c r="BQ1186"/>
      <c r="BR1186"/>
      <c r="BS1186"/>
    </row>
    <row r="1187" spans="1:71" ht="27" customHeight="1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 s="41"/>
      <c r="S1187"/>
      <c r="U1187" s="137"/>
      <c r="AB1187"/>
      <c r="AE1187"/>
      <c r="AI1187"/>
      <c r="AK1187"/>
      <c r="AL1187"/>
      <c r="AM1187"/>
      <c r="AN1187"/>
      <c r="AO1187"/>
      <c r="AP1187"/>
      <c r="AQ1187"/>
      <c r="AR1187"/>
      <c r="BF1187"/>
      <c r="BG1187"/>
      <c r="BH1187"/>
      <c r="BI1187"/>
      <c r="BJ1187"/>
      <c r="BK1187" s="137"/>
      <c r="BO1187"/>
      <c r="BP1187"/>
      <c r="BQ1187"/>
      <c r="BR1187"/>
      <c r="BS1187"/>
    </row>
    <row r="1188" spans="1:71" ht="27" customHeight="1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 s="41"/>
      <c r="S1188"/>
      <c r="U1188" s="137"/>
      <c r="AB1188"/>
      <c r="AE1188"/>
      <c r="AI1188"/>
      <c r="AK1188"/>
      <c r="AL1188"/>
      <c r="AM1188"/>
      <c r="AN1188"/>
      <c r="AO1188"/>
      <c r="AP1188"/>
      <c r="AQ1188"/>
      <c r="AR1188"/>
      <c r="BF1188"/>
      <c r="BG1188"/>
      <c r="BH1188"/>
      <c r="BI1188"/>
      <c r="BJ1188"/>
      <c r="BK1188" s="137"/>
      <c r="BO1188"/>
      <c r="BP1188"/>
      <c r="BQ1188"/>
      <c r="BR1188"/>
      <c r="BS1188"/>
    </row>
    <row r="1189" spans="1:71" ht="27" customHeight="1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 s="41"/>
      <c r="S1189"/>
      <c r="U1189" s="137"/>
      <c r="AB1189"/>
      <c r="AE1189"/>
      <c r="AI1189"/>
      <c r="AK1189"/>
      <c r="AL1189"/>
      <c r="AM1189"/>
      <c r="AN1189"/>
      <c r="AO1189"/>
      <c r="AP1189"/>
      <c r="AQ1189"/>
      <c r="AR1189"/>
      <c r="BF1189"/>
      <c r="BG1189"/>
      <c r="BH1189"/>
      <c r="BI1189"/>
      <c r="BJ1189"/>
      <c r="BK1189" s="137"/>
      <c r="BO1189"/>
      <c r="BP1189"/>
      <c r="BQ1189"/>
      <c r="BR1189"/>
      <c r="BS1189"/>
    </row>
    <row r="1190" spans="1:71" ht="27" customHeight="1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 s="41"/>
      <c r="S1190"/>
      <c r="U1190" s="137"/>
      <c r="AB1190"/>
      <c r="AE1190"/>
      <c r="AI1190"/>
      <c r="AK1190"/>
      <c r="AL1190"/>
      <c r="AM1190"/>
      <c r="AN1190"/>
      <c r="AO1190"/>
      <c r="AP1190"/>
      <c r="AQ1190"/>
      <c r="AR1190"/>
      <c r="BF1190"/>
      <c r="BG1190"/>
      <c r="BH1190"/>
      <c r="BI1190"/>
      <c r="BJ1190"/>
      <c r="BK1190" s="137"/>
      <c r="BO1190"/>
      <c r="BP1190"/>
      <c r="BQ1190"/>
      <c r="BR1190"/>
      <c r="BS1190"/>
    </row>
    <row r="1191" spans="1:71" ht="27" customHeight="1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 s="41"/>
      <c r="S1191"/>
      <c r="U1191" s="137"/>
      <c r="AB1191"/>
      <c r="AE1191"/>
      <c r="AI1191"/>
      <c r="AK1191"/>
      <c r="AL1191"/>
      <c r="AM1191"/>
      <c r="AN1191"/>
      <c r="AO1191"/>
      <c r="AP1191"/>
      <c r="AQ1191"/>
      <c r="AR1191"/>
      <c r="BF1191"/>
      <c r="BG1191"/>
      <c r="BH1191"/>
      <c r="BI1191"/>
      <c r="BJ1191"/>
      <c r="BK1191" s="137"/>
      <c r="BO1191"/>
      <c r="BP1191"/>
      <c r="BQ1191"/>
      <c r="BR1191"/>
      <c r="BS1191"/>
    </row>
    <row r="1192" spans="1:71" ht="27" customHeight="1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 s="41"/>
      <c r="S1192"/>
      <c r="U1192" s="137"/>
      <c r="AB1192"/>
      <c r="AE1192"/>
      <c r="AI1192"/>
      <c r="AK1192"/>
      <c r="AL1192"/>
      <c r="AM1192"/>
      <c r="AN1192"/>
      <c r="AO1192"/>
      <c r="AP1192"/>
      <c r="AQ1192"/>
      <c r="AR1192"/>
      <c r="BF1192"/>
      <c r="BG1192"/>
      <c r="BH1192"/>
      <c r="BI1192"/>
      <c r="BJ1192"/>
      <c r="BK1192" s="137"/>
      <c r="BO1192"/>
      <c r="BP1192"/>
      <c r="BQ1192"/>
      <c r="BR1192"/>
      <c r="BS1192"/>
    </row>
    <row r="1193" spans="1:71" ht="27" customHeight="1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 s="41"/>
      <c r="S1193"/>
      <c r="U1193" s="137"/>
      <c r="AB1193"/>
      <c r="AE1193"/>
      <c r="AI1193"/>
      <c r="AK1193"/>
      <c r="AL1193"/>
      <c r="AM1193"/>
      <c r="AN1193"/>
      <c r="AO1193"/>
      <c r="AP1193"/>
      <c r="AQ1193"/>
      <c r="AR1193"/>
      <c r="BF1193"/>
      <c r="BG1193"/>
      <c r="BH1193"/>
      <c r="BI1193"/>
      <c r="BJ1193"/>
      <c r="BK1193" s="137"/>
      <c r="BO1193"/>
      <c r="BP1193"/>
      <c r="BQ1193"/>
      <c r="BR1193"/>
      <c r="BS1193"/>
    </row>
    <row r="1194" spans="1:71" ht="27" customHeight="1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 s="41"/>
      <c r="S1194"/>
      <c r="U1194" s="137"/>
      <c r="AB1194"/>
      <c r="AE1194"/>
      <c r="AI1194"/>
      <c r="AK1194"/>
      <c r="AL1194"/>
      <c r="AM1194"/>
      <c r="AN1194"/>
      <c r="AO1194"/>
      <c r="AP1194"/>
      <c r="AQ1194"/>
      <c r="AR1194"/>
      <c r="BF1194"/>
      <c r="BG1194"/>
      <c r="BH1194"/>
      <c r="BI1194"/>
      <c r="BJ1194"/>
      <c r="BK1194" s="137"/>
      <c r="BO1194"/>
      <c r="BP1194"/>
      <c r="BQ1194"/>
      <c r="BR1194"/>
      <c r="BS1194"/>
    </row>
    <row r="1195" spans="1:71" ht="27" customHeight="1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 s="41"/>
      <c r="S1195"/>
      <c r="U1195" s="137"/>
      <c r="AB1195"/>
      <c r="AE1195"/>
      <c r="AI1195"/>
      <c r="AK1195"/>
      <c r="AL1195"/>
      <c r="AM1195"/>
      <c r="AN1195"/>
      <c r="AO1195"/>
      <c r="AP1195"/>
      <c r="AQ1195"/>
      <c r="AR1195"/>
      <c r="BF1195"/>
      <c r="BG1195"/>
      <c r="BH1195"/>
      <c r="BI1195"/>
      <c r="BJ1195"/>
      <c r="BK1195" s="137"/>
      <c r="BO1195"/>
      <c r="BP1195"/>
      <c r="BQ1195"/>
      <c r="BR1195"/>
      <c r="BS1195"/>
    </row>
    <row r="1196" spans="1:71" ht="27" customHeight="1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 s="41"/>
      <c r="S1196"/>
      <c r="U1196" s="137"/>
      <c r="AB1196"/>
      <c r="AE1196"/>
      <c r="AI1196"/>
      <c r="AK1196"/>
      <c r="AL1196"/>
      <c r="AM1196"/>
      <c r="AN1196"/>
      <c r="AO1196"/>
      <c r="AP1196"/>
      <c r="AQ1196"/>
      <c r="AR1196"/>
      <c r="BF1196"/>
      <c r="BG1196"/>
      <c r="BH1196"/>
      <c r="BI1196"/>
      <c r="BJ1196"/>
      <c r="BK1196" s="137"/>
      <c r="BO1196"/>
      <c r="BP1196"/>
      <c r="BQ1196"/>
      <c r="BR1196"/>
      <c r="BS1196"/>
    </row>
    <row r="1197" spans="1:71" ht="27" customHeight="1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 s="41"/>
      <c r="S1197"/>
      <c r="U1197" s="137"/>
      <c r="AB1197"/>
      <c r="AE1197"/>
      <c r="AI1197"/>
      <c r="AK1197"/>
      <c r="AL1197"/>
      <c r="AM1197"/>
      <c r="AN1197"/>
      <c r="AO1197"/>
      <c r="AP1197"/>
      <c r="AQ1197"/>
      <c r="AR1197"/>
      <c r="BF1197"/>
      <c r="BG1197"/>
      <c r="BH1197"/>
      <c r="BI1197"/>
      <c r="BJ1197"/>
      <c r="BK1197" s="137"/>
      <c r="BO1197"/>
      <c r="BP1197"/>
      <c r="BQ1197"/>
      <c r="BR1197"/>
      <c r="BS1197"/>
    </row>
    <row r="1198" spans="1:71" ht="27" customHeight="1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 s="41"/>
      <c r="S1198"/>
      <c r="U1198" s="137"/>
      <c r="AB1198"/>
      <c r="AE1198"/>
      <c r="AI1198"/>
      <c r="AK1198"/>
      <c r="AL1198"/>
      <c r="AM1198"/>
      <c r="AN1198"/>
      <c r="AO1198"/>
      <c r="AP1198"/>
      <c r="AQ1198"/>
      <c r="AR1198"/>
      <c r="BF1198"/>
      <c r="BG1198"/>
      <c r="BH1198"/>
      <c r="BI1198"/>
      <c r="BJ1198"/>
      <c r="BK1198" s="137"/>
      <c r="BO1198"/>
      <c r="BP1198"/>
      <c r="BQ1198"/>
      <c r="BR1198"/>
      <c r="BS1198"/>
    </row>
    <row r="1199" spans="1:71" ht="27" customHeight="1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 s="41"/>
      <c r="S1199"/>
      <c r="U1199" s="137"/>
      <c r="AB1199"/>
      <c r="AE1199"/>
      <c r="AI1199"/>
      <c r="AK1199"/>
      <c r="AL1199"/>
      <c r="AM1199"/>
      <c r="AN1199"/>
      <c r="AO1199"/>
      <c r="AP1199"/>
      <c r="AQ1199"/>
      <c r="AR1199"/>
      <c r="BF1199"/>
      <c r="BG1199"/>
      <c r="BH1199"/>
      <c r="BI1199"/>
      <c r="BJ1199"/>
      <c r="BK1199" s="137"/>
      <c r="BO1199"/>
      <c r="BP1199"/>
      <c r="BQ1199"/>
      <c r="BR1199"/>
      <c r="BS1199"/>
    </row>
    <row r="1200" spans="1:71" ht="27" customHeight="1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 s="41"/>
      <c r="S1200"/>
      <c r="U1200" s="137"/>
      <c r="AB1200"/>
      <c r="AE1200"/>
      <c r="AI1200"/>
      <c r="AK1200"/>
      <c r="AL1200"/>
      <c r="AM1200"/>
      <c r="AN1200"/>
      <c r="AO1200"/>
      <c r="AP1200"/>
      <c r="AQ1200"/>
      <c r="AR1200"/>
      <c r="BF1200"/>
      <c r="BG1200"/>
      <c r="BH1200"/>
      <c r="BI1200"/>
      <c r="BJ1200"/>
      <c r="BK1200" s="137"/>
      <c r="BO1200"/>
      <c r="BP1200"/>
      <c r="BQ1200"/>
      <c r="BR1200"/>
      <c r="BS1200"/>
    </row>
    <row r="1201" spans="1:71" ht="27" customHeight="1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 s="41"/>
      <c r="S1201"/>
      <c r="U1201" s="137"/>
      <c r="AB1201"/>
      <c r="AE1201"/>
      <c r="AI1201"/>
      <c r="AK1201"/>
      <c r="AL1201"/>
      <c r="AM1201"/>
      <c r="AN1201"/>
      <c r="AO1201"/>
      <c r="AP1201"/>
      <c r="AQ1201"/>
      <c r="AR1201"/>
      <c r="BF1201"/>
      <c r="BG1201"/>
      <c r="BH1201"/>
      <c r="BI1201"/>
      <c r="BJ1201"/>
      <c r="BK1201" s="137"/>
      <c r="BO1201"/>
      <c r="BP1201"/>
      <c r="BQ1201"/>
      <c r="BR1201"/>
      <c r="BS1201"/>
    </row>
    <row r="1202" spans="1:71" ht="27" customHeight="1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 s="41"/>
      <c r="S1202"/>
      <c r="U1202" s="137"/>
      <c r="AB1202"/>
      <c r="AE1202"/>
      <c r="AI1202"/>
      <c r="AK1202"/>
      <c r="AL1202"/>
      <c r="AM1202"/>
      <c r="AN1202"/>
      <c r="AO1202"/>
      <c r="AP1202"/>
      <c r="AQ1202"/>
      <c r="AR1202"/>
      <c r="BF1202"/>
      <c r="BG1202"/>
      <c r="BH1202"/>
      <c r="BI1202"/>
      <c r="BJ1202"/>
      <c r="BK1202" s="137"/>
      <c r="BO1202"/>
      <c r="BP1202"/>
      <c r="BQ1202"/>
      <c r="BR1202"/>
      <c r="BS1202"/>
    </row>
    <row r="1203" spans="1:71" ht="27" customHeight="1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 s="41"/>
      <c r="S1203"/>
      <c r="U1203" s="137"/>
      <c r="AB1203"/>
      <c r="AE1203"/>
      <c r="AI1203"/>
      <c r="AK1203"/>
      <c r="AL1203"/>
      <c r="AM1203"/>
      <c r="AN1203"/>
      <c r="AO1203"/>
      <c r="AP1203"/>
      <c r="AQ1203"/>
      <c r="AR1203"/>
      <c r="BF1203"/>
      <c r="BG1203"/>
      <c r="BH1203"/>
      <c r="BI1203"/>
      <c r="BJ1203"/>
      <c r="BK1203" s="137"/>
      <c r="BO1203"/>
      <c r="BP1203"/>
      <c r="BQ1203"/>
      <c r="BR1203"/>
      <c r="BS1203"/>
    </row>
    <row r="1204" spans="1:71" ht="27" customHeight="1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 s="41"/>
      <c r="S1204"/>
      <c r="U1204" s="137"/>
      <c r="AB1204"/>
      <c r="AE1204"/>
      <c r="AI1204"/>
      <c r="AK1204"/>
      <c r="AL1204"/>
      <c r="AM1204"/>
      <c r="AN1204"/>
      <c r="AO1204"/>
      <c r="AP1204"/>
      <c r="AQ1204"/>
      <c r="AR1204"/>
      <c r="BF1204"/>
      <c r="BG1204"/>
      <c r="BH1204"/>
      <c r="BI1204"/>
      <c r="BJ1204"/>
      <c r="BK1204" s="137"/>
      <c r="BO1204"/>
      <c r="BP1204"/>
      <c r="BQ1204"/>
      <c r="BR1204"/>
      <c r="BS1204"/>
    </row>
    <row r="1205" spans="1:71" ht="27" customHeight="1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 s="41"/>
      <c r="S1205"/>
      <c r="U1205" s="137"/>
      <c r="AB1205"/>
      <c r="AE1205"/>
      <c r="AI1205"/>
      <c r="AK1205"/>
      <c r="AL1205"/>
      <c r="AM1205"/>
      <c r="AN1205"/>
      <c r="AO1205"/>
      <c r="AP1205"/>
      <c r="AQ1205"/>
      <c r="AR1205"/>
      <c r="BF1205"/>
      <c r="BG1205"/>
      <c r="BH1205"/>
      <c r="BI1205"/>
      <c r="BJ1205"/>
      <c r="BK1205" s="137"/>
      <c r="BO1205"/>
      <c r="BP1205"/>
      <c r="BQ1205"/>
      <c r="BR1205"/>
      <c r="BS1205"/>
    </row>
    <row r="1206" spans="1:71" ht="27" customHeight="1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 s="41"/>
      <c r="S1206"/>
      <c r="U1206" s="137"/>
      <c r="AB1206"/>
      <c r="AE1206"/>
      <c r="AI1206"/>
      <c r="AK1206"/>
      <c r="AL1206"/>
      <c r="AM1206"/>
      <c r="AN1206"/>
      <c r="AO1206"/>
      <c r="AP1206"/>
      <c r="AQ1206"/>
      <c r="AR1206"/>
      <c r="BF1206"/>
      <c r="BG1206"/>
      <c r="BH1206"/>
      <c r="BI1206"/>
      <c r="BJ1206"/>
      <c r="BK1206" s="137"/>
      <c r="BO1206"/>
      <c r="BP1206"/>
      <c r="BQ1206"/>
      <c r="BR1206"/>
      <c r="BS1206"/>
    </row>
    <row r="1207" spans="1:71" ht="27" customHeight="1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 s="41"/>
      <c r="S1207"/>
      <c r="U1207" s="137"/>
      <c r="AB1207"/>
      <c r="AE1207"/>
      <c r="AI1207"/>
      <c r="AK1207"/>
      <c r="AL1207"/>
      <c r="AM1207"/>
      <c r="AN1207"/>
      <c r="AO1207"/>
      <c r="AP1207"/>
      <c r="AQ1207"/>
      <c r="AR1207"/>
      <c r="BF1207"/>
      <c r="BG1207"/>
      <c r="BH1207"/>
      <c r="BI1207"/>
      <c r="BJ1207"/>
      <c r="BK1207" s="137"/>
      <c r="BO1207"/>
      <c r="BP1207"/>
      <c r="BQ1207"/>
      <c r="BR1207"/>
      <c r="BS1207"/>
    </row>
    <row r="1208" spans="1:71" ht="27" customHeight="1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 s="41"/>
      <c r="S1208"/>
      <c r="U1208" s="137"/>
      <c r="AB1208"/>
      <c r="AE1208"/>
      <c r="AI1208"/>
      <c r="AK1208"/>
      <c r="AL1208"/>
      <c r="AM1208"/>
      <c r="AN1208"/>
      <c r="AO1208"/>
      <c r="AP1208"/>
      <c r="AQ1208"/>
      <c r="AR1208"/>
      <c r="BF1208"/>
      <c r="BG1208"/>
      <c r="BH1208"/>
      <c r="BI1208"/>
      <c r="BJ1208"/>
      <c r="BK1208" s="137"/>
      <c r="BO1208"/>
      <c r="BP1208"/>
      <c r="BQ1208"/>
      <c r="BR1208"/>
      <c r="BS1208"/>
    </row>
    <row r="1209" spans="1:71" ht="27" customHeight="1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 s="41"/>
      <c r="S1209"/>
      <c r="U1209" s="137"/>
      <c r="AB1209"/>
      <c r="AE1209"/>
      <c r="AI1209"/>
      <c r="AK1209"/>
      <c r="AL1209"/>
      <c r="AM1209"/>
      <c r="AN1209"/>
      <c r="AO1209"/>
      <c r="AP1209"/>
      <c r="AQ1209"/>
      <c r="AR1209"/>
      <c r="BF1209"/>
      <c r="BG1209"/>
      <c r="BH1209"/>
      <c r="BI1209"/>
      <c r="BJ1209"/>
      <c r="BK1209" s="137"/>
      <c r="BO1209"/>
      <c r="BP1209"/>
      <c r="BQ1209"/>
      <c r="BR1209"/>
      <c r="BS1209"/>
    </row>
    <row r="1210" spans="1:71" ht="27" customHeight="1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 s="41"/>
      <c r="S1210"/>
      <c r="U1210" s="137"/>
      <c r="AB1210"/>
      <c r="AE1210"/>
      <c r="AI1210"/>
      <c r="AK1210"/>
      <c r="AL1210"/>
      <c r="AM1210"/>
      <c r="AN1210"/>
      <c r="AO1210"/>
      <c r="AP1210"/>
      <c r="AQ1210"/>
      <c r="AR1210"/>
      <c r="BF1210"/>
      <c r="BG1210"/>
      <c r="BH1210"/>
      <c r="BI1210"/>
      <c r="BJ1210"/>
      <c r="BK1210" s="137"/>
      <c r="BO1210"/>
      <c r="BP1210"/>
      <c r="BQ1210"/>
      <c r="BR1210"/>
      <c r="BS1210"/>
    </row>
    <row r="1211" spans="1:71" ht="27" customHeight="1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 s="41"/>
      <c r="S1211"/>
      <c r="U1211" s="137"/>
      <c r="AB1211"/>
      <c r="AE1211"/>
      <c r="AI1211"/>
      <c r="AK1211"/>
      <c r="AL1211"/>
      <c r="AM1211"/>
      <c r="AN1211"/>
      <c r="AO1211"/>
      <c r="AP1211"/>
      <c r="AQ1211"/>
      <c r="AR1211"/>
      <c r="BF1211"/>
      <c r="BG1211"/>
      <c r="BH1211"/>
      <c r="BI1211"/>
      <c r="BJ1211"/>
      <c r="BK1211" s="137"/>
      <c r="BO1211"/>
      <c r="BP1211"/>
      <c r="BQ1211"/>
      <c r="BR1211"/>
      <c r="BS1211"/>
    </row>
    <row r="1212" spans="1:71" ht="27" customHeight="1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 s="41"/>
      <c r="S1212"/>
      <c r="U1212" s="137"/>
      <c r="AB1212"/>
      <c r="AE1212"/>
      <c r="AI1212"/>
      <c r="AK1212"/>
      <c r="AL1212"/>
      <c r="AM1212"/>
      <c r="AN1212"/>
      <c r="AO1212"/>
      <c r="AP1212"/>
      <c r="AQ1212"/>
      <c r="AR1212"/>
      <c r="BF1212"/>
      <c r="BG1212"/>
      <c r="BH1212"/>
      <c r="BI1212"/>
      <c r="BJ1212"/>
      <c r="BK1212" s="137"/>
      <c r="BO1212"/>
      <c r="BP1212"/>
      <c r="BQ1212"/>
      <c r="BR1212"/>
      <c r="BS1212"/>
    </row>
    <row r="1213" spans="1:71" ht="27" customHeight="1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 s="41"/>
      <c r="S1213"/>
      <c r="U1213" s="137"/>
      <c r="AB1213"/>
      <c r="AE1213"/>
      <c r="AI1213"/>
      <c r="AK1213"/>
      <c r="AL1213"/>
      <c r="AM1213"/>
      <c r="AN1213"/>
      <c r="AO1213"/>
      <c r="AP1213"/>
      <c r="AQ1213"/>
      <c r="AR1213"/>
      <c r="BF1213"/>
      <c r="BG1213"/>
      <c r="BH1213"/>
      <c r="BI1213"/>
      <c r="BJ1213"/>
      <c r="BK1213" s="137"/>
      <c r="BO1213"/>
      <c r="BP1213"/>
      <c r="BQ1213"/>
      <c r="BR1213"/>
      <c r="BS1213"/>
    </row>
    <row r="1214" spans="1:71" ht="27" customHeight="1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 s="41"/>
      <c r="S1214"/>
      <c r="U1214" s="137"/>
      <c r="AB1214"/>
      <c r="AE1214"/>
      <c r="AI1214"/>
      <c r="AK1214"/>
      <c r="AL1214"/>
      <c r="AM1214"/>
      <c r="AN1214"/>
      <c r="AO1214"/>
      <c r="AP1214"/>
      <c r="AQ1214"/>
      <c r="AR1214"/>
      <c r="BF1214"/>
      <c r="BG1214"/>
      <c r="BH1214"/>
      <c r="BI1214"/>
      <c r="BJ1214"/>
      <c r="BK1214" s="137"/>
      <c r="BO1214"/>
      <c r="BP1214"/>
      <c r="BQ1214"/>
      <c r="BR1214"/>
      <c r="BS1214"/>
    </row>
    <row r="1215" spans="1:71" ht="27" customHeight="1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 s="41"/>
      <c r="S1215"/>
      <c r="U1215" s="137"/>
      <c r="AB1215"/>
      <c r="AE1215"/>
      <c r="AI1215"/>
      <c r="AK1215"/>
      <c r="AL1215"/>
      <c r="AM1215"/>
      <c r="AN1215"/>
      <c r="AO1215"/>
      <c r="AP1215"/>
      <c r="AQ1215"/>
      <c r="AR1215"/>
      <c r="BF1215"/>
      <c r="BG1215"/>
      <c r="BH1215"/>
      <c r="BI1215"/>
      <c r="BJ1215"/>
      <c r="BK1215" s="137"/>
      <c r="BO1215"/>
      <c r="BP1215"/>
      <c r="BQ1215"/>
      <c r="BR1215"/>
      <c r="BS1215"/>
    </row>
    <row r="1216" spans="1:71" ht="27" customHeight="1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 s="41"/>
      <c r="S1216"/>
      <c r="U1216" s="137"/>
      <c r="AB1216"/>
      <c r="AE1216"/>
      <c r="AI1216"/>
      <c r="AK1216"/>
      <c r="AL1216"/>
      <c r="AM1216"/>
      <c r="AN1216"/>
      <c r="AO1216"/>
      <c r="AP1216"/>
      <c r="AQ1216"/>
      <c r="AR1216"/>
      <c r="BF1216"/>
      <c r="BG1216"/>
      <c r="BH1216"/>
      <c r="BI1216"/>
      <c r="BJ1216"/>
      <c r="BK1216" s="137"/>
      <c r="BO1216"/>
      <c r="BP1216"/>
      <c r="BQ1216"/>
      <c r="BR1216"/>
      <c r="BS1216"/>
    </row>
    <row r="1217" spans="1:71" ht="27" customHeight="1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 s="41"/>
      <c r="S1217"/>
      <c r="U1217" s="137"/>
      <c r="AB1217"/>
      <c r="AE1217"/>
      <c r="AI1217"/>
      <c r="AK1217"/>
      <c r="AL1217"/>
      <c r="AM1217"/>
      <c r="AN1217"/>
      <c r="AO1217"/>
      <c r="AP1217"/>
      <c r="AQ1217"/>
      <c r="AR1217"/>
      <c r="BF1217"/>
      <c r="BG1217"/>
      <c r="BH1217"/>
      <c r="BI1217"/>
      <c r="BJ1217"/>
      <c r="BK1217" s="137"/>
      <c r="BO1217"/>
      <c r="BP1217"/>
      <c r="BQ1217"/>
      <c r="BR1217"/>
      <c r="BS1217"/>
    </row>
    <row r="1218" spans="1:71" ht="27" customHeight="1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 s="41"/>
      <c r="S1218"/>
      <c r="U1218" s="137"/>
      <c r="AB1218"/>
      <c r="AE1218"/>
      <c r="AI1218"/>
      <c r="AK1218"/>
      <c r="AL1218"/>
      <c r="AM1218"/>
      <c r="AN1218"/>
      <c r="AO1218"/>
      <c r="AP1218"/>
      <c r="AQ1218"/>
      <c r="AR1218"/>
      <c r="BF1218"/>
      <c r="BG1218"/>
      <c r="BH1218"/>
      <c r="BI1218"/>
      <c r="BJ1218"/>
      <c r="BK1218" s="137"/>
      <c r="BO1218"/>
      <c r="BP1218"/>
      <c r="BQ1218"/>
      <c r="BR1218"/>
      <c r="BS1218"/>
    </row>
    <row r="1219" spans="1:71" ht="27" customHeight="1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 s="41"/>
      <c r="S1219"/>
      <c r="U1219" s="137"/>
      <c r="AB1219"/>
      <c r="AE1219"/>
      <c r="AI1219"/>
      <c r="AK1219"/>
      <c r="AL1219"/>
      <c r="AM1219"/>
      <c r="AN1219"/>
      <c r="AO1219"/>
      <c r="AP1219"/>
      <c r="AQ1219"/>
      <c r="AR1219"/>
      <c r="BF1219"/>
      <c r="BG1219"/>
      <c r="BH1219"/>
      <c r="BI1219"/>
      <c r="BJ1219"/>
      <c r="BK1219" s="137"/>
      <c r="BO1219"/>
      <c r="BP1219"/>
      <c r="BQ1219"/>
      <c r="BR1219"/>
      <c r="BS1219"/>
    </row>
    <row r="1220" spans="1:71" ht="27" customHeight="1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 s="41"/>
      <c r="S1220"/>
      <c r="U1220" s="137"/>
      <c r="AB1220"/>
      <c r="AE1220"/>
      <c r="AI1220"/>
      <c r="AK1220"/>
      <c r="AL1220"/>
      <c r="AM1220"/>
      <c r="AN1220"/>
      <c r="AO1220"/>
      <c r="AP1220"/>
      <c r="AQ1220"/>
      <c r="AR1220"/>
      <c r="BF1220"/>
      <c r="BG1220"/>
      <c r="BH1220"/>
      <c r="BI1220"/>
      <c r="BJ1220"/>
      <c r="BK1220" s="137"/>
      <c r="BO1220"/>
      <c r="BP1220"/>
      <c r="BQ1220"/>
      <c r="BR1220"/>
      <c r="BS1220"/>
    </row>
    <row r="1221" spans="1:71" ht="27" customHeight="1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 s="41"/>
      <c r="S1221"/>
      <c r="U1221" s="137"/>
      <c r="AB1221"/>
      <c r="AE1221"/>
      <c r="AI1221"/>
      <c r="AK1221"/>
      <c r="AL1221"/>
      <c r="AM1221"/>
      <c r="AN1221"/>
      <c r="AO1221"/>
      <c r="AP1221"/>
      <c r="AQ1221"/>
      <c r="AR1221"/>
      <c r="BF1221"/>
      <c r="BG1221"/>
      <c r="BH1221"/>
      <c r="BI1221"/>
      <c r="BJ1221"/>
      <c r="BK1221" s="137"/>
      <c r="BO1221"/>
      <c r="BP1221"/>
      <c r="BQ1221"/>
      <c r="BR1221"/>
      <c r="BS1221"/>
    </row>
    <row r="1222" spans="1:71" ht="27" customHeight="1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 s="41"/>
      <c r="S1222"/>
      <c r="U1222" s="137"/>
      <c r="AB1222"/>
      <c r="AE1222"/>
      <c r="AI1222"/>
      <c r="AK1222"/>
      <c r="AL1222"/>
      <c r="AM1222"/>
      <c r="AN1222"/>
      <c r="AO1222"/>
      <c r="AP1222"/>
      <c r="AQ1222"/>
      <c r="AR1222"/>
      <c r="BF1222"/>
      <c r="BG1222"/>
      <c r="BH1222"/>
      <c r="BI1222"/>
      <c r="BJ1222"/>
      <c r="BK1222" s="137"/>
      <c r="BO1222"/>
      <c r="BP1222"/>
      <c r="BQ1222"/>
      <c r="BR1222"/>
      <c r="BS1222"/>
    </row>
    <row r="1223" spans="1:71" ht="27" customHeight="1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 s="41"/>
      <c r="S1223"/>
      <c r="U1223" s="137"/>
      <c r="AB1223"/>
      <c r="AE1223"/>
      <c r="AI1223"/>
      <c r="AK1223"/>
      <c r="AL1223"/>
      <c r="AM1223"/>
      <c r="AN1223"/>
      <c r="AO1223"/>
      <c r="AP1223"/>
      <c r="AQ1223"/>
      <c r="AR1223"/>
      <c r="BF1223"/>
      <c r="BG1223"/>
      <c r="BH1223"/>
      <c r="BI1223"/>
      <c r="BJ1223"/>
      <c r="BK1223" s="137"/>
      <c r="BO1223"/>
      <c r="BP1223"/>
      <c r="BQ1223"/>
      <c r="BR1223"/>
      <c r="BS1223"/>
    </row>
    <row r="1224" spans="1:71" ht="27" customHeight="1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 s="41"/>
      <c r="S1224"/>
      <c r="U1224" s="137"/>
      <c r="AB1224"/>
      <c r="AE1224"/>
      <c r="AI1224"/>
      <c r="AK1224"/>
      <c r="AL1224"/>
      <c r="AM1224"/>
      <c r="AN1224"/>
      <c r="AO1224"/>
      <c r="AP1224"/>
      <c r="AQ1224"/>
      <c r="AR1224"/>
      <c r="BF1224"/>
      <c r="BG1224"/>
      <c r="BH1224"/>
      <c r="BI1224"/>
      <c r="BJ1224"/>
      <c r="BK1224" s="137"/>
      <c r="BO1224"/>
      <c r="BP1224"/>
      <c r="BQ1224"/>
      <c r="BR1224"/>
      <c r="BS1224"/>
    </row>
    <row r="1225" spans="1:71" ht="27" customHeight="1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 s="41"/>
      <c r="S1225"/>
      <c r="U1225" s="137"/>
      <c r="AB1225"/>
      <c r="AE1225"/>
      <c r="AI1225"/>
      <c r="AK1225"/>
      <c r="AL1225"/>
      <c r="AM1225"/>
      <c r="AN1225"/>
      <c r="AO1225"/>
      <c r="AP1225"/>
      <c r="AQ1225"/>
      <c r="AR1225"/>
      <c r="BF1225"/>
      <c r="BG1225"/>
      <c r="BH1225"/>
      <c r="BI1225"/>
      <c r="BJ1225"/>
      <c r="BK1225" s="137"/>
      <c r="BO1225"/>
      <c r="BP1225"/>
      <c r="BQ1225"/>
      <c r="BR1225"/>
      <c r="BS1225"/>
    </row>
    <row r="1226" spans="1:71" ht="27" customHeight="1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 s="41"/>
      <c r="S1226"/>
      <c r="U1226" s="137"/>
      <c r="AB1226"/>
      <c r="AE1226"/>
      <c r="AI1226"/>
      <c r="AK1226"/>
      <c r="AL1226"/>
      <c r="AM1226"/>
      <c r="AN1226"/>
      <c r="AO1226"/>
      <c r="AP1226"/>
      <c r="AQ1226"/>
      <c r="AR1226"/>
      <c r="BF1226"/>
      <c r="BG1226"/>
      <c r="BH1226"/>
      <c r="BI1226"/>
      <c r="BJ1226"/>
      <c r="BK1226" s="137"/>
      <c r="BO1226"/>
      <c r="BP1226"/>
      <c r="BQ1226"/>
      <c r="BR1226"/>
      <c r="BS1226"/>
    </row>
    <row r="1227" spans="1:71" ht="27" customHeight="1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 s="41"/>
      <c r="S1227"/>
      <c r="U1227" s="137"/>
      <c r="AB1227"/>
      <c r="AE1227"/>
      <c r="AI1227"/>
      <c r="AK1227"/>
      <c r="AL1227"/>
      <c r="AM1227"/>
      <c r="AN1227"/>
      <c r="AO1227"/>
      <c r="AP1227"/>
      <c r="AQ1227"/>
      <c r="AR1227"/>
      <c r="BF1227"/>
      <c r="BG1227"/>
      <c r="BH1227"/>
      <c r="BI1227"/>
      <c r="BJ1227"/>
      <c r="BK1227" s="137"/>
      <c r="BO1227"/>
      <c r="BP1227"/>
      <c r="BQ1227"/>
      <c r="BR1227"/>
      <c r="BS1227"/>
    </row>
    <row r="1228" spans="1:71" ht="27" customHeight="1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 s="41"/>
      <c r="S1228"/>
      <c r="U1228" s="137"/>
      <c r="AB1228"/>
      <c r="AE1228"/>
      <c r="AI1228"/>
      <c r="AK1228"/>
      <c r="AL1228"/>
      <c r="AM1228"/>
      <c r="AN1228"/>
      <c r="AO1228"/>
      <c r="AP1228"/>
      <c r="AQ1228"/>
      <c r="AR1228"/>
      <c r="BF1228"/>
      <c r="BG1228"/>
      <c r="BH1228"/>
      <c r="BI1228"/>
      <c r="BJ1228"/>
      <c r="BK1228" s="137"/>
      <c r="BO1228"/>
      <c r="BP1228"/>
      <c r="BQ1228"/>
      <c r="BR1228"/>
      <c r="BS1228"/>
    </row>
    <row r="1229" spans="1:71" ht="27" customHeight="1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 s="41"/>
      <c r="S1229"/>
      <c r="U1229" s="137"/>
      <c r="AB1229"/>
      <c r="AE1229"/>
      <c r="AI1229"/>
      <c r="AK1229"/>
      <c r="AL1229"/>
      <c r="AM1229"/>
      <c r="AN1229"/>
      <c r="AO1229"/>
      <c r="AP1229"/>
      <c r="AQ1229"/>
      <c r="AR1229"/>
      <c r="BF1229"/>
      <c r="BG1229"/>
      <c r="BH1229"/>
      <c r="BI1229"/>
      <c r="BJ1229"/>
      <c r="BK1229" s="137"/>
      <c r="BO1229"/>
      <c r="BP1229"/>
      <c r="BQ1229"/>
      <c r="BR1229"/>
      <c r="BS1229"/>
    </row>
    <row r="1230" spans="1:71" ht="27" customHeight="1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 s="41"/>
      <c r="S1230"/>
      <c r="U1230" s="137"/>
      <c r="AB1230"/>
      <c r="AE1230"/>
      <c r="AI1230"/>
      <c r="AK1230"/>
      <c r="AL1230"/>
      <c r="AM1230"/>
      <c r="AN1230"/>
      <c r="AO1230"/>
      <c r="AP1230"/>
      <c r="AQ1230"/>
      <c r="AR1230"/>
      <c r="BF1230"/>
      <c r="BG1230"/>
      <c r="BH1230"/>
      <c r="BI1230"/>
      <c r="BJ1230"/>
      <c r="BK1230" s="137"/>
      <c r="BO1230"/>
      <c r="BP1230"/>
      <c r="BQ1230"/>
      <c r="BR1230"/>
      <c r="BS1230"/>
    </row>
    <row r="1231" spans="1:71" ht="27" customHeight="1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 s="41"/>
      <c r="S1231"/>
      <c r="U1231" s="137"/>
      <c r="AB1231"/>
      <c r="AE1231"/>
      <c r="AI1231"/>
      <c r="AK1231"/>
      <c r="AL1231"/>
      <c r="AM1231"/>
      <c r="AN1231"/>
      <c r="AO1231"/>
      <c r="AP1231"/>
      <c r="AQ1231"/>
      <c r="AR1231"/>
      <c r="BF1231"/>
      <c r="BG1231"/>
      <c r="BH1231"/>
      <c r="BI1231"/>
      <c r="BJ1231"/>
      <c r="BK1231" s="137"/>
      <c r="BO1231"/>
      <c r="BP1231"/>
      <c r="BQ1231"/>
      <c r="BR1231"/>
      <c r="BS1231"/>
    </row>
    <row r="1232" spans="1:71" ht="27" customHeight="1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 s="41"/>
      <c r="S1232"/>
      <c r="U1232" s="137"/>
      <c r="AB1232"/>
      <c r="AE1232"/>
      <c r="AI1232"/>
      <c r="AK1232"/>
      <c r="AL1232"/>
      <c r="AM1232"/>
      <c r="AN1232"/>
      <c r="AO1232"/>
      <c r="AP1232"/>
      <c r="AQ1232"/>
      <c r="AR1232"/>
      <c r="BF1232"/>
      <c r="BG1232"/>
      <c r="BH1232"/>
      <c r="BI1232"/>
      <c r="BJ1232"/>
      <c r="BK1232" s="137"/>
      <c r="BO1232"/>
      <c r="BP1232"/>
      <c r="BQ1232"/>
      <c r="BR1232"/>
      <c r="BS1232"/>
    </row>
    <row r="1233" spans="1:71" ht="27" customHeight="1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 s="41"/>
      <c r="S1233"/>
      <c r="U1233" s="137"/>
      <c r="AB1233"/>
      <c r="AE1233"/>
      <c r="AI1233"/>
      <c r="AK1233"/>
      <c r="AL1233"/>
      <c r="AM1233"/>
      <c r="AN1233"/>
      <c r="AO1233"/>
      <c r="AP1233"/>
      <c r="AQ1233"/>
      <c r="AR1233"/>
      <c r="BF1233"/>
      <c r="BG1233"/>
      <c r="BH1233"/>
      <c r="BI1233"/>
      <c r="BJ1233"/>
      <c r="BK1233" s="137"/>
      <c r="BO1233"/>
      <c r="BP1233"/>
      <c r="BQ1233"/>
      <c r="BR1233"/>
      <c r="BS1233"/>
    </row>
    <row r="1234" spans="1:71" ht="27" customHeight="1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 s="41"/>
      <c r="S1234"/>
      <c r="U1234" s="137"/>
      <c r="AB1234"/>
      <c r="AE1234"/>
      <c r="AI1234"/>
      <c r="AK1234"/>
      <c r="AL1234"/>
      <c r="AM1234"/>
      <c r="AN1234"/>
      <c r="AO1234"/>
      <c r="AP1234"/>
      <c r="AQ1234"/>
      <c r="AR1234"/>
      <c r="BF1234"/>
      <c r="BG1234"/>
      <c r="BH1234"/>
      <c r="BI1234"/>
      <c r="BJ1234"/>
      <c r="BK1234" s="137"/>
      <c r="BO1234"/>
      <c r="BP1234"/>
      <c r="BQ1234"/>
      <c r="BR1234"/>
      <c r="BS1234"/>
    </row>
    <row r="1235" spans="1:71" ht="27" customHeight="1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 s="41"/>
      <c r="S1235"/>
      <c r="U1235" s="137"/>
      <c r="AB1235"/>
      <c r="AE1235"/>
      <c r="AI1235"/>
      <c r="AK1235"/>
      <c r="AL1235"/>
      <c r="AM1235"/>
      <c r="AN1235"/>
      <c r="AO1235"/>
      <c r="AP1235"/>
      <c r="AQ1235"/>
      <c r="AR1235"/>
      <c r="BF1235"/>
      <c r="BG1235"/>
      <c r="BH1235"/>
      <c r="BI1235"/>
      <c r="BJ1235"/>
      <c r="BK1235" s="137"/>
      <c r="BO1235"/>
      <c r="BP1235"/>
      <c r="BQ1235"/>
      <c r="BR1235"/>
      <c r="BS1235"/>
    </row>
    <row r="1236" spans="1:71" ht="27" customHeight="1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 s="41"/>
      <c r="S1236"/>
      <c r="U1236" s="137"/>
      <c r="AB1236"/>
      <c r="AE1236"/>
      <c r="AI1236"/>
      <c r="AK1236"/>
      <c r="AL1236"/>
      <c r="AM1236"/>
      <c r="AN1236"/>
      <c r="AO1236"/>
      <c r="AP1236"/>
      <c r="AQ1236"/>
      <c r="AR1236"/>
      <c r="BF1236"/>
      <c r="BG1236"/>
      <c r="BH1236"/>
      <c r="BI1236"/>
      <c r="BJ1236"/>
      <c r="BK1236" s="137"/>
      <c r="BO1236"/>
      <c r="BP1236"/>
      <c r="BQ1236"/>
      <c r="BR1236"/>
      <c r="BS1236"/>
    </row>
    <row r="1237" spans="1:71" ht="27" customHeight="1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 s="41"/>
      <c r="S1237"/>
      <c r="U1237" s="137"/>
      <c r="AB1237"/>
      <c r="AE1237"/>
      <c r="AI1237"/>
      <c r="AK1237"/>
      <c r="AL1237"/>
      <c r="AM1237"/>
      <c r="AN1237"/>
      <c r="AO1237"/>
      <c r="AP1237"/>
      <c r="AQ1237"/>
      <c r="AR1237"/>
      <c r="BF1237"/>
      <c r="BG1237"/>
      <c r="BH1237"/>
      <c r="BI1237"/>
      <c r="BJ1237"/>
      <c r="BK1237" s="137"/>
      <c r="BO1237"/>
      <c r="BP1237"/>
      <c r="BQ1237"/>
      <c r="BR1237"/>
      <c r="BS1237"/>
    </row>
    <row r="1238" spans="1:71" ht="27" customHeight="1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 s="41"/>
      <c r="S1238"/>
      <c r="U1238" s="137"/>
      <c r="AB1238"/>
      <c r="AE1238"/>
      <c r="AI1238"/>
      <c r="AK1238"/>
      <c r="AL1238"/>
      <c r="AM1238"/>
      <c r="AN1238"/>
      <c r="AO1238"/>
      <c r="AP1238"/>
      <c r="AQ1238"/>
      <c r="AR1238"/>
      <c r="BF1238"/>
      <c r="BG1238"/>
      <c r="BH1238"/>
      <c r="BI1238"/>
      <c r="BJ1238"/>
      <c r="BK1238" s="137"/>
      <c r="BO1238"/>
      <c r="BP1238"/>
      <c r="BQ1238"/>
      <c r="BR1238"/>
      <c r="BS1238"/>
    </row>
    <row r="1239" spans="1:71" ht="27" customHeight="1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 s="41"/>
      <c r="S1239"/>
      <c r="U1239" s="137"/>
      <c r="AB1239"/>
      <c r="AE1239"/>
      <c r="AI1239"/>
      <c r="AK1239"/>
      <c r="AL1239"/>
      <c r="AM1239"/>
      <c r="AN1239"/>
      <c r="AO1239"/>
      <c r="AP1239"/>
      <c r="AQ1239"/>
      <c r="AR1239"/>
      <c r="BF1239"/>
      <c r="BG1239"/>
      <c r="BH1239"/>
      <c r="BI1239"/>
      <c r="BJ1239"/>
      <c r="BK1239" s="137"/>
      <c r="BO1239"/>
      <c r="BP1239"/>
      <c r="BQ1239"/>
      <c r="BR1239"/>
      <c r="BS1239"/>
    </row>
    <row r="1240" spans="1:71" ht="27" customHeight="1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 s="41"/>
      <c r="S1240"/>
      <c r="U1240" s="137"/>
      <c r="AB1240"/>
      <c r="AE1240"/>
      <c r="AI1240"/>
      <c r="AK1240"/>
      <c r="AL1240"/>
      <c r="AM1240"/>
      <c r="AN1240"/>
      <c r="AO1240"/>
      <c r="AP1240"/>
      <c r="AQ1240"/>
      <c r="AR1240"/>
      <c r="BF1240"/>
      <c r="BG1240"/>
      <c r="BH1240"/>
      <c r="BI1240"/>
      <c r="BJ1240"/>
      <c r="BK1240" s="137"/>
      <c r="BO1240"/>
      <c r="BP1240"/>
      <c r="BQ1240"/>
      <c r="BR1240"/>
      <c r="BS1240"/>
    </row>
    <row r="1241" spans="1:71" ht="27" customHeight="1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 s="41"/>
      <c r="S1241"/>
      <c r="U1241" s="137"/>
      <c r="AB1241"/>
      <c r="AE1241"/>
      <c r="AI1241"/>
      <c r="AK1241"/>
      <c r="AL1241"/>
      <c r="AM1241"/>
      <c r="AN1241"/>
      <c r="AO1241"/>
      <c r="AP1241"/>
      <c r="AQ1241"/>
      <c r="AR1241"/>
      <c r="BF1241"/>
      <c r="BG1241"/>
      <c r="BH1241"/>
      <c r="BI1241"/>
      <c r="BJ1241"/>
      <c r="BK1241" s="137"/>
      <c r="BO1241"/>
      <c r="BP1241"/>
      <c r="BQ1241"/>
      <c r="BR1241"/>
      <c r="BS1241"/>
    </row>
    <row r="1242" spans="1:71" ht="27" customHeight="1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 s="41"/>
      <c r="S1242"/>
      <c r="U1242" s="137"/>
      <c r="AB1242"/>
      <c r="AE1242"/>
      <c r="AI1242"/>
      <c r="AK1242"/>
      <c r="AL1242"/>
      <c r="AM1242"/>
      <c r="AN1242"/>
      <c r="AO1242"/>
      <c r="AP1242"/>
      <c r="AQ1242"/>
      <c r="AR1242"/>
      <c r="BF1242"/>
      <c r="BG1242"/>
      <c r="BH1242"/>
      <c r="BI1242"/>
      <c r="BJ1242"/>
      <c r="BK1242" s="137"/>
      <c r="BO1242"/>
      <c r="BP1242"/>
      <c r="BQ1242"/>
      <c r="BR1242"/>
      <c r="BS1242"/>
    </row>
    <row r="1243" spans="1:71" ht="27" customHeight="1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 s="41"/>
      <c r="S1243"/>
      <c r="U1243" s="137"/>
      <c r="AB1243"/>
      <c r="AE1243"/>
      <c r="AI1243"/>
      <c r="AK1243"/>
      <c r="AL1243"/>
      <c r="AM1243"/>
      <c r="AN1243"/>
      <c r="AO1243"/>
      <c r="AP1243"/>
      <c r="AQ1243"/>
      <c r="AR1243"/>
      <c r="BF1243"/>
      <c r="BG1243"/>
      <c r="BH1243"/>
      <c r="BI1243"/>
      <c r="BJ1243"/>
      <c r="BK1243" s="137"/>
      <c r="BO1243"/>
      <c r="BP1243"/>
      <c r="BQ1243"/>
      <c r="BR1243"/>
      <c r="BS1243"/>
    </row>
    <row r="1244" spans="1:71" ht="27" customHeight="1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 s="41"/>
      <c r="S1244"/>
      <c r="U1244" s="137"/>
      <c r="AB1244"/>
      <c r="AE1244"/>
      <c r="AI1244"/>
      <c r="AK1244"/>
      <c r="AL1244"/>
      <c r="AM1244"/>
      <c r="AN1244"/>
      <c r="AO1244"/>
      <c r="AP1244"/>
      <c r="AQ1244"/>
      <c r="AR1244"/>
      <c r="BF1244"/>
      <c r="BG1244"/>
      <c r="BH1244"/>
      <c r="BI1244"/>
      <c r="BJ1244"/>
      <c r="BK1244" s="137"/>
      <c r="BO1244"/>
      <c r="BP1244"/>
      <c r="BQ1244"/>
      <c r="BR1244"/>
      <c r="BS1244"/>
    </row>
    <row r="1245" spans="1:71" ht="27" customHeight="1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 s="41"/>
      <c r="S1245"/>
      <c r="U1245" s="137"/>
      <c r="AB1245"/>
      <c r="AE1245"/>
      <c r="AI1245"/>
      <c r="AK1245"/>
      <c r="AL1245"/>
      <c r="AM1245"/>
      <c r="AN1245"/>
      <c r="AO1245"/>
      <c r="AP1245"/>
      <c r="AQ1245"/>
      <c r="AR1245"/>
      <c r="BF1245"/>
      <c r="BG1245"/>
      <c r="BH1245"/>
      <c r="BI1245"/>
      <c r="BJ1245"/>
      <c r="BK1245" s="137"/>
      <c r="BO1245"/>
      <c r="BP1245"/>
      <c r="BQ1245"/>
      <c r="BR1245"/>
      <c r="BS1245"/>
    </row>
    <row r="1246" spans="1:71" ht="27" customHeight="1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 s="41"/>
      <c r="S1246"/>
      <c r="U1246" s="137"/>
      <c r="AB1246"/>
      <c r="AE1246"/>
      <c r="AI1246"/>
      <c r="AK1246"/>
      <c r="AL1246"/>
      <c r="AM1246"/>
      <c r="AN1246"/>
      <c r="AO1246"/>
      <c r="AP1246"/>
      <c r="AQ1246"/>
      <c r="AR1246"/>
      <c r="BF1246"/>
      <c r="BG1246"/>
      <c r="BH1246"/>
      <c r="BI1246"/>
      <c r="BJ1246"/>
      <c r="BK1246" s="137"/>
      <c r="BO1246"/>
      <c r="BP1246"/>
      <c r="BQ1246"/>
      <c r="BR1246"/>
      <c r="BS1246"/>
    </row>
    <row r="1247" spans="1:71" ht="27" customHeight="1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 s="41"/>
      <c r="S1247"/>
      <c r="U1247" s="137"/>
      <c r="AB1247"/>
      <c r="AE1247"/>
      <c r="AI1247"/>
      <c r="AK1247"/>
      <c r="AL1247"/>
      <c r="AM1247"/>
      <c r="AN1247"/>
      <c r="AO1247"/>
      <c r="AP1247"/>
      <c r="AQ1247"/>
      <c r="AR1247"/>
      <c r="BF1247"/>
      <c r="BG1247"/>
      <c r="BH1247"/>
      <c r="BI1247"/>
      <c r="BJ1247"/>
      <c r="BK1247" s="137"/>
      <c r="BO1247"/>
      <c r="BP1247"/>
      <c r="BQ1247"/>
      <c r="BR1247"/>
      <c r="BS1247"/>
    </row>
    <row r="1248" spans="1:71" ht="27" customHeight="1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 s="41"/>
      <c r="S1248"/>
      <c r="U1248" s="137"/>
      <c r="AB1248"/>
      <c r="AE1248"/>
      <c r="AI1248"/>
      <c r="AK1248"/>
      <c r="AL1248"/>
      <c r="AM1248"/>
      <c r="AN1248"/>
      <c r="AO1248"/>
      <c r="AP1248"/>
      <c r="AQ1248"/>
      <c r="AR1248"/>
      <c r="BF1248"/>
      <c r="BG1248"/>
      <c r="BH1248"/>
      <c r="BI1248"/>
      <c r="BJ1248"/>
      <c r="BK1248" s="137"/>
      <c r="BO1248"/>
      <c r="BP1248"/>
      <c r="BQ1248"/>
      <c r="BR1248"/>
      <c r="BS1248"/>
    </row>
    <row r="1249" spans="1:71" ht="27" customHeight="1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 s="41"/>
      <c r="S1249"/>
      <c r="U1249" s="137"/>
      <c r="AB1249"/>
      <c r="AE1249"/>
      <c r="AI1249"/>
      <c r="AK1249"/>
      <c r="AL1249"/>
      <c r="AM1249"/>
      <c r="AN1249"/>
      <c r="AO1249"/>
      <c r="AP1249"/>
      <c r="AQ1249"/>
      <c r="AR1249"/>
      <c r="BF1249"/>
      <c r="BG1249"/>
      <c r="BH1249"/>
      <c r="BI1249"/>
      <c r="BJ1249"/>
      <c r="BK1249" s="137"/>
      <c r="BO1249"/>
      <c r="BP1249"/>
      <c r="BQ1249"/>
      <c r="BR1249"/>
      <c r="BS1249"/>
    </row>
    <row r="1250" spans="1:71" ht="27" customHeight="1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 s="41"/>
      <c r="S1250"/>
      <c r="U1250" s="137"/>
      <c r="AB1250"/>
      <c r="AE1250"/>
      <c r="AI1250"/>
      <c r="AK1250"/>
      <c r="AL1250"/>
      <c r="AM1250"/>
      <c r="AN1250"/>
      <c r="AO1250"/>
      <c r="AP1250"/>
      <c r="AQ1250"/>
      <c r="AR1250"/>
      <c r="BF1250"/>
      <c r="BG1250"/>
      <c r="BH1250"/>
      <c r="BI1250"/>
      <c r="BJ1250"/>
      <c r="BK1250" s="137"/>
      <c r="BO1250"/>
      <c r="BP1250"/>
      <c r="BQ1250"/>
      <c r="BR1250"/>
      <c r="BS1250"/>
    </row>
    <row r="1251" spans="1:71" ht="27" customHeight="1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 s="41"/>
      <c r="S1251"/>
      <c r="U1251" s="137"/>
      <c r="AB1251"/>
      <c r="AE1251"/>
      <c r="AI1251"/>
      <c r="AK1251"/>
      <c r="AL1251"/>
      <c r="AM1251"/>
      <c r="AN1251"/>
      <c r="AO1251"/>
      <c r="AP1251"/>
      <c r="AQ1251"/>
      <c r="AR1251"/>
      <c r="BF1251"/>
      <c r="BG1251"/>
      <c r="BH1251"/>
      <c r="BI1251"/>
      <c r="BJ1251"/>
      <c r="BK1251" s="137"/>
      <c r="BO1251"/>
      <c r="BP1251"/>
      <c r="BQ1251"/>
      <c r="BR1251"/>
      <c r="BS1251"/>
    </row>
    <row r="1252" spans="1:71" ht="37.5" customHeight="1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 s="41"/>
      <c r="S1252"/>
      <c r="U1252" s="137"/>
      <c r="AB1252"/>
      <c r="AE1252"/>
      <c r="AI1252"/>
      <c r="AK1252"/>
      <c r="AL1252"/>
      <c r="AM1252"/>
      <c r="AN1252"/>
      <c r="AO1252"/>
      <c r="AP1252"/>
      <c r="AQ1252"/>
      <c r="AR1252"/>
      <c r="BF1252"/>
      <c r="BG1252"/>
      <c r="BH1252"/>
      <c r="BI1252"/>
      <c r="BJ1252"/>
      <c r="BK1252" s="137"/>
      <c r="BO1252"/>
      <c r="BP1252"/>
      <c r="BQ1252"/>
      <c r="BR1252"/>
      <c r="BS1252"/>
    </row>
    <row r="1253" spans="1:71" ht="27" customHeight="1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 s="41"/>
      <c r="S1253"/>
      <c r="U1253" s="137"/>
      <c r="AB1253"/>
      <c r="AE1253"/>
      <c r="AI1253"/>
      <c r="AK1253"/>
      <c r="AL1253"/>
      <c r="AM1253"/>
      <c r="AN1253"/>
      <c r="AO1253"/>
      <c r="AP1253"/>
      <c r="AQ1253"/>
      <c r="AR1253"/>
      <c r="BF1253"/>
      <c r="BG1253"/>
      <c r="BH1253"/>
      <c r="BI1253"/>
      <c r="BJ1253"/>
      <c r="BK1253" s="137"/>
      <c r="BO1253"/>
      <c r="BP1253"/>
      <c r="BQ1253"/>
      <c r="BR1253"/>
      <c r="BS1253"/>
    </row>
    <row r="1254" spans="1:71" ht="27" customHeight="1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 s="41"/>
      <c r="S1254"/>
      <c r="U1254" s="137"/>
      <c r="AB1254"/>
      <c r="AE1254"/>
      <c r="AI1254"/>
      <c r="AK1254"/>
      <c r="AL1254"/>
      <c r="AM1254"/>
      <c r="AN1254"/>
      <c r="AO1254"/>
      <c r="AP1254"/>
      <c r="AQ1254"/>
      <c r="AR1254"/>
      <c r="BF1254"/>
      <c r="BG1254"/>
      <c r="BH1254"/>
      <c r="BI1254"/>
      <c r="BJ1254"/>
      <c r="BK1254" s="137"/>
      <c r="BO1254"/>
      <c r="BP1254"/>
      <c r="BQ1254"/>
      <c r="BR1254"/>
      <c r="BS1254"/>
    </row>
    <row r="1255" spans="1:71" ht="27" customHeight="1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 s="41"/>
      <c r="S1255"/>
      <c r="U1255" s="137"/>
      <c r="AB1255"/>
      <c r="AE1255"/>
      <c r="AI1255"/>
      <c r="AK1255"/>
      <c r="AL1255"/>
      <c r="AM1255"/>
      <c r="AN1255"/>
      <c r="AO1255"/>
      <c r="AP1255"/>
      <c r="AQ1255"/>
      <c r="AR1255"/>
      <c r="BF1255"/>
      <c r="BG1255"/>
      <c r="BH1255"/>
      <c r="BI1255"/>
      <c r="BJ1255"/>
      <c r="BK1255" s="137"/>
      <c r="BO1255"/>
      <c r="BP1255"/>
      <c r="BQ1255"/>
      <c r="BR1255"/>
      <c r="BS1255"/>
    </row>
    <row r="1256" spans="1:71" ht="27" customHeight="1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 s="41"/>
      <c r="S1256"/>
      <c r="U1256" s="137"/>
      <c r="AB1256"/>
      <c r="AE1256"/>
      <c r="AI1256"/>
      <c r="AK1256"/>
      <c r="AL1256"/>
      <c r="AM1256"/>
      <c r="AN1256"/>
      <c r="AO1256"/>
      <c r="AP1256"/>
      <c r="AQ1256"/>
      <c r="AR1256"/>
      <c r="BF1256"/>
      <c r="BG1256"/>
      <c r="BH1256"/>
      <c r="BI1256"/>
      <c r="BJ1256"/>
      <c r="BK1256" s="137"/>
      <c r="BO1256"/>
      <c r="BP1256"/>
      <c r="BQ1256"/>
      <c r="BR1256"/>
      <c r="BS1256"/>
    </row>
    <row r="1257" spans="1:71" ht="27" customHeight="1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 s="41"/>
      <c r="S1257"/>
      <c r="U1257" s="137"/>
      <c r="AB1257"/>
      <c r="AE1257"/>
      <c r="AI1257"/>
      <c r="AK1257"/>
      <c r="AL1257"/>
      <c r="AM1257"/>
      <c r="AN1257"/>
      <c r="AO1257"/>
      <c r="AP1257"/>
      <c r="AQ1257"/>
      <c r="AR1257"/>
      <c r="BF1257"/>
      <c r="BG1257"/>
      <c r="BH1257"/>
      <c r="BI1257"/>
      <c r="BJ1257"/>
      <c r="BK1257" s="137"/>
      <c r="BO1257"/>
      <c r="BP1257"/>
      <c r="BQ1257"/>
      <c r="BR1257"/>
      <c r="BS1257"/>
    </row>
    <row r="1258" spans="1:71" ht="27" customHeight="1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 s="41"/>
      <c r="S1258"/>
      <c r="U1258" s="137"/>
      <c r="AB1258"/>
      <c r="AE1258"/>
      <c r="AI1258"/>
      <c r="AK1258"/>
      <c r="AL1258"/>
      <c r="AM1258"/>
      <c r="AN1258"/>
      <c r="AO1258"/>
      <c r="AP1258"/>
      <c r="AQ1258"/>
      <c r="AR1258"/>
      <c r="BF1258"/>
      <c r="BG1258"/>
      <c r="BH1258"/>
      <c r="BI1258"/>
      <c r="BJ1258"/>
      <c r="BK1258" s="137"/>
      <c r="BO1258"/>
      <c r="BP1258"/>
      <c r="BQ1258"/>
      <c r="BR1258"/>
      <c r="BS1258"/>
    </row>
    <row r="1259" spans="1:71" ht="27" customHeight="1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 s="41"/>
      <c r="S1259"/>
      <c r="U1259" s="137"/>
      <c r="AB1259"/>
      <c r="AE1259"/>
      <c r="AI1259"/>
      <c r="AK1259"/>
      <c r="AL1259"/>
      <c r="AM1259"/>
      <c r="AN1259"/>
      <c r="AO1259"/>
      <c r="AP1259"/>
      <c r="AQ1259"/>
      <c r="AR1259"/>
      <c r="BF1259"/>
      <c r="BG1259"/>
      <c r="BH1259"/>
      <c r="BI1259"/>
      <c r="BJ1259"/>
      <c r="BK1259" s="137"/>
      <c r="BO1259"/>
      <c r="BP1259"/>
      <c r="BQ1259"/>
      <c r="BR1259"/>
      <c r="BS1259"/>
    </row>
    <row r="1260" spans="1:71" ht="27" customHeight="1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 s="41"/>
      <c r="S1260"/>
      <c r="U1260" s="137"/>
      <c r="AB1260"/>
      <c r="AE1260"/>
      <c r="AI1260"/>
      <c r="AK1260"/>
      <c r="AL1260"/>
      <c r="AM1260"/>
      <c r="AN1260"/>
      <c r="AO1260"/>
      <c r="AP1260"/>
      <c r="AQ1260"/>
      <c r="AR1260"/>
      <c r="BF1260"/>
      <c r="BG1260"/>
      <c r="BH1260"/>
      <c r="BI1260"/>
      <c r="BJ1260"/>
      <c r="BK1260" s="137"/>
      <c r="BO1260"/>
      <c r="BP1260"/>
      <c r="BQ1260"/>
      <c r="BR1260"/>
      <c r="BS1260"/>
    </row>
    <row r="1261" spans="1:71" ht="27" customHeight="1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 s="41"/>
      <c r="S1261"/>
      <c r="U1261" s="137"/>
      <c r="AB1261"/>
      <c r="AE1261"/>
      <c r="AI1261"/>
      <c r="AK1261"/>
      <c r="AL1261"/>
      <c r="AM1261"/>
      <c r="AN1261"/>
      <c r="AO1261"/>
      <c r="AP1261"/>
      <c r="AQ1261"/>
      <c r="AR1261"/>
      <c r="BF1261"/>
      <c r="BG1261"/>
      <c r="BH1261"/>
      <c r="BI1261"/>
      <c r="BJ1261"/>
      <c r="BK1261" s="137"/>
      <c r="BO1261"/>
      <c r="BP1261"/>
      <c r="BQ1261"/>
      <c r="BR1261"/>
      <c r="BS1261"/>
    </row>
    <row r="1262" spans="1:71" ht="27" customHeight="1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 s="41"/>
      <c r="S1262"/>
      <c r="U1262" s="137"/>
      <c r="AB1262"/>
      <c r="AE1262"/>
      <c r="AI1262"/>
      <c r="AK1262"/>
      <c r="AL1262"/>
      <c r="AM1262"/>
      <c r="AN1262"/>
      <c r="AO1262"/>
      <c r="AP1262"/>
      <c r="AQ1262"/>
      <c r="AR1262"/>
      <c r="BF1262"/>
      <c r="BG1262"/>
      <c r="BH1262"/>
      <c r="BI1262"/>
      <c r="BJ1262"/>
      <c r="BK1262" s="137"/>
      <c r="BO1262"/>
      <c r="BP1262"/>
      <c r="BQ1262"/>
      <c r="BR1262"/>
      <c r="BS1262"/>
    </row>
    <row r="1263" spans="1:71" ht="27" customHeight="1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 s="41"/>
      <c r="S1263"/>
      <c r="U1263" s="137"/>
      <c r="AB1263"/>
      <c r="AE1263"/>
      <c r="AI1263"/>
      <c r="AK1263"/>
      <c r="AL1263"/>
      <c r="AM1263"/>
      <c r="AN1263"/>
      <c r="AO1263"/>
      <c r="AP1263"/>
      <c r="AQ1263"/>
      <c r="AR1263"/>
      <c r="BF1263"/>
      <c r="BG1263"/>
      <c r="BH1263"/>
      <c r="BI1263"/>
      <c r="BJ1263"/>
      <c r="BK1263" s="137"/>
      <c r="BO1263"/>
      <c r="BP1263"/>
      <c r="BQ1263"/>
      <c r="BR1263"/>
      <c r="BS1263"/>
    </row>
    <row r="1264" spans="1:71" ht="27" customHeight="1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 s="41"/>
      <c r="S1264"/>
      <c r="U1264" s="137"/>
      <c r="AB1264"/>
      <c r="AE1264"/>
      <c r="AI1264"/>
      <c r="AK1264"/>
      <c r="AL1264"/>
      <c r="AM1264"/>
      <c r="AN1264"/>
      <c r="AO1264"/>
      <c r="AP1264"/>
      <c r="AQ1264"/>
      <c r="AR1264"/>
      <c r="BF1264"/>
      <c r="BG1264"/>
      <c r="BH1264"/>
      <c r="BI1264"/>
      <c r="BJ1264"/>
      <c r="BK1264" s="137"/>
      <c r="BO1264"/>
      <c r="BP1264"/>
      <c r="BQ1264"/>
      <c r="BR1264"/>
      <c r="BS1264"/>
    </row>
    <row r="1265" spans="1:71" ht="27" customHeight="1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 s="41"/>
      <c r="S1265"/>
      <c r="U1265" s="137"/>
      <c r="AB1265"/>
      <c r="AE1265"/>
      <c r="AI1265"/>
      <c r="AK1265"/>
      <c r="AL1265"/>
      <c r="AM1265"/>
      <c r="AN1265"/>
      <c r="AO1265"/>
      <c r="AP1265"/>
      <c r="AQ1265"/>
      <c r="AR1265"/>
      <c r="BF1265"/>
      <c r="BG1265"/>
      <c r="BH1265"/>
      <c r="BI1265"/>
      <c r="BJ1265"/>
      <c r="BK1265" s="137"/>
      <c r="BO1265"/>
      <c r="BP1265"/>
      <c r="BQ1265"/>
      <c r="BR1265"/>
      <c r="BS1265"/>
    </row>
    <row r="1266" spans="1:71" ht="27" customHeight="1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 s="41"/>
      <c r="S1266"/>
      <c r="U1266" s="137"/>
      <c r="AB1266"/>
      <c r="AE1266"/>
      <c r="AI1266"/>
      <c r="AK1266"/>
      <c r="AL1266"/>
      <c r="AM1266"/>
      <c r="AN1266"/>
      <c r="AO1266"/>
      <c r="AP1266"/>
      <c r="AQ1266"/>
      <c r="AR1266"/>
      <c r="BF1266"/>
      <c r="BG1266"/>
      <c r="BH1266"/>
      <c r="BI1266"/>
      <c r="BJ1266"/>
      <c r="BK1266" s="137"/>
      <c r="BO1266"/>
      <c r="BP1266"/>
      <c r="BQ1266"/>
      <c r="BR1266"/>
      <c r="BS1266"/>
    </row>
    <row r="1267" spans="1:71" ht="27" customHeight="1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 s="41"/>
      <c r="S1267"/>
      <c r="U1267" s="137"/>
      <c r="AB1267"/>
      <c r="AE1267"/>
      <c r="AI1267"/>
      <c r="AK1267"/>
      <c r="AL1267"/>
      <c r="AM1267"/>
      <c r="AN1267"/>
      <c r="AO1267"/>
      <c r="AP1267"/>
      <c r="AQ1267"/>
      <c r="AR1267"/>
      <c r="BF1267"/>
      <c r="BG1267"/>
      <c r="BH1267"/>
      <c r="BI1267"/>
      <c r="BJ1267"/>
      <c r="BK1267" s="137"/>
      <c r="BO1267"/>
      <c r="BP1267"/>
      <c r="BQ1267"/>
      <c r="BR1267"/>
      <c r="BS1267"/>
    </row>
    <row r="1268" spans="1:71" ht="27" customHeight="1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 s="41"/>
      <c r="S1268"/>
      <c r="U1268" s="137"/>
      <c r="AB1268"/>
      <c r="AE1268"/>
      <c r="AI1268"/>
      <c r="AK1268"/>
      <c r="AL1268"/>
      <c r="AM1268"/>
      <c r="AN1268"/>
      <c r="AO1268"/>
      <c r="AP1268"/>
      <c r="AQ1268"/>
      <c r="AR1268"/>
      <c r="BF1268"/>
      <c r="BG1268"/>
      <c r="BH1268"/>
      <c r="BI1268"/>
      <c r="BJ1268"/>
      <c r="BK1268" s="137"/>
      <c r="BO1268"/>
      <c r="BP1268"/>
      <c r="BQ1268"/>
      <c r="BR1268"/>
      <c r="BS1268"/>
    </row>
    <row r="1269" spans="1:71" ht="27" customHeight="1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 s="41"/>
      <c r="S1269"/>
      <c r="U1269" s="137"/>
      <c r="AB1269"/>
      <c r="AE1269"/>
      <c r="AI1269"/>
      <c r="AK1269"/>
      <c r="AL1269"/>
      <c r="AM1269"/>
      <c r="AN1269"/>
      <c r="AO1269"/>
      <c r="AP1269"/>
      <c r="AQ1269"/>
      <c r="AR1269"/>
      <c r="BF1269"/>
      <c r="BG1269"/>
      <c r="BH1269"/>
      <c r="BI1269"/>
      <c r="BJ1269"/>
      <c r="BK1269" s="137"/>
      <c r="BO1269"/>
      <c r="BP1269"/>
      <c r="BQ1269"/>
      <c r="BR1269"/>
      <c r="BS1269"/>
    </row>
    <row r="1270" spans="1:71" ht="36" customHeight="1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 s="41"/>
      <c r="S1270"/>
      <c r="U1270" s="137"/>
      <c r="AB1270"/>
      <c r="AE1270"/>
      <c r="AI1270"/>
      <c r="AK1270"/>
      <c r="AL1270"/>
      <c r="AM1270"/>
      <c r="AN1270"/>
      <c r="AO1270"/>
      <c r="AP1270"/>
      <c r="AQ1270"/>
      <c r="AR1270"/>
      <c r="BF1270"/>
      <c r="BG1270"/>
      <c r="BH1270"/>
      <c r="BI1270"/>
      <c r="BJ1270"/>
      <c r="BK1270" s="137"/>
      <c r="BO1270"/>
      <c r="BP1270"/>
      <c r="BQ1270"/>
      <c r="BR1270"/>
      <c r="BS1270"/>
    </row>
    <row r="1271" spans="1:71" ht="27" customHeight="1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 s="41"/>
      <c r="S1271"/>
      <c r="U1271" s="137"/>
      <c r="AB1271"/>
      <c r="AE1271"/>
      <c r="AI1271"/>
      <c r="AK1271"/>
      <c r="AL1271"/>
      <c r="AM1271"/>
      <c r="AN1271"/>
      <c r="AO1271"/>
      <c r="AP1271"/>
      <c r="AQ1271"/>
      <c r="AR1271"/>
      <c r="BF1271"/>
      <c r="BG1271"/>
      <c r="BH1271"/>
      <c r="BI1271"/>
      <c r="BJ1271"/>
      <c r="BK1271" s="137"/>
      <c r="BO1271"/>
      <c r="BP1271"/>
      <c r="BQ1271"/>
      <c r="BR1271"/>
      <c r="BS1271"/>
    </row>
    <row r="1272" spans="1:71" ht="27" customHeight="1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 s="41"/>
      <c r="S1272"/>
      <c r="U1272" s="137"/>
      <c r="AB1272"/>
      <c r="AE1272"/>
      <c r="AI1272"/>
      <c r="AK1272"/>
      <c r="AL1272"/>
      <c r="AM1272"/>
      <c r="AN1272"/>
      <c r="AO1272"/>
      <c r="AP1272"/>
      <c r="AQ1272"/>
      <c r="AR1272"/>
      <c r="BF1272"/>
      <c r="BG1272"/>
      <c r="BH1272"/>
      <c r="BI1272"/>
      <c r="BJ1272"/>
      <c r="BK1272" s="137"/>
      <c r="BO1272"/>
      <c r="BP1272"/>
      <c r="BQ1272"/>
      <c r="BR1272"/>
      <c r="BS1272"/>
    </row>
    <row r="1273" spans="1:71" ht="27" customHeight="1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 s="41"/>
      <c r="S1273"/>
      <c r="U1273" s="137"/>
      <c r="AB1273"/>
      <c r="AE1273"/>
      <c r="AI1273"/>
      <c r="AK1273"/>
      <c r="AL1273"/>
      <c r="AM1273"/>
      <c r="AN1273"/>
      <c r="AO1273"/>
      <c r="AP1273"/>
      <c r="AQ1273"/>
      <c r="AR1273"/>
      <c r="BF1273"/>
      <c r="BG1273"/>
      <c r="BH1273"/>
      <c r="BI1273"/>
      <c r="BJ1273"/>
      <c r="BK1273" s="137"/>
      <c r="BO1273"/>
      <c r="BP1273"/>
      <c r="BQ1273"/>
      <c r="BR1273"/>
      <c r="BS1273"/>
    </row>
    <row r="1274" spans="1:71" ht="27" customHeight="1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 s="41"/>
      <c r="S1274"/>
      <c r="U1274" s="137"/>
      <c r="AB1274"/>
      <c r="AE1274"/>
      <c r="AI1274"/>
      <c r="AK1274"/>
      <c r="AL1274"/>
      <c r="AM1274"/>
      <c r="AN1274"/>
      <c r="AO1274"/>
      <c r="AP1274"/>
      <c r="AQ1274"/>
      <c r="AR1274"/>
      <c r="BF1274"/>
      <c r="BG1274"/>
      <c r="BH1274"/>
      <c r="BI1274"/>
      <c r="BJ1274"/>
      <c r="BK1274" s="137"/>
      <c r="BO1274"/>
      <c r="BP1274"/>
      <c r="BQ1274"/>
      <c r="BR1274"/>
      <c r="BS1274"/>
    </row>
    <row r="1275" spans="1:71" ht="27" customHeight="1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 s="41"/>
      <c r="S1275"/>
      <c r="U1275" s="137"/>
      <c r="AB1275"/>
      <c r="AE1275"/>
      <c r="AI1275"/>
      <c r="AK1275"/>
      <c r="AL1275"/>
      <c r="AM1275"/>
      <c r="AN1275"/>
      <c r="AO1275"/>
      <c r="AP1275"/>
      <c r="AQ1275"/>
      <c r="AR1275"/>
      <c r="BF1275"/>
      <c r="BG1275"/>
      <c r="BH1275"/>
      <c r="BI1275"/>
      <c r="BJ1275"/>
      <c r="BK1275" s="137"/>
      <c r="BO1275"/>
      <c r="BP1275"/>
      <c r="BQ1275"/>
      <c r="BR1275"/>
      <c r="BS1275"/>
    </row>
    <row r="1276" spans="1:71" ht="27" customHeight="1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 s="41"/>
      <c r="S1276"/>
      <c r="U1276" s="137"/>
      <c r="AB1276"/>
      <c r="AE1276"/>
      <c r="AI1276"/>
      <c r="AK1276"/>
      <c r="AL1276"/>
      <c r="AM1276"/>
      <c r="AN1276"/>
      <c r="AO1276"/>
      <c r="AP1276"/>
      <c r="AQ1276"/>
      <c r="AR1276"/>
      <c r="BF1276"/>
      <c r="BG1276"/>
      <c r="BH1276"/>
      <c r="BI1276"/>
      <c r="BJ1276"/>
      <c r="BK1276" s="137"/>
      <c r="BO1276"/>
      <c r="BP1276"/>
      <c r="BQ1276"/>
      <c r="BR1276"/>
      <c r="BS1276"/>
    </row>
    <row r="1277" spans="1:71" ht="27" customHeight="1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 s="41"/>
      <c r="S1277"/>
      <c r="U1277" s="137"/>
      <c r="AB1277"/>
      <c r="AE1277"/>
      <c r="AI1277"/>
      <c r="AK1277"/>
      <c r="AL1277"/>
      <c r="AM1277"/>
      <c r="AN1277"/>
      <c r="AO1277"/>
      <c r="AP1277"/>
      <c r="AQ1277"/>
      <c r="AR1277"/>
      <c r="BF1277"/>
      <c r="BG1277"/>
      <c r="BH1277"/>
      <c r="BI1277"/>
      <c r="BJ1277"/>
      <c r="BK1277" s="137"/>
      <c r="BO1277"/>
      <c r="BP1277"/>
      <c r="BQ1277"/>
      <c r="BR1277"/>
      <c r="BS1277"/>
    </row>
    <row r="1278" spans="1:71" ht="38.25" customHeight="1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 s="41"/>
      <c r="S1278"/>
      <c r="U1278" s="137"/>
      <c r="AB1278"/>
      <c r="AE1278"/>
      <c r="AI1278"/>
      <c r="AK1278"/>
      <c r="AL1278"/>
      <c r="AM1278"/>
      <c r="AN1278"/>
      <c r="AO1278"/>
      <c r="AP1278"/>
      <c r="AQ1278"/>
      <c r="AR1278"/>
      <c r="BF1278"/>
      <c r="BG1278"/>
      <c r="BH1278"/>
      <c r="BI1278"/>
      <c r="BJ1278"/>
      <c r="BK1278" s="137"/>
      <c r="BO1278"/>
      <c r="BP1278"/>
      <c r="BQ1278"/>
      <c r="BR1278"/>
      <c r="BS1278"/>
    </row>
    <row r="1279" spans="1:71" ht="38.25" customHeight="1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 s="41"/>
      <c r="S1279"/>
      <c r="U1279" s="137"/>
      <c r="AB1279"/>
      <c r="AE1279"/>
      <c r="AI1279"/>
      <c r="AK1279"/>
      <c r="AL1279"/>
      <c r="AM1279"/>
      <c r="AN1279"/>
      <c r="AO1279"/>
      <c r="AP1279"/>
      <c r="AQ1279"/>
      <c r="AR1279"/>
      <c r="BF1279"/>
      <c r="BG1279"/>
      <c r="BH1279"/>
      <c r="BI1279"/>
      <c r="BJ1279"/>
      <c r="BK1279" s="137"/>
      <c r="BO1279"/>
      <c r="BP1279"/>
      <c r="BQ1279"/>
      <c r="BR1279"/>
      <c r="BS1279"/>
    </row>
    <row r="1280" spans="1:71" ht="27" customHeight="1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 s="41"/>
      <c r="S1280"/>
      <c r="U1280" s="137"/>
      <c r="AB1280"/>
      <c r="AE1280"/>
      <c r="AI1280"/>
      <c r="AK1280"/>
      <c r="AL1280"/>
      <c r="AM1280"/>
      <c r="AN1280"/>
      <c r="AO1280"/>
      <c r="AP1280"/>
      <c r="AQ1280"/>
      <c r="AR1280"/>
      <c r="BF1280"/>
      <c r="BG1280"/>
      <c r="BH1280"/>
      <c r="BI1280"/>
      <c r="BJ1280"/>
      <c r="BK1280" s="137"/>
      <c r="BO1280"/>
      <c r="BP1280"/>
      <c r="BQ1280"/>
      <c r="BR1280"/>
      <c r="BS1280"/>
    </row>
    <row r="1281" spans="1:71" ht="27" customHeight="1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 s="41"/>
      <c r="S1281"/>
      <c r="U1281" s="137"/>
      <c r="AB1281"/>
      <c r="AE1281"/>
      <c r="AI1281"/>
      <c r="AK1281"/>
      <c r="AL1281"/>
      <c r="AM1281"/>
      <c r="AN1281"/>
      <c r="AO1281"/>
      <c r="AP1281"/>
      <c r="AQ1281"/>
      <c r="AR1281"/>
      <c r="BF1281"/>
      <c r="BG1281"/>
      <c r="BH1281"/>
      <c r="BI1281"/>
      <c r="BJ1281"/>
      <c r="BK1281" s="137"/>
      <c r="BO1281"/>
      <c r="BP1281"/>
      <c r="BQ1281"/>
      <c r="BR1281"/>
      <c r="BS1281"/>
    </row>
    <row r="1282" spans="1:71" ht="27" customHeight="1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 s="41"/>
      <c r="S1282"/>
      <c r="U1282" s="137"/>
      <c r="AB1282"/>
      <c r="AE1282"/>
      <c r="AI1282"/>
      <c r="AK1282"/>
      <c r="AL1282"/>
      <c r="AM1282"/>
      <c r="AN1282"/>
      <c r="AO1282"/>
      <c r="AP1282"/>
      <c r="AQ1282"/>
      <c r="AR1282"/>
      <c r="BF1282"/>
      <c r="BG1282"/>
      <c r="BH1282"/>
      <c r="BI1282"/>
      <c r="BJ1282"/>
      <c r="BK1282" s="137"/>
      <c r="BO1282"/>
      <c r="BP1282"/>
      <c r="BQ1282"/>
      <c r="BR1282"/>
      <c r="BS1282"/>
    </row>
    <row r="1283" spans="1:71" ht="27" customHeight="1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 s="41"/>
      <c r="S1283"/>
      <c r="U1283" s="137"/>
      <c r="AB1283"/>
      <c r="AE1283"/>
      <c r="AI1283"/>
      <c r="AK1283"/>
      <c r="AL1283"/>
      <c r="AM1283"/>
      <c r="AN1283"/>
      <c r="AO1283"/>
      <c r="AP1283"/>
      <c r="AQ1283"/>
      <c r="AR1283"/>
      <c r="BF1283"/>
      <c r="BG1283"/>
      <c r="BH1283"/>
      <c r="BI1283"/>
      <c r="BJ1283"/>
      <c r="BK1283" s="137"/>
      <c r="BO1283"/>
      <c r="BP1283"/>
      <c r="BQ1283"/>
      <c r="BR1283"/>
      <c r="BS1283"/>
    </row>
    <row r="1284" spans="1:71" ht="27" customHeight="1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 s="41"/>
      <c r="S1284"/>
      <c r="U1284" s="137"/>
      <c r="AB1284"/>
      <c r="AE1284"/>
      <c r="AI1284"/>
      <c r="AK1284"/>
      <c r="AL1284"/>
      <c r="AM1284"/>
      <c r="AN1284"/>
      <c r="AO1284"/>
      <c r="AP1284"/>
      <c r="AQ1284"/>
      <c r="AR1284"/>
      <c r="BF1284"/>
      <c r="BG1284"/>
      <c r="BH1284"/>
      <c r="BI1284"/>
      <c r="BJ1284"/>
      <c r="BK1284" s="137"/>
      <c r="BO1284"/>
      <c r="BP1284"/>
      <c r="BQ1284"/>
      <c r="BR1284"/>
      <c r="BS1284"/>
    </row>
    <row r="1285" spans="1:71" ht="27" customHeight="1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 s="41"/>
      <c r="S1285"/>
      <c r="U1285" s="137"/>
      <c r="AB1285"/>
      <c r="AE1285"/>
      <c r="AI1285"/>
      <c r="AK1285"/>
      <c r="AL1285"/>
      <c r="AM1285"/>
      <c r="AN1285"/>
      <c r="AO1285"/>
      <c r="AP1285"/>
      <c r="AQ1285"/>
      <c r="AR1285"/>
      <c r="BF1285"/>
      <c r="BG1285"/>
      <c r="BH1285"/>
      <c r="BI1285"/>
      <c r="BJ1285"/>
      <c r="BK1285" s="137"/>
      <c r="BO1285"/>
      <c r="BP1285"/>
      <c r="BQ1285"/>
      <c r="BR1285"/>
      <c r="BS1285"/>
    </row>
    <row r="1286" spans="1:71" ht="27" customHeight="1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 s="41"/>
      <c r="S1286"/>
      <c r="U1286" s="137"/>
      <c r="AB1286"/>
      <c r="AE1286"/>
      <c r="AI1286"/>
      <c r="AK1286"/>
      <c r="AL1286"/>
      <c r="AM1286"/>
      <c r="AN1286"/>
      <c r="AO1286"/>
      <c r="AP1286"/>
      <c r="AQ1286"/>
      <c r="AR1286"/>
      <c r="BF1286"/>
      <c r="BG1286"/>
      <c r="BH1286"/>
      <c r="BI1286"/>
      <c r="BJ1286"/>
      <c r="BK1286" s="137"/>
      <c r="BO1286"/>
      <c r="BP1286"/>
      <c r="BQ1286"/>
      <c r="BR1286"/>
      <c r="BS1286"/>
    </row>
    <row r="1287" spans="1:71" ht="27" customHeight="1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 s="41"/>
      <c r="S1287"/>
      <c r="U1287" s="137"/>
      <c r="AB1287"/>
      <c r="AE1287"/>
      <c r="AI1287"/>
      <c r="AK1287"/>
      <c r="AL1287"/>
      <c r="AM1287"/>
      <c r="AN1287"/>
      <c r="AO1287"/>
      <c r="AP1287"/>
      <c r="AQ1287"/>
      <c r="AR1287"/>
      <c r="BF1287"/>
      <c r="BG1287"/>
      <c r="BH1287"/>
      <c r="BI1287"/>
      <c r="BJ1287"/>
      <c r="BK1287" s="137"/>
      <c r="BO1287"/>
      <c r="BP1287"/>
      <c r="BQ1287"/>
      <c r="BR1287"/>
      <c r="BS1287"/>
    </row>
    <row r="1288" spans="1:71" ht="27" customHeight="1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 s="41"/>
      <c r="S1288"/>
      <c r="U1288" s="137"/>
      <c r="AB1288"/>
      <c r="AE1288"/>
      <c r="AI1288"/>
      <c r="AK1288"/>
      <c r="AL1288"/>
      <c r="AM1288"/>
      <c r="AN1288"/>
      <c r="AO1288"/>
      <c r="AP1288"/>
      <c r="AQ1288"/>
      <c r="AR1288"/>
      <c r="BF1288"/>
      <c r="BG1288"/>
      <c r="BH1288"/>
      <c r="BI1288"/>
      <c r="BJ1288"/>
      <c r="BK1288" s="137"/>
      <c r="BO1288"/>
      <c r="BP1288"/>
      <c r="BQ1288"/>
      <c r="BR1288"/>
      <c r="BS1288"/>
    </row>
    <row r="1289" spans="1:71" ht="27" customHeight="1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 s="41"/>
      <c r="S1289"/>
      <c r="U1289" s="137"/>
      <c r="AB1289"/>
      <c r="AE1289"/>
      <c r="AI1289"/>
      <c r="AK1289"/>
      <c r="AL1289"/>
      <c r="AM1289"/>
      <c r="AN1289"/>
      <c r="AO1289"/>
      <c r="AP1289"/>
      <c r="AQ1289"/>
      <c r="AR1289"/>
      <c r="BF1289"/>
      <c r="BG1289"/>
      <c r="BH1289"/>
      <c r="BI1289"/>
      <c r="BJ1289"/>
      <c r="BK1289" s="137"/>
      <c r="BO1289"/>
      <c r="BP1289"/>
      <c r="BQ1289"/>
      <c r="BR1289"/>
      <c r="BS1289"/>
    </row>
    <row r="1290" spans="1:71" ht="27" customHeight="1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 s="41"/>
      <c r="S1290"/>
      <c r="U1290" s="137"/>
      <c r="AB1290"/>
      <c r="AE1290"/>
      <c r="AI1290"/>
      <c r="AK1290"/>
      <c r="AL1290"/>
      <c r="AM1290"/>
      <c r="AN1290"/>
      <c r="AO1290"/>
      <c r="AP1290"/>
      <c r="AQ1290"/>
      <c r="AR1290"/>
      <c r="BF1290"/>
      <c r="BG1290"/>
      <c r="BH1290"/>
      <c r="BI1290"/>
      <c r="BJ1290"/>
      <c r="BK1290" s="137"/>
      <c r="BO1290"/>
      <c r="BP1290"/>
      <c r="BQ1290"/>
      <c r="BR1290"/>
      <c r="BS1290"/>
    </row>
    <row r="1291" spans="1:71" ht="27" customHeight="1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 s="41"/>
      <c r="S1291"/>
      <c r="U1291" s="137"/>
      <c r="AB1291"/>
      <c r="AE1291"/>
      <c r="AI1291"/>
      <c r="AK1291"/>
      <c r="AL1291"/>
      <c r="AM1291"/>
      <c r="AN1291"/>
      <c r="AO1291"/>
      <c r="AP1291"/>
      <c r="AQ1291"/>
      <c r="AR1291"/>
      <c r="BF1291"/>
      <c r="BG1291"/>
      <c r="BH1291"/>
      <c r="BI1291"/>
      <c r="BJ1291"/>
      <c r="BK1291" s="137"/>
      <c r="BO1291"/>
      <c r="BP1291"/>
      <c r="BQ1291"/>
      <c r="BR1291"/>
      <c r="BS1291"/>
    </row>
    <row r="1292" spans="1:71" ht="27" customHeight="1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 s="41"/>
      <c r="S1292"/>
      <c r="U1292" s="137"/>
      <c r="AB1292"/>
      <c r="AE1292"/>
      <c r="AI1292"/>
      <c r="AK1292"/>
      <c r="AL1292"/>
      <c r="AM1292"/>
      <c r="AN1292"/>
      <c r="AO1292"/>
      <c r="AP1292"/>
      <c r="AQ1292"/>
      <c r="AR1292"/>
      <c r="BF1292"/>
      <c r="BG1292"/>
      <c r="BH1292"/>
      <c r="BI1292"/>
      <c r="BJ1292"/>
      <c r="BK1292" s="137"/>
      <c r="BO1292"/>
      <c r="BP1292"/>
      <c r="BQ1292"/>
      <c r="BR1292"/>
      <c r="BS1292"/>
    </row>
    <row r="1293" spans="1:71" ht="27" customHeight="1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 s="41"/>
      <c r="S1293"/>
      <c r="U1293" s="137"/>
      <c r="AB1293"/>
      <c r="AE1293"/>
      <c r="AI1293"/>
      <c r="AK1293"/>
      <c r="AL1293"/>
      <c r="AM1293"/>
      <c r="AN1293"/>
      <c r="AO1293"/>
      <c r="AP1293"/>
      <c r="AQ1293"/>
      <c r="AR1293"/>
      <c r="BF1293"/>
      <c r="BG1293"/>
      <c r="BH1293"/>
      <c r="BI1293"/>
      <c r="BJ1293"/>
      <c r="BK1293" s="137"/>
      <c r="BO1293"/>
      <c r="BP1293"/>
      <c r="BQ1293"/>
      <c r="BR1293"/>
      <c r="BS1293"/>
    </row>
    <row r="1294" spans="1:71" ht="27" customHeight="1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 s="41"/>
      <c r="S1294"/>
      <c r="U1294" s="137"/>
      <c r="AB1294"/>
      <c r="AE1294"/>
      <c r="AI1294"/>
      <c r="AK1294"/>
      <c r="AL1294"/>
      <c r="AM1294"/>
      <c r="AN1294"/>
      <c r="AO1294"/>
      <c r="AP1294"/>
      <c r="AQ1294"/>
      <c r="AR1294"/>
      <c r="BF1294"/>
      <c r="BG1294"/>
      <c r="BH1294"/>
      <c r="BI1294"/>
      <c r="BJ1294"/>
      <c r="BK1294" s="137"/>
      <c r="BO1294"/>
      <c r="BP1294"/>
      <c r="BQ1294"/>
      <c r="BR1294"/>
      <c r="BS1294"/>
    </row>
    <row r="1295" spans="1:71" ht="27" customHeight="1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 s="41"/>
      <c r="S1295"/>
      <c r="U1295" s="137"/>
      <c r="AB1295"/>
      <c r="AE1295"/>
      <c r="AI1295"/>
      <c r="AK1295"/>
      <c r="AL1295"/>
      <c r="AM1295"/>
      <c r="AN1295"/>
      <c r="AO1295"/>
      <c r="AP1295"/>
      <c r="AQ1295"/>
      <c r="AR1295"/>
      <c r="BF1295"/>
      <c r="BG1295"/>
      <c r="BH1295"/>
      <c r="BI1295"/>
      <c r="BJ1295"/>
      <c r="BK1295" s="137"/>
      <c r="BO1295"/>
      <c r="BP1295"/>
      <c r="BQ1295"/>
      <c r="BR1295"/>
      <c r="BS1295"/>
    </row>
    <row r="1296" spans="1:71" ht="27" customHeight="1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 s="41"/>
      <c r="S1296"/>
      <c r="U1296" s="137"/>
      <c r="AB1296"/>
      <c r="AE1296"/>
      <c r="AI1296"/>
      <c r="AK1296"/>
      <c r="AL1296"/>
      <c r="AM1296"/>
      <c r="AN1296"/>
      <c r="AO1296"/>
      <c r="AP1296"/>
      <c r="AQ1296"/>
      <c r="AR1296"/>
      <c r="BF1296"/>
      <c r="BG1296"/>
      <c r="BH1296"/>
      <c r="BI1296"/>
      <c r="BJ1296"/>
      <c r="BK1296" s="137"/>
      <c r="BO1296"/>
      <c r="BP1296"/>
      <c r="BQ1296"/>
      <c r="BR1296"/>
      <c r="BS1296"/>
    </row>
    <row r="1297" spans="1:71" ht="27" customHeight="1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 s="41"/>
      <c r="S1297"/>
      <c r="U1297" s="137"/>
      <c r="AB1297"/>
      <c r="AE1297"/>
      <c r="AI1297"/>
      <c r="AK1297"/>
      <c r="AL1297"/>
      <c r="AM1297"/>
      <c r="AN1297"/>
      <c r="AO1297"/>
      <c r="AP1297"/>
      <c r="AQ1297"/>
      <c r="AR1297"/>
      <c r="BF1297"/>
      <c r="BG1297"/>
      <c r="BH1297"/>
      <c r="BI1297"/>
      <c r="BJ1297"/>
      <c r="BK1297" s="137"/>
      <c r="BO1297"/>
      <c r="BP1297"/>
      <c r="BQ1297"/>
      <c r="BR1297"/>
      <c r="BS1297"/>
    </row>
    <row r="1298" spans="1:71" ht="27" customHeight="1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 s="41"/>
      <c r="S1298"/>
      <c r="U1298" s="137"/>
      <c r="AB1298"/>
      <c r="AE1298"/>
      <c r="AI1298"/>
      <c r="AK1298"/>
      <c r="AL1298"/>
      <c r="AM1298"/>
      <c r="AN1298"/>
      <c r="AO1298"/>
      <c r="AP1298"/>
      <c r="AQ1298"/>
      <c r="AR1298"/>
      <c r="BF1298"/>
      <c r="BG1298"/>
      <c r="BH1298"/>
      <c r="BI1298"/>
      <c r="BJ1298"/>
      <c r="BK1298" s="137"/>
      <c r="BO1298"/>
      <c r="BP1298"/>
      <c r="BQ1298"/>
      <c r="BR1298"/>
      <c r="BS1298"/>
    </row>
    <row r="1299" spans="1:71" ht="27" customHeight="1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 s="41"/>
      <c r="S1299"/>
      <c r="U1299" s="137"/>
      <c r="AB1299"/>
      <c r="AE1299"/>
      <c r="AI1299"/>
      <c r="AK1299"/>
      <c r="AL1299"/>
      <c r="AM1299"/>
      <c r="AN1299"/>
      <c r="AO1299"/>
      <c r="AP1299"/>
      <c r="AQ1299"/>
      <c r="AR1299"/>
      <c r="BF1299"/>
      <c r="BG1299"/>
      <c r="BH1299"/>
      <c r="BI1299"/>
      <c r="BJ1299"/>
      <c r="BK1299" s="137"/>
      <c r="BO1299"/>
      <c r="BP1299"/>
      <c r="BQ1299"/>
      <c r="BR1299"/>
      <c r="BS1299"/>
    </row>
    <row r="1300" spans="1:71" ht="27" customHeight="1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 s="41"/>
      <c r="S1300"/>
      <c r="U1300" s="137"/>
      <c r="AB1300"/>
      <c r="AE1300"/>
      <c r="AI1300"/>
      <c r="AK1300"/>
      <c r="AL1300"/>
      <c r="AM1300"/>
      <c r="AN1300"/>
      <c r="AO1300"/>
      <c r="AP1300"/>
      <c r="AQ1300"/>
      <c r="AR1300"/>
      <c r="BF1300"/>
      <c r="BG1300"/>
      <c r="BH1300"/>
      <c r="BI1300"/>
      <c r="BJ1300"/>
      <c r="BK1300" s="137"/>
      <c r="BO1300"/>
      <c r="BP1300"/>
      <c r="BQ1300"/>
      <c r="BR1300"/>
      <c r="BS1300"/>
    </row>
    <row r="1301" spans="1:71" ht="27" customHeight="1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 s="41"/>
      <c r="S1301"/>
      <c r="U1301" s="137"/>
      <c r="AB1301"/>
      <c r="AE1301"/>
      <c r="AI1301"/>
      <c r="AK1301"/>
      <c r="AL1301"/>
      <c r="AM1301"/>
      <c r="AN1301"/>
      <c r="AO1301"/>
      <c r="AP1301"/>
      <c r="AQ1301"/>
      <c r="AR1301"/>
      <c r="BF1301"/>
      <c r="BG1301"/>
      <c r="BH1301"/>
      <c r="BI1301"/>
      <c r="BJ1301"/>
      <c r="BK1301" s="137"/>
      <c r="BO1301"/>
      <c r="BP1301"/>
      <c r="BQ1301"/>
      <c r="BR1301"/>
      <c r="BS1301"/>
    </row>
    <row r="1302" spans="1:71" ht="27" customHeight="1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 s="41"/>
      <c r="S1302"/>
      <c r="U1302" s="137"/>
      <c r="AB1302"/>
      <c r="AE1302"/>
      <c r="AI1302"/>
      <c r="AK1302"/>
      <c r="AL1302"/>
      <c r="AM1302"/>
      <c r="AN1302"/>
      <c r="AO1302"/>
      <c r="AP1302"/>
      <c r="AQ1302"/>
      <c r="AR1302"/>
      <c r="BF1302"/>
      <c r="BG1302"/>
      <c r="BH1302"/>
      <c r="BI1302"/>
      <c r="BJ1302"/>
      <c r="BK1302" s="137"/>
      <c r="BO1302"/>
      <c r="BP1302"/>
      <c r="BQ1302"/>
      <c r="BR1302"/>
      <c r="BS1302"/>
    </row>
    <row r="1303" spans="1:71" ht="27" customHeight="1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 s="41"/>
      <c r="S1303"/>
      <c r="U1303" s="137"/>
      <c r="AB1303"/>
      <c r="AE1303"/>
      <c r="AI1303"/>
      <c r="AK1303"/>
      <c r="AL1303"/>
      <c r="AM1303"/>
      <c r="AN1303"/>
      <c r="AO1303"/>
      <c r="AP1303"/>
      <c r="AQ1303"/>
      <c r="AR1303"/>
      <c r="BF1303"/>
      <c r="BG1303"/>
      <c r="BH1303"/>
      <c r="BI1303"/>
      <c r="BJ1303"/>
      <c r="BK1303" s="137"/>
      <c r="BO1303"/>
      <c r="BP1303"/>
      <c r="BQ1303"/>
      <c r="BR1303"/>
      <c r="BS1303"/>
    </row>
    <row r="1304" spans="1:71" ht="27" customHeight="1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 s="41"/>
      <c r="S1304"/>
      <c r="U1304" s="137"/>
      <c r="AB1304"/>
      <c r="AE1304"/>
      <c r="AI1304"/>
      <c r="AK1304"/>
      <c r="AL1304"/>
      <c r="AM1304"/>
      <c r="AN1304"/>
      <c r="AO1304"/>
      <c r="AP1304"/>
      <c r="AQ1304"/>
      <c r="AR1304"/>
      <c r="BF1304"/>
      <c r="BG1304"/>
      <c r="BH1304"/>
      <c r="BI1304"/>
      <c r="BJ1304"/>
      <c r="BK1304" s="137"/>
      <c r="BO1304"/>
      <c r="BP1304"/>
      <c r="BQ1304"/>
      <c r="BR1304"/>
      <c r="BS1304"/>
    </row>
    <row r="1305" spans="1:71" ht="27" customHeight="1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 s="41"/>
      <c r="S1305"/>
      <c r="U1305" s="137"/>
      <c r="AB1305"/>
      <c r="AE1305"/>
      <c r="AI1305"/>
      <c r="AK1305"/>
      <c r="AL1305"/>
      <c r="AM1305"/>
      <c r="AN1305"/>
      <c r="AO1305"/>
      <c r="AP1305"/>
      <c r="AQ1305"/>
      <c r="AR1305"/>
      <c r="BF1305"/>
      <c r="BG1305"/>
      <c r="BH1305"/>
      <c r="BI1305"/>
      <c r="BJ1305"/>
      <c r="BK1305" s="137"/>
      <c r="BO1305"/>
      <c r="BP1305"/>
      <c r="BQ1305"/>
      <c r="BR1305"/>
      <c r="BS1305"/>
    </row>
    <row r="1306" spans="1:71" ht="27" customHeight="1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 s="41"/>
      <c r="S1306"/>
      <c r="U1306" s="137"/>
      <c r="AB1306"/>
      <c r="AE1306"/>
      <c r="AI1306"/>
      <c r="AK1306"/>
      <c r="AL1306"/>
      <c r="AM1306"/>
      <c r="AN1306"/>
      <c r="AO1306"/>
      <c r="AP1306"/>
      <c r="AQ1306"/>
      <c r="AR1306"/>
      <c r="BF1306"/>
      <c r="BG1306"/>
      <c r="BH1306"/>
      <c r="BI1306"/>
      <c r="BJ1306"/>
      <c r="BK1306" s="137"/>
      <c r="BO1306"/>
      <c r="BP1306"/>
      <c r="BQ1306"/>
      <c r="BR1306"/>
      <c r="BS1306"/>
    </row>
    <row r="1307" spans="1:71" ht="27" customHeight="1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 s="41"/>
      <c r="S1307"/>
      <c r="U1307" s="137"/>
      <c r="AB1307"/>
      <c r="AE1307"/>
      <c r="AI1307"/>
      <c r="AK1307"/>
      <c r="AL1307"/>
      <c r="AM1307"/>
      <c r="AN1307"/>
      <c r="AO1307"/>
      <c r="AP1307"/>
      <c r="AQ1307"/>
      <c r="AR1307"/>
      <c r="BF1307"/>
      <c r="BG1307"/>
      <c r="BH1307"/>
      <c r="BI1307"/>
      <c r="BJ1307"/>
      <c r="BK1307" s="137"/>
      <c r="BO1307"/>
      <c r="BP1307"/>
      <c r="BQ1307"/>
      <c r="BR1307"/>
      <c r="BS1307"/>
    </row>
    <row r="1308" spans="1:71" ht="27" customHeight="1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 s="41"/>
      <c r="S1308"/>
      <c r="U1308" s="137"/>
      <c r="AB1308"/>
      <c r="AE1308"/>
      <c r="AI1308"/>
      <c r="AK1308"/>
      <c r="AL1308"/>
      <c r="AM1308"/>
      <c r="AN1308"/>
      <c r="AO1308"/>
      <c r="AP1308"/>
      <c r="AQ1308"/>
      <c r="AR1308"/>
      <c r="BF1308"/>
      <c r="BG1308"/>
      <c r="BH1308"/>
      <c r="BI1308"/>
      <c r="BJ1308"/>
      <c r="BK1308" s="137"/>
      <c r="BO1308"/>
      <c r="BP1308"/>
      <c r="BQ1308"/>
      <c r="BR1308"/>
      <c r="BS1308"/>
    </row>
    <row r="1309" spans="1:71" ht="27" customHeight="1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 s="41"/>
      <c r="S1309"/>
      <c r="U1309" s="137"/>
      <c r="AB1309"/>
      <c r="AE1309"/>
      <c r="AI1309"/>
      <c r="AK1309"/>
      <c r="AL1309"/>
      <c r="AM1309"/>
      <c r="AN1309"/>
      <c r="AO1309"/>
      <c r="AP1309"/>
      <c r="AQ1309"/>
      <c r="AR1309"/>
      <c r="BF1309"/>
      <c r="BG1309"/>
      <c r="BH1309"/>
      <c r="BI1309"/>
      <c r="BJ1309"/>
      <c r="BK1309" s="137"/>
      <c r="BO1309"/>
      <c r="BP1309"/>
      <c r="BQ1309"/>
      <c r="BR1309"/>
      <c r="BS1309"/>
    </row>
    <row r="1310" spans="1:71" ht="27" customHeight="1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 s="41"/>
      <c r="S1310"/>
      <c r="U1310" s="137"/>
      <c r="AB1310"/>
      <c r="AE1310"/>
      <c r="AI1310"/>
      <c r="AK1310"/>
      <c r="AL1310"/>
      <c r="AM1310"/>
      <c r="AN1310"/>
      <c r="AO1310"/>
      <c r="AP1310"/>
      <c r="AQ1310"/>
      <c r="AR1310"/>
      <c r="BF1310"/>
      <c r="BG1310"/>
      <c r="BH1310"/>
      <c r="BI1310"/>
      <c r="BJ1310"/>
      <c r="BK1310" s="137"/>
      <c r="BO1310"/>
      <c r="BP1310"/>
      <c r="BQ1310"/>
      <c r="BR1310"/>
      <c r="BS1310"/>
    </row>
    <row r="1311" spans="1:71" ht="27" customHeight="1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 s="41"/>
      <c r="S1311"/>
      <c r="U1311" s="137"/>
      <c r="AB1311"/>
      <c r="AE1311"/>
      <c r="AI1311"/>
      <c r="AK1311"/>
      <c r="AL1311"/>
      <c r="AM1311"/>
      <c r="AN1311"/>
      <c r="AO1311"/>
      <c r="AP1311"/>
      <c r="AQ1311"/>
      <c r="AR1311"/>
      <c r="BF1311"/>
      <c r="BG1311"/>
      <c r="BH1311"/>
      <c r="BI1311"/>
      <c r="BJ1311"/>
      <c r="BK1311" s="137"/>
      <c r="BO1311"/>
      <c r="BP1311"/>
      <c r="BQ1311"/>
      <c r="BR1311"/>
      <c r="BS1311"/>
    </row>
    <row r="1312" spans="1:71" ht="27" customHeight="1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 s="41"/>
      <c r="S1312"/>
      <c r="U1312" s="137"/>
      <c r="AB1312"/>
      <c r="AE1312"/>
      <c r="AI1312"/>
      <c r="AK1312"/>
      <c r="AL1312"/>
      <c r="AM1312"/>
      <c r="AN1312"/>
      <c r="AO1312"/>
      <c r="AP1312"/>
      <c r="AQ1312"/>
      <c r="AR1312"/>
      <c r="BF1312"/>
      <c r="BG1312"/>
      <c r="BH1312"/>
      <c r="BI1312"/>
      <c r="BJ1312"/>
      <c r="BK1312" s="137"/>
      <c r="BO1312"/>
      <c r="BP1312"/>
      <c r="BQ1312"/>
      <c r="BR1312"/>
      <c r="BS1312"/>
    </row>
    <row r="1313" spans="1:71" ht="27" customHeight="1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 s="41"/>
      <c r="S1313"/>
      <c r="U1313" s="137"/>
      <c r="AB1313"/>
      <c r="AE1313"/>
      <c r="AI1313"/>
      <c r="AK1313"/>
      <c r="AL1313"/>
      <c r="AM1313"/>
      <c r="AN1313"/>
      <c r="AO1313"/>
      <c r="AP1313"/>
      <c r="AQ1313"/>
      <c r="AR1313"/>
      <c r="BF1313"/>
      <c r="BG1313"/>
      <c r="BH1313"/>
      <c r="BI1313"/>
      <c r="BJ1313"/>
      <c r="BK1313" s="137"/>
      <c r="BO1313"/>
      <c r="BP1313"/>
      <c r="BQ1313"/>
      <c r="BR1313"/>
      <c r="BS1313"/>
    </row>
    <row r="1314" spans="1:71" ht="27" customHeight="1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 s="41"/>
      <c r="S1314"/>
      <c r="U1314" s="137"/>
      <c r="AB1314"/>
      <c r="AE1314"/>
      <c r="AI1314"/>
      <c r="AK1314"/>
      <c r="AL1314"/>
      <c r="AM1314"/>
      <c r="AN1314"/>
      <c r="AO1314"/>
      <c r="AP1314"/>
      <c r="AQ1314"/>
      <c r="AR1314"/>
      <c r="BF1314"/>
      <c r="BG1314"/>
      <c r="BH1314"/>
      <c r="BI1314"/>
      <c r="BJ1314"/>
      <c r="BK1314" s="137"/>
      <c r="BO1314"/>
      <c r="BP1314"/>
      <c r="BQ1314"/>
      <c r="BR1314"/>
      <c r="BS1314"/>
    </row>
    <row r="1315" spans="1:71" ht="27" customHeight="1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 s="41"/>
      <c r="S1315"/>
      <c r="U1315" s="137"/>
      <c r="AB1315"/>
      <c r="AE1315"/>
      <c r="AI1315"/>
      <c r="AK1315"/>
      <c r="AL1315"/>
      <c r="AM1315"/>
      <c r="AN1315"/>
      <c r="AO1315"/>
      <c r="AP1315"/>
      <c r="AQ1315"/>
      <c r="AR1315"/>
      <c r="BF1315"/>
      <c r="BG1315"/>
      <c r="BH1315"/>
      <c r="BI1315"/>
      <c r="BJ1315"/>
      <c r="BK1315" s="137"/>
      <c r="BO1315"/>
      <c r="BP1315"/>
      <c r="BQ1315"/>
      <c r="BR1315"/>
      <c r="BS1315"/>
    </row>
    <row r="1316" spans="1:71" ht="27" customHeight="1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 s="41"/>
      <c r="S1316"/>
      <c r="U1316" s="137"/>
      <c r="AB1316"/>
      <c r="AE1316"/>
      <c r="AI1316"/>
      <c r="AK1316"/>
      <c r="AL1316"/>
      <c r="AM1316"/>
      <c r="AN1316"/>
      <c r="AO1316"/>
      <c r="AP1316"/>
      <c r="AQ1316"/>
      <c r="AR1316"/>
      <c r="BF1316"/>
      <c r="BG1316"/>
      <c r="BH1316"/>
      <c r="BI1316"/>
      <c r="BJ1316"/>
      <c r="BK1316" s="137"/>
      <c r="BO1316"/>
      <c r="BP1316"/>
      <c r="BQ1316"/>
      <c r="BR1316"/>
      <c r="BS1316"/>
    </row>
    <row r="1317" spans="1:71" ht="27" customHeight="1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 s="41"/>
      <c r="S1317"/>
      <c r="U1317" s="137"/>
      <c r="AB1317"/>
      <c r="AE1317"/>
      <c r="AI1317"/>
      <c r="AK1317"/>
      <c r="AL1317"/>
      <c r="AM1317"/>
      <c r="AN1317"/>
      <c r="AO1317"/>
      <c r="AP1317"/>
      <c r="AQ1317"/>
      <c r="AR1317"/>
      <c r="BF1317"/>
      <c r="BG1317"/>
      <c r="BH1317"/>
      <c r="BI1317"/>
      <c r="BJ1317"/>
      <c r="BK1317" s="137"/>
      <c r="BO1317"/>
      <c r="BP1317"/>
      <c r="BQ1317"/>
      <c r="BR1317"/>
      <c r="BS1317"/>
    </row>
    <row r="1318" spans="1:71" ht="27" customHeight="1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 s="41"/>
      <c r="S1318"/>
      <c r="U1318" s="137"/>
      <c r="AB1318"/>
      <c r="AE1318"/>
      <c r="AI1318"/>
      <c r="AK1318"/>
      <c r="AL1318"/>
      <c r="AM1318"/>
      <c r="AN1318"/>
      <c r="AO1318"/>
      <c r="AP1318"/>
      <c r="AQ1318"/>
      <c r="AR1318"/>
      <c r="BF1318"/>
      <c r="BG1318"/>
      <c r="BH1318"/>
      <c r="BI1318"/>
      <c r="BJ1318"/>
      <c r="BK1318" s="137"/>
      <c r="BO1318"/>
      <c r="BP1318"/>
      <c r="BQ1318"/>
      <c r="BR1318"/>
      <c r="BS1318"/>
    </row>
    <row r="1319" spans="1:71" ht="27" customHeight="1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 s="41"/>
      <c r="S1319"/>
      <c r="U1319" s="137"/>
      <c r="AB1319"/>
      <c r="AE1319"/>
      <c r="AI1319"/>
      <c r="AK1319"/>
      <c r="AL1319"/>
      <c r="AM1319"/>
      <c r="AN1319"/>
      <c r="AO1319"/>
      <c r="AP1319"/>
      <c r="AQ1319"/>
      <c r="AR1319"/>
      <c r="BF1319"/>
      <c r="BG1319"/>
      <c r="BH1319"/>
      <c r="BI1319"/>
      <c r="BJ1319"/>
      <c r="BK1319" s="137"/>
      <c r="BO1319"/>
      <c r="BP1319"/>
      <c r="BQ1319"/>
      <c r="BR1319"/>
      <c r="BS1319"/>
    </row>
    <row r="1320" spans="1:71" ht="27" customHeight="1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 s="41"/>
      <c r="S1320"/>
      <c r="U1320" s="137"/>
      <c r="AB1320"/>
      <c r="AE1320"/>
      <c r="AI1320"/>
      <c r="AK1320"/>
      <c r="AL1320"/>
      <c r="AM1320"/>
      <c r="AN1320"/>
      <c r="AO1320"/>
      <c r="AP1320"/>
      <c r="AQ1320"/>
      <c r="AR1320"/>
      <c r="BF1320"/>
      <c r="BG1320"/>
      <c r="BH1320"/>
      <c r="BI1320"/>
      <c r="BJ1320"/>
      <c r="BK1320" s="137"/>
      <c r="BO1320"/>
      <c r="BP1320"/>
      <c r="BQ1320"/>
      <c r="BR1320"/>
      <c r="BS1320"/>
    </row>
    <row r="1321" spans="1:71" ht="27" customHeight="1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 s="41"/>
      <c r="S1321"/>
      <c r="U1321" s="137"/>
      <c r="AB1321"/>
      <c r="AE1321"/>
      <c r="AI1321"/>
      <c r="AK1321"/>
      <c r="AL1321"/>
      <c r="AM1321"/>
      <c r="AN1321"/>
      <c r="AO1321"/>
      <c r="AP1321"/>
      <c r="AQ1321"/>
      <c r="AR1321"/>
      <c r="BF1321"/>
      <c r="BG1321"/>
      <c r="BH1321"/>
      <c r="BI1321"/>
      <c r="BJ1321"/>
      <c r="BK1321" s="137"/>
      <c r="BO1321"/>
      <c r="BP1321"/>
      <c r="BQ1321"/>
      <c r="BR1321"/>
      <c r="BS1321"/>
    </row>
    <row r="1322" spans="1:71" ht="27" customHeight="1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 s="41"/>
      <c r="S1322"/>
      <c r="U1322" s="137"/>
      <c r="AB1322"/>
      <c r="AE1322"/>
      <c r="AI1322"/>
      <c r="AK1322"/>
      <c r="AL1322"/>
      <c r="AM1322"/>
      <c r="AN1322"/>
      <c r="AO1322"/>
      <c r="AP1322"/>
      <c r="AQ1322"/>
      <c r="AR1322"/>
      <c r="BF1322"/>
      <c r="BG1322"/>
      <c r="BH1322"/>
      <c r="BI1322"/>
      <c r="BJ1322"/>
      <c r="BK1322" s="137"/>
      <c r="BO1322"/>
      <c r="BP1322"/>
      <c r="BQ1322"/>
      <c r="BR1322"/>
      <c r="BS1322"/>
    </row>
    <row r="1323" spans="1:71" ht="27" customHeight="1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 s="41"/>
      <c r="S1323"/>
      <c r="U1323" s="137"/>
      <c r="AB1323"/>
      <c r="AE1323"/>
      <c r="AI1323"/>
      <c r="AK1323"/>
      <c r="AL1323"/>
      <c r="AM1323"/>
      <c r="AN1323"/>
      <c r="AO1323"/>
      <c r="AP1323"/>
      <c r="AQ1323"/>
      <c r="AR1323"/>
      <c r="BF1323"/>
      <c r="BG1323"/>
      <c r="BH1323"/>
      <c r="BI1323"/>
      <c r="BJ1323"/>
      <c r="BK1323" s="137"/>
      <c r="BO1323"/>
      <c r="BP1323"/>
      <c r="BQ1323"/>
      <c r="BR1323"/>
      <c r="BS1323"/>
    </row>
    <row r="1324" spans="1:71" ht="27" customHeight="1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 s="41"/>
      <c r="S1324"/>
      <c r="U1324" s="137"/>
      <c r="AB1324"/>
      <c r="AE1324"/>
      <c r="AI1324"/>
      <c r="AK1324"/>
      <c r="AL1324"/>
      <c r="AM1324"/>
      <c r="AN1324"/>
      <c r="AO1324"/>
      <c r="AP1324"/>
      <c r="AQ1324"/>
      <c r="AR1324"/>
      <c r="BF1324"/>
      <c r="BG1324"/>
      <c r="BH1324"/>
      <c r="BI1324"/>
      <c r="BJ1324"/>
      <c r="BK1324" s="137"/>
      <c r="BO1324"/>
      <c r="BP1324"/>
      <c r="BQ1324"/>
      <c r="BR1324"/>
      <c r="BS1324"/>
    </row>
    <row r="1325" spans="1:71" ht="27" customHeight="1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 s="41"/>
      <c r="S1325"/>
      <c r="U1325" s="137"/>
      <c r="AB1325"/>
      <c r="AE1325"/>
      <c r="AI1325"/>
      <c r="AK1325"/>
      <c r="AL1325"/>
      <c r="AM1325"/>
      <c r="AN1325"/>
      <c r="AO1325"/>
      <c r="AP1325"/>
      <c r="AQ1325"/>
      <c r="AR1325"/>
      <c r="BF1325"/>
      <c r="BG1325"/>
      <c r="BH1325"/>
      <c r="BI1325"/>
      <c r="BJ1325"/>
      <c r="BK1325" s="137"/>
      <c r="BO1325"/>
      <c r="BP1325"/>
      <c r="BQ1325"/>
      <c r="BR1325"/>
      <c r="BS1325"/>
    </row>
    <row r="1326" spans="1:71" ht="27" customHeight="1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 s="41"/>
      <c r="S1326"/>
      <c r="U1326" s="137"/>
      <c r="AB1326"/>
      <c r="AE1326"/>
      <c r="AI1326"/>
      <c r="AK1326"/>
      <c r="AL1326"/>
      <c r="AM1326"/>
      <c r="AN1326"/>
      <c r="AO1326"/>
      <c r="AP1326"/>
      <c r="AQ1326"/>
      <c r="AR1326"/>
      <c r="BF1326"/>
      <c r="BG1326"/>
      <c r="BH1326"/>
      <c r="BI1326"/>
      <c r="BJ1326"/>
      <c r="BK1326" s="137"/>
      <c r="BO1326"/>
      <c r="BP1326"/>
      <c r="BQ1326"/>
      <c r="BR1326"/>
      <c r="BS1326"/>
    </row>
    <row r="1327" spans="1:71" ht="27" customHeight="1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 s="41"/>
      <c r="S1327"/>
      <c r="U1327" s="137"/>
      <c r="AB1327"/>
      <c r="AE1327"/>
      <c r="AI1327"/>
      <c r="AK1327"/>
      <c r="AL1327"/>
      <c r="AM1327"/>
      <c r="AN1327"/>
      <c r="AO1327"/>
      <c r="AP1327"/>
      <c r="AQ1327"/>
      <c r="AR1327"/>
      <c r="BF1327"/>
      <c r="BG1327"/>
      <c r="BH1327"/>
      <c r="BI1327"/>
      <c r="BJ1327"/>
      <c r="BK1327" s="137"/>
      <c r="BO1327"/>
      <c r="BP1327"/>
      <c r="BQ1327"/>
      <c r="BR1327"/>
      <c r="BS1327"/>
    </row>
    <row r="1328" spans="1:71" ht="27" customHeight="1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 s="41"/>
      <c r="S1328"/>
      <c r="U1328" s="137"/>
      <c r="AB1328"/>
      <c r="AE1328"/>
      <c r="AI1328"/>
      <c r="AK1328"/>
      <c r="AL1328"/>
      <c r="AM1328"/>
      <c r="AN1328"/>
      <c r="AO1328"/>
      <c r="AP1328"/>
      <c r="AQ1328"/>
      <c r="AR1328"/>
      <c r="BF1328"/>
      <c r="BG1328"/>
      <c r="BH1328"/>
      <c r="BI1328"/>
      <c r="BJ1328"/>
      <c r="BK1328" s="137"/>
      <c r="BO1328"/>
      <c r="BP1328"/>
      <c r="BQ1328"/>
      <c r="BR1328"/>
      <c r="BS1328"/>
    </row>
    <row r="1329" spans="1:71" ht="27" customHeight="1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 s="41"/>
      <c r="S1329"/>
      <c r="U1329" s="137"/>
      <c r="AB1329"/>
      <c r="AE1329"/>
      <c r="AI1329"/>
      <c r="AK1329"/>
      <c r="AL1329"/>
      <c r="AM1329"/>
      <c r="AN1329"/>
      <c r="AO1329"/>
      <c r="AP1329"/>
      <c r="AQ1329"/>
      <c r="AR1329"/>
      <c r="BF1329"/>
      <c r="BG1329"/>
      <c r="BH1329"/>
      <c r="BI1329"/>
      <c r="BJ1329"/>
      <c r="BK1329" s="137"/>
      <c r="BO1329"/>
      <c r="BP1329"/>
      <c r="BQ1329"/>
      <c r="BR1329"/>
      <c r="BS1329"/>
    </row>
    <row r="1330" spans="1:71" ht="27" customHeight="1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 s="41"/>
      <c r="S1330"/>
      <c r="U1330" s="137"/>
      <c r="AB1330"/>
      <c r="AE1330"/>
      <c r="AI1330"/>
      <c r="AK1330"/>
      <c r="AL1330"/>
      <c r="AM1330"/>
      <c r="AN1330"/>
      <c r="AO1330"/>
      <c r="AP1330"/>
      <c r="AQ1330"/>
      <c r="AR1330"/>
      <c r="BF1330"/>
      <c r="BG1330"/>
      <c r="BH1330"/>
      <c r="BI1330"/>
      <c r="BJ1330"/>
      <c r="BK1330" s="137"/>
      <c r="BO1330"/>
      <c r="BP1330"/>
      <c r="BQ1330"/>
      <c r="BR1330"/>
      <c r="BS1330"/>
    </row>
    <row r="1331" spans="1:71" ht="27" customHeight="1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 s="41"/>
      <c r="S1331"/>
      <c r="U1331" s="137"/>
      <c r="AB1331"/>
      <c r="AE1331"/>
      <c r="AI1331"/>
      <c r="AK1331"/>
      <c r="AL1331"/>
      <c r="AM1331"/>
      <c r="AN1331"/>
      <c r="AO1331"/>
      <c r="AP1331"/>
      <c r="AQ1331"/>
      <c r="AR1331"/>
      <c r="BF1331"/>
      <c r="BG1331"/>
      <c r="BH1331"/>
      <c r="BI1331"/>
      <c r="BJ1331"/>
      <c r="BK1331" s="137"/>
      <c r="BO1331"/>
      <c r="BP1331"/>
      <c r="BQ1331"/>
      <c r="BR1331"/>
      <c r="BS1331"/>
    </row>
    <row r="1332" spans="1:71" ht="27" customHeight="1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 s="41"/>
      <c r="S1332"/>
      <c r="U1332" s="137"/>
      <c r="AB1332"/>
      <c r="AE1332"/>
      <c r="AI1332"/>
      <c r="AK1332"/>
      <c r="AL1332"/>
      <c r="AM1332"/>
      <c r="AN1332"/>
      <c r="AO1332"/>
      <c r="AP1332"/>
      <c r="AQ1332"/>
      <c r="AR1332"/>
      <c r="BF1332"/>
      <c r="BG1332"/>
      <c r="BH1332"/>
      <c r="BI1332"/>
      <c r="BJ1332"/>
      <c r="BK1332" s="137"/>
      <c r="BO1332"/>
      <c r="BP1332"/>
      <c r="BQ1332"/>
      <c r="BR1332"/>
      <c r="BS1332"/>
    </row>
    <row r="1333" spans="1:71" ht="27" customHeight="1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 s="41"/>
      <c r="S1333"/>
      <c r="U1333" s="137"/>
      <c r="AB1333"/>
      <c r="AE1333"/>
      <c r="AI1333"/>
      <c r="AK1333"/>
      <c r="AL1333"/>
      <c r="AM1333"/>
      <c r="AN1333"/>
      <c r="AO1333"/>
      <c r="AP1333"/>
      <c r="AQ1333"/>
      <c r="AR1333"/>
      <c r="BF1333"/>
      <c r="BG1333"/>
      <c r="BH1333"/>
      <c r="BI1333"/>
      <c r="BJ1333"/>
      <c r="BK1333" s="137"/>
      <c r="BO1333"/>
      <c r="BP1333"/>
      <c r="BQ1333"/>
      <c r="BR1333"/>
      <c r="BS1333"/>
    </row>
    <row r="1334" spans="1:71" ht="27" customHeight="1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 s="41"/>
      <c r="S1334"/>
      <c r="U1334" s="137"/>
      <c r="AB1334"/>
      <c r="AE1334"/>
      <c r="AI1334"/>
      <c r="AK1334"/>
      <c r="AL1334"/>
      <c r="AM1334"/>
      <c r="AN1334"/>
      <c r="AO1334"/>
      <c r="AP1334"/>
      <c r="AQ1334"/>
      <c r="AR1334"/>
      <c r="BF1334"/>
      <c r="BG1334"/>
      <c r="BH1334"/>
      <c r="BI1334"/>
      <c r="BJ1334"/>
      <c r="BK1334" s="137"/>
      <c r="BO1334"/>
      <c r="BP1334"/>
      <c r="BQ1334"/>
      <c r="BR1334"/>
      <c r="BS1334"/>
    </row>
    <row r="1335" spans="1:71" ht="27" customHeight="1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 s="41"/>
      <c r="S1335"/>
      <c r="U1335" s="137"/>
      <c r="AB1335"/>
      <c r="AE1335"/>
      <c r="AI1335"/>
      <c r="AK1335"/>
      <c r="AL1335"/>
      <c r="AM1335"/>
      <c r="AN1335"/>
      <c r="AO1335"/>
      <c r="AP1335"/>
      <c r="AQ1335"/>
      <c r="AR1335"/>
      <c r="BF1335"/>
      <c r="BG1335"/>
      <c r="BH1335"/>
      <c r="BI1335"/>
      <c r="BJ1335"/>
      <c r="BK1335" s="137"/>
      <c r="BO1335"/>
      <c r="BP1335"/>
      <c r="BQ1335"/>
      <c r="BR1335"/>
      <c r="BS1335"/>
    </row>
    <row r="1336" spans="1:71" ht="27" customHeight="1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 s="41"/>
      <c r="S1336"/>
      <c r="U1336" s="137"/>
      <c r="AB1336"/>
      <c r="AE1336"/>
      <c r="AI1336"/>
      <c r="AK1336"/>
      <c r="AL1336"/>
      <c r="AM1336"/>
      <c r="AN1336"/>
      <c r="AO1336"/>
      <c r="AP1336"/>
      <c r="AQ1336"/>
      <c r="AR1336"/>
      <c r="BF1336"/>
      <c r="BG1336"/>
      <c r="BH1336"/>
      <c r="BI1336"/>
      <c r="BJ1336"/>
      <c r="BK1336" s="137"/>
      <c r="BO1336"/>
      <c r="BP1336"/>
      <c r="BQ1336"/>
      <c r="BR1336"/>
      <c r="BS1336"/>
    </row>
    <row r="1337" spans="1:71" ht="27" customHeight="1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 s="41"/>
      <c r="S1337"/>
      <c r="U1337" s="137"/>
      <c r="AB1337"/>
      <c r="AE1337"/>
      <c r="AI1337"/>
      <c r="AK1337"/>
      <c r="AL1337"/>
      <c r="AM1337"/>
      <c r="AN1337"/>
      <c r="AO1337"/>
      <c r="AP1337"/>
      <c r="AQ1337"/>
      <c r="AR1337"/>
      <c r="BF1337"/>
      <c r="BG1337"/>
      <c r="BH1337"/>
      <c r="BI1337"/>
      <c r="BJ1337"/>
      <c r="BK1337" s="137"/>
      <c r="BO1337"/>
      <c r="BP1337"/>
      <c r="BQ1337"/>
      <c r="BR1337"/>
      <c r="BS1337"/>
    </row>
    <row r="1338" spans="1:71" ht="27" customHeight="1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 s="41"/>
      <c r="S1338"/>
      <c r="U1338" s="137"/>
      <c r="AB1338"/>
      <c r="AE1338"/>
      <c r="AI1338"/>
      <c r="AK1338"/>
      <c r="AL1338"/>
      <c r="AM1338"/>
      <c r="AN1338"/>
      <c r="AO1338"/>
      <c r="AP1338"/>
      <c r="AQ1338"/>
      <c r="AR1338"/>
      <c r="BF1338"/>
      <c r="BG1338"/>
      <c r="BH1338"/>
      <c r="BI1338"/>
      <c r="BJ1338"/>
      <c r="BK1338" s="137"/>
      <c r="BO1338"/>
      <c r="BP1338"/>
      <c r="BQ1338"/>
      <c r="BR1338"/>
      <c r="BS1338"/>
    </row>
    <row r="1339" spans="1:71" ht="27" customHeight="1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 s="41"/>
      <c r="S1339"/>
      <c r="U1339" s="137"/>
      <c r="AB1339"/>
      <c r="AE1339"/>
      <c r="AI1339"/>
      <c r="AK1339"/>
      <c r="AL1339"/>
      <c r="AM1339"/>
      <c r="AN1339"/>
      <c r="AO1339"/>
      <c r="AP1339"/>
      <c r="AQ1339"/>
      <c r="AR1339"/>
      <c r="BF1339"/>
      <c r="BG1339"/>
      <c r="BH1339"/>
      <c r="BI1339"/>
      <c r="BJ1339"/>
      <c r="BK1339" s="137"/>
      <c r="BO1339"/>
      <c r="BP1339"/>
      <c r="BQ1339"/>
      <c r="BR1339"/>
      <c r="BS1339"/>
    </row>
    <row r="1340" spans="1:71" ht="27" customHeight="1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 s="41"/>
      <c r="S1340"/>
      <c r="U1340" s="137"/>
      <c r="AB1340"/>
      <c r="AE1340"/>
      <c r="AI1340"/>
      <c r="AK1340"/>
      <c r="AL1340"/>
      <c r="AM1340"/>
      <c r="AN1340"/>
      <c r="AO1340"/>
      <c r="AP1340"/>
      <c r="AQ1340"/>
      <c r="AR1340"/>
      <c r="BF1340"/>
      <c r="BG1340"/>
      <c r="BH1340"/>
      <c r="BI1340"/>
      <c r="BJ1340"/>
      <c r="BK1340" s="137"/>
      <c r="BO1340"/>
      <c r="BP1340"/>
      <c r="BQ1340"/>
      <c r="BR1340"/>
      <c r="BS1340"/>
    </row>
    <row r="1341" spans="1:71" ht="27" customHeight="1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 s="41"/>
      <c r="S1341"/>
      <c r="U1341" s="137"/>
      <c r="AB1341"/>
      <c r="AE1341"/>
      <c r="AI1341"/>
      <c r="AK1341"/>
      <c r="AL1341"/>
      <c r="AM1341"/>
      <c r="AN1341"/>
      <c r="AO1341"/>
      <c r="AP1341"/>
      <c r="AQ1341"/>
      <c r="AR1341"/>
      <c r="BF1341"/>
      <c r="BG1341"/>
      <c r="BH1341"/>
      <c r="BI1341"/>
      <c r="BJ1341"/>
      <c r="BK1341" s="137"/>
      <c r="BO1341"/>
      <c r="BP1341"/>
      <c r="BQ1341"/>
      <c r="BR1341"/>
      <c r="BS1341"/>
    </row>
    <row r="1342" spans="1:71" ht="27" customHeight="1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 s="41"/>
      <c r="S1342"/>
      <c r="U1342" s="137"/>
      <c r="AB1342"/>
      <c r="AE1342"/>
      <c r="AI1342"/>
      <c r="AK1342"/>
      <c r="AL1342"/>
      <c r="AM1342"/>
      <c r="AN1342"/>
      <c r="AO1342"/>
      <c r="AP1342"/>
      <c r="AQ1342"/>
      <c r="AR1342"/>
      <c r="BF1342"/>
      <c r="BG1342"/>
      <c r="BH1342"/>
      <c r="BI1342"/>
      <c r="BJ1342"/>
      <c r="BK1342" s="137"/>
      <c r="BO1342"/>
      <c r="BP1342"/>
      <c r="BQ1342"/>
      <c r="BR1342"/>
      <c r="BS1342"/>
    </row>
    <row r="1343" spans="1:71" ht="27" customHeight="1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 s="41"/>
      <c r="S1343"/>
      <c r="U1343" s="137"/>
      <c r="AB1343"/>
      <c r="AE1343"/>
      <c r="AI1343"/>
      <c r="AK1343"/>
      <c r="AL1343"/>
      <c r="AM1343"/>
      <c r="AN1343"/>
      <c r="AO1343"/>
      <c r="AP1343"/>
      <c r="AQ1343"/>
      <c r="AR1343"/>
      <c r="BF1343"/>
      <c r="BG1343"/>
      <c r="BH1343"/>
      <c r="BI1343"/>
      <c r="BJ1343"/>
      <c r="BK1343" s="137"/>
      <c r="BO1343"/>
      <c r="BP1343"/>
      <c r="BQ1343"/>
      <c r="BR1343"/>
      <c r="BS1343"/>
    </row>
    <row r="1344" spans="1:71" ht="27" customHeight="1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 s="41"/>
      <c r="S1344"/>
      <c r="U1344" s="137"/>
      <c r="AB1344"/>
      <c r="AE1344"/>
      <c r="AI1344"/>
      <c r="AK1344"/>
      <c r="AL1344"/>
      <c r="AM1344"/>
      <c r="AN1344"/>
      <c r="AO1344"/>
      <c r="AP1344"/>
      <c r="AQ1344"/>
      <c r="AR1344"/>
      <c r="BF1344"/>
      <c r="BG1344"/>
      <c r="BH1344"/>
      <c r="BI1344"/>
      <c r="BJ1344"/>
      <c r="BK1344" s="137"/>
      <c r="BO1344"/>
      <c r="BP1344"/>
      <c r="BQ1344"/>
      <c r="BR1344"/>
      <c r="BS1344"/>
    </row>
    <row r="1345" spans="1:71" ht="27" customHeight="1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 s="41"/>
      <c r="S1345"/>
      <c r="U1345" s="137"/>
      <c r="AB1345"/>
      <c r="AE1345"/>
      <c r="AI1345"/>
      <c r="AK1345"/>
      <c r="AL1345"/>
      <c r="AM1345"/>
      <c r="AN1345"/>
      <c r="AO1345"/>
      <c r="AP1345"/>
      <c r="AQ1345"/>
      <c r="AR1345"/>
      <c r="BF1345"/>
      <c r="BG1345"/>
      <c r="BH1345"/>
      <c r="BI1345"/>
      <c r="BJ1345"/>
      <c r="BK1345" s="137"/>
      <c r="BO1345"/>
      <c r="BP1345"/>
      <c r="BQ1345"/>
      <c r="BR1345"/>
      <c r="BS1345"/>
    </row>
    <row r="1346" spans="1:71" ht="27" customHeight="1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 s="41"/>
      <c r="S1346"/>
      <c r="U1346" s="137"/>
      <c r="AB1346"/>
      <c r="AE1346"/>
      <c r="AI1346"/>
      <c r="AK1346"/>
      <c r="AL1346"/>
      <c r="AM1346"/>
      <c r="AN1346"/>
      <c r="AO1346"/>
      <c r="AP1346"/>
      <c r="AQ1346"/>
      <c r="AR1346"/>
      <c r="BF1346"/>
      <c r="BG1346"/>
      <c r="BH1346"/>
      <c r="BI1346"/>
      <c r="BJ1346"/>
      <c r="BK1346" s="137"/>
      <c r="BO1346"/>
      <c r="BP1346"/>
      <c r="BQ1346"/>
      <c r="BR1346"/>
      <c r="BS1346"/>
    </row>
    <row r="1347" spans="1:71" ht="27" customHeight="1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 s="41"/>
      <c r="S1347"/>
      <c r="U1347" s="137"/>
      <c r="AB1347"/>
      <c r="AE1347"/>
      <c r="AI1347"/>
      <c r="AK1347"/>
      <c r="AL1347"/>
      <c r="AM1347"/>
      <c r="AN1347"/>
      <c r="AO1347"/>
      <c r="AP1347"/>
      <c r="AQ1347"/>
      <c r="AR1347"/>
      <c r="BF1347"/>
      <c r="BG1347"/>
      <c r="BH1347"/>
      <c r="BI1347"/>
      <c r="BJ1347"/>
      <c r="BK1347" s="137"/>
      <c r="BO1347"/>
      <c r="BP1347"/>
      <c r="BQ1347"/>
      <c r="BR1347"/>
      <c r="BS1347"/>
    </row>
    <row r="1348" spans="1:71" ht="27" customHeight="1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 s="41"/>
      <c r="S1348"/>
      <c r="U1348" s="137"/>
      <c r="AB1348"/>
      <c r="AE1348"/>
      <c r="AI1348"/>
      <c r="AK1348"/>
      <c r="AL1348"/>
      <c r="AM1348"/>
      <c r="AN1348"/>
      <c r="AO1348"/>
      <c r="AP1348"/>
      <c r="AQ1348"/>
      <c r="AR1348"/>
      <c r="BF1348"/>
      <c r="BG1348"/>
      <c r="BH1348"/>
      <c r="BI1348"/>
      <c r="BJ1348"/>
      <c r="BK1348" s="137"/>
      <c r="BO1348"/>
      <c r="BP1348"/>
      <c r="BQ1348"/>
      <c r="BR1348"/>
      <c r="BS1348"/>
    </row>
    <row r="1349" spans="1:71" ht="27" customHeight="1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 s="41"/>
      <c r="S1349"/>
      <c r="U1349" s="137"/>
      <c r="AB1349"/>
      <c r="AE1349"/>
      <c r="AI1349"/>
      <c r="AK1349"/>
      <c r="AL1349"/>
      <c r="AM1349"/>
      <c r="AN1349"/>
      <c r="AO1349"/>
      <c r="AP1349"/>
      <c r="AQ1349"/>
      <c r="AR1349"/>
      <c r="BF1349"/>
      <c r="BG1349"/>
      <c r="BH1349"/>
      <c r="BI1349"/>
      <c r="BJ1349"/>
      <c r="BK1349" s="137"/>
      <c r="BO1349"/>
      <c r="BP1349"/>
      <c r="BQ1349"/>
      <c r="BR1349"/>
      <c r="BS1349"/>
    </row>
    <row r="1350" spans="1:71" ht="27" customHeight="1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 s="41"/>
      <c r="S1350"/>
      <c r="U1350" s="137"/>
      <c r="AB1350"/>
      <c r="AE1350"/>
      <c r="AI1350"/>
      <c r="AK1350"/>
      <c r="AL1350"/>
      <c r="AM1350"/>
      <c r="AN1350"/>
      <c r="AO1350"/>
      <c r="AP1350"/>
      <c r="AQ1350"/>
      <c r="AR1350"/>
      <c r="BF1350"/>
      <c r="BG1350"/>
      <c r="BH1350"/>
      <c r="BI1350"/>
      <c r="BJ1350"/>
      <c r="BK1350" s="137"/>
      <c r="BO1350"/>
      <c r="BP1350"/>
      <c r="BQ1350"/>
      <c r="BR1350"/>
      <c r="BS1350"/>
    </row>
    <row r="1351" spans="1:71" ht="27" customHeight="1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 s="41"/>
      <c r="S1351"/>
      <c r="U1351" s="137"/>
      <c r="AB1351"/>
      <c r="AE1351"/>
      <c r="AI1351"/>
      <c r="AK1351"/>
      <c r="AL1351"/>
      <c r="AM1351"/>
      <c r="AN1351"/>
      <c r="AO1351"/>
      <c r="AP1351"/>
      <c r="AQ1351"/>
      <c r="AR1351"/>
      <c r="BF1351"/>
      <c r="BG1351"/>
      <c r="BH1351"/>
      <c r="BI1351"/>
      <c r="BJ1351"/>
      <c r="BK1351" s="137"/>
      <c r="BO1351"/>
      <c r="BP1351"/>
      <c r="BQ1351"/>
      <c r="BR1351"/>
      <c r="BS1351"/>
    </row>
    <row r="1352" spans="1:71" ht="27" customHeight="1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 s="41"/>
      <c r="S1352"/>
      <c r="U1352" s="137"/>
      <c r="AB1352"/>
      <c r="AE1352"/>
      <c r="AI1352"/>
      <c r="AK1352"/>
      <c r="AL1352"/>
      <c r="AM1352"/>
      <c r="AN1352"/>
      <c r="AO1352"/>
      <c r="AP1352"/>
      <c r="AQ1352"/>
      <c r="AR1352"/>
      <c r="BF1352"/>
      <c r="BG1352"/>
      <c r="BH1352"/>
      <c r="BI1352"/>
      <c r="BJ1352"/>
      <c r="BK1352" s="137"/>
      <c r="BO1352"/>
      <c r="BP1352"/>
      <c r="BQ1352"/>
      <c r="BR1352"/>
      <c r="BS1352"/>
    </row>
    <row r="1353" spans="1:71" ht="27" customHeight="1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 s="41"/>
      <c r="S1353"/>
      <c r="U1353" s="137"/>
      <c r="AB1353"/>
      <c r="AE1353"/>
      <c r="AI1353"/>
      <c r="AK1353"/>
      <c r="AL1353"/>
      <c r="AM1353"/>
      <c r="AN1353"/>
      <c r="AO1353"/>
      <c r="AP1353"/>
      <c r="AQ1353"/>
      <c r="AR1353"/>
      <c r="BF1353"/>
      <c r="BG1353"/>
      <c r="BH1353"/>
      <c r="BI1353"/>
      <c r="BJ1353"/>
      <c r="BK1353" s="137"/>
      <c r="BO1353"/>
      <c r="BP1353"/>
      <c r="BQ1353"/>
      <c r="BR1353"/>
      <c r="BS1353"/>
    </row>
    <row r="1354" spans="1:71" ht="27" customHeight="1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 s="41"/>
      <c r="S1354"/>
      <c r="U1354" s="137"/>
      <c r="AB1354"/>
      <c r="AE1354"/>
      <c r="AI1354"/>
      <c r="AK1354"/>
      <c r="AL1354"/>
      <c r="AM1354"/>
      <c r="AN1354"/>
      <c r="AO1354"/>
      <c r="AP1354"/>
      <c r="AQ1354"/>
      <c r="AR1354"/>
      <c r="BF1354"/>
      <c r="BG1354"/>
      <c r="BH1354"/>
      <c r="BI1354"/>
      <c r="BJ1354"/>
      <c r="BK1354" s="137"/>
      <c r="BO1354"/>
      <c r="BP1354"/>
      <c r="BQ1354"/>
      <c r="BR1354"/>
      <c r="BS1354"/>
    </row>
    <row r="1355" spans="1:71" ht="27" customHeight="1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 s="41"/>
      <c r="S1355"/>
      <c r="U1355" s="137"/>
      <c r="AB1355"/>
      <c r="AE1355"/>
      <c r="AI1355"/>
      <c r="AK1355"/>
      <c r="AL1355"/>
      <c r="AM1355"/>
      <c r="AN1355"/>
      <c r="AO1355"/>
      <c r="AP1355"/>
      <c r="AQ1355"/>
      <c r="AR1355"/>
      <c r="BF1355"/>
      <c r="BG1355"/>
      <c r="BH1355"/>
      <c r="BI1355"/>
      <c r="BJ1355"/>
      <c r="BK1355" s="137"/>
      <c r="BO1355"/>
      <c r="BP1355"/>
      <c r="BQ1355"/>
      <c r="BR1355"/>
      <c r="BS1355"/>
    </row>
    <row r="1356" spans="1:71" ht="27" customHeight="1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 s="41"/>
      <c r="S1356"/>
      <c r="U1356" s="137"/>
      <c r="AB1356"/>
      <c r="AE1356"/>
      <c r="AI1356"/>
      <c r="AK1356"/>
      <c r="AL1356"/>
      <c r="AM1356"/>
      <c r="AN1356"/>
      <c r="AO1356"/>
      <c r="AP1356"/>
      <c r="AQ1356"/>
      <c r="AR1356"/>
      <c r="BF1356"/>
      <c r="BG1356"/>
      <c r="BH1356"/>
      <c r="BI1356"/>
      <c r="BJ1356"/>
      <c r="BK1356" s="137"/>
      <c r="BO1356"/>
      <c r="BP1356"/>
      <c r="BQ1356"/>
      <c r="BR1356"/>
      <c r="BS1356"/>
    </row>
    <row r="1357" spans="1:71" ht="27" customHeight="1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 s="41"/>
      <c r="S1357"/>
      <c r="U1357" s="137"/>
      <c r="AB1357"/>
      <c r="AE1357"/>
      <c r="AI1357"/>
      <c r="AK1357"/>
      <c r="AL1357"/>
      <c r="AM1357"/>
      <c r="AN1357"/>
      <c r="AO1357"/>
      <c r="AP1357"/>
      <c r="AQ1357"/>
      <c r="AR1357"/>
      <c r="BF1357"/>
      <c r="BG1357"/>
      <c r="BH1357"/>
      <c r="BI1357"/>
      <c r="BJ1357"/>
      <c r="BK1357" s="137"/>
      <c r="BO1357"/>
      <c r="BP1357"/>
      <c r="BQ1357"/>
      <c r="BR1357"/>
      <c r="BS1357"/>
    </row>
    <row r="1358" spans="1:71" ht="27" customHeight="1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 s="41"/>
      <c r="S1358"/>
      <c r="U1358" s="137"/>
      <c r="AB1358"/>
      <c r="AE1358"/>
      <c r="AI1358"/>
      <c r="AK1358"/>
      <c r="AL1358"/>
      <c r="AM1358"/>
      <c r="AN1358"/>
      <c r="AO1358"/>
      <c r="AP1358"/>
      <c r="AQ1358"/>
      <c r="AR1358"/>
      <c r="BF1358"/>
      <c r="BG1358"/>
      <c r="BH1358"/>
      <c r="BI1358"/>
      <c r="BJ1358"/>
      <c r="BK1358" s="137"/>
      <c r="BO1358"/>
      <c r="BP1358"/>
      <c r="BQ1358"/>
      <c r="BR1358"/>
      <c r="BS1358"/>
    </row>
    <row r="1359" spans="1:71" ht="27" customHeight="1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 s="41"/>
      <c r="S1359"/>
      <c r="U1359" s="137"/>
      <c r="AB1359"/>
      <c r="AE1359"/>
      <c r="AI1359"/>
      <c r="AK1359"/>
      <c r="AL1359"/>
      <c r="AM1359"/>
      <c r="AN1359"/>
      <c r="AO1359"/>
      <c r="AP1359"/>
      <c r="AQ1359"/>
      <c r="AR1359"/>
      <c r="BF1359"/>
      <c r="BG1359"/>
      <c r="BH1359"/>
      <c r="BI1359"/>
      <c r="BJ1359"/>
      <c r="BK1359" s="137"/>
      <c r="BO1359"/>
      <c r="BP1359"/>
      <c r="BQ1359"/>
      <c r="BR1359"/>
      <c r="BS1359"/>
    </row>
    <row r="1360" spans="1:71" ht="27" customHeight="1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 s="41"/>
      <c r="S1360"/>
      <c r="U1360" s="137"/>
      <c r="AB1360"/>
      <c r="AE1360"/>
      <c r="AI1360"/>
      <c r="AK1360"/>
      <c r="AL1360"/>
      <c r="AM1360"/>
      <c r="AN1360"/>
      <c r="AO1360"/>
      <c r="AP1360"/>
      <c r="AQ1360"/>
      <c r="AR1360"/>
      <c r="BF1360"/>
      <c r="BG1360"/>
      <c r="BH1360"/>
      <c r="BI1360"/>
      <c r="BJ1360"/>
      <c r="BK1360" s="137"/>
      <c r="BO1360"/>
      <c r="BP1360"/>
      <c r="BQ1360"/>
      <c r="BR1360"/>
      <c r="BS1360"/>
    </row>
    <row r="1361" spans="1:71" ht="27" customHeight="1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 s="41"/>
      <c r="S1361"/>
      <c r="U1361" s="137"/>
      <c r="AB1361"/>
      <c r="AE1361"/>
      <c r="AI1361"/>
      <c r="AK1361"/>
      <c r="AL1361"/>
      <c r="AM1361"/>
      <c r="AN1361"/>
      <c r="AO1361"/>
      <c r="AP1361"/>
      <c r="AQ1361"/>
      <c r="AR1361"/>
      <c r="BF1361"/>
      <c r="BG1361"/>
      <c r="BH1361"/>
      <c r="BI1361"/>
      <c r="BJ1361"/>
      <c r="BK1361" s="137"/>
      <c r="BO1361"/>
      <c r="BP1361"/>
      <c r="BQ1361"/>
      <c r="BR1361"/>
      <c r="BS1361"/>
    </row>
    <row r="1362" spans="1:71" ht="27" customHeight="1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 s="41"/>
      <c r="S1362"/>
      <c r="U1362" s="137"/>
      <c r="AB1362"/>
      <c r="AE1362"/>
      <c r="AI1362"/>
      <c r="AK1362"/>
      <c r="AL1362"/>
      <c r="AM1362"/>
      <c r="AN1362"/>
      <c r="AO1362"/>
      <c r="AP1362"/>
      <c r="AQ1362"/>
      <c r="AR1362"/>
      <c r="BF1362"/>
      <c r="BG1362"/>
      <c r="BH1362"/>
      <c r="BI1362"/>
      <c r="BJ1362"/>
      <c r="BK1362" s="137"/>
      <c r="BO1362"/>
      <c r="BP1362"/>
      <c r="BQ1362"/>
      <c r="BR1362"/>
      <c r="BS1362"/>
    </row>
    <row r="1363" spans="1:71" ht="27" customHeight="1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 s="41"/>
      <c r="S1363"/>
      <c r="U1363" s="137"/>
      <c r="AB1363"/>
      <c r="AE1363"/>
      <c r="AI1363"/>
      <c r="AK1363"/>
      <c r="AL1363"/>
      <c r="AM1363"/>
      <c r="AN1363"/>
      <c r="AO1363"/>
      <c r="AP1363"/>
      <c r="AQ1363"/>
      <c r="AR1363"/>
      <c r="BF1363"/>
      <c r="BG1363"/>
      <c r="BH1363"/>
      <c r="BI1363"/>
      <c r="BJ1363"/>
      <c r="BK1363" s="137"/>
      <c r="BO1363"/>
      <c r="BP1363"/>
      <c r="BQ1363"/>
      <c r="BR1363"/>
      <c r="BS1363"/>
    </row>
    <row r="1364" spans="1:71" ht="27" customHeight="1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 s="41"/>
      <c r="S1364"/>
      <c r="U1364" s="137"/>
      <c r="AB1364"/>
      <c r="AE1364"/>
      <c r="AI1364"/>
      <c r="AK1364"/>
      <c r="AL1364"/>
      <c r="AM1364"/>
      <c r="AN1364"/>
      <c r="AO1364"/>
      <c r="AP1364"/>
      <c r="AQ1364"/>
      <c r="AR1364"/>
      <c r="BF1364"/>
      <c r="BG1364"/>
      <c r="BH1364"/>
      <c r="BI1364"/>
      <c r="BJ1364"/>
      <c r="BK1364" s="137"/>
      <c r="BO1364"/>
      <c r="BP1364"/>
      <c r="BQ1364"/>
      <c r="BR1364"/>
      <c r="BS1364"/>
    </row>
    <row r="1365" spans="1:71" ht="27" customHeight="1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 s="41"/>
      <c r="S1365"/>
      <c r="U1365" s="137"/>
      <c r="AB1365"/>
      <c r="AE1365"/>
      <c r="AI1365"/>
      <c r="AK1365"/>
      <c r="AL1365"/>
      <c r="AM1365"/>
      <c r="AN1365"/>
      <c r="AO1365"/>
      <c r="AP1365"/>
      <c r="AQ1365"/>
      <c r="AR1365"/>
      <c r="BF1365"/>
      <c r="BG1365"/>
      <c r="BH1365"/>
      <c r="BI1365"/>
      <c r="BJ1365"/>
      <c r="BK1365" s="137"/>
      <c r="BO1365"/>
      <c r="BP1365"/>
      <c r="BQ1365"/>
      <c r="BR1365"/>
      <c r="BS1365"/>
    </row>
    <row r="1366" spans="1:71" ht="38.25" customHeight="1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 s="41"/>
      <c r="S1366"/>
      <c r="U1366" s="137"/>
      <c r="AB1366"/>
      <c r="AE1366"/>
      <c r="AI1366"/>
      <c r="AK1366"/>
      <c r="AL1366"/>
      <c r="AM1366"/>
      <c r="AN1366"/>
      <c r="AO1366"/>
      <c r="AP1366"/>
      <c r="AQ1366"/>
      <c r="AR1366"/>
      <c r="BF1366"/>
      <c r="BG1366"/>
      <c r="BH1366"/>
      <c r="BI1366"/>
      <c r="BJ1366"/>
      <c r="BK1366" s="137"/>
      <c r="BO1366"/>
      <c r="BP1366"/>
      <c r="BQ1366"/>
      <c r="BR1366"/>
      <c r="BS1366"/>
    </row>
    <row r="1367" spans="1:71" ht="38.25" customHeight="1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 s="41"/>
      <c r="S1367"/>
      <c r="U1367" s="137"/>
      <c r="AB1367"/>
      <c r="AE1367"/>
      <c r="AI1367"/>
      <c r="AK1367"/>
      <c r="AL1367"/>
      <c r="AM1367"/>
      <c r="AN1367"/>
      <c r="AO1367"/>
      <c r="AP1367"/>
      <c r="AQ1367"/>
      <c r="AR1367"/>
      <c r="BF1367"/>
      <c r="BG1367"/>
      <c r="BH1367"/>
      <c r="BI1367"/>
      <c r="BJ1367"/>
      <c r="BK1367" s="137"/>
      <c r="BO1367"/>
      <c r="BP1367"/>
      <c r="BQ1367"/>
      <c r="BR1367"/>
      <c r="BS1367"/>
    </row>
    <row r="1368" spans="1:71" ht="38.25" customHeight="1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 s="41"/>
      <c r="S1368"/>
      <c r="U1368" s="137"/>
      <c r="AB1368"/>
      <c r="AE1368"/>
      <c r="AI1368"/>
      <c r="AK1368"/>
      <c r="AL1368"/>
      <c r="AM1368"/>
      <c r="AN1368"/>
      <c r="AO1368"/>
      <c r="AP1368"/>
      <c r="AQ1368"/>
      <c r="AR1368"/>
      <c r="BF1368"/>
      <c r="BG1368"/>
      <c r="BH1368"/>
      <c r="BI1368"/>
      <c r="BJ1368"/>
      <c r="BK1368" s="137"/>
      <c r="BO1368"/>
      <c r="BP1368"/>
      <c r="BQ1368"/>
      <c r="BR1368"/>
      <c r="BS1368"/>
    </row>
    <row r="1369" spans="1:71" ht="38.25" customHeight="1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 s="41"/>
      <c r="S1369"/>
      <c r="U1369" s="137"/>
      <c r="AB1369"/>
      <c r="AE1369"/>
      <c r="AI1369"/>
      <c r="AK1369"/>
      <c r="AL1369"/>
      <c r="AM1369"/>
      <c r="AN1369"/>
      <c r="AO1369"/>
      <c r="AP1369"/>
      <c r="AQ1369"/>
      <c r="AR1369"/>
      <c r="BF1369"/>
      <c r="BG1369"/>
      <c r="BH1369"/>
      <c r="BI1369"/>
      <c r="BJ1369"/>
      <c r="BK1369" s="137"/>
      <c r="BO1369"/>
      <c r="BP1369"/>
      <c r="BQ1369"/>
      <c r="BR1369"/>
      <c r="BS1369"/>
    </row>
    <row r="1370" spans="1:71" ht="38.25" customHeight="1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 s="41"/>
      <c r="S1370"/>
      <c r="U1370" s="137"/>
      <c r="AB1370"/>
      <c r="AE1370"/>
      <c r="AI1370"/>
      <c r="AK1370"/>
      <c r="AL1370"/>
      <c r="AM1370"/>
      <c r="AN1370"/>
      <c r="AO1370"/>
      <c r="AP1370"/>
      <c r="AQ1370"/>
      <c r="AR1370"/>
      <c r="BF1370"/>
      <c r="BG1370"/>
      <c r="BH1370"/>
      <c r="BI1370"/>
      <c r="BJ1370"/>
      <c r="BK1370" s="137"/>
      <c r="BO1370"/>
      <c r="BP1370"/>
      <c r="BQ1370"/>
      <c r="BR1370"/>
      <c r="BS1370"/>
    </row>
    <row r="1371" spans="1:71" ht="38.25" customHeight="1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 s="41"/>
      <c r="S1371"/>
      <c r="U1371" s="137"/>
      <c r="AB1371"/>
      <c r="AE1371"/>
      <c r="AI1371"/>
      <c r="AK1371"/>
      <c r="AL1371"/>
      <c r="AM1371"/>
      <c r="AN1371"/>
      <c r="AO1371"/>
      <c r="AP1371"/>
      <c r="AQ1371"/>
      <c r="AR1371"/>
      <c r="BF1371"/>
      <c r="BG1371"/>
      <c r="BH1371"/>
      <c r="BI1371"/>
      <c r="BJ1371"/>
      <c r="BK1371" s="137"/>
      <c r="BO1371"/>
      <c r="BP1371"/>
      <c r="BQ1371"/>
      <c r="BR1371"/>
      <c r="BS1371"/>
    </row>
    <row r="1372" spans="1:71" ht="38.25" customHeight="1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 s="41"/>
      <c r="S1372"/>
      <c r="U1372" s="137"/>
      <c r="AB1372"/>
      <c r="AE1372"/>
      <c r="AI1372"/>
      <c r="AK1372"/>
      <c r="AL1372"/>
      <c r="AM1372"/>
      <c r="AN1372"/>
      <c r="AO1372"/>
      <c r="AP1372"/>
      <c r="AQ1372"/>
      <c r="AR1372"/>
      <c r="BF1372"/>
      <c r="BG1372"/>
      <c r="BH1372"/>
      <c r="BI1372"/>
      <c r="BJ1372"/>
      <c r="BK1372" s="137"/>
      <c r="BO1372"/>
      <c r="BP1372"/>
      <c r="BQ1372"/>
      <c r="BR1372"/>
      <c r="BS1372"/>
    </row>
    <row r="1373" spans="1:71" ht="38.25" customHeight="1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 s="41"/>
      <c r="S1373"/>
      <c r="U1373" s="137"/>
      <c r="AB1373"/>
      <c r="AE1373"/>
      <c r="AI1373"/>
      <c r="AK1373"/>
      <c r="AL1373"/>
      <c r="AM1373"/>
      <c r="AN1373"/>
      <c r="AO1373"/>
      <c r="AP1373"/>
      <c r="AQ1373"/>
      <c r="AR1373"/>
      <c r="BF1373"/>
      <c r="BG1373"/>
      <c r="BH1373"/>
      <c r="BI1373"/>
      <c r="BJ1373"/>
      <c r="BK1373" s="137"/>
      <c r="BO1373"/>
      <c r="BP1373"/>
      <c r="BQ1373"/>
      <c r="BR1373"/>
      <c r="BS1373"/>
    </row>
    <row r="1374" spans="1:71" ht="38.25" customHeight="1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 s="41"/>
      <c r="S1374"/>
      <c r="U1374" s="137"/>
      <c r="AB1374"/>
      <c r="AE1374"/>
      <c r="AI1374"/>
      <c r="AK1374"/>
      <c r="AL1374"/>
      <c r="AM1374"/>
      <c r="AN1374"/>
      <c r="AO1374"/>
      <c r="AP1374"/>
      <c r="AQ1374"/>
      <c r="AR1374"/>
      <c r="BF1374"/>
      <c r="BG1374"/>
      <c r="BH1374"/>
      <c r="BI1374"/>
      <c r="BJ1374"/>
      <c r="BK1374" s="137"/>
      <c r="BO1374"/>
      <c r="BP1374"/>
      <c r="BQ1374"/>
      <c r="BR1374"/>
      <c r="BS1374"/>
    </row>
    <row r="1375" spans="1:71" ht="38.25" customHeight="1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 s="41"/>
      <c r="S1375"/>
      <c r="U1375" s="137"/>
      <c r="AB1375"/>
      <c r="AE1375"/>
      <c r="AI1375"/>
      <c r="AK1375"/>
      <c r="AL1375"/>
      <c r="AM1375"/>
      <c r="AN1375"/>
      <c r="AO1375"/>
      <c r="AP1375"/>
      <c r="AQ1375"/>
      <c r="AR1375"/>
      <c r="BF1375"/>
      <c r="BG1375"/>
      <c r="BH1375"/>
      <c r="BI1375"/>
      <c r="BJ1375"/>
      <c r="BK1375" s="137"/>
      <c r="BO1375"/>
      <c r="BP1375"/>
      <c r="BQ1375"/>
      <c r="BR1375"/>
      <c r="BS1375"/>
    </row>
    <row r="1376" spans="1:71" ht="38.25" customHeight="1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 s="41"/>
      <c r="S1376"/>
      <c r="U1376" s="137"/>
      <c r="AB1376"/>
      <c r="AE1376"/>
      <c r="AI1376"/>
      <c r="AK1376"/>
      <c r="AL1376"/>
      <c r="AM1376"/>
      <c r="AN1376"/>
      <c r="AO1376"/>
      <c r="AP1376"/>
      <c r="AQ1376"/>
      <c r="AR1376"/>
      <c r="BF1376"/>
      <c r="BG1376"/>
      <c r="BH1376"/>
      <c r="BI1376"/>
      <c r="BJ1376"/>
      <c r="BK1376" s="137"/>
      <c r="BO1376"/>
      <c r="BP1376"/>
      <c r="BQ1376"/>
      <c r="BR1376"/>
      <c r="BS1376"/>
    </row>
    <row r="1377" spans="1:71" ht="38.25" customHeight="1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 s="41"/>
      <c r="S1377"/>
      <c r="U1377" s="137"/>
      <c r="AB1377"/>
      <c r="AE1377"/>
      <c r="AI1377"/>
      <c r="AK1377"/>
      <c r="AL1377"/>
      <c r="AM1377"/>
      <c r="AN1377"/>
      <c r="AO1377"/>
      <c r="AP1377"/>
      <c r="AQ1377"/>
      <c r="AR1377"/>
      <c r="BF1377"/>
      <c r="BG1377"/>
      <c r="BH1377"/>
      <c r="BI1377"/>
      <c r="BJ1377"/>
      <c r="BK1377" s="137"/>
      <c r="BO1377"/>
      <c r="BP1377"/>
      <c r="BQ1377"/>
      <c r="BR1377"/>
      <c r="BS1377"/>
    </row>
    <row r="1378" spans="1:71" ht="38.25" customHeight="1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 s="41"/>
      <c r="S1378"/>
      <c r="U1378" s="137"/>
      <c r="AB1378"/>
      <c r="AE1378"/>
      <c r="AI1378"/>
      <c r="AK1378"/>
      <c r="AL1378"/>
      <c r="AM1378"/>
      <c r="AN1378"/>
      <c r="AO1378"/>
      <c r="AP1378"/>
      <c r="AQ1378"/>
      <c r="AR1378"/>
      <c r="BF1378"/>
      <c r="BG1378"/>
      <c r="BH1378"/>
      <c r="BI1378"/>
      <c r="BJ1378"/>
      <c r="BK1378" s="137"/>
      <c r="BO1378"/>
      <c r="BP1378"/>
      <c r="BQ1378"/>
      <c r="BR1378"/>
      <c r="BS1378"/>
    </row>
    <row r="1379" spans="1:71" ht="38.25" customHeight="1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 s="41"/>
      <c r="S1379"/>
      <c r="U1379" s="137"/>
      <c r="AB1379"/>
      <c r="AE1379"/>
      <c r="AI1379"/>
      <c r="AK1379"/>
      <c r="AL1379"/>
      <c r="AM1379"/>
      <c r="AN1379"/>
      <c r="AO1379"/>
      <c r="AP1379"/>
      <c r="AQ1379"/>
      <c r="AR1379"/>
      <c r="BF1379"/>
      <c r="BG1379"/>
      <c r="BH1379"/>
      <c r="BI1379"/>
      <c r="BJ1379"/>
      <c r="BK1379" s="137"/>
      <c r="BO1379"/>
      <c r="BP1379"/>
      <c r="BQ1379"/>
      <c r="BR1379"/>
      <c r="BS1379"/>
    </row>
    <row r="1380" spans="1:71" ht="38.25" customHeight="1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 s="41"/>
      <c r="S1380"/>
      <c r="U1380" s="137"/>
      <c r="AB1380"/>
      <c r="AE1380"/>
      <c r="AI1380"/>
      <c r="AK1380"/>
      <c r="AL1380"/>
      <c r="AM1380"/>
      <c r="AN1380"/>
      <c r="AO1380"/>
      <c r="AP1380"/>
      <c r="AQ1380"/>
      <c r="AR1380"/>
      <c r="BF1380"/>
      <c r="BG1380"/>
      <c r="BH1380"/>
      <c r="BI1380"/>
      <c r="BJ1380"/>
      <c r="BK1380" s="137"/>
      <c r="BO1380"/>
      <c r="BP1380"/>
      <c r="BQ1380"/>
      <c r="BR1380"/>
      <c r="BS1380"/>
    </row>
    <row r="1381" spans="1:71" ht="38.25" customHeight="1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 s="41"/>
      <c r="S1381"/>
      <c r="U1381" s="137"/>
      <c r="AB1381"/>
      <c r="AE1381"/>
      <c r="AI1381"/>
      <c r="AK1381"/>
      <c r="AL1381"/>
      <c r="AM1381"/>
      <c r="AN1381"/>
      <c r="AO1381"/>
      <c r="AP1381"/>
      <c r="AQ1381"/>
      <c r="AR1381"/>
      <c r="BF1381"/>
      <c r="BG1381"/>
      <c r="BH1381"/>
      <c r="BI1381"/>
      <c r="BJ1381"/>
      <c r="BK1381" s="137"/>
      <c r="BO1381"/>
      <c r="BP1381"/>
      <c r="BQ1381"/>
      <c r="BR1381"/>
      <c r="BS1381"/>
    </row>
    <row r="1382" spans="1:71" ht="38.25" customHeight="1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 s="41"/>
      <c r="S1382"/>
      <c r="U1382" s="137"/>
      <c r="AB1382"/>
      <c r="AE1382"/>
      <c r="AI1382"/>
      <c r="AK1382"/>
      <c r="AL1382"/>
      <c r="AM1382"/>
      <c r="AN1382"/>
      <c r="AO1382"/>
      <c r="AP1382"/>
      <c r="AQ1382"/>
      <c r="AR1382"/>
      <c r="BF1382"/>
      <c r="BG1382"/>
      <c r="BH1382"/>
      <c r="BI1382"/>
      <c r="BJ1382"/>
      <c r="BK1382" s="137"/>
      <c r="BO1382"/>
      <c r="BP1382"/>
      <c r="BQ1382"/>
      <c r="BR1382"/>
      <c r="BS1382"/>
    </row>
    <row r="1383" spans="1:71" ht="38.25" customHeight="1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 s="41"/>
      <c r="S1383"/>
      <c r="U1383" s="137"/>
      <c r="AB1383"/>
      <c r="AE1383"/>
      <c r="AI1383"/>
      <c r="AK1383"/>
      <c r="AL1383"/>
      <c r="AM1383"/>
      <c r="AN1383"/>
      <c r="AO1383"/>
      <c r="AP1383"/>
      <c r="AQ1383"/>
      <c r="AR1383"/>
      <c r="BF1383"/>
      <c r="BG1383"/>
      <c r="BH1383"/>
      <c r="BI1383"/>
      <c r="BJ1383"/>
      <c r="BK1383" s="137"/>
      <c r="BO1383"/>
      <c r="BP1383"/>
      <c r="BQ1383"/>
      <c r="BR1383"/>
      <c r="BS1383"/>
    </row>
    <row r="1384" spans="1:71" ht="27" customHeight="1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 s="41"/>
      <c r="S1384"/>
      <c r="U1384" s="137"/>
      <c r="AB1384"/>
      <c r="AE1384"/>
      <c r="AI1384"/>
      <c r="AK1384"/>
      <c r="AL1384"/>
      <c r="AM1384"/>
      <c r="AN1384"/>
      <c r="AO1384"/>
      <c r="AP1384"/>
      <c r="AQ1384"/>
      <c r="AR1384"/>
      <c r="BF1384"/>
      <c r="BG1384"/>
      <c r="BH1384"/>
      <c r="BI1384"/>
      <c r="BJ1384"/>
      <c r="BK1384" s="137"/>
      <c r="BO1384"/>
      <c r="BP1384"/>
      <c r="BQ1384"/>
      <c r="BR1384"/>
      <c r="BS1384"/>
    </row>
    <row r="1385" spans="1:71" ht="27" customHeight="1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 s="41"/>
      <c r="S1385"/>
      <c r="U1385" s="137"/>
      <c r="AB1385"/>
      <c r="AE1385"/>
      <c r="AI1385"/>
      <c r="AK1385"/>
      <c r="AL1385"/>
      <c r="AM1385"/>
      <c r="AN1385"/>
      <c r="AO1385"/>
      <c r="AP1385"/>
      <c r="AQ1385"/>
      <c r="AR1385"/>
      <c r="BF1385"/>
      <c r="BG1385"/>
      <c r="BH1385"/>
      <c r="BI1385"/>
      <c r="BJ1385"/>
      <c r="BK1385" s="137"/>
      <c r="BO1385"/>
      <c r="BP1385"/>
      <c r="BQ1385"/>
      <c r="BR1385"/>
      <c r="BS1385"/>
    </row>
    <row r="1386" spans="1:71" ht="27" customHeight="1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 s="41"/>
      <c r="S1386"/>
      <c r="U1386" s="137"/>
      <c r="AB1386"/>
      <c r="AE1386"/>
      <c r="AI1386"/>
      <c r="AK1386"/>
      <c r="AL1386"/>
      <c r="AM1386"/>
      <c r="AN1386"/>
      <c r="AO1386"/>
      <c r="AP1386"/>
      <c r="AQ1386"/>
      <c r="AR1386"/>
      <c r="BF1386"/>
      <c r="BG1386"/>
      <c r="BH1386"/>
      <c r="BI1386"/>
      <c r="BJ1386"/>
      <c r="BK1386" s="137"/>
      <c r="BO1386"/>
      <c r="BP1386"/>
      <c r="BQ1386"/>
      <c r="BR1386"/>
      <c r="BS1386"/>
    </row>
    <row r="1387" spans="1:71" ht="27" customHeight="1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 s="41"/>
      <c r="S1387"/>
      <c r="U1387" s="137"/>
      <c r="AB1387"/>
      <c r="AE1387"/>
      <c r="AI1387"/>
      <c r="AK1387"/>
      <c r="AL1387"/>
      <c r="AM1387"/>
      <c r="AN1387"/>
      <c r="AO1387"/>
      <c r="AP1387"/>
      <c r="AQ1387"/>
      <c r="AR1387"/>
      <c r="BF1387"/>
      <c r="BG1387"/>
      <c r="BH1387"/>
      <c r="BI1387"/>
      <c r="BJ1387"/>
      <c r="BK1387" s="137"/>
      <c r="BO1387"/>
      <c r="BP1387"/>
      <c r="BQ1387"/>
      <c r="BR1387"/>
      <c r="BS1387"/>
    </row>
    <row r="1388" spans="1:71" ht="27" customHeight="1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 s="41"/>
      <c r="S1388"/>
      <c r="U1388" s="137"/>
      <c r="AB1388"/>
      <c r="AE1388"/>
      <c r="AI1388"/>
      <c r="AK1388"/>
      <c r="AL1388"/>
      <c r="AM1388"/>
      <c r="AN1388"/>
      <c r="AO1388"/>
      <c r="AP1388"/>
      <c r="AQ1388"/>
      <c r="AR1388"/>
      <c r="BF1388"/>
      <c r="BG1388"/>
      <c r="BH1388"/>
      <c r="BI1388"/>
      <c r="BJ1388"/>
      <c r="BK1388" s="137"/>
      <c r="BO1388"/>
      <c r="BP1388"/>
      <c r="BQ1388"/>
      <c r="BR1388"/>
      <c r="BS1388"/>
    </row>
    <row r="1389" spans="1:71" ht="27" customHeight="1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 s="41"/>
      <c r="S1389"/>
      <c r="U1389" s="137"/>
      <c r="AB1389"/>
      <c r="AE1389"/>
      <c r="AI1389"/>
      <c r="AK1389"/>
      <c r="AL1389"/>
      <c r="AM1389"/>
      <c r="AN1389"/>
      <c r="AO1389"/>
      <c r="AP1389"/>
      <c r="AQ1389"/>
      <c r="AR1389"/>
      <c r="BF1389"/>
      <c r="BG1389"/>
      <c r="BH1389"/>
      <c r="BI1389"/>
      <c r="BJ1389"/>
      <c r="BK1389" s="137"/>
      <c r="BO1389"/>
      <c r="BP1389"/>
      <c r="BQ1389"/>
      <c r="BR1389"/>
      <c r="BS1389"/>
    </row>
    <row r="1390" spans="1:71" ht="27" customHeight="1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 s="41"/>
      <c r="S1390"/>
      <c r="U1390" s="137"/>
      <c r="AB1390"/>
      <c r="AE1390"/>
      <c r="AI1390"/>
      <c r="AK1390"/>
      <c r="AL1390"/>
      <c r="AM1390"/>
      <c r="AN1390"/>
      <c r="AO1390"/>
      <c r="AP1390"/>
      <c r="AQ1390"/>
      <c r="AR1390"/>
      <c r="BF1390"/>
      <c r="BG1390"/>
      <c r="BH1390"/>
      <c r="BI1390"/>
      <c r="BJ1390"/>
      <c r="BK1390" s="137"/>
      <c r="BO1390"/>
      <c r="BP1390"/>
      <c r="BQ1390"/>
      <c r="BR1390"/>
      <c r="BS1390"/>
    </row>
    <row r="1391" spans="1:71" ht="27" customHeight="1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 s="41"/>
      <c r="S1391"/>
      <c r="U1391" s="137"/>
      <c r="AB1391"/>
      <c r="AE1391"/>
      <c r="AI1391"/>
      <c r="AK1391"/>
      <c r="AL1391"/>
      <c r="AM1391"/>
      <c r="AN1391"/>
      <c r="AO1391"/>
      <c r="AP1391"/>
      <c r="AQ1391"/>
      <c r="AR1391"/>
      <c r="BF1391"/>
      <c r="BG1391"/>
      <c r="BH1391"/>
      <c r="BI1391"/>
      <c r="BJ1391"/>
      <c r="BK1391" s="137"/>
      <c r="BO1391"/>
      <c r="BP1391"/>
      <c r="BQ1391"/>
      <c r="BR1391"/>
      <c r="BS1391"/>
    </row>
    <row r="1392" spans="1:71" ht="27" customHeight="1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 s="41"/>
      <c r="S1392"/>
      <c r="U1392" s="137"/>
      <c r="AB1392"/>
      <c r="AE1392"/>
      <c r="AI1392"/>
      <c r="AK1392"/>
      <c r="AL1392"/>
      <c r="AM1392"/>
      <c r="AN1392"/>
      <c r="AO1392"/>
      <c r="AP1392"/>
      <c r="AQ1392"/>
      <c r="AR1392"/>
      <c r="BF1392"/>
      <c r="BG1392"/>
      <c r="BH1392"/>
      <c r="BI1392"/>
      <c r="BJ1392"/>
      <c r="BK1392" s="137"/>
      <c r="BO1392"/>
      <c r="BP1392"/>
      <c r="BQ1392"/>
      <c r="BR1392"/>
      <c r="BS1392"/>
    </row>
    <row r="1393" spans="1:71" ht="27" customHeight="1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 s="41"/>
      <c r="S1393"/>
      <c r="U1393" s="137"/>
      <c r="AB1393"/>
      <c r="AE1393"/>
      <c r="AI1393"/>
      <c r="AK1393"/>
      <c r="AL1393"/>
      <c r="AM1393"/>
      <c r="AN1393"/>
      <c r="AO1393"/>
      <c r="AP1393"/>
      <c r="AQ1393"/>
      <c r="AR1393"/>
      <c r="BF1393"/>
      <c r="BG1393"/>
      <c r="BH1393"/>
      <c r="BI1393"/>
      <c r="BJ1393"/>
      <c r="BK1393" s="137"/>
      <c r="BO1393"/>
      <c r="BP1393"/>
      <c r="BQ1393"/>
      <c r="BR1393"/>
      <c r="BS1393"/>
    </row>
    <row r="1394" spans="1:71" ht="27" customHeight="1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 s="41"/>
      <c r="S1394"/>
      <c r="U1394" s="137"/>
      <c r="AB1394"/>
      <c r="AE1394"/>
      <c r="AI1394"/>
      <c r="AK1394"/>
      <c r="AL1394"/>
      <c r="AM1394"/>
      <c r="AN1394"/>
      <c r="AO1394"/>
      <c r="AP1394"/>
      <c r="AQ1394"/>
      <c r="AR1394"/>
      <c r="BF1394"/>
      <c r="BG1394"/>
      <c r="BH1394"/>
      <c r="BI1394"/>
      <c r="BJ1394"/>
      <c r="BK1394" s="137"/>
      <c r="BO1394"/>
      <c r="BP1394"/>
      <c r="BQ1394"/>
      <c r="BR1394"/>
      <c r="BS1394"/>
    </row>
    <row r="1395" spans="1:71" ht="27" customHeight="1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 s="41"/>
      <c r="S1395"/>
      <c r="U1395" s="137"/>
      <c r="AB1395"/>
      <c r="AE1395"/>
      <c r="AI1395"/>
      <c r="AK1395"/>
      <c r="AL1395"/>
      <c r="AM1395"/>
      <c r="AN1395"/>
      <c r="AO1395"/>
      <c r="AP1395"/>
      <c r="AQ1395"/>
      <c r="AR1395"/>
      <c r="BF1395"/>
      <c r="BG1395"/>
      <c r="BH1395"/>
      <c r="BI1395"/>
      <c r="BJ1395"/>
      <c r="BK1395" s="137"/>
      <c r="BO1395"/>
      <c r="BP1395"/>
      <c r="BQ1395"/>
      <c r="BR1395"/>
      <c r="BS1395"/>
    </row>
    <row r="1396" spans="1:71" ht="27" customHeight="1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 s="41"/>
      <c r="S1396"/>
      <c r="U1396" s="137"/>
      <c r="AB1396"/>
      <c r="AE1396"/>
      <c r="AI1396"/>
      <c r="AK1396"/>
      <c r="AL1396"/>
      <c r="AM1396"/>
      <c r="AN1396"/>
      <c r="AO1396"/>
      <c r="AP1396"/>
      <c r="AQ1396"/>
      <c r="AR1396"/>
      <c r="BF1396"/>
      <c r="BG1396"/>
      <c r="BH1396"/>
      <c r="BI1396"/>
      <c r="BJ1396"/>
      <c r="BK1396" s="137"/>
      <c r="BO1396"/>
      <c r="BP1396"/>
      <c r="BQ1396"/>
      <c r="BR1396"/>
      <c r="BS1396"/>
    </row>
    <row r="1397" spans="1:71" ht="27" customHeight="1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 s="41"/>
      <c r="S1397"/>
      <c r="U1397" s="137"/>
      <c r="AB1397"/>
      <c r="AE1397"/>
      <c r="AI1397"/>
      <c r="AK1397"/>
      <c r="AL1397"/>
      <c r="AM1397"/>
      <c r="AN1397"/>
      <c r="AO1397"/>
      <c r="AP1397"/>
      <c r="AQ1397"/>
      <c r="AR1397"/>
      <c r="BF1397"/>
      <c r="BG1397"/>
      <c r="BH1397"/>
      <c r="BI1397"/>
      <c r="BJ1397"/>
      <c r="BK1397" s="137"/>
      <c r="BO1397"/>
      <c r="BP1397"/>
      <c r="BQ1397"/>
      <c r="BR1397"/>
      <c r="BS1397"/>
    </row>
    <row r="1398" spans="1:71" ht="27" customHeight="1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 s="41"/>
      <c r="S1398"/>
      <c r="U1398" s="137"/>
      <c r="AB1398"/>
      <c r="AE1398"/>
      <c r="AI1398"/>
      <c r="AK1398"/>
      <c r="AL1398"/>
      <c r="AM1398"/>
      <c r="AN1398"/>
      <c r="AO1398"/>
      <c r="AP1398"/>
      <c r="AQ1398"/>
      <c r="AR1398"/>
      <c r="BF1398"/>
      <c r="BG1398"/>
      <c r="BH1398"/>
      <c r="BI1398"/>
      <c r="BJ1398"/>
      <c r="BK1398" s="137"/>
      <c r="BO1398"/>
      <c r="BP1398"/>
      <c r="BQ1398"/>
      <c r="BR1398"/>
      <c r="BS1398"/>
    </row>
    <row r="1399" spans="1:71" ht="27" customHeight="1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 s="41"/>
      <c r="S1399"/>
      <c r="U1399" s="137"/>
      <c r="AB1399"/>
      <c r="AE1399"/>
      <c r="AI1399"/>
      <c r="AK1399"/>
      <c r="AL1399"/>
      <c r="AM1399"/>
      <c r="AN1399"/>
      <c r="AO1399"/>
      <c r="AP1399"/>
      <c r="AQ1399"/>
      <c r="AR1399"/>
      <c r="BF1399"/>
      <c r="BG1399"/>
      <c r="BH1399"/>
      <c r="BI1399"/>
      <c r="BJ1399"/>
      <c r="BK1399" s="137"/>
      <c r="BO1399"/>
      <c r="BP1399"/>
      <c r="BQ1399"/>
      <c r="BR1399"/>
      <c r="BS1399"/>
    </row>
    <row r="1400" spans="1:71" ht="27" customHeight="1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 s="41"/>
      <c r="S1400"/>
      <c r="U1400" s="137"/>
      <c r="AB1400"/>
      <c r="AE1400"/>
      <c r="AI1400"/>
      <c r="AK1400"/>
      <c r="AL1400"/>
      <c r="AM1400"/>
      <c r="AN1400"/>
      <c r="AO1400"/>
      <c r="AP1400"/>
      <c r="AQ1400"/>
      <c r="AR1400"/>
      <c r="BF1400"/>
      <c r="BG1400"/>
      <c r="BH1400"/>
      <c r="BI1400"/>
      <c r="BJ1400"/>
      <c r="BK1400" s="137"/>
      <c r="BO1400"/>
      <c r="BP1400"/>
      <c r="BQ1400"/>
      <c r="BR1400"/>
      <c r="BS1400"/>
    </row>
    <row r="1401" spans="1:71" ht="27" customHeight="1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 s="41"/>
      <c r="S1401"/>
      <c r="U1401" s="137"/>
      <c r="AB1401"/>
      <c r="AE1401"/>
      <c r="AI1401"/>
      <c r="AK1401"/>
      <c r="AL1401"/>
      <c r="AM1401"/>
      <c r="AN1401"/>
      <c r="AO1401"/>
      <c r="AP1401"/>
      <c r="AQ1401"/>
      <c r="AR1401"/>
      <c r="BF1401"/>
      <c r="BG1401"/>
      <c r="BH1401"/>
      <c r="BI1401"/>
      <c r="BJ1401"/>
      <c r="BK1401" s="137"/>
      <c r="BO1401"/>
      <c r="BP1401"/>
      <c r="BQ1401"/>
      <c r="BR1401"/>
      <c r="BS1401"/>
    </row>
    <row r="1402" spans="1:71" ht="27" customHeight="1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 s="41"/>
      <c r="S1402"/>
      <c r="U1402" s="137"/>
      <c r="AB1402"/>
      <c r="AE1402"/>
      <c r="AI1402"/>
      <c r="AK1402"/>
      <c r="AL1402"/>
      <c r="AM1402"/>
      <c r="AN1402"/>
      <c r="AO1402"/>
      <c r="AP1402"/>
      <c r="AQ1402"/>
      <c r="AR1402"/>
      <c r="BF1402"/>
      <c r="BG1402"/>
      <c r="BH1402"/>
      <c r="BI1402"/>
      <c r="BJ1402"/>
      <c r="BK1402" s="137"/>
      <c r="BO1402"/>
      <c r="BP1402"/>
      <c r="BQ1402"/>
      <c r="BR1402"/>
      <c r="BS1402"/>
    </row>
    <row r="1403" spans="1:71" ht="27" customHeight="1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 s="41"/>
      <c r="S1403"/>
      <c r="U1403" s="137"/>
      <c r="AB1403"/>
      <c r="AE1403"/>
      <c r="AI1403"/>
      <c r="AK1403"/>
      <c r="AL1403"/>
      <c r="AM1403"/>
      <c r="AN1403"/>
      <c r="AO1403"/>
      <c r="AP1403"/>
      <c r="AQ1403"/>
      <c r="AR1403"/>
      <c r="BF1403"/>
      <c r="BG1403"/>
      <c r="BH1403"/>
      <c r="BI1403"/>
      <c r="BJ1403"/>
      <c r="BK1403" s="137"/>
      <c r="BO1403"/>
      <c r="BP1403"/>
      <c r="BQ1403"/>
      <c r="BR1403"/>
      <c r="BS1403"/>
    </row>
    <row r="1404" spans="1:71" ht="27" customHeight="1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 s="41"/>
      <c r="S1404"/>
      <c r="U1404" s="137"/>
      <c r="AB1404"/>
      <c r="AE1404"/>
      <c r="AI1404"/>
      <c r="AK1404"/>
      <c r="AL1404"/>
      <c r="AM1404"/>
      <c r="AN1404"/>
      <c r="AO1404"/>
      <c r="AP1404"/>
      <c r="AQ1404"/>
      <c r="AR1404"/>
      <c r="BF1404"/>
      <c r="BG1404"/>
      <c r="BH1404"/>
      <c r="BI1404"/>
      <c r="BJ1404"/>
      <c r="BK1404" s="137"/>
      <c r="BO1404"/>
      <c r="BP1404"/>
      <c r="BQ1404"/>
      <c r="BR1404"/>
      <c r="BS1404"/>
    </row>
    <row r="1405" spans="1:71" ht="27" customHeight="1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 s="41"/>
      <c r="S1405"/>
      <c r="U1405" s="137"/>
      <c r="AB1405"/>
      <c r="AE1405"/>
      <c r="AI1405"/>
      <c r="AK1405"/>
      <c r="AL1405"/>
      <c r="AM1405"/>
      <c r="AN1405"/>
      <c r="AO1405"/>
      <c r="AP1405"/>
      <c r="AQ1405"/>
      <c r="AR1405"/>
      <c r="BF1405"/>
      <c r="BG1405"/>
      <c r="BH1405"/>
      <c r="BI1405"/>
      <c r="BJ1405"/>
      <c r="BK1405" s="137"/>
      <c r="BO1405"/>
      <c r="BP1405"/>
      <c r="BQ1405"/>
      <c r="BR1405"/>
      <c r="BS1405"/>
    </row>
    <row r="1406" spans="1:71" ht="27" customHeight="1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 s="41"/>
      <c r="S1406"/>
      <c r="U1406" s="137"/>
      <c r="AB1406"/>
      <c r="AE1406"/>
      <c r="AI1406"/>
      <c r="AK1406"/>
      <c r="AL1406"/>
      <c r="AM1406"/>
      <c r="AN1406"/>
      <c r="AO1406"/>
      <c r="AP1406"/>
      <c r="AQ1406"/>
      <c r="AR1406"/>
      <c r="BF1406"/>
      <c r="BG1406"/>
      <c r="BH1406"/>
      <c r="BI1406"/>
      <c r="BJ1406"/>
      <c r="BK1406" s="137"/>
      <c r="BO1406"/>
      <c r="BP1406"/>
      <c r="BQ1406"/>
      <c r="BR1406"/>
      <c r="BS1406"/>
    </row>
    <row r="1407" spans="1:71" ht="27" customHeight="1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 s="41"/>
      <c r="S1407"/>
      <c r="U1407" s="137"/>
      <c r="AB1407"/>
      <c r="AE1407"/>
      <c r="AI1407"/>
      <c r="AK1407"/>
      <c r="AL1407"/>
      <c r="AM1407"/>
      <c r="AN1407"/>
      <c r="AO1407"/>
      <c r="AP1407"/>
      <c r="AQ1407"/>
      <c r="AR1407"/>
      <c r="BF1407"/>
      <c r="BG1407"/>
      <c r="BH1407"/>
      <c r="BI1407"/>
      <c r="BJ1407"/>
      <c r="BK1407" s="137"/>
      <c r="BO1407"/>
      <c r="BP1407"/>
      <c r="BQ1407"/>
      <c r="BR1407"/>
      <c r="BS1407"/>
    </row>
    <row r="1408" spans="1:71" ht="27" customHeight="1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 s="41"/>
      <c r="S1408"/>
      <c r="U1408" s="137"/>
      <c r="AB1408"/>
      <c r="AE1408"/>
      <c r="AI1408"/>
      <c r="AK1408"/>
      <c r="AL1408"/>
      <c r="AM1408"/>
      <c r="AN1408"/>
      <c r="AO1408"/>
      <c r="AP1408"/>
      <c r="AQ1408"/>
      <c r="AR1408"/>
      <c r="BF1408"/>
      <c r="BG1408"/>
      <c r="BH1408"/>
      <c r="BI1408"/>
      <c r="BJ1408"/>
      <c r="BK1408" s="137"/>
      <c r="BO1408"/>
      <c r="BP1408"/>
      <c r="BQ1408"/>
      <c r="BR1408"/>
      <c r="BS1408"/>
    </row>
    <row r="1409" spans="1:71" ht="27" customHeight="1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 s="41"/>
      <c r="S1409"/>
      <c r="U1409" s="137"/>
      <c r="AB1409"/>
      <c r="AE1409"/>
      <c r="AI1409"/>
      <c r="AK1409"/>
      <c r="AL1409"/>
      <c r="AM1409"/>
      <c r="AN1409"/>
      <c r="AO1409"/>
      <c r="AP1409"/>
      <c r="AQ1409"/>
      <c r="AR1409"/>
      <c r="BF1409"/>
      <c r="BG1409"/>
      <c r="BH1409"/>
      <c r="BI1409"/>
      <c r="BJ1409"/>
      <c r="BK1409" s="137"/>
      <c r="BO1409"/>
      <c r="BP1409"/>
      <c r="BQ1409"/>
      <c r="BR1409"/>
      <c r="BS1409"/>
    </row>
    <row r="1410" spans="1:71" ht="27" customHeight="1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 s="41"/>
      <c r="S1410"/>
      <c r="U1410" s="137"/>
      <c r="AB1410"/>
      <c r="AE1410"/>
      <c r="AI1410"/>
      <c r="AK1410"/>
      <c r="AL1410"/>
      <c r="AM1410"/>
      <c r="AN1410"/>
      <c r="AO1410"/>
      <c r="AP1410"/>
      <c r="AQ1410"/>
      <c r="AR1410"/>
      <c r="BF1410"/>
      <c r="BG1410"/>
      <c r="BH1410"/>
      <c r="BI1410"/>
      <c r="BJ1410"/>
      <c r="BK1410" s="137"/>
      <c r="BO1410"/>
      <c r="BP1410"/>
      <c r="BQ1410"/>
      <c r="BR1410"/>
      <c r="BS1410"/>
    </row>
    <row r="1411" spans="1:71" ht="27" customHeight="1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 s="41"/>
      <c r="S1411"/>
      <c r="U1411" s="137"/>
      <c r="AB1411"/>
      <c r="AE1411"/>
      <c r="AI1411"/>
      <c r="AK1411"/>
      <c r="AL1411"/>
      <c r="AM1411"/>
      <c r="AN1411"/>
      <c r="AO1411"/>
      <c r="AP1411"/>
      <c r="AQ1411"/>
      <c r="AR1411"/>
      <c r="BF1411"/>
      <c r="BG1411"/>
      <c r="BH1411"/>
      <c r="BI1411"/>
      <c r="BJ1411"/>
      <c r="BK1411" s="137"/>
      <c r="BO1411"/>
      <c r="BP1411"/>
      <c r="BQ1411"/>
      <c r="BR1411"/>
      <c r="BS1411"/>
    </row>
    <row r="1412" spans="1:71" ht="27" customHeight="1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 s="41"/>
      <c r="S1412"/>
      <c r="U1412" s="137"/>
      <c r="AB1412"/>
      <c r="AE1412"/>
      <c r="AI1412"/>
      <c r="AK1412"/>
      <c r="AL1412"/>
      <c r="AM1412"/>
      <c r="AN1412"/>
      <c r="AO1412"/>
      <c r="AP1412"/>
      <c r="AQ1412"/>
      <c r="AR1412"/>
      <c r="BF1412"/>
      <c r="BG1412"/>
      <c r="BH1412"/>
      <c r="BI1412"/>
      <c r="BJ1412"/>
      <c r="BK1412" s="137"/>
      <c r="BO1412"/>
      <c r="BP1412"/>
      <c r="BQ1412"/>
      <c r="BR1412"/>
      <c r="BS1412"/>
    </row>
    <row r="1413" spans="1:71" ht="27" customHeight="1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 s="41"/>
      <c r="S1413"/>
      <c r="U1413" s="137"/>
      <c r="AB1413"/>
      <c r="AE1413"/>
      <c r="AI1413"/>
      <c r="AK1413"/>
      <c r="AL1413"/>
      <c r="AM1413"/>
      <c r="AN1413"/>
      <c r="AO1413"/>
      <c r="AP1413"/>
      <c r="AQ1413"/>
      <c r="AR1413"/>
      <c r="BF1413"/>
      <c r="BG1413"/>
      <c r="BH1413"/>
      <c r="BI1413"/>
      <c r="BJ1413"/>
      <c r="BK1413" s="137"/>
      <c r="BO1413"/>
      <c r="BP1413"/>
      <c r="BQ1413"/>
      <c r="BR1413"/>
      <c r="BS1413"/>
    </row>
    <row r="1414" spans="1:71" ht="27" customHeight="1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 s="41"/>
      <c r="S1414"/>
      <c r="U1414" s="137"/>
      <c r="AB1414"/>
      <c r="AE1414"/>
      <c r="AI1414"/>
      <c r="AK1414"/>
      <c r="AL1414"/>
      <c r="AM1414"/>
      <c r="AN1414"/>
      <c r="AO1414"/>
      <c r="AP1414"/>
      <c r="AQ1414"/>
      <c r="AR1414"/>
      <c r="BF1414"/>
      <c r="BG1414"/>
      <c r="BH1414"/>
      <c r="BI1414"/>
      <c r="BJ1414"/>
      <c r="BK1414" s="137"/>
      <c r="BO1414"/>
      <c r="BP1414"/>
      <c r="BQ1414"/>
      <c r="BR1414"/>
      <c r="BS1414"/>
    </row>
    <row r="1415" spans="1:71" ht="27" customHeight="1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 s="41"/>
      <c r="S1415"/>
      <c r="U1415" s="137"/>
      <c r="AB1415"/>
      <c r="AE1415"/>
      <c r="AI1415"/>
      <c r="AK1415"/>
      <c r="AL1415"/>
      <c r="AM1415"/>
      <c r="AN1415"/>
      <c r="AO1415"/>
      <c r="AP1415"/>
      <c r="AQ1415"/>
      <c r="AR1415"/>
      <c r="BF1415"/>
      <c r="BG1415"/>
      <c r="BH1415"/>
      <c r="BI1415"/>
      <c r="BJ1415"/>
      <c r="BK1415" s="137"/>
      <c r="BO1415"/>
      <c r="BP1415"/>
      <c r="BQ1415"/>
      <c r="BR1415"/>
      <c r="BS1415"/>
    </row>
    <row r="1416" spans="1:71" ht="27" customHeight="1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 s="41"/>
      <c r="S1416"/>
      <c r="U1416" s="137"/>
      <c r="AB1416"/>
      <c r="AE1416"/>
      <c r="AI1416"/>
      <c r="AK1416"/>
      <c r="AL1416"/>
      <c r="AM1416"/>
      <c r="AN1416"/>
      <c r="AO1416"/>
      <c r="AP1416"/>
      <c r="AQ1416"/>
      <c r="AR1416"/>
      <c r="BF1416"/>
      <c r="BG1416"/>
      <c r="BH1416"/>
      <c r="BI1416"/>
      <c r="BJ1416"/>
      <c r="BK1416" s="137"/>
      <c r="BO1416"/>
      <c r="BP1416"/>
      <c r="BQ1416"/>
      <c r="BR1416"/>
      <c r="BS1416"/>
    </row>
    <row r="1417" spans="1:71" ht="27" customHeight="1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 s="41"/>
      <c r="S1417"/>
      <c r="U1417" s="137"/>
      <c r="AB1417"/>
      <c r="AE1417"/>
      <c r="AI1417"/>
      <c r="AK1417"/>
      <c r="AL1417"/>
      <c r="AM1417"/>
      <c r="AN1417"/>
      <c r="AO1417"/>
      <c r="AP1417"/>
      <c r="AQ1417"/>
      <c r="AR1417"/>
      <c r="BF1417"/>
      <c r="BG1417"/>
      <c r="BH1417"/>
      <c r="BI1417"/>
      <c r="BJ1417"/>
      <c r="BK1417" s="137"/>
      <c r="BO1417"/>
      <c r="BP1417"/>
      <c r="BQ1417"/>
      <c r="BR1417"/>
      <c r="BS1417"/>
    </row>
    <row r="1418" spans="1:71" ht="27" customHeight="1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 s="41"/>
      <c r="S1418"/>
      <c r="U1418" s="137"/>
      <c r="AB1418"/>
      <c r="AE1418"/>
      <c r="AI1418"/>
      <c r="AK1418"/>
      <c r="AL1418"/>
      <c r="AM1418"/>
      <c r="AN1418"/>
      <c r="AO1418"/>
      <c r="AP1418"/>
      <c r="AQ1418"/>
      <c r="AR1418"/>
      <c r="BF1418"/>
      <c r="BG1418"/>
      <c r="BH1418"/>
      <c r="BI1418"/>
      <c r="BJ1418"/>
      <c r="BK1418" s="137"/>
      <c r="BO1418"/>
      <c r="BP1418"/>
      <c r="BQ1418"/>
      <c r="BR1418"/>
      <c r="BS1418"/>
    </row>
    <row r="1419" spans="1:71" ht="27" customHeight="1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 s="41"/>
      <c r="S1419"/>
      <c r="U1419" s="137"/>
      <c r="AB1419"/>
      <c r="AE1419"/>
      <c r="AI1419"/>
      <c r="AK1419"/>
      <c r="AL1419"/>
      <c r="AM1419"/>
      <c r="AN1419"/>
      <c r="AO1419"/>
      <c r="AP1419"/>
      <c r="AQ1419"/>
      <c r="AR1419"/>
      <c r="BF1419"/>
      <c r="BG1419"/>
      <c r="BH1419"/>
      <c r="BI1419"/>
      <c r="BJ1419"/>
      <c r="BK1419" s="137"/>
      <c r="BO1419"/>
      <c r="BP1419"/>
      <c r="BQ1419"/>
      <c r="BR1419"/>
      <c r="BS1419"/>
    </row>
    <row r="1420" spans="1:71" ht="27" customHeight="1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 s="41"/>
      <c r="S1420"/>
      <c r="U1420" s="137"/>
      <c r="AB1420"/>
      <c r="AE1420"/>
      <c r="AI1420"/>
      <c r="AK1420"/>
      <c r="AL1420"/>
      <c r="AM1420"/>
      <c r="AN1420"/>
      <c r="AO1420"/>
      <c r="AP1420"/>
      <c r="AQ1420"/>
      <c r="AR1420"/>
      <c r="BF1420"/>
      <c r="BG1420"/>
      <c r="BH1420"/>
      <c r="BI1420"/>
      <c r="BJ1420"/>
      <c r="BK1420" s="137"/>
      <c r="BO1420"/>
      <c r="BP1420"/>
      <c r="BQ1420"/>
      <c r="BR1420"/>
      <c r="BS1420"/>
    </row>
    <row r="1421" spans="1:71" ht="27" customHeight="1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 s="41"/>
      <c r="S1421"/>
      <c r="U1421" s="137"/>
      <c r="AB1421"/>
      <c r="AE1421"/>
      <c r="AI1421"/>
      <c r="AK1421"/>
      <c r="AL1421"/>
      <c r="AM1421"/>
      <c r="AN1421"/>
      <c r="AO1421"/>
      <c r="AP1421"/>
      <c r="AQ1421"/>
      <c r="AR1421"/>
      <c r="BF1421"/>
      <c r="BG1421"/>
      <c r="BH1421"/>
      <c r="BI1421"/>
      <c r="BJ1421"/>
      <c r="BK1421" s="137"/>
      <c r="BO1421"/>
      <c r="BP1421"/>
      <c r="BQ1421"/>
      <c r="BR1421"/>
      <c r="BS1421"/>
    </row>
    <row r="1422" spans="1:71" ht="27" customHeight="1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 s="41"/>
      <c r="S1422"/>
      <c r="U1422" s="137"/>
      <c r="AB1422"/>
      <c r="AE1422"/>
      <c r="AI1422"/>
      <c r="AK1422"/>
      <c r="AL1422"/>
      <c r="AM1422"/>
      <c r="AN1422"/>
      <c r="AO1422"/>
      <c r="AP1422"/>
      <c r="AQ1422"/>
      <c r="AR1422"/>
      <c r="BF1422"/>
      <c r="BG1422"/>
      <c r="BH1422"/>
      <c r="BI1422"/>
      <c r="BJ1422"/>
      <c r="BK1422" s="137"/>
      <c r="BO1422"/>
      <c r="BP1422"/>
      <c r="BQ1422"/>
      <c r="BR1422"/>
      <c r="BS1422"/>
    </row>
    <row r="1423" spans="1:71" ht="27" customHeight="1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 s="41"/>
      <c r="S1423"/>
      <c r="U1423" s="137"/>
      <c r="AB1423"/>
      <c r="AE1423"/>
      <c r="AI1423"/>
      <c r="AK1423"/>
      <c r="AL1423"/>
      <c r="AM1423"/>
      <c r="AN1423"/>
      <c r="AO1423"/>
      <c r="AP1423"/>
      <c r="AQ1423"/>
      <c r="AR1423"/>
      <c r="BF1423"/>
      <c r="BG1423"/>
      <c r="BH1423"/>
      <c r="BI1423"/>
      <c r="BJ1423"/>
      <c r="BK1423" s="137"/>
      <c r="BO1423"/>
      <c r="BP1423"/>
      <c r="BQ1423"/>
      <c r="BR1423"/>
      <c r="BS1423"/>
    </row>
    <row r="1424" spans="1:71" ht="27" customHeight="1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 s="41"/>
      <c r="S1424"/>
      <c r="U1424" s="137"/>
      <c r="AB1424"/>
      <c r="AE1424"/>
      <c r="AI1424"/>
      <c r="AK1424"/>
      <c r="AL1424"/>
      <c r="AM1424"/>
      <c r="AN1424"/>
      <c r="AO1424"/>
      <c r="AP1424"/>
      <c r="AQ1424"/>
      <c r="AR1424"/>
      <c r="BF1424"/>
      <c r="BG1424"/>
      <c r="BH1424"/>
      <c r="BI1424"/>
      <c r="BJ1424"/>
      <c r="BK1424" s="137"/>
      <c r="BO1424"/>
      <c r="BP1424"/>
      <c r="BQ1424"/>
      <c r="BR1424"/>
      <c r="BS1424"/>
    </row>
    <row r="1425" spans="1:71" ht="27" customHeight="1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 s="41"/>
      <c r="S1425"/>
      <c r="U1425" s="137"/>
      <c r="AB1425"/>
      <c r="AE1425"/>
      <c r="AI1425"/>
      <c r="AK1425"/>
      <c r="AL1425"/>
      <c r="AM1425"/>
      <c r="AN1425"/>
      <c r="AO1425"/>
      <c r="AP1425"/>
      <c r="AQ1425"/>
      <c r="AR1425"/>
      <c r="BF1425"/>
      <c r="BG1425"/>
      <c r="BH1425"/>
      <c r="BI1425"/>
      <c r="BJ1425"/>
      <c r="BK1425" s="137"/>
      <c r="BO1425"/>
      <c r="BP1425"/>
      <c r="BQ1425"/>
      <c r="BR1425"/>
      <c r="BS1425"/>
    </row>
    <row r="1426" spans="1:71" ht="27" customHeight="1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 s="41"/>
      <c r="S1426"/>
      <c r="U1426" s="137"/>
      <c r="AB1426"/>
      <c r="AE1426"/>
      <c r="AI1426"/>
      <c r="AK1426"/>
      <c r="AL1426"/>
      <c r="AM1426"/>
      <c r="AN1426"/>
      <c r="AO1426"/>
      <c r="AP1426"/>
      <c r="AQ1426"/>
      <c r="AR1426"/>
      <c r="BF1426"/>
      <c r="BG1426"/>
      <c r="BH1426"/>
      <c r="BI1426"/>
      <c r="BJ1426"/>
      <c r="BK1426" s="137"/>
      <c r="BO1426"/>
      <c r="BP1426"/>
      <c r="BQ1426"/>
      <c r="BR1426"/>
      <c r="BS1426"/>
    </row>
    <row r="1427" spans="1:71" ht="27" customHeight="1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 s="41"/>
      <c r="S1427"/>
      <c r="U1427" s="137"/>
      <c r="AB1427"/>
      <c r="AE1427"/>
      <c r="AI1427"/>
      <c r="AK1427"/>
      <c r="AL1427"/>
      <c r="AM1427"/>
      <c r="AN1427"/>
      <c r="AO1427"/>
      <c r="AP1427"/>
      <c r="AQ1427"/>
      <c r="AR1427"/>
      <c r="BF1427"/>
      <c r="BG1427"/>
      <c r="BH1427"/>
      <c r="BI1427"/>
      <c r="BJ1427"/>
      <c r="BK1427" s="137"/>
      <c r="BO1427"/>
      <c r="BP1427"/>
      <c r="BQ1427"/>
      <c r="BR1427"/>
      <c r="BS1427"/>
    </row>
    <row r="1428" spans="1:71" ht="27" customHeight="1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 s="41"/>
      <c r="S1428"/>
      <c r="U1428" s="137"/>
      <c r="AB1428"/>
      <c r="AE1428"/>
      <c r="AI1428"/>
      <c r="AK1428"/>
      <c r="AL1428"/>
      <c r="AM1428"/>
      <c r="AN1428"/>
      <c r="AO1428"/>
      <c r="AP1428"/>
      <c r="AQ1428"/>
      <c r="AR1428"/>
      <c r="BF1428"/>
      <c r="BG1428"/>
      <c r="BH1428"/>
      <c r="BI1428"/>
      <c r="BJ1428"/>
      <c r="BK1428" s="137"/>
      <c r="BO1428"/>
      <c r="BP1428"/>
      <c r="BQ1428"/>
      <c r="BR1428"/>
      <c r="BS1428"/>
    </row>
    <row r="1429" spans="1:71" ht="27" customHeight="1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 s="41"/>
      <c r="S1429"/>
      <c r="U1429" s="137"/>
      <c r="AB1429"/>
      <c r="AE1429"/>
      <c r="AI1429"/>
      <c r="AK1429"/>
      <c r="AL1429"/>
      <c r="AM1429"/>
      <c r="AN1429"/>
      <c r="AO1429"/>
      <c r="AP1429"/>
      <c r="AQ1429"/>
      <c r="AR1429"/>
      <c r="BF1429"/>
      <c r="BG1429"/>
      <c r="BH1429"/>
      <c r="BI1429"/>
      <c r="BJ1429"/>
      <c r="BK1429" s="137"/>
      <c r="BO1429"/>
      <c r="BP1429"/>
      <c r="BQ1429"/>
      <c r="BR1429"/>
      <c r="BS1429"/>
    </row>
    <row r="1430" spans="1:71" ht="36.75" customHeight="1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 s="41"/>
      <c r="S1430"/>
      <c r="U1430" s="137"/>
      <c r="AB1430"/>
      <c r="AE1430"/>
      <c r="AI1430"/>
      <c r="AK1430"/>
      <c r="AL1430"/>
      <c r="AM1430"/>
      <c r="AN1430"/>
      <c r="AO1430"/>
      <c r="AP1430"/>
      <c r="AQ1430"/>
      <c r="AR1430"/>
      <c r="BF1430"/>
      <c r="BG1430"/>
      <c r="BH1430"/>
      <c r="BI1430"/>
      <c r="BJ1430"/>
      <c r="BK1430" s="137"/>
      <c r="BO1430"/>
      <c r="BP1430"/>
      <c r="BQ1430"/>
      <c r="BR1430"/>
      <c r="BS1430"/>
    </row>
    <row r="1431" spans="1:71" ht="27" customHeight="1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 s="41"/>
      <c r="S1431"/>
      <c r="U1431" s="137"/>
      <c r="AB1431"/>
      <c r="AE1431"/>
      <c r="AI1431"/>
      <c r="AK1431"/>
      <c r="AL1431"/>
      <c r="AM1431"/>
      <c r="AN1431"/>
      <c r="AO1431"/>
      <c r="AP1431"/>
      <c r="AQ1431"/>
      <c r="AR1431"/>
      <c r="BF1431"/>
      <c r="BG1431"/>
      <c r="BH1431"/>
      <c r="BI1431"/>
      <c r="BJ1431"/>
      <c r="BK1431" s="137"/>
      <c r="BO1431"/>
      <c r="BP1431"/>
      <c r="BQ1431"/>
      <c r="BR1431"/>
      <c r="BS1431"/>
    </row>
    <row r="1432" spans="1:71" ht="27" customHeight="1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 s="41"/>
      <c r="S1432"/>
      <c r="U1432" s="137"/>
      <c r="AB1432"/>
      <c r="AE1432"/>
      <c r="AI1432"/>
      <c r="AK1432"/>
      <c r="AL1432"/>
      <c r="AM1432"/>
      <c r="AN1432"/>
      <c r="AO1432"/>
      <c r="AP1432"/>
      <c r="AQ1432"/>
      <c r="AR1432"/>
      <c r="BF1432"/>
      <c r="BG1432"/>
      <c r="BH1432"/>
      <c r="BI1432"/>
      <c r="BJ1432"/>
      <c r="BK1432" s="137"/>
      <c r="BO1432"/>
      <c r="BP1432"/>
      <c r="BQ1432"/>
      <c r="BR1432"/>
      <c r="BS1432"/>
    </row>
    <row r="1433" spans="1:71" ht="27" customHeight="1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 s="41"/>
      <c r="S1433"/>
      <c r="U1433" s="137"/>
      <c r="AB1433"/>
      <c r="AE1433"/>
      <c r="AI1433"/>
      <c r="AK1433"/>
      <c r="AL1433"/>
      <c r="AM1433"/>
      <c r="AN1433"/>
      <c r="AO1433"/>
      <c r="AP1433"/>
      <c r="AQ1433"/>
      <c r="AR1433"/>
      <c r="BF1433"/>
      <c r="BG1433"/>
      <c r="BH1433"/>
      <c r="BI1433"/>
      <c r="BJ1433"/>
      <c r="BK1433" s="137"/>
      <c r="BO1433"/>
      <c r="BP1433"/>
      <c r="BQ1433"/>
      <c r="BR1433"/>
      <c r="BS1433"/>
    </row>
    <row r="1434" spans="1:71" ht="27" customHeight="1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 s="41"/>
      <c r="S1434"/>
      <c r="U1434" s="137"/>
      <c r="AB1434"/>
      <c r="AE1434"/>
      <c r="AI1434"/>
      <c r="AK1434"/>
      <c r="AL1434"/>
      <c r="AM1434"/>
      <c r="AN1434"/>
      <c r="AO1434"/>
      <c r="AP1434"/>
      <c r="AQ1434"/>
      <c r="AR1434"/>
      <c r="BF1434"/>
      <c r="BG1434"/>
      <c r="BH1434"/>
      <c r="BI1434"/>
      <c r="BJ1434"/>
      <c r="BK1434" s="137"/>
      <c r="BO1434"/>
      <c r="BP1434"/>
      <c r="BQ1434"/>
      <c r="BR1434"/>
      <c r="BS1434"/>
    </row>
    <row r="1435" spans="1:71" ht="27" customHeight="1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 s="41"/>
      <c r="S1435"/>
      <c r="U1435" s="137"/>
      <c r="AB1435"/>
      <c r="AE1435"/>
      <c r="AI1435"/>
      <c r="AK1435"/>
      <c r="AL1435"/>
      <c r="AM1435"/>
      <c r="AN1435"/>
      <c r="AO1435"/>
      <c r="AP1435"/>
      <c r="AQ1435"/>
      <c r="AR1435"/>
      <c r="BF1435"/>
      <c r="BG1435"/>
      <c r="BH1435"/>
      <c r="BI1435"/>
      <c r="BJ1435"/>
      <c r="BK1435" s="137"/>
      <c r="BO1435"/>
      <c r="BP1435"/>
      <c r="BQ1435"/>
      <c r="BR1435"/>
      <c r="BS1435"/>
    </row>
    <row r="1436" spans="1:71" ht="27" customHeight="1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 s="41"/>
      <c r="S1436"/>
      <c r="U1436" s="137"/>
      <c r="AB1436"/>
      <c r="AE1436"/>
      <c r="AI1436"/>
      <c r="AK1436"/>
      <c r="AL1436"/>
      <c r="AM1436"/>
      <c r="AN1436"/>
      <c r="AO1436"/>
      <c r="AP1436"/>
      <c r="AQ1436"/>
      <c r="AR1436"/>
      <c r="BF1436"/>
      <c r="BG1436"/>
      <c r="BH1436"/>
      <c r="BI1436"/>
      <c r="BJ1436"/>
      <c r="BK1436" s="137"/>
      <c r="BO1436"/>
      <c r="BP1436"/>
      <c r="BQ1436"/>
      <c r="BR1436"/>
      <c r="BS1436"/>
    </row>
    <row r="1437" spans="1:71" ht="27" customHeight="1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 s="41"/>
      <c r="S1437"/>
      <c r="U1437" s="137"/>
      <c r="AB1437"/>
      <c r="AE1437"/>
      <c r="AI1437"/>
      <c r="AK1437"/>
      <c r="AL1437"/>
      <c r="AM1437"/>
      <c r="AN1437"/>
      <c r="AO1437"/>
      <c r="AP1437"/>
      <c r="AQ1437"/>
      <c r="AR1437"/>
      <c r="BF1437"/>
      <c r="BG1437"/>
      <c r="BH1437"/>
      <c r="BI1437"/>
      <c r="BJ1437"/>
      <c r="BK1437" s="137"/>
      <c r="BO1437"/>
      <c r="BP1437"/>
      <c r="BQ1437"/>
      <c r="BR1437"/>
      <c r="BS1437"/>
    </row>
    <row r="1438" spans="1:71" ht="27" customHeight="1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 s="41"/>
      <c r="S1438"/>
      <c r="U1438" s="137"/>
      <c r="AB1438"/>
      <c r="AE1438"/>
      <c r="AI1438"/>
      <c r="AK1438"/>
      <c r="AL1438"/>
      <c r="AM1438"/>
      <c r="AN1438"/>
      <c r="AO1438"/>
      <c r="AP1438"/>
      <c r="AQ1438"/>
      <c r="AR1438"/>
      <c r="BF1438"/>
      <c r="BG1438"/>
      <c r="BH1438"/>
      <c r="BI1438"/>
      <c r="BJ1438"/>
      <c r="BK1438" s="137"/>
      <c r="BO1438"/>
      <c r="BP1438"/>
      <c r="BQ1438"/>
      <c r="BR1438"/>
      <c r="BS1438"/>
    </row>
    <row r="1439" spans="1:71" ht="27" customHeight="1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 s="41"/>
      <c r="S1439"/>
      <c r="U1439" s="137"/>
      <c r="AB1439"/>
      <c r="AE1439"/>
      <c r="AI1439"/>
      <c r="AK1439"/>
      <c r="AL1439"/>
      <c r="AM1439"/>
      <c r="AN1439"/>
      <c r="AO1439"/>
      <c r="AP1439"/>
      <c r="AQ1439"/>
      <c r="AR1439"/>
      <c r="BF1439"/>
      <c r="BG1439"/>
      <c r="BH1439"/>
      <c r="BI1439"/>
      <c r="BJ1439"/>
      <c r="BK1439" s="137"/>
      <c r="BO1439"/>
      <c r="BP1439"/>
      <c r="BQ1439"/>
      <c r="BR1439"/>
      <c r="BS1439"/>
    </row>
    <row r="1440" spans="1:71" ht="27" customHeight="1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 s="41"/>
      <c r="S1440"/>
      <c r="U1440" s="137"/>
      <c r="AB1440"/>
      <c r="AE1440"/>
      <c r="AI1440"/>
      <c r="AK1440"/>
      <c r="AL1440"/>
      <c r="AM1440"/>
      <c r="AN1440"/>
      <c r="AO1440"/>
      <c r="AP1440"/>
      <c r="AQ1440"/>
      <c r="AR1440"/>
      <c r="BF1440"/>
      <c r="BG1440"/>
      <c r="BH1440"/>
      <c r="BI1440"/>
      <c r="BJ1440"/>
      <c r="BK1440" s="137"/>
      <c r="BO1440"/>
      <c r="BP1440"/>
      <c r="BQ1440"/>
      <c r="BR1440"/>
      <c r="BS1440"/>
    </row>
    <row r="1441" spans="1:71" ht="27" customHeight="1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 s="41"/>
      <c r="S1441"/>
      <c r="U1441" s="137"/>
      <c r="AB1441"/>
      <c r="AE1441"/>
      <c r="AI1441"/>
      <c r="AK1441"/>
      <c r="AL1441"/>
      <c r="AM1441"/>
      <c r="AN1441"/>
      <c r="AO1441"/>
      <c r="AP1441"/>
      <c r="AQ1441"/>
      <c r="AR1441"/>
      <c r="BF1441"/>
      <c r="BG1441"/>
      <c r="BH1441"/>
      <c r="BI1441"/>
      <c r="BJ1441"/>
      <c r="BK1441" s="137"/>
      <c r="BO1441"/>
      <c r="BP1441"/>
      <c r="BQ1441"/>
      <c r="BR1441"/>
      <c r="BS1441"/>
    </row>
    <row r="1442" spans="1:71" ht="27" customHeight="1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 s="41"/>
      <c r="S1442"/>
      <c r="U1442" s="137"/>
      <c r="AB1442"/>
      <c r="AE1442"/>
      <c r="AI1442"/>
      <c r="AK1442"/>
      <c r="AL1442"/>
      <c r="AM1442"/>
      <c r="AN1442"/>
      <c r="AO1442"/>
      <c r="AP1442"/>
      <c r="AQ1442"/>
      <c r="AR1442"/>
      <c r="BF1442"/>
      <c r="BG1442"/>
      <c r="BH1442"/>
      <c r="BI1442"/>
      <c r="BJ1442"/>
      <c r="BK1442" s="137"/>
      <c r="BO1442"/>
      <c r="BP1442"/>
      <c r="BQ1442"/>
      <c r="BR1442"/>
      <c r="BS1442"/>
    </row>
    <row r="1443" spans="1:71" ht="27" customHeight="1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 s="41"/>
      <c r="S1443"/>
      <c r="U1443" s="137"/>
      <c r="AB1443"/>
      <c r="AE1443"/>
      <c r="AI1443"/>
      <c r="AK1443"/>
      <c r="AL1443"/>
      <c r="AM1443"/>
      <c r="AN1443"/>
      <c r="AO1443"/>
      <c r="AP1443"/>
      <c r="AQ1443"/>
      <c r="AR1443"/>
      <c r="BF1443"/>
      <c r="BG1443"/>
      <c r="BH1443"/>
      <c r="BI1443"/>
      <c r="BJ1443"/>
      <c r="BK1443" s="137"/>
      <c r="BO1443"/>
      <c r="BP1443"/>
      <c r="BQ1443"/>
      <c r="BR1443"/>
      <c r="BS1443"/>
    </row>
    <row r="1444" spans="1:71" ht="27" customHeight="1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 s="41"/>
      <c r="S1444"/>
      <c r="U1444" s="137"/>
      <c r="AB1444"/>
      <c r="AE1444"/>
      <c r="AI1444"/>
      <c r="AK1444"/>
      <c r="AL1444"/>
      <c r="AM1444"/>
      <c r="AN1444"/>
      <c r="AO1444"/>
      <c r="AP1444"/>
      <c r="AQ1444"/>
      <c r="AR1444"/>
      <c r="BF1444"/>
      <c r="BG1444"/>
      <c r="BH1444"/>
      <c r="BI1444"/>
      <c r="BJ1444"/>
      <c r="BK1444" s="137"/>
      <c r="BO1444"/>
      <c r="BP1444"/>
      <c r="BQ1444"/>
      <c r="BR1444"/>
      <c r="BS1444"/>
    </row>
    <row r="1445" spans="1:71" ht="27" customHeight="1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 s="41"/>
      <c r="S1445"/>
      <c r="U1445" s="137"/>
      <c r="AB1445"/>
      <c r="AE1445"/>
      <c r="AI1445"/>
      <c r="AK1445"/>
      <c r="AL1445"/>
      <c r="AM1445"/>
      <c r="AN1445"/>
      <c r="AO1445"/>
      <c r="AP1445"/>
      <c r="AQ1445"/>
      <c r="AR1445"/>
      <c r="BF1445"/>
      <c r="BG1445"/>
      <c r="BH1445"/>
      <c r="BI1445"/>
      <c r="BJ1445"/>
      <c r="BK1445" s="137"/>
      <c r="BO1445"/>
      <c r="BP1445"/>
      <c r="BQ1445"/>
      <c r="BR1445"/>
      <c r="BS1445"/>
    </row>
    <row r="1446" spans="1:71" ht="27" customHeight="1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 s="41"/>
      <c r="S1446"/>
      <c r="U1446" s="137"/>
      <c r="AB1446"/>
      <c r="AE1446"/>
      <c r="AI1446"/>
      <c r="AK1446"/>
      <c r="AL1446"/>
      <c r="AM1446"/>
      <c r="AN1446"/>
      <c r="AO1446"/>
      <c r="AP1446"/>
      <c r="AQ1446"/>
      <c r="AR1446"/>
      <c r="BF1446"/>
      <c r="BG1446"/>
      <c r="BH1446"/>
      <c r="BI1446"/>
      <c r="BJ1446"/>
      <c r="BK1446" s="137"/>
      <c r="BO1446"/>
      <c r="BP1446"/>
      <c r="BQ1446"/>
      <c r="BR1446"/>
      <c r="BS1446"/>
    </row>
    <row r="1447" spans="1:71" ht="27" customHeight="1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 s="41"/>
      <c r="S1447"/>
      <c r="U1447" s="137"/>
      <c r="AB1447"/>
      <c r="AE1447"/>
      <c r="AI1447"/>
      <c r="AK1447"/>
      <c r="AL1447"/>
      <c r="AM1447"/>
      <c r="AN1447"/>
      <c r="AO1447"/>
      <c r="AP1447"/>
      <c r="AQ1447"/>
      <c r="AR1447"/>
      <c r="BF1447"/>
      <c r="BG1447"/>
      <c r="BH1447"/>
      <c r="BI1447"/>
      <c r="BJ1447"/>
      <c r="BK1447" s="137"/>
      <c r="BO1447"/>
      <c r="BP1447"/>
      <c r="BQ1447"/>
      <c r="BR1447"/>
      <c r="BS1447"/>
    </row>
    <row r="1448" spans="1:71" ht="27" customHeight="1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 s="41"/>
      <c r="S1448"/>
      <c r="U1448" s="137"/>
      <c r="AB1448"/>
      <c r="AE1448"/>
      <c r="AI1448"/>
      <c r="AK1448"/>
      <c r="AL1448"/>
      <c r="AM1448"/>
      <c r="AN1448"/>
      <c r="AO1448"/>
      <c r="AP1448"/>
      <c r="AQ1448"/>
      <c r="AR1448"/>
      <c r="BF1448"/>
      <c r="BG1448"/>
      <c r="BH1448"/>
      <c r="BI1448"/>
      <c r="BJ1448"/>
      <c r="BK1448" s="137"/>
      <c r="BO1448"/>
      <c r="BP1448"/>
      <c r="BQ1448"/>
      <c r="BR1448"/>
      <c r="BS1448"/>
    </row>
    <row r="1449" spans="1:71" ht="27" customHeight="1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 s="41"/>
      <c r="S1449"/>
      <c r="U1449" s="137"/>
      <c r="AB1449"/>
      <c r="AE1449"/>
      <c r="AI1449"/>
      <c r="AK1449"/>
      <c r="AL1449"/>
      <c r="AM1449"/>
      <c r="AN1449"/>
      <c r="AO1449"/>
      <c r="AP1449"/>
      <c r="AQ1449"/>
      <c r="AR1449"/>
      <c r="BF1449"/>
      <c r="BG1449"/>
      <c r="BH1449"/>
      <c r="BI1449"/>
      <c r="BJ1449"/>
      <c r="BK1449" s="137"/>
      <c r="BO1449"/>
      <c r="BP1449"/>
      <c r="BQ1449"/>
      <c r="BR1449"/>
      <c r="BS1449"/>
    </row>
    <row r="1450" spans="1:71" ht="27" customHeight="1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 s="41"/>
      <c r="S1450"/>
      <c r="U1450" s="137"/>
      <c r="AB1450"/>
      <c r="AE1450"/>
      <c r="AI1450"/>
      <c r="AK1450"/>
      <c r="AL1450"/>
      <c r="AM1450"/>
      <c r="AN1450"/>
      <c r="AO1450"/>
      <c r="AP1450"/>
      <c r="AQ1450"/>
      <c r="AR1450"/>
      <c r="BF1450"/>
      <c r="BG1450"/>
      <c r="BH1450"/>
      <c r="BI1450"/>
      <c r="BJ1450"/>
      <c r="BK1450" s="137"/>
      <c r="BO1450"/>
      <c r="BP1450"/>
      <c r="BQ1450"/>
      <c r="BR1450"/>
      <c r="BS1450"/>
    </row>
    <row r="1451" spans="1:71" ht="38.25" customHeight="1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 s="41"/>
      <c r="S1451"/>
      <c r="U1451" s="137"/>
      <c r="AB1451"/>
      <c r="AE1451"/>
      <c r="AI1451"/>
      <c r="AK1451"/>
      <c r="AL1451"/>
      <c r="AM1451"/>
      <c r="AN1451"/>
      <c r="AO1451"/>
      <c r="AP1451"/>
      <c r="AQ1451"/>
      <c r="AR1451"/>
      <c r="BF1451"/>
      <c r="BG1451"/>
      <c r="BH1451"/>
      <c r="BI1451"/>
      <c r="BJ1451"/>
      <c r="BK1451" s="137"/>
      <c r="BO1451"/>
      <c r="BP1451"/>
      <c r="BQ1451"/>
      <c r="BR1451"/>
      <c r="BS1451"/>
    </row>
    <row r="1452" spans="1:71" ht="27" customHeight="1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 s="41"/>
      <c r="S1452"/>
      <c r="U1452" s="137"/>
      <c r="AB1452"/>
      <c r="AE1452"/>
      <c r="AI1452"/>
      <c r="AK1452"/>
      <c r="AL1452"/>
      <c r="AM1452"/>
      <c r="AN1452"/>
      <c r="AO1452"/>
      <c r="AP1452"/>
      <c r="AQ1452"/>
      <c r="AR1452"/>
      <c r="BF1452"/>
      <c r="BG1452"/>
      <c r="BH1452"/>
      <c r="BI1452"/>
      <c r="BJ1452"/>
      <c r="BK1452" s="137"/>
      <c r="BO1452"/>
      <c r="BP1452"/>
      <c r="BQ1452"/>
      <c r="BR1452"/>
      <c r="BS1452"/>
    </row>
    <row r="1453" spans="1:71" ht="27" customHeight="1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 s="41"/>
      <c r="S1453"/>
      <c r="U1453" s="137"/>
      <c r="AB1453"/>
      <c r="AE1453"/>
      <c r="AI1453"/>
      <c r="AK1453"/>
      <c r="AL1453"/>
      <c r="AM1453"/>
      <c r="AN1453"/>
      <c r="AO1453"/>
      <c r="AP1453"/>
      <c r="AQ1453"/>
      <c r="AR1453"/>
      <c r="BF1453"/>
      <c r="BG1453"/>
      <c r="BH1453"/>
      <c r="BI1453"/>
      <c r="BJ1453"/>
      <c r="BK1453" s="137"/>
      <c r="BO1453"/>
      <c r="BP1453"/>
      <c r="BQ1453"/>
      <c r="BR1453"/>
      <c r="BS1453"/>
    </row>
    <row r="1454" spans="1:71" ht="51" customHeight="1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 s="41"/>
      <c r="S1454"/>
      <c r="U1454" s="137"/>
      <c r="AB1454"/>
      <c r="AE1454"/>
      <c r="AI1454"/>
      <c r="AK1454"/>
      <c r="AL1454"/>
      <c r="AM1454"/>
      <c r="AN1454"/>
      <c r="AO1454"/>
      <c r="AP1454"/>
      <c r="AQ1454"/>
      <c r="AR1454"/>
      <c r="BF1454"/>
      <c r="BG1454"/>
      <c r="BH1454"/>
      <c r="BI1454"/>
      <c r="BJ1454"/>
      <c r="BK1454" s="137"/>
      <c r="BO1454"/>
      <c r="BP1454"/>
      <c r="BQ1454"/>
      <c r="BR1454"/>
      <c r="BS1454"/>
    </row>
    <row r="1455" spans="1:71" ht="27" customHeight="1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 s="41"/>
      <c r="S1455"/>
      <c r="U1455" s="137"/>
      <c r="AB1455"/>
      <c r="AE1455"/>
      <c r="AI1455"/>
      <c r="AK1455"/>
      <c r="AL1455"/>
      <c r="AM1455"/>
      <c r="AN1455"/>
      <c r="AO1455"/>
      <c r="AP1455"/>
      <c r="AQ1455"/>
      <c r="AR1455"/>
      <c r="BF1455"/>
      <c r="BG1455"/>
      <c r="BH1455"/>
      <c r="BI1455"/>
      <c r="BJ1455"/>
      <c r="BK1455" s="137"/>
      <c r="BO1455"/>
      <c r="BP1455"/>
      <c r="BQ1455"/>
      <c r="BR1455"/>
      <c r="BS1455"/>
    </row>
    <row r="1456" spans="1:71" ht="27" customHeight="1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 s="41"/>
      <c r="S1456"/>
      <c r="U1456" s="137"/>
      <c r="AB1456"/>
      <c r="AE1456"/>
      <c r="AI1456"/>
      <c r="AK1456"/>
      <c r="AL1456"/>
      <c r="AM1456"/>
      <c r="AN1456"/>
      <c r="AO1456"/>
      <c r="AP1456"/>
      <c r="AQ1456"/>
      <c r="AR1456"/>
      <c r="BF1456"/>
      <c r="BG1456"/>
      <c r="BH1456"/>
      <c r="BI1456"/>
      <c r="BJ1456"/>
      <c r="BK1456" s="137"/>
      <c r="BO1456"/>
      <c r="BP1456"/>
      <c r="BQ1456"/>
      <c r="BR1456"/>
      <c r="BS1456"/>
    </row>
    <row r="1457" spans="1:71" ht="27" customHeight="1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 s="41"/>
      <c r="S1457"/>
      <c r="U1457" s="137"/>
      <c r="AB1457"/>
      <c r="AE1457"/>
      <c r="AI1457"/>
      <c r="AK1457"/>
      <c r="AL1457"/>
      <c r="AM1457"/>
      <c r="AN1457"/>
      <c r="AO1457"/>
      <c r="AP1457"/>
      <c r="AQ1457"/>
      <c r="AR1457"/>
      <c r="BF1457"/>
      <c r="BG1457"/>
      <c r="BH1457"/>
      <c r="BI1457"/>
      <c r="BJ1457"/>
      <c r="BK1457" s="137"/>
      <c r="BO1457"/>
      <c r="BP1457"/>
      <c r="BQ1457"/>
      <c r="BR1457"/>
      <c r="BS1457"/>
    </row>
    <row r="1458" spans="1:71" ht="27" customHeight="1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 s="41"/>
      <c r="S1458"/>
      <c r="U1458" s="137"/>
      <c r="AB1458"/>
      <c r="AE1458"/>
      <c r="AI1458"/>
      <c r="AK1458"/>
      <c r="AL1458"/>
      <c r="AM1458"/>
      <c r="AN1458"/>
      <c r="AO1458"/>
      <c r="AP1458"/>
      <c r="AQ1458"/>
      <c r="AR1458"/>
      <c r="BF1458"/>
      <c r="BG1458"/>
      <c r="BH1458"/>
      <c r="BI1458"/>
      <c r="BJ1458"/>
      <c r="BK1458" s="137"/>
      <c r="BO1458"/>
      <c r="BP1458"/>
      <c r="BQ1458"/>
      <c r="BR1458"/>
      <c r="BS1458"/>
    </row>
    <row r="1459" spans="1:71" ht="27" customHeight="1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 s="41"/>
      <c r="S1459"/>
      <c r="U1459" s="137"/>
      <c r="AB1459"/>
      <c r="AE1459"/>
      <c r="AI1459"/>
      <c r="AK1459"/>
      <c r="AL1459"/>
      <c r="AM1459"/>
      <c r="AN1459"/>
      <c r="AO1459"/>
      <c r="AP1459"/>
      <c r="AQ1459"/>
      <c r="AR1459"/>
      <c r="BF1459"/>
      <c r="BG1459"/>
      <c r="BH1459"/>
      <c r="BI1459"/>
      <c r="BJ1459"/>
      <c r="BK1459" s="137"/>
      <c r="BO1459"/>
      <c r="BP1459"/>
      <c r="BQ1459"/>
      <c r="BR1459"/>
      <c r="BS1459"/>
    </row>
    <row r="1460" spans="1:71" ht="27" customHeight="1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 s="41"/>
      <c r="S1460"/>
      <c r="U1460" s="137"/>
      <c r="AB1460"/>
      <c r="AE1460"/>
      <c r="AI1460"/>
      <c r="AK1460"/>
      <c r="AL1460"/>
      <c r="AM1460"/>
      <c r="AN1460"/>
      <c r="AO1460"/>
      <c r="AP1460"/>
      <c r="AQ1460"/>
      <c r="AR1460"/>
      <c r="BF1460"/>
      <c r="BG1460"/>
      <c r="BH1460"/>
      <c r="BI1460"/>
      <c r="BJ1460"/>
      <c r="BK1460" s="137"/>
      <c r="BO1460"/>
      <c r="BP1460"/>
      <c r="BQ1460"/>
      <c r="BR1460"/>
      <c r="BS1460"/>
    </row>
    <row r="1461" spans="1:71" ht="27" customHeight="1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 s="41"/>
      <c r="S1461"/>
      <c r="U1461" s="137"/>
      <c r="AB1461"/>
      <c r="AE1461"/>
      <c r="AI1461"/>
      <c r="AK1461"/>
      <c r="AL1461"/>
      <c r="AM1461"/>
      <c r="AN1461"/>
      <c r="AO1461"/>
      <c r="AP1461"/>
      <c r="AQ1461"/>
      <c r="AR1461"/>
      <c r="BF1461"/>
      <c r="BG1461"/>
      <c r="BH1461"/>
      <c r="BI1461"/>
      <c r="BJ1461"/>
      <c r="BK1461" s="137"/>
      <c r="BO1461"/>
      <c r="BP1461"/>
      <c r="BQ1461"/>
      <c r="BR1461"/>
      <c r="BS1461"/>
    </row>
    <row r="1462" spans="1:71" ht="27" customHeight="1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 s="41"/>
      <c r="S1462"/>
      <c r="U1462" s="137"/>
      <c r="AB1462"/>
      <c r="AE1462"/>
      <c r="AI1462"/>
      <c r="AK1462"/>
      <c r="AL1462"/>
      <c r="AM1462"/>
      <c r="AN1462"/>
      <c r="AO1462"/>
      <c r="AP1462"/>
      <c r="AQ1462"/>
      <c r="AR1462"/>
      <c r="BF1462"/>
      <c r="BG1462"/>
      <c r="BH1462"/>
      <c r="BI1462"/>
      <c r="BJ1462"/>
      <c r="BK1462" s="137"/>
      <c r="BO1462"/>
      <c r="BP1462"/>
      <c r="BQ1462"/>
      <c r="BR1462"/>
      <c r="BS1462"/>
    </row>
    <row r="1463" spans="1:71" ht="27" customHeight="1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 s="41"/>
      <c r="S1463"/>
      <c r="U1463" s="137"/>
      <c r="AB1463"/>
      <c r="AE1463"/>
      <c r="AI1463"/>
      <c r="AK1463"/>
      <c r="AL1463"/>
      <c r="AM1463"/>
      <c r="AN1463"/>
      <c r="AO1463"/>
      <c r="AP1463"/>
      <c r="AQ1463"/>
      <c r="AR1463"/>
      <c r="BF1463"/>
      <c r="BG1463"/>
      <c r="BH1463"/>
      <c r="BI1463"/>
      <c r="BJ1463"/>
      <c r="BK1463" s="137"/>
      <c r="BO1463"/>
      <c r="BP1463"/>
      <c r="BQ1463"/>
      <c r="BR1463"/>
      <c r="BS1463"/>
    </row>
    <row r="1464" spans="1:71" ht="27" customHeight="1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 s="41"/>
      <c r="S1464"/>
      <c r="U1464" s="137"/>
      <c r="AB1464"/>
      <c r="AE1464"/>
      <c r="AI1464"/>
      <c r="AK1464"/>
      <c r="AL1464"/>
      <c r="AM1464"/>
      <c r="AN1464"/>
      <c r="AO1464"/>
      <c r="AP1464"/>
      <c r="AQ1464"/>
      <c r="AR1464"/>
      <c r="BF1464"/>
      <c r="BG1464"/>
      <c r="BH1464"/>
      <c r="BI1464"/>
      <c r="BJ1464"/>
      <c r="BK1464" s="137"/>
      <c r="BO1464"/>
      <c r="BP1464"/>
      <c r="BQ1464"/>
      <c r="BR1464"/>
      <c r="BS1464"/>
    </row>
    <row r="1465" spans="1:71" ht="27" customHeight="1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 s="41"/>
      <c r="S1465"/>
      <c r="U1465" s="137"/>
      <c r="AB1465"/>
      <c r="AE1465"/>
      <c r="AI1465"/>
      <c r="AK1465"/>
      <c r="AL1465"/>
      <c r="AM1465"/>
      <c r="AN1465"/>
      <c r="AO1465"/>
      <c r="AP1465"/>
      <c r="AQ1465"/>
      <c r="AR1465"/>
      <c r="BF1465"/>
      <c r="BG1465"/>
      <c r="BH1465"/>
      <c r="BI1465"/>
      <c r="BJ1465"/>
      <c r="BK1465" s="137"/>
      <c r="BO1465"/>
      <c r="BP1465"/>
      <c r="BQ1465"/>
      <c r="BR1465"/>
      <c r="BS1465"/>
    </row>
    <row r="1466" spans="1:71" ht="38.25" customHeight="1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 s="41"/>
      <c r="S1466"/>
      <c r="U1466" s="137"/>
      <c r="AB1466"/>
      <c r="AE1466"/>
      <c r="AI1466"/>
      <c r="AK1466"/>
      <c r="AL1466"/>
      <c r="AM1466"/>
      <c r="AN1466"/>
      <c r="AO1466"/>
      <c r="AP1466"/>
      <c r="AQ1466"/>
      <c r="AR1466"/>
      <c r="BF1466"/>
      <c r="BG1466"/>
      <c r="BH1466"/>
      <c r="BI1466"/>
      <c r="BJ1466"/>
      <c r="BK1466" s="137"/>
      <c r="BO1466"/>
      <c r="BP1466"/>
      <c r="BQ1466"/>
      <c r="BR1466"/>
      <c r="BS1466"/>
    </row>
    <row r="1467" spans="1:71" ht="27" customHeight="1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 s="41"/>
      <c r="S1467"/>
      <c r="U1467" s="137"/>
      <c r="AB1467"/>
      <c r="AE1467"/>
      <c r="AI1467"/>
      <c r="AK1467"/>
      <c r="AL1467"/>
      <c r="AM1467"/>
      <c r="AN1467"/>
      <c r="AO1467"/>
      <c r="AP1467"/>
      <c r="AQ1467"/>
      <c r="AR1467"/>
      <c r="BF1467"/>
      <c r="BG1467"/>
      <c r="BH1467"/>
      <c r="BI1467"/>
      <c r="BJ1467"/>
      <c r="BK1467" s="137"/>
      <c r="BO1467"/>
      <c r="BP1467"/>
      <c r="BQ1467"/>
      <c r="BR1467"/>
      <c r="BS1467"/>
    </row>
    <row r="1468" spans="1:71" ht="27" customHeight="1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 s="41"/>
      <c r="S1468"/>
      <c r="U1468" s="137"/>
      <c r="AB1468"/>
      <c r="AE1468"/>
      <c r="AI1468"/>
      <c r="AK1468"/>
      <c r="AL1468"/>
      <c r="AM1468"/>
      <c r="AN1468"/>
      <c r="AO1468"/>
      <c r="AP1468"/>
      <c r="AQ1468"/>
      <c r="AR1468"/>
      <c r="BF1468"/>
      <c r="BG1468"/>
      <c r="BH1468"/>
      <c r="BI1468"/>
      <c r="BJ1468"/>
      <c r="BK1468" s="137"/>
      <c r="BO1468"/>
      <c r="BP1468"/>
      <c r="BQ1468"/>
      <c r="BR1468"/>
      <c r="BS1468"/>
    </row>
    <row r="1469" spans="1:71" ht="27" customHeight="1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 s="41"/>
      <c r="S1469"/>
      <c r="U1469" s="137"/>
      <c r="AB1469"/>
      <c r="AE1469"/>
      <c r="AI1469"/>
      <c r="AK1469"/>
      <c r="AL1469"/>
      <c r="AM1469"/>
      <c r="AN1469"/>
      <c r="AO1469"/>
      <c r="AP1469"/>
      <c r="AQ1469"/>
      <c r="AR1469"/>
      <c r="BF1469"/>
      <c r="BG1469"/>
      <c r="BH1469"/>
      <c r="BI1469"/>
      <c r="BJ1469"/>
      <c r="BK1469" s="137"/>
      <c r="BO1469"/>
      <c r="BP1469"/>
      <c r="BQ1469"/>
      <c r="BR1469"/>
      <c r="BS1469"/>
    </row>
    <row r="1470" spans="1:71" ht="27" customHeight="1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 s="41"/>
      <c r="S1470"/>
      <c r="U1470" s="137"/>
      <c r="AB1470"/>
      <c r="AE1470"/>
      <c r="AI1470"/>
      <c r="AK1470"/>
      <c r="AL1470"/>
      <c r="AM1470"/>
      <c r="AN1470"/>
      <c r="AO1470"/>
      <c r="AP1470"/>
      <c r="AQ1470"/>
      <c r="AR1470"/>
      <c r="BF1470"/>
      <c r="BG1470"/>
      <c r="BH1470"/>
      <c r="BI1470"/>
      <c r="BJ1470"/>
      <c r="BK1470" s="137"/>
      <c r="BO1470"/>
      <c r="BP1470"/>
      <c r="BQ1470"/>
      <c r="BR1470"/>
      <c r="BS1470"/>
    </row>
    <row r="1471" spans="1:71" ht="27" customHeight="1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 s="41"/>
      <c r="S1471"/>
      <c r="U1471" s="137"/>
      <c r="AB1471"/>
      <c r="AE1471"/>
      <c r="AI1471"/>
      <c r="AK1471"/>
      <c r="AL1471"/>
      <c r="AM1471"/>
      <c r="AN1471"/>
      <c r="AO1471"/>
      <c r="AP1471"/>
      <c r="AQ1471"/>
      <c r="AR1471"/>
      <c r="BF1471"/>
      <c r="BG1471"/>
      <c r="BH1471"/>
      <c r="BI1471"/>
      <c r="BJ1471"/>
      <c r="BK1471" s="137"/>
      <c r="BO1471"/>
      <c r="BP1471"/>
      <c r="BQ1471"/>
      <c r="BR1471"/>
      <c r="BS1471"/>
    </row>
    <row r="1472" spans="1:71" ht="27" customHeight="1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 s="41"/>
      <c r="S1472"/>
      <c r="U1472" s="137"/>
      <c r="AB1472"/>
      <c r="AE1472"/>
      <c r="AI1472"/>
      <c r="AK1472"/>
      <c r="AL1472"/>
      <c r="AM1472"/>
      <c r="AN1472"/>
      <c r="AO1472"/>
      <c r="AP1472"/>
      <c r="AQ1472"/>
      <c r="AR1472"/>
      <c r="BF1472"/>
      <c r="BG1472"/>
      <c r="BH1472"/>
      <c r="BI1472"/>
      <c r="BJ1472"/>
      <c r="BK1472" s="137"/>
      <c r="BO1472"/>
      <c r="BP1472"/>
      <c r="BQ1472"/>
      <c r="BR1472"/>
      <c r="BS1472"/>
    </row>
    <row r="1473" spans="1:71" ht="27" customHeight="1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 s="41"/>
      <c r="S1473"/>
      <c r="U1473" s="137"/>
      <c r="AB1473"/>
      <c r="AE1473"/>
      <c r="AI1473"/>
      <c r="AK1473"/>
      <c r="AL1473"/>
      <c r="AM1473"/>
      <c r="AN1473"/>
      <c r="AO1473"/>
      <c r="AP1473"/>
      <c r="AQ1473"/>
      <c r="AR1473"/>
      <c r="BF1473"/>
      <c r="BG1473"/>
      <c r="BH1473"/>
      <c r="BI1473"/>
      <c r="BJ1473"/>
      <c r="BK1473" s="137"/>
      <c r="BO1473"/>
      <c r="BP1473"/>
      <c r="BQ1473"/>
      <c r="BR1473"/>
      <c r="BS1473"/>
    </row>
    <row r="1474" spans="1:71" ht="27" customHeight="1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 s="41"/>
      <c r="S1474"/>
      <c r="U1474" s="137"/>
      <c r="AB1474"/>
      <c r="AE1474"/>
      <c r="AI1474"/>
      <c r="AK1474"/>
      <c r="AL1474"/>
      <c r="AM1474"/>
      <c r="AN1474"/>
      <c r="AO1474"/>
      <c r="AP1474"/>
      <c r="AQ1474"/>
      <c r="AR1474"/>
      <c r="BF1474"/>
      <c r="BG1474"/>
      <c r="BH1474"/>
      <c r="BI1474"/>
      <c r="BJ1474"/>
      <c r="BK1474" s="137"/>
      <c r="BO1474"/>
      <c r="BP1474"/>
      <c r="BQ1474"/>
      <c r="BR1474"/>
      <c r="BS1474"/>
    </row>
    <row r="1475" spans="1:71" ht="27" customHeight="1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 s="41"/>
      <c r="S1475"/>
      <c r="U1475" s="137"/>
      <c r="AB1475"/>
      <c r="AE1475"/>
      <c r="AI1475"/>
      <c r="AK1475"/>
      <c r="AL1475"/>
      <c r="AM1475"/>
      <c r="AN1475"/>
      <c r="AO1475"/>
      <c r="AP1475"/>
      <c r="AQ1475"/>
      <c r="AR1475"/>
      <c r="BF1475"/>
      <c r="BG1475"/>
      <c r="BH1475"/>
      <c r="BI1475"/>
      <c r="BJ1475"/>
      <c r="BK1475" s="137"/>
      <c r="BO1475"/>
      <c r="BP1475"/>
      <c r="BQ1475"/>
      <c r="BR1475"/>
      <c r="BS1475"/>
    </row>
    <row r="1476" spans="1:71" ht="27" customHeight="1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 s="41"/>
      <c r="S1476"/>
      <c r="U1476" s="137"/>
      <c r="AB1476"/>
      <c r="AE1476"/>
      <c r="AI1476"/>
      <c r="AK1476"/>
      <c r="AL1476"/>
      <c r="AM1476"/>
      <c r="AN1476"/>
      <c r="AO1476"/>
      <c r="AP1476"/>
      <c r="AQ1476"/>
      <c r="AR1476"/>
      <c r="BF1476"/>
      <c r="BG1476"/>
      <c r="BH1476"/>
      <c r="BI1476"/>
      <c r="BJ1476"/>
      <c r="BK1476" s="137"/>
      <c r="BO1476"/>
      <c r="BP1476"/>
      <c r="BQ1476"/>
      <c r="BR1476"/>
      <c r="BS1476"/>
    </row>
    <row r="1477" spans="1:71" ht="27" customHeight="1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 s="41"/>
      <c r="S1477"/>
      <c r="U1477" s="137"/>
      <c r="AB1477"/>
      <c r="AE1477"/>
      <c r="AI1477"/>
      <c r="AK1477"/>
      <c r="AL1477"/>
      <c r="AM1477"/>
      <c r="AN1477"/>
      <c r="AO1477"/>
      <c r="AP1477"/>
      <c r="AQ1477"/>
      <c r="AR1477"/>
      <c r="BF1477"/>
      <c r="BG1477"/>
      <c r="BH1477"/>
      <c r="BI1477"/>
      <c r="BJ1477"/>
      <c r="BK1477" s="137"/>
      <c r="BO1477"/>
      <c r="BP1477"/>
      <c r="BQ1477"/>
      <c r="BR1477"/>
      <c r="BS1477"/>
    </row>
    <row r="1478" spans="1:71" ht="27" customHeight="1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 s="41"/>
      <c r="S1478"/>
      <c r="U1478" s="137"/>
      <c r="AB1478"/>
      <c r="AE1478"/>
      <c r="AI1478"/>
      <c r="AK1478"/>
      <c r="AL1478"/>
      <c r="AM1478"/>
      <c r="AN1478"/>
      <c r="AO1478"/>
      <c r="AP1478"/>
      <c r="AQ1478"/>
      <c r="AR1478"/>
      <c r="BF1478"/>
      <c r="BG1478"/>
      <c r="BH1478"/>
      <c r="BI1478"/>
      <c r="BJ1478"/>
      <c r="BK1478" s="137"/>
      <c r="BO1478"/>
      <c r="BP1478"/>
      <c r="BQ1478"/>
      <c r="BR1478"/>
      <c r="BS1478"/>
    </row>
    <row r="1479" spans="1:71" ht="27" customHeight="1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 s="41"/>
      <c r="S1479"/>
      <c r="U1479" s="137"/>
      <c r="AB1479"/>
      <c r="AE1479"/>
      <c r="AI1479"/>
      <c r="AK1479"/>
      <c r="AL1479"/>
      <c r="AM1479"/>
      <c r="AN1479"/>
      <c r="AO1479"/>
      <c r="AP1479"/>
      <c r="AQ1479"/>
      <c r="AR1479"/>
      <c r="BF1479"/>
      <c r="BG1479"/>
      <c r="BH1479"/>
      <c r="BI1479"/>
      <c r="BJ1479"/>
      <c r="BK1479" s="137"/>
      <c r="BO1479"/>
      <c r="BP1479"/>
      <c r="BQ1479"/>
      <c r="BR1479"/>
      <c r="BS1479"/>
    </row>
    <row r="1480" spans="1:71" ht="27" customHeight="1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 s="41"/>
      <c r="S1480"/>
      <c r="U1480" s="137"/>
      <c r="AB1480"/>
      <c r="AE1480"/>
      <c r="AI1480"/>
      <c r="AK1480"/>
      <c r="AL1480"/>
      <c r="AM1480"/>
      <c r="AN1480"/>
      <c r="AO1480"/>
      <c r="AP1480"/>
      <c r="AQ1480"/>
      <c r="AR1480"/>
      <c r="BF1480"/>
      <c r="BG1480"/>
      <c r="BH1480"/>
      <c r="BI1480"/>
      <c r="BJ1480"/>
      <c r="BK1480" s="137"/>
      <c r="BO1480"/>
      <c r="BP1480"/>
      <c r="BQ1480"/>
      <c r="BR1480"/>
      <c r="BS1480"/>
    </row>
    <row r="1481" spans="1:71" ht="27" customHeight="1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 s="41"/>
      <c r="S1481"/>
      <c r="U1481" s="137"/>
      <c r="AB1481"/>
      <c r="AE1481"/>
      <c r="AI1481"/>
      <c r="AK1481"/>
      <c r="AL1481"/>
      <c r="AM1481"/>
      <c r="AN1481"/>
      <c r="AO1481"/>
      <c r="AP1481"/>
      <c r="AQ1481"/>
      <c r="AR1481"/>
      <c r="BF1481"/>
      <c r="BG1481"/>
      <c r="BH1481"/>
      <c r="BI1481"/>
      <c r="BJ1481"/>
      <c r="BK1481" s="137"/>
      <c r="BO1481"/>
      <c r="BP1481"/>
      <c r="BQ1481"/>
      <c r="BR1481"/>
      <c r="BS1481"/>
    </row>
    <row r="1482" spans="1:71" ht="27" customHeight="1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 s="41"/>
      <c r="S1482"/>
      <c r="U1482" s="137"/>
      <c r="AB1482"/>
      <c r="AE1482"/>
      <c r="AI1482"/>
      <c r="AK1482"/>
      <c r="AL1482"/>
      <c r="AM1482"/>
      <c r="AN1482"/>
      <c r="AO1482"/>
      <c r="AP1482"/>
      <c r="AQ1482"/>
      <c r="AR1482"/>
      <c r="BF1482"/>
      <c r="BG1482"/>
      <c r="BH1482"/>
      <c r="BI1482"/>
      <c r="BJ1482"/>
      <c r="BK1482" s="137"/>
      <c r="BO1482"/>
      <c r="BP1482"/>
      <c r="BQ1482"/>
      <c r="BR1482"/>
      <c r="BS1482"/>
    </row>
    <row r="1483" spans="1:71" ht="27" customHeight="1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 s="41"/>
      <c r="S1483"/>
      <c r="U1483" s="137"/>
      <c r="AB1483"/>
      <c r="AE1483"/>
      <c r="AI1483"/>
      <c r="AK1483"/>
      <c r="AL1483"/>
      <c r="AM1483"/>
      <c r="AN1483"/>
      <c r="AO1483"/>
      <c r="AP1483"/>
      <c r="AQ1483"/>
      <c r="AR1483"/>
      <c r="BF1483"/>
      <c r="BG1483"/>
      <c r="BH1483"/>
      <c r="BI1483"/>
      <c r="BJ1483"/>
      <c r="BK1483" s="137"/>
      <c r="BO1483"/>
      <c r="BP1483"/>
      <c r="BQ1483"/>
      <c r="BR1483"/>
      <c r="BS1483"/>
    </row>
    <row r="1484" spans="1:71" ht="36.75" customHeight="1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 s="41"/>
      <c r="S1484"/>
      <c r="U1484" s="137"/>
      <c r="AB1484"/>
      <c r="AE1484"/>
      <c r="AI1484"/>
      <c r="AK1484"/>
      <c r="AL1484"/>
      <c r="AM1484"/>
      <c r="AN1484"/>
      <c r="AO1484"/>
      <c r="AP1484"/>
      <c r="AQ1484"/>
      <c r="AR1484"/>
      <c r="BF1484"/>
      <c r="BG1484"/>
      <c r="BH1484"/>
      <c r="BI1484"/>
      <c r="BJ1484"/>
      <c r="BK1484" s="137"/>
      <c r="BO1484"/>
      <c r="BP1484"/>
      <c r="BQ1484"/>
      <c r="BR1484"/>
      <c r="BS1484"/>
    </row>
    <row r="1485" spans="1:71" ht="27" customHeight="1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 s="41"/>
      <c r="S1485"/>
      <c r="U1485" s="137"/>
      <c r="AB1485"/>
      <c r="AE1485"/>
      <c r="AI1485"/>
      <c r="AK1485"/>
      <c r="AL1485"/>
      <c r="AM1485"/>
      <c r="AN1485"/>
      <c r="AO1485"/>
      <c r="AP1485"/>
      <c r="AQ1485"/>
      <c r="AR1485"/>
      <c r="BF1485"/>
      <c r="BG1485"/>
      <c r="BH1485"/>
      <c r="BI1485"/>
      <c r="BJ1485"/>
      <c r="BK1485" s="137"/>
      <c r="BO1485"/>
      <c r="BP1485"/>
      <c r="BQ1485"/>
      <c r="BR1485"/>
      <c r="BS1485"/>
    </row>
    <row r="1486" spans="1:71" ht="27" customHeight="1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 s="41"/>
      <c r="S1486"/>
      <c r="U1486" s="137"/>
      <c r="AB1486"/>
      <c r="AE1486"/>
      <c r="AI1486"/>
      <c r="AK1486"/>
      <c r="AL1486"/>
      <c r="AM1486"/>
      <c r="AN1486"/>
      <c r="AO1486"/>
      <c r="AP1486"/>
      <c r="AQ1486"/>
      <c r="AR1486"/>
      <c r="BF1486"/>
      <c r="BG1486"/>
      <c r="BH1486"/>
      <c r="BI1486"/>
      <c r="BJ1486"/>
      <c r="BK1486" s="137"/>
      <c r="BO1486"/>
      <c r="BP1486"/>
      <c r="BQ1486"/>
      <c r="BR1486"/>
      <c r="BS1486"/>
    </row>
    <row r="1487" spans="1:71" ht="27" customHeight="1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 s="41"/>
      <c r="S1487"/>
      <c r="U1487" s="137"/>
      <c r="AB1487"/>
      <c r="AE1487"/>
      <c r="AI1487"/>
      <c r="AK1487"/>
      <c r="AL1487"/>
      <c r="AM1487"/>
      <c r="AN1487"/>
      <c r="AO1487"/>
      <c r="AP1487"/>
      <c r="AQ1487"/>
      <c r="AR1487"/>
      <c r="BF1487"/>
      <c r="BG1487"/>
      <c r="BH1487"/>
      <c r="BI1487"/>
      <c r="BJ1487"/>
      <c r="BK1487" s="137"/>
      <c r="BO1487"/>
      <c r="BP1487"/>
      <c r="BQ1487"/>
      <c r="BR1487"/>
      <c r="BS1487"/>
    </row>
    <row r="1488" spans="1:71" ht="27" customHeight="1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 s="41"/>
      <c r="S1488"/>
      <c r="U1488" s="137"/>
      <c r="AB1488"/>
      <c r="AE1488"/>
      <c r="AI1488"/>
      <c r="AK1488"/>
      <c r="AL1488"/>
      <c r="AM1488"/>
      <c r="AN1488"/>
      <c r="AO1488"/>
      <c r="AP1488"/>
      <c r="AQ1488"/>
      <c r="AR1488"/>
      <c r="BF1488"/>
      <c r="BG1488"/>
      <c r="BH1488"/>
      <c r="BI1488"/>
      <c r="BJ1488"/>
      <c r="BK1488" s="137"/>
      <c r="BO1488"/>
      <c r="BP1488"/>
      <c r="BQ1488"/>
      <c r="BR1488"/>
      <c r="BS1488"/>
    </row>
    <row r="1489" spans="1:71" ht="27" customHeight="1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 s="41"/>
      <c r="S1489"/>
      <c r="U1489" s="137"/>
      <c r="AB1489"/>
      <c r="AE1489"/>
      <c r="AI1489"/>
      <c r="AK1489"/>
      <c r="AL1489"/>
      <c r="AM1489"/>
      <c r="AN1489"/>
      <c r="AO1489"/>
      <c r="AP1489"/>
      <c r="AQ1489"/>
      <c r="AR1489"/>
      <c r="BF1489"/>
      <c r="BG1489"/>
      <c r="BH1489"/>
      <c r="BI1489"/>
      <c r="BJ1489"/>
      <c r="BK1489" s="137"/>
      <c r="BO1489"/>
      <c r="BP1489"/>
      <c r="BQ1489"/>
      <c r="BR1489"/>
      <c r="BS1489"/>
    </row>
    <row r="1490" spans="1:71" ht="27" customHeight="1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 s="41"/>
      <c r="S1490"/>
      <c r="U1490" s="137"/>
      <c r="AB1490"/>
      <c r="AE1490"/>
      <c r="AI1490"/>
      <c r="AK1490"/>
      <c r="AL1490"/>
      <c r="AM1490"/>
      <c r="AN1490"/>
      <c r="AO1490"/>
      <c r="AP1490"/>
      <c r="AQ1490"/>
      <c r="AR1490"/>
      <c r="BF1490"/>
      <c r="BG1490"/>
      <c r="BH1490"/>
      <c r="BI1490"/>
      <c r="BJ1490"/>
      <c r="BK1490" s="137"/>
      <c r="BO1490"/>
      <c r="BP1490"/>
      <c r="BQ1490"/>
      <c r="BR1490"/>
      <c r="BS1490"/>
    </row>
    <row r="1491" spans="1:71" ht="27" customHeight="1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 s="41"/>
      <c r="S1491"/>
      <c r="U1491" s="137"/>
      <c r="AB1491"/>
      <c r="AE1491"/>
      <c r="AI1491"/>
      <c r="AK1491"/>
      <c r="AL1491"/>
      <c r="AM1491"/>
      <c r="AN1491"/>
      <c r="AO1491"/>
      <c r="AP1491"/>
      <c r="AQ1491"/>
      <c r="AR1491"/>
      <c r="BF1491"/>
      <c r="BG1491"/>
      <c r="BH1491"/>
      <c r="BI1491"/>
      <c r="BJ1491"/>
      <c r="BK1491" s="137"/>
      <c r="BO1491"/>
      <c r="BP1491"/>
      <c r="BQ1491"/>
      <c r="BR1491"/>
      <c r="BS1491"/>
    </row>
    <row r="1492" spans="1:71" ht="27" customHeight="1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 s="41"/>
      <c r="S1492"/>
      <c r="U1492" s="137"/>
      <c r="AB1492"/>
      <c r="AE1492"/>
      <c r="AI1492"/>
      <c r="AK1492"/>
      <c r="AL1492"/>
      <c r="AM1492"/>
      <c r="AN1492"/>
      <c r="AO1492"/>
      <c r="AP1492"/>
      <c r="AQ1492"/>
      <c r="AR1492"/>
      <c r="BF1492"/>
      <c r="BG1492"/>
      <c r="BH1492"/>
      <c r="BI1492"/>
      <c r="BJ1492"/>
      <c r="BK1492" s="137"/>
      <c r="BO1492"/>
      <c r="BP1492"/>
      <c r="BQ1492"/>
      <c r="BR1492"/>
      <c r="BS1492"/>
    </row>
    <row r="1493" spans="1:71" ht="27" customHeight="1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 s="41"/>
      <c r="S1493"/>
      <c r="U1493" s="137"/>
      <c r="AB1493"/>
      <c r="AE1493"/>
      <c r="AI1493"/>
      <c r="AK1493"/>
      <c r="AL1493"/>
      <c r="AM1493"/>
      <c r="AN1493"/>
      <c r="AO1493"/>
      <c r="AP1493"/>
      <c r="AQ1493"/>
      <c r="AR1493"/>
      <c r="BF1493"/>
      <c r="BG1493"/>
      <c r="BH1493"/>
      <c r="BI1493"/>
      <c r="BJ1493"/>
      <c r="BK1493" s="137"/>
      <c r="BO1493"/>
      <c r="BP1493"/>
      <c r="BQ1493"/>
      <c r="BR1493"/>
      <c r="BS1493"/>
    </row>
    <row r="1494" spans="1:71" ht="27" customHeight="1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 s="41"/>
      <c r="S1494"/>
      <c r="U1494" s="137"/>
      <c r="AB1494"/>
      <c r="AE1494"/>
      <c r="AI1494"/>
      <c r="AK1494"/>
      <c r="AL1494"/>
      <c r="AM1494"/>
      <c r="AN1494"/>
      <c r="AO1494"/>
      <c r="AP1494"/>
      <c r="AQ1494"/>
      <c r="AR1494"/>
      <c r="BF1494"/>
      <c r="BG1494"/>
      <c r="BH1494"/>
      <c r="BI1494"/>
      <c r="BJ1494"/>
      <c r="BK1494" s="137"/>
      <c r="BO1494"/>
      <c r="BP1494"/>
      <c r="BQ1494"/>
      <c r="BR1494"/>
      <c r="BS1494"/>
    </row>
    <row r="1495" spans="1:71" ht="27" customHeight="1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 s="41"/>
      <c r="S1495"/>
      <c r="U1495" s="137"/>
      <c r="AB1495"/>
      <c r="AE1495"/>
      <c r="AI1495"/>
      <c r="AK1495"/>
      <c r="AL1495"/>
      <c r="AM1495"/>
      <c r="AN1495"/>
      <c r="AO1495"/>
      <c r="AP1495"/>
      <c r="AQ1495"/>
      <c r="AR1495"/>
      <c r="BF1495"/>
      <c r="BG1495"/>
      <c r="BH1495"/>
      <c r="BI1495"/>
      <c r="BJ1495"/>
      <c r="BK1495" s="137"/>
      <c r="BO1495"/>
      <c r="BP1495"/>
      <c r="BQ1495"/>
      <c r="BR1495"/>
      <c r="BS1495"/>
    </row>
    <row r="1496" spans="1:71" ht="27" customHeight="1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 s="41"/>
      <c r="S1496"/>
      <c r="U1496" s="137"/>
      <c r="AB1496"/>
      <c r="AE1496"/>
      <c r="AI1496"/>
      <c r="AK1496"/>
      <c r="AL1496"/>
      <c r="AM1496"/>
      <c r="AN1496"/>
      <c r="AO1496"/>
      <c r="AP1496"/>
      <c r="AQ1496"/>
      <c r="AR1496"/>
      <c r="BF1496"/>
      <c r="BG1496"/>
      <c r="BH1496"/>
      <c r="BI1496"/>
      <c r="BJ1496"/>
      <c r="BK1496" s="137"/>
      <c r="BO1496"/>
      <c r="BP1496"/>
      <c r="BQ1496"/>
      <c r="BR1496"/>
      <c r="BS1496"/>
    </row>
    <row r="1497" spans="1:71" ht="27" customHeight="1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 s="41"/>
      <c r="S1497"/>
      <c r="U1497" s="137"/>
      <c r="AB1497"/>
      <c r="AE1497"/>
      <c r="AI1497"/>
      <c r="AK1497"/>
      <c r="AL1497"/>
      <c r="AM1497"/>
      <c r="AN1497"/>
      <c r="AO1497"/>
      <c r="AP1497"/>
      <c r="AQ1497"/>
      <c r="AR1497"/>
      <c r="BF1497"/>
      <c r="BG1497"/>
      <c r="BH1497"/>
      <c r="BI1497"/>
      <c r="BJ1497"/>
      <c r="BK1497" s="137"/>
      <c r="BO1497"/>
      <c r="BP1497"/>
      <c r="BQ1497"/>
      <c r="BR1497"/>
      <c r="BS1497"/>
    </row>
    <row r="1498" spans="1:71" ht="27" customHeight="1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 s="41"/>
      <c r="S1498"/>
      <c r="U1498" s="137"/>
      <c r="AB1498"/>
      <c r="AE1498"/>
      <c r="AI1498"/>
      <c r="AK1498"/>
      <c r="AL1498"/>
      <c r="AM1498"/>
      <c r="AN1498"/>
      <c r="AO1498"/>
      <c r="AP1498"/>
      <c r="AQ1498"/>
      <c r="AR1498"/>
      <c r="BF1498"/>
      <c r="BG1498"/>
      <c r="BH1498"/>
      <c r="BI1498"/>
      <c r="BJ1498"/>
      <c r="BK1498" s="137"/>
      <c r="BO1498"/>
      <c r="BP1498"/>
      <c r="BQ1498"/>
      <c r="BR1498"/>
      <c r="BS1498"/>
    </row>
    <row r="1499" spans="1:71" ht="27" customHeight="1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 s="41"/>
      <c r="S1499"/>
      <c r="U1499" s="137"/>
      <c r="AB1499"/>
      <c r="AE1499"/>
      <c r="AI1499"/>
      <c r="AK1499"/>
      <c r="AL1499"/>
      <c r="AM1499"/>
      <c r="AN1499"/>
      <c r="AO1499"/>
      <c r="AP1499"/>
      <c r="AQ1499"/>
      <c r="AR1499"/>
      <c r="BF1499"/>
      <c r="BG1499"/>
      <c r="BH1499"/>
      <c r="BI1499"/>
      <c r="BJ1499"/>
      <c r="BK1499" s="137"/>
      <c r="BO1499"/>
      <c r="BP1499"/>
      <c r="BQ1499"/>
      <c r="BR1499"/>
      <c r="BS1499"/>
    </row>
    <row r="1500" spans="1:71" ht="27" customHeight="1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 s="41"/>
      <c r="S1500"/>
      <c r="U1500" s="137"/>
      <c r="AB1500"/>
      <c r="AE1500"/>
      <c r="AI1500"/>
      <c r="AK1500"/>
      <c r="AL1500"/>
      <c r="AM1500"/>
      <c r="AN1500"/>
      <c r="AO1500"/>
      <c r="AP1500"/>
      <c r="AQ1500"/>
      <c r="AR1500"/>
      <c r="BF1500"/>
      <c r="BG1500"/>
      <c r="BH1500"/>
      <c r="BI1500"/>
      <c r="BJ1500"/>
      <c r="BK1500" s="137"/>
      <c r="BO1500"/>
      <c r="BP1500"/>
      <c r="BQ1500"/>
      <c r="BR1500"/>
      <c r="BS1500"/>
    </row>
    <row r="1501" spans="1:71" ht="27" customHeight="1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 s="41"/>
      <c r="S1501"/>
      <c r="U1501" s="137"/>
      <c r="AB1501"/>
      <c r="AE1501"/>
      <c r="AI1501"/>
      <c r="AK1501"/>
      <c r="AL1501"/>
      <c r="AM1501"/>
      <c r="AN1501"/>
      <c r="AO1501"/>
      <c r="AP1501"/>
      <c r="AQ1501"/>
      <c r="AR1501"/>
      <c r="BF1501"/>
      <c r="BG1501"/>
      <c r="BH1501"/>
      <c r="BI1501"/>
      <c r="BJ1501"/>
      <c r="BK1501" s="137"/>
      <c r="BO1501"/>
      <c r="BP1501"/>
      <c r="BQ1501"/>
      <c r="BR1501"/>
      <c r="BS1501"/>
    </row>
    <row r="1502" spans="1:71" ht="27" customHeight="1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 s="41"/>
      <c r="S1502"/>
      <c r="U1502" s="137"/>
      <c r="AB1502"/>
      <c r="AE1502"/>
      <c r="AI1502"/>
      <c r="AK1502"/>
      <c r="AL1502"/>
      <c r="AM1502"/>
      <c r="AN1502"/>
      <c r="AO1502"/>
      <c r="AP1502"/>
      <c r="AQ1502"/>
      <c r="AR1502"/>
      <c r="BF1502"/>
      <c r="BG1502"/>
      <c r="BH1502"/>
      <c r="BI1502"/>
      <c r="BJ1502"/>
      <c r="BK1502" s="137"/>
      <c r="BO1502"/>
      <c r="BP1502"/>
      <c r="BQ1502"/>
      <c r="BR1502"/>
      <c r="BS1502"/>
    </row>
    <row r="1503" spans="1:71" ht="27" customHeight="1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 s="41"/>
      <c r="S1503"/>
      <c r="U1503" s="137"/>
      <c r="AB1503"/>
      <c r="AE1503"/>
      <c r="AI1503"/>
      <c r="AK1503"/>
      <c r="AL1503"/>
      <c r="AM1503"/>
      <c r="AN1503"/>
      <c r="AO1503"/>
      <c r="AP1503"/>
      <c r="AQ1503"/>
      <c r="AR1503"/>
      <c r="BF1503"/>
      <c r="BG1503"/>
      <c r="BH1503"/>
      <c r="BI1503"/>
      <c r="BJ1503"/>
      <c r="BK1503" s="137"/>
      <c r="BO1503"/>
      <c r="BP1503"/>
      <c r="BQ1503"/>
      <c r="BR1503"/>
      <c r="BS1503"/>
    </row>
    <row r="1504" spans="1:71" ht="27" customHeight="1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 s="41"/>
      <c r="S1504"/>
      <c r="U1504" s="137"/>
      <c r="AB1504"/>
      <c r="AE1504"/>
      <c r="AI1504"/>
      <c r="AK1504"/>
      <c r="AL1504"/>
      <c r="AM1504"/>
      <c r="AN1504"/>
      <c r="AO1504"/>
      <c r="AP1504"/>
      <c r="AQ1504"/>
      <c r="AR1504"/>
      <c r="BF1504"/>
      <c r="BG1504"/>
      <c r="BH1504"/>
      <c r="BI1504"/>
      <c r="BJ1504"/>
      <c r="BK1504" s="137"/>
      <c r="BO1504"/>
      <c r="BP1504"/>
      <c r="BQ1504"/>
      <c r="BR1504"/>
      <c r="BS1504"/>
    </row>
    <row r="1505" spans="1:71" ht="27" customHeight="1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 s="41"/>
      <c r="S1505"/>
      <c r="U1505" s="137"/>
      <c r="AB1505"/>
      <c r="AE1505"/>
      <c r="AI1505"/>
      <c r="AK1505"/>
      <c r="AL1505"/>
      <c r="AM1505"/>
      <c r="AN1505"/>
      <c r="AO1505"/>
      <c r="AP1505"/>
      <c r="AQ1505"/>
      <c r="AR1505"/>
      <c r="BF1505"/>
      <c r="BG1505"/>
      <c r="BH1505"/>
      <c r="BI1505"/>
      <c r="BJ1505"/>
      <c r="BK1505" s="137"/>
      <c r="BO1505"/>
      <c r="BP1505"/>
      <c r="BQ1505"/>
      <c r="BR1505"/>
      <c r="BS1505"/>
    </row>
    <row r="1506" spans="1:71" ht="27" customHeight="1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 s="41"/>
      <c r="S1506"/>
      <c r="U1506" s="137"/>
      <c r="AB1506"/>
      <c r="AE1506"/>
      <c r="AI1506"/>
      <c r="AK1506"/>
      <c r="AL1506"/>
      <c r="AM1506"/>
      <c r="AN1506"/>
      <c r="AO1506"/>
      <c r="AP1506"/>
      <c r="AQ1506"/>
      <c r="AR1506"/>
      <c r="BF1506"/>
      <c r="BG1506"/>
      <c r="BH1506"/>
      <c r="BI1506"/>
      <c r="BJ1506"/>
      <c r="BK1506" s="137"/>
      <c r="BO1506"/>
      <c r="BP1506"/>
      <c r="BQ1506"/>
      <c r="BR1506"/>
      <c r="BS1506"/>
    </row>
    <row r="1507" spans="1:71" ht="27" customHeight="1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 s="41"/>
      <c r="S1507"/>
      <c r="U1507" s="137"/>
      <c r="AB1507"/>
      <c r="AE1507"/>
      <c r="AI1507"/>
      <c r="AK1507"/>
      <c r="AL1507"/>
      <c r="AM1507"/>
      <c r="AN1507"/>
      <c r="AO1507"/>
      <c r="AP1507"/>
      <c r="AQ1507"/>
      <c r="AR1507"/>
      <c r="BF1507"/>
      <c r="BG1507"/>
      <c r="BH1507"/>
      <c r="BI1507"/>
      <c r="BJ1507"/>
      <c r="BK1507" s="137"/>
      <c r="BO1507"/>
      <c r="BP1507"/>
      <c r="BQ1507"/>
      <c r="BR1507"/>
      <c r="BS1507"/>
    </row>
    <row r="1508" spans="1:71" ht="27" customHeight="1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 s="41"/>
      <c r="S1508"/>
      <c r="U1508" s="137"/>
      <c r="AB1508"/>
      <c r="AE1508"/>
      <c r="AI1508"/>
      <c r="AK1508"/>
      <c r="AL1508"/>
      <c r="AM1508"/>
      <c r="AN1508"/>
      <c r="AO1508"/>
      <c r="AP1508"/>
      <c r="AQ1508"/>
      <c r="AR1508"/>
      <c r="BF1508"/>
      <c r="BG1508"/>
      <c r="BH1508"/>
      <c r="BI1508"/>
      <c r="BJ1508"/>
      <c r="BK1508" s="137"/>
      <c r="BO1508"/>
      <c r="BP1508"/>
      <c r="BQ1508"/>
      <c r="BR1508"/>
      <c r="BS1508"/>
    </row>
    <row r="1509" spans="1:71" ht="27" customHeight="1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 s="41"/>
      <c r="S1509"/>
      <c r="U1509" s="137"/>
      <c r="AB1509"/>
      <c r="AE1509"/>
      <c r="AI1509"/>
      <c r="AK1509"/>
      <c r="AL1509"/>
      <c r="AM1509"/>
      <c r="AN1509"/>
      <c r="AO1509"/>
      <c r="AP1509"/>
      <c r="AQ1509"/>
      <c r="AR1509"/>
      <c r="BF1509"/>
      <c r="BG1509"/>
      <c r="BH1509"/>
      <c r="BI1509"/>
      <c r="BJ1509"/>
      <c r="BK1509" s="137"/>
      <c r="BO1509"/>
      <c r="BP1509"/>
      <c r="BQ1509"/>
      <c r="BR1509"/>
      <c r="BS1509"/>
    </row>
    <row r="1510" spans="1:71" ht="27" customHeight="1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 s="41"/>
      <c r="S1510"/>
      <c r="U1510" s="137"/>
      <c r="AB1510"/>
      <c r="AE1510"/>
      <c r="AI1510"/>
      <c r="AK1510"/>
      <c r="AL1510"/>
      <c r="AM1510"/>
      <c r="AN1510"/>
      <c r="AO1510"/>
      <c r="AP1510"/>
      <c r="AQ1510"/>
      <c r="AR1510"/>
      <c r="BF1510"/>
      <c r="BG1510"/>
      <c r="BH1510"/>
      <c r="BI1510"/>
      <c r="BJ1510"/>
      <c r="BK1510" s="137"/>
      <c r="BO1510"/>
      <c r="BP1510"/>
      <c r="BQ1510"/>
      <c r="BR1510"/>
      <c r="BS1510"/>
    </row>
    <row r="1511" spans="1:71" ht="27" customHeight="1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 s="41"/>
      <c r="S1511"/>
      <c r="U1511" s="137"/>
      <c r="AB1511"/>
      <c r="AE1511"/>
      <c r="AI1511"/>
      <c r="AK1511"/>
      <c r="AL1511"/>
      <c r="AM1511"/>
      <c r="AN1511"/>
      <c r="AO1511"/>
      <c r="AP1511"/>
      <c r="AQ1511"/>
      <c r="AR1511"/>
      <c r="BF1511"/>
      <c r="BG1511"/>
      <c r="BH1511"/>
      <c r="BI1511"/>
      <c r="BJ1511"/>
      <c r="BK1511" s="137"/>
      <c r="BO1511"/>
      <c r="BP1511"/>
      <c r="BQ1511"/>
      <c r="BR1511"/>
      <c r="BS1511"/>
    </row>
    <row r="1512" spans="1:71" ht="27" customHeight="1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 s="41"/>
      <c r="S1512"/>
      <c r="U1512" s="137"/>
      <c r="AB1512"/>
      <c r="AE1512"/>
      <c r="AI1512"/>
      <c r="AK1512"/>
      <c r="AL1512"/>
      <c r="AM1512"/>
      <c r="AN1512"/>
      <c r="AO1512"/>
      <c r="AP1512"/>
      <c r="AQ1512"/>
      <c r="AR1512"/>
      <c r="BF1512"/>
      <c r="BG1512"/>
      <c r="BH1512"/>
      <c r="BI1512"/>
      <c r="BJ1512"/>
      <c r="BK1512" s="137"/>
      <c r="BO1512"/>
      <c r="BP1512"/>
      <c r="BQ1512"/>
      <c r="BR1512"/>
      <c r="BS1512"/>
    </row>
    <row r="1513" spans="1:71" ht="27" customHeight="1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 s="41"/>
      <c r="S1513"/>
      <c r="U1513" s="137"/>
      <c r="AB1513"/>
      <c r="AE1513"/>
      <c r="AI1513"/>
      <c r="AK1513"/>
      <c r="AL1513"/>
      <c r="AM1513"/>
      <c r="AN1513"/>
      <c r="AO1513"/>
      <c r="AP1513"/>
      <c r="AQ1513"/>
      <c r="AR1513"/>
      <c r="BF1513"/>
      <c r="BG1513"/>
      <c r="BH1513"/>
      <c r="BI1513"/>
      <c r="BJ1513"/>
      <c r="BK1513" s="137"/>
      <c r="BO1513"/>
      <c r="BP1513"/>
      <c r="BQ1513"/>
      <c r="BR1513"/>
      <c r="BS1513"/>
    </row>
    <row r="1514" spans="1:71" ht="27" customHeight="1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 s="41"/>
      <c r="S1514"/>
      <c r="U1514" s="137"/>
      <c r="AB1514"/>
      <c r="AE1514"/>
      <c r="AI1514"/>
      <c r="AK1514"/>
      <c r="AL1514"/>
      <c r="AM1514"/>
      <c r="AN1514"/>
      <c r="AO1514"/>
      <c r="AP1514"/>
      <c r="AQ1514"/>
      <c r="AR1514"/>
      <c r="BF1514"/>
      <c r="BG1514"/>
      <c r="BH1514"/>
      <c r="BI1514"/>
      <c r="BJ1514"/>
      <c r="BK1514" s="137"/>
      <c r="BO1514"/>
      <c r="BP1514"/>
      <c r="BQ1514"/>
      <c r="BR1514"/>
      <c r="BS1514"/>
    </row>
    <row r="1515" spans="1:71" ht="27" customHeight="1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 s="41"/>
      <c r="S1515"/>
      <c r="U1515" s="137"/>
      <c r="AB1515"/>
      <c r="AE1515"/>
      <c r="AI1515"/>
      <c r="AK1515"/>
      <c r="AL1515"/>
      <c r="AM1515"/>
      <c r="AN1515"/>
      <c r="AO1515"/>
      <c r="AP1515"/>
      <c r="AQ1515"/>
      <c r="AR1515"/>
      <c r="BF1515"/>
      <c r="BG1515"/>
      <c r="BH1515"/>
      <c r="BI1515"/>
      <c r="BJ1515"/>
      <c r="BK1515" s="137"/>
      <c r="BO1515"/>
      <c r="BP1515"/>
      <c r="BQ1515"/>
      <c r="BR1515"/>
      <c r="BS1515"/>
    </row>
    <row r="1516" spans="1:71" ht="27" customHeight="1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 s="41"/>
      <c r="S1516"/>
      <c r="U1516" s="137"/>
      <c r="AB1516"/>
      <c r="AE1516"/>
      <c r="AI1516"/>
      <c r="AK1516"/>
      <c r="AL1516"/>
      <c r="AM1516"/>
      <c r="AN1516"/>
      <c r="AO1516"/>
      <c r="AP1516"/>
      <c r="AQ1516"/>
      <c r="AR1516"/>
      <c r="BF1516"/>
      <c r="BG1516"/>
      <c r="BH1516"/>
      <c r="BI1516"/>
      <c r="BJ1516"/>
      <c r="BK1516" s="137"/>
      <c r="BO1516"/>
      <c r="BP1516"/>
      <c r="BQ1516"/>
      <c r="BR1516"/>
      <c r="BS1516"/>
    </row>
    <row r="1517" spans="1:71" ht="27" customHeight="1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 s="41"/>
      <c r="S1517"/>
      <c r="U1517" s="137"/>
      <c r="AB1517"/>
      <c r="AE1517"/>
      <c r="AI1517"/>
      <c r="AK1517"/>
      <c r="AL1517"/>
      <c r="AM1517"/>
      <c r="AN1517"/>
      <c r="AO1517"/>
      <c r="AP1517"/>
      <c r="AQ1517"/>
      <c r="AR1517"/>
      <c r="BF1517"/>
      <c r="BG1517"/>
      <c r="BH1517"/>
      <c r="BI1517"/>
      <c r="BJ1517"/>
      <c r="BK1517" s="137"/>
      <c r="BO1517"/>
      <c r="BP1517"/>
      <c r="BQ1517"/>
      <c r="BR1517"/>
      <c r="BS1517"/>
    </row>
    <row r="1518" spans="1:71" ht="27" customHeight="1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 s="41"/>
      <c r="S1518"/>
      <c r="U1518" s="137"/>
      <c r="AB1518"/>
      <c r="AE1518"/>
      <c r="AI1518"/>
      <c r="AK1518"/>
      <c r="AL1518"/>
      <c r="AM1518"/>
      <c r="AN1518"/>
      <c r="AO1518"/>
      <c r="AP1518"/>
      <c r="AQ1518"/>
      <c r="AR1518"/>
      <c r="BF1518"/>
      <c r="BG1518"/>
      <c r="BH1518"/>
      <c r="BI1518"/>
      <c r="BJ1518"/>
      <c r="BK1518" s="137"/>
      <c r="BO1518"/>
      <c r="BP1518"/>
      <c r="BQ1518"/>
      <c r="BR1518"/>
      <c r="BS1518"/>
    </row>
    <row r="1519" spans="1:71" ht="27" customHeight="1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 s="41"/>
      <c r="S1519"/>
      <c r="U1519" s="137"/>
      <c r="AB1519"/>
      <c r="AE1519"/>
      <c r="AI1519"/>
      <c r="AK1519"/>
      <c r="AL1519"/>
      <c r="AM1519"/>
      <c r="AN1519"/>
      <c r="AO1519"/>
      <c r="AP1519"/>
      <c r="AQ1519"/>
      <c r="AR1519"/>
      <c r="BF1519"/>
      <c r="BG1519"/>
      <c r="BH1519"/>
      <c r="BI1519"/>
      <c r="BJ1519"/>
      <c r="BK1519" s="137"/>
      <c r="BO1519"/>
      <c r="BP1519"/>
      <c r="BQ1519"/>
      <c r="BR1519"/>
      <c r="BS1519"/>
    </row>
    <row r="1520" spans="1:71" ht="27" customHeight="1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 s="41"/>
      <c r="S1520"/>
      <c r="U1520" s="137"/>
      <c r="AB1520"/>
      <c r="AE1520"/>
      <c r="AI1520"/>
      <c r="AK1520"/>
      <c r="AL1520"/>
      <c r="AM1520"/>
      <c r="AN1520"/>
      <c r="AO1520"/>
      <c r="AP1520"/>
      <c r="AQ1520"/>
      <c r="AR1520"/>
      <c r="BF1520"/>
      <c r="BG1520"/>
      <c r="BH1520"/>
      <c r="BI1520"/>
      <c r="BJ1520"/>
      <c r="BK1520" s="137"/>
      <c r="BO1520"/>
      <c r="BP1520"/>
      <c r="BQ1520"/>
      <c r="BR1520"/>
      <c r="BS1520"/>
    </row>
    <row r="1521" spans="1:71" ht="27" customHeight="1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 s="41"/>
      <c r="S1521"/>
      <c r="U1521" s="137"/>
      <c r="AB1521"/>
      <c r="AE1521"/>
      <c r="AI1521"/>
      <c r="AK1521"/>
      <c r="AL1521"/>
      <c r="AM1521"/>
      <c r="AN1521"/>
      <c r="AO1521"/>
      <c r="AP1521"/>
      <c r="AQ1521"/>
      <c r="AR1521"/>
      <c r="BF1521"/>
      <c r="BG1521"/>
      <c r="BH1521"/>
      <c r="BI1521"/>
      <c r="BJ1521"/>
      <c r="BK1521" s="137"/>
      <c r="BO1521"/>
      <c r="BP1521"/>
      <c r="BQ1521"/>
      <c r="BR1521"/>
      <c r="BS1521"/>
    </row>
    <row r="1522" spans="1:71" ht="27" customHeight="1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 s="41"/>
      <c r="S1522"/>
      <c r="U1522" s="137"/>
      <c r="AB1522"/>
      <c r="AE1522"/>
      <c r="AI1522"/>
      <c r="AK1522"/>
      <c r="AL1522"/>
      <c r="AM1522"/>
      <c r="AN1522"/>
      <c r="AO1522"/>
      <c r="AP1522"/>
      <c r="AQ1522"/>
      <c r="AR1522"/>
      <c r="BF1522"/>
      <c r="BG1522"/>
      <c r="BH1522"/>
      <c r="BI1522"/>
      <c r="BJ1522"/>
      <c r="BK1522" s="137"/>
      <c r="BO1522"/>
      <c r="BP1522"/>
      <c r="BQ1522"/>
      <c r="BR1522"/>
      <c r="BS1522"/>
    </row>
    <row r="1523" spans="1:71" ht="27" customHeight="1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 s="41"/>
      <c r="S1523"/>
      <c r="U1523" s="137"/>
      <c r="AB1523"/>
      <c r="AE1523"/>
      <c r="AI1523"/>
      <c r="AK1523"/>
      <c r="AL1523"/>
      <c r="AM1523"/>
      <c r="AN1523"/>
      <c r="AO1523"/>
      <c r="AP1523"/>
      <c r="AQ1523"/>
      <c r="AR1523"/>
      <c r="BF1523"/>
      <c r="BG1523"/>
      <c r="BH1523"/>
      <c r="BI1523"/>
      <c r="BJ1523"/>
      <c r="BK1523" s="137"/>
      <c r="BO1523"/>
      <c r="BP1523"/>
      <c r="BQ1523"/>
      <c r="BR1523"/>
      <c r="BS1523"/>
    </row>
    <row r="1524" spans="1:71" ht="27" customHeight="1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 s="41"/>
      <c r="S1524"/>
      <c r="U1524" s="137"/>
      <c r="AB1524"/>
      <c r="AE1524"/>
      <c r="AI1524"/>
      <c r="AK1524"/>
      <c r="AL1524"/>
      <c r="AM1524"/>
      <c r="AN1524"/>
      <c r="AO1524"/>
      <c r="AP1524"/>
      <c r="AQ1524"/>
      <c r="AR1524"/>
      <c r="BF1524"/>
      <c r="BG1524"/>
      <c r="BH1524"/>
      <c r="BI1524"/>
      <c r="BJ1524"/>
      <c r="BK1524" s="137"/>
      <c r="BO1524"/>
      <c r="BP1524"/>
      <c r="BQ1524"/>
      <c r="BR1524"/>
      <c r="BS1524"/>
    </row>
    <row r="1525" spans="1:71" ht="38.25" customHeight="1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 s="41"/>
      <c r="S1525"/>
      <c r="U1525" s="137"/>
      <c r="AB1525"/>
      <c r="AE1525"/>
      <c r="AI1525"/>
      <c r="AK1525"/>
      <c r="AL1525"/>
      <c r="AM1525"/>
      <c r="AN1525"/>
      <c r="AO1525"/>
      <c r="AP1525"/>
      <c r="AQ1525"/>
      <c r="AR1525"/>
      <c r="BF1525"/>
      <c r="BG1525"/>
      <c r="BH1525"/>
      <c r="BI1525"/>
      <c r="BJ1525"/>
      <c r="BK1525" s="137"/>
      <c r="BO1525"/>
      <c r="BP1525"/>
      <c r="BQ1525"/>
      <c r="BR1525"/>
      <c r="BS1525"/>
    </row>
    <row r="1526" spans="1:71" ht="38.25" customHeight="1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 s="41"/>
      <c r="S1526"/>
      <c r="U1526" s="137"/>
      <c r="AB1526"/>
      <c r="AE1526"/>
      <c r="AI1526"/>
      <c r="AK1526"/>
      <c r="AL1526"/>
      <c r="AM1526"/>
      <c r="AN1526"/>
      <c r="AO1526"/>
      <c r="AP1526"/>
      <c r="AQ1526"/>
      <c r="AR1526"/>
      <c r="BF1526"/>
      <c r="BG1526"/>
      <c r="BH1526"/>
      <c r="BI1526"/>
      <c r="BJ1526"/>
      <c r="BK1526" s="137"/>
      <c r="BO1526"/>
      <c r="BP1526"/>
      <c r="BQ1526"/>
      <c r="BR1526"/>
      <c r="BS1526"/>
    </row>
    <row r="1527" spans="1:71" ht="38.25" customHeight="1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 s="41"/>
      <c r="S1527"/>
      <c r="U1527" s="137"/>
      <c r="AB1527"/>
      <c r="AE1527"/>
      <c r="AI1527"/>
      <c r="AK1527"/>
      <c r="AL1527"/>
      <c r="AM1527"/>
      <c r="AN1527"/>
      <c r="AO1527"/>
      <c r="AP1527"/>
      <c r="AQ1527"/>
      <c r="AR1527"/>
      <c r="BF1527"/>
      <c r="BG1527"/>
      <c r="BH1527"/>
      <c r="BI1527"/>
      <c r="BJ1527"/>
      <c r="BK1527" s="137"/>
      <c r="BO1527"/>
      <c r="BP1527"/>
      <c r="BQ1527"/>
      <c r="BR1527"/>
      <c r="BS1527"/>
    </row>
    <row r="1528" spans="1:71" ht="38.25" customHeight="1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 s="41"/>
      <c r="S1528"/>
      <c r="U1528" s="137"/>
      <c r="AB1528"/>
      <c r="AE1528"/>
      <c r="AI1528"/>
      <c r="AK1528"/>
      <c r="AL1528"/>
      <c r="AM1528"/>
      <c r="AN1528"/>
      <c r="AO1528"/>
      <c r="AP1528"/>
      <c r="AQ1528"/>
      <c r="AR1528"/>
      <c r="BF1528"/>
      <c r="BG1528"/>
      <c r="BH1528"/>
      <c r="BI1528"/>
      <c r="BJ1528"/>
      <c r="BK1528" s="137"/>
      <c r="BO1528"/>
      <c r="BP1528"/>
      <c r="BQ1528"/>
      <c r="BR1528"/>
      <c r="BS1528"/>
    </row>
    <row r="1529" spans="1:71" ht="38.25" customHeight="1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 s="41"/>
      <c r="S1529"/>
      <c r="U1529" s="137"/>
      <c r="AB1529"/>
      <c r="AE1529"/>
      <c r="AI1529"/>
      <c r="AK1529"/>
      <c r="AL1529"/>
      <c r="AM1529"/>
      <c r="AN1529"/>
      <c r="AO1529"/>
      <c r="AP1529"/>
      <c r="AQ1529"/>
      <c r="AR1529"/>
      <c r="BF1529"/>
      <c r="BG1529"/>
      <c r="BH1529"/>
      <c r="BI1529"/>
      <c r="BJ1529"/>
      <c r="BK1529" s="137"/>
      <c r="BO1529"/>
      <c r="BP1529"/>
      <c r="BQ1529"/>
      <c r="BR1529"/>
      <c r="BS1529"/>
    </row>
    <row r="1530" spans="1:71" ht="38.25" customHeight="1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 s="41"/>
      <c r="S1530"/>
      <c r="U1530" s="137"/>
      <c r="AB1530"/>
      <c r="AE1530"/>
      <c r="AI1530"/>
      <c r="AK1530"/>
      <c r="AL1530"/>
      <c r="AM1530"/>
      <c r="AN1530"/>
      <c r="AO1530"/>
      <c r="AP1530"/>
      <c r="AQ1530"/>
      <c r="AR1530"/>
      <c r="BF1530"/>
      <c r="BG1530"/>
      <c r="BH1530"/>
      <c r="BI1530"/>
      <c r="BJ1530"/>
      <c r="BK1530" s="137"/>
      <c r="BO1530"/>
      <c r="BP1530"/>
      <c r="BQ1530"/>
      <c r="BR1530"/>
      <c r="BS1530"/>
    </row>
    <row r="1531" spans="1:71" ht="38.25" customHeight="1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 s="41"/>
      <c r="S1531"/>
      <c r="U1531" s="137"/>
      <c r="AB1531"/>
      <c r="AE1531"/>
      <c r="AI1531"/>
      <c r="AK1531"/>
      <c r="AL1531"/>
      <c r="AM1531"/>
      <c r="AN1531"/>
      <c r="AO1531"/>
      <c r="AP1531"/>
      <c r="AQ1531"/>
      <c r="AR1531"/>
      <c r="BF1531"/>
      <c r="BG1531"/>
      <c r="BH1531"/>
      <c r="BI1531"/>
      <c r="BJ1531"/>
      <c r="BK1531" s="137"/>
      <c r="BO1531"/>
      <c r="BP1531"/>
      <c r="BQ1531"/>
      <c r="BR1531"/>
      <c r="BS1531"/>
    </row>
    <row r="1532" spans="1:71" ht="38.25" customHeight="1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 s="41"/>
      <c r="S1532"/>
      <c r="U1532" s="137"/>
      <c r="AB1532"/>
      <c r="AE1532"/>
      <c r="AI1532"/>
      <c r="AK1532"/>
      <c r="AL1532"/>
      <c r="AM1532"/>
      <c r="AN1532"/>
      <c r="AO1532"/>
      <c r="AP1532"/>
      <c r="AQ1532"/>
      <c r="AR1532"/>
      <c r="BF1532"/>
      <c r="BG1532"/>
      <c r="BH1532"/>
      <c r="BI1532"/>
      <c r="BJ1532"/>
      <c r="BK1532" s="137"/>
      <c r="BO1532"/>
      <c r="BP1532"/>
      <c r="BQ1532"/>
      <c r="BR1532"/>
      <c r="BS1532"/>
    </row>
    <row r="1533" spans="1:71" ht="38.25" customHeight="1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 s="41"/>
      <c r="S1533"/>
      <c r="U1533" s="137"/>
      <c r="AB1533"/>
      <c r="AE1533"/>
      <c r="AI1533"/>
      <c r="AK1533"/>
      <c r="AL1533"/>
      <c r="AM1533"/>
      <c r="AN1533"/>
      <c r="AO1533"/>
      <c r="AP1533"/>
      <c r="AQ1533"/>
      <c r="AR1533"/>
      <c r="BF1533"/>
      <c r="BG1533"/>
      <c r="BH1533"/>
      <c r="BI1533"/>
      <c r="BJ1533"/>
      <c r="BK1533" s="137"/>
      <c r="BO1533"/>
      <c r="BP1533"/>
      <c r="BQ1533"/>
      <c r="BR1533"/>
      <c r="BS1533"/>
    </row>
    <row r="1534" spans="1:71" ht="38.25" customHeight="1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 s="41"/>
      <c r="S1534"/>
      <c r="U1534" s="137"/>
      <c r="AB1534"/>
      <c r="AE1534"/>
      <c r="AI1534"/>
      <c r="AK1534"/>
      <c r="AL1534"/>
      <c r="AM1534"/>
      <c r="AN1534"/>
      <c r="AO1534"/>
      <c r="AP1534"/>
      <c r="AQ1534"/>
      <c r="AR1534"/>
      <c r="BF1534"/>
      <c r="BG1534"/>
      <c r="BH1534"/>
      <c r="BI1534"/>
      <c r="BJ1534"/>
      <c r="BK1534" s="137"/>
      <c r="BO1534"/>
      <c r="BP1534"/>
      <c r="BQ1534"/>
      <c r="BR1534"/>
      <c r="BS1534"/>
    </row>
    <row r="1535" spans="1:71" ht="27" customHeight="1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 s="41"/>
      <c r="S1535"/>
      <c r="U1535" s="137"/>
      <c r="AB1535"/>
      <c r="AE1535"/>
      <c r="AI1535"/>
      <c r="AK1535"/>
      <c r="AL1535"/>
      <c r="AM1535"/>
      <c r="AN1535"/>
      <c r="AO1535"/>
      <c r="AP1535"/>
      <c r="AQ1535"/>
      <c r="AR1535"/>
      <c r="BF1535"/>
      <c r="BG1535"/>
      <c r="BH1535"/>
      <c r="BI1535"/>
      <c r="BJ1535"/>
      <c r="BK1535" s="137"/>
      <c r="BO1535"/>
      <c r="BP1535"/>
      <c r="BQ1535"/>
      <c r="BR1535"/>
      <c r="BS1535"/>
    </row>
    <row r="1536" spans="1:71" ht="27" customHeight="1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 s="41"/>
      <c r="S1536"/>
      <c r="U1536" s="137"/>
      <c r="AB1536"/>
      <c r="AE1536"/>
      <c r="AI1536"/>
      <c r="AK1536"/>
      <c r="AL1536"/>
      <c r="AM1536"/>
      <c r="AN1536"/>
      <c r="AO1536"/>
      <c r="AP1536"/>
      <c r="AQ1536"/>
      <c r="AR1536"/>
      <c r="BF1536"/>
      <c r="BG1536"/>
      <c r="BH1536"/>
      <c r="BI1536"/>
      <c r="BJ1536"/>
      <c r="BK1536" s="137"/>
      <c r="BO1536"/>
      <c r="BP1536"/>
      <c r="BQ1536"/>
      <c r="BR1536"/>
      <c r="BS1536"/>
    </row>
    <row r="1537" spans="1:71" ht="27" customHeight="1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 s="41"/>
      <c r="S1537"/>
      <c r="U1537" s="137"/>
      <c r="AB1537"/>
      <c r="AE1537"/>
      <c r="AI1537"/>
      <c r="AK1537"/>
      <c r="AL1537"/>
      <c r="AM1537"/>
      <c r="AN1537"/>
      <c r="AO1537"/>
      <c r="AP1537"/>
      <c r="AQ1537"/>
      <c r="AR1537"/>
      <c r="BF1537"/>
      <c r="BG1537"/>
      <c r="BH1537"/>
      <c r="BI1537"/>
      <c r="BJ1537"/>
      <c r="BK1537" s="137"/>
      <c r="BO1537"/>
      <c r="BP1537"/>
      <c r="BQ1537"/>
      <c r="BR1537"/>
      <c r="BS1537"/>
    </row>
    <row r="1538" spans="1:71" ht="27" customHeight="1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 s="41"/>
      <c r="S1538"/>
      <c r="U1538" s="137"/>
      <c r="AB1538"/>
      <c r="AE1538"/>
      <c r="AI1538"/>
      <c r="AK1538"/>
      <c r="AL1538"/>
      <c r="AM1538"/>
      <c r="AN1538"/>
      <c r="AO1538"/>
      <c r="AP1538"/>
      <c r="AQ1538"/>
      <c r="AR1538"/>
      <c r="BF1538"/>
      <c r="BG1538"/>
      <c r="BH1538"/>
      <c r="BI1538"/>
      <c r="BJ1538"/>
      <c r="BK1538" s="137"/>
      <c r="BO1538"/>
      <c r="BP1538"/>
      <c r="BQ1538"/>
      <c r="BR1538"/>
      <c r="BS1538"/>
    </row>
    <row r="1539" spans="1:71" ht="27" customHeight="1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 s="41"/>
      <c r="S1539"/>
      <c r="U1539" s="137"/>
      <c r="AB1539"/>
      <c r="AE1539"/>
      <c r="AI1539"/>
      <c r="AK1539"/>
      <c r="AL1539"/>
      <c r="AM1539"/>
      <c r="AN1539"/>
      <c r="AO1539"/>
      <c r="AP1539"/>
      <c r="AQ1539"/>
      <c r="AR1539"/>
      <c r="BF1539"/>
      <c r="BG1539"/>
      <c r="BH1539"/>
      <c r="BI1539"/>
      <c r="BJ1539"/>
      <c r="BK1539" s="137"/>
      <c r="BO1539"/>
      <c r="BP1539"/>
      <c r="BQ1539"/>
      <c r="BR1539"/>
      <c r="BS1539"/>
    </row>
    <row r="1540" spans="1:71" ht="27" customHeight="1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 s="41"/>
      <c r="S1540"/>
      <c r="U1540" s="137"/>
      <c r="AB1540"/>
      <c r="AE1540"/>
      <c r="AI1540"/>
      <c r="AK1540"/>
      <c r="AL1540"/>
      <c r="AM1540"/>
      <c r="AN1540"/>
      <c r="AO1540"/>
      <c r="AP1540"/>
      <c r="AQ1540"/>
      <c r="AR1540"/>
      <c r="BF1540"/>
      <c r="BG1540"/>
      <c r="BH1540"/>
      <c r="BI1540"/>
      <c r="BJ1540"/>
      <c r="BK1540" s="137"/>
      <c r="BO1540"/>
      <c r="BP1540"/>
      <c r="BQ1540"/>
      <c r="BR1540"/>
      <c r="BS1540"/>
    </row>
    <row r="1541" spans="1:71" ht="27" customHeight="1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 s="41"/>
      <c r="S1541"/>
      <c r="U1541" s="137"/>
      <c r="AB1541"/>
      <c r="AE1541"/>
      <c r="AI1541"/>
      <c r="AK1541"/>
      <c r="AL1541"/>
      <c r="AM1541"/>
      <c r="AN1541"/>
      <c r="AO1541"/>
      <c r="AP1541"/>
      <c r="AQ1541"/>
      <c r="AR1541"/>
      <c r="BF1541"/>
      <c r="BG1541"/>
      <c r="BH1541"/>
      <c r="BI1541"/>
      <c r="BJ1541"/>
      <c r="BK1541" s="137"/>
      <c r="BO1541"/>
      <c r="BP1541"/>
      <c r="BQ1541"/>
      <c r="BR1541"/>
      <c r="BS1541"/>
    </row>
    <row r="1542" spans="1:71" ht="27" customHeight="1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 s="41"/>
      <c r="S1542"/>
      <c r="U1542" s="137"/>
      <c r="AB1542"/>
      <c r="AE1542"/>
      <c r="AI1542"/>
      <c r="AK1542"/>
      <c r="AL1542"/>
      <c r="AM1542"/>
      <c r="AN1542"/>
      <c r="AO1542"/>
      <c r="AP1542"/>
      <c r="AQ1542"/>
      <c r="AR1542"/>
      <c r="BF1542"/>
      <c r="BG1542"/>
      <c r="BH1542"/>
      <c r="BI1542"/>
      <c r="BJ1542"/>
      <c r="BK1542" s="137"/>
      <c r="BO1542"/>
      <c r="BP1542"/>
      <c r="BQ1542"/>
      <c r="BR1542"/>
      <c r="BS1542"/>
    </row>
    <row r="1543" spans="1:71" ht="27" customHeight="1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 s="41"/>
      <c r="S1543"/>
      <c r="U1543" s="137"/>
      <c r="AB1543"/>
      <c r="AE1543"/>
      <c r="AI1543"/>
      <c r="AK1543"/>
      <c r="AL1543"/>
      <c r="AM1543"/>
      <c r="AN1543"/>
      <c r="AO1543"/>
      <c r="AP1543"/>
      <c r="AQ1543"/>
      <c r="AR1543"/>
      <c r="BF1543"/>
      <c r="BG1543"/>
      <c r="BH1543"/>
      <c r="BI1543"/>
      <c r="BJ1543"/>
      <c r="BK1543" s="137"/>
      <c r="BO1543"/>
      <c r="BP1543"/>
      <c r="BQ1543"/>
      <c r="BR1543"/>
      <c r="BS1543"/>
    </row>
    <row r="1544" spans="1:71" ht="27" customHeight="1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 s="41"/>
      <c r="S1544"/>
      <c r="U1544" s="137"/>
      <c r="AB1544"/>
      <c r="AE1544"/>
      <c r="AI1544"/>
      <c r="AK1544"/>
      <c r="AL1544"/>
      <c r="AM1544"/>
      <c r="AN1544"/>
      <c r="AO1544"/>
      <c r="AP1544"/>
      <c r="AQ1544"/>
      <c r="AR1544"/>
      <c r="BF1544"/>
      <c r="BG1544"/>
      <c r="BH1544"/>
      <c r="BI1544"/>
      <c r="BJ1544"/>
      <c r="BK1544" s="137"/>
      <c r="BO1544"/>
      <c r="BP1544"/>
      <c r="BQ1544"/>
      <c r="BR1544"/>
      <c r="BS1544"/>
    </row>
    <row r="1545" spans="1:71" ht="27" customHeight="1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 s="41"/>
      <c r="S1545"/>
      <c r="U1545" s="137"/>
      <c r="AB1545"/>
      <c r="AE1545"/>
      <c r="AI1545"/>
      <c r="AK1545"/>
      <c r="AL1545"/>
      <c r="AM1545"/>
      <c r="AN1545"/>
      <c r="AO1545"/>
      <c r="AP1545"/>
      <c r="AQ1545"/>
      <c r="AR1545"/>
      <c r="BF1545"/>
      <c r="BG1545"/>
      <c r="BH1545"/>
      <c r="BI1545"/>
      <c r="BJ1545"/>
      <c r="BK1545" s="137"/>
      <c r="BO1545"/>
      <c r="BP1545"/>
      <c r="BQ1545"/>
      <c r="BR1545"/>
      <c r="BS1545"/>
    </row>
    <row r="1546" spans="1:71" ht="27" customHeight="1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 s="41"/>
      <c r="S1546"/>
      <c r="U1546" s="137"/>
      <c r="AB1546"/>
      <c r="AE1546"/>
      <c r="AI1546"/>
      <c r="AK1546"/>
      <c r="AL1546"/>
      <c r="AM1546"/>
      <c r="AN1546"/>
      <c r="AO1546"/>
      <c r="AP1546"/>
      <c r="AQ1546"/>
      <c r="AR1546"/>
      <c r="BF1546"/>
      <c r="BG1546"/>
      <c r="BH1546"/>
      <c r="BI1546"/>
      <c r="BJ1546"/>
      <c r="BK1546" s="137"/>
      <c r="BO1546"/>
      <c r="BP1546"/>
      <c r="BQ1546"/>
      <c r="BR1546"/>
      <c r="BS1546"/>
    </row>
    <row r="1547" spans="1:71" ht="27" customHeight="1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 s="41"/>
      <c r="S1547"/>
      <c r="U1547" s="137"/>
      <c r="AB1547"/>
      <c r="AE1547"/>
      <c r="AI1547"/>
      <c r="AK1547"/>
      <c r="AL1547"/>
      <c r="AM1547"/>
      <c r="AN1547"/>
      <c r="AO1547"/>
      <c r="AP1547"/>
      <c r="AQ1547"/>
      <c r="AR1547"/>
      <c r="BF1547"/>
      <c r="BG1547"/>
      <c r="BH1547"/>
      <c r="BI1547"/>
      <c r="BJ1547"/>
      <c r="BK1547" s="137"/>
      <c r="BO1547"/>
      <c r="BP1547"/>
      <c r="BQ1547"/>
      <c r="BR1547"/>
      <c r="BS1547"/>
    </row>
    <row r="1548" spans="1:71" ht="27" customHeight="1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 s="41"/>
      <c r="S1548"/>
      <c r="U1548" s="137"/>
      <c r="AB1548"/>
      <c r="AE1548"/>
      <c r="AI1548"/>
      <c r="AK1548"/>
      <c r="AL1548"/>
      <c r="AM1548"/>
      <c r="AN1548"/>
      <c r="AO1548"/>
      <c r="AP1548"/>
      <c r="AQ1548"/>
      <c r="AR1548"/>
      <c r="BF1548"/>
      <c r="BG1548"/>
      <c r="BH1548"/>
      <c r="BI1548"/>
      <c r="BJ1548"/>
      <c r="BK1548" s="137"/>
      <c r="BO1548"/>
      <c r="BP1548"/>
      <c r="BQ1548"/>
      <c r="BR1548"/>
      <c r="BS1548"/>
    </row>
    <row r="1549" spans="1:71" ht="27" customHeight="1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 s="41"/>
      <c r="S1549"/>
      <c r="U1549" s="137"/>
      <c r="AB1549"/>
      <c r="AE1549"/>
      <c r="AI1549"/>
      <c r="AK1549"/>
      <c r="AL1549"/>
      <c r="AM1549"/>
      <c r="AN1549"/>
      <c r="AO1549"/>
      <c r="AP1549"/>
      <c r="AQ1549"/>
      <c r="AR1549"/>
      <c r="BF1549"/>
      <c r="BG1549"/>
      <c r="BH1549"/>
      <c r="BI1549"/>
      <c r="BJ1549"/>
      <c r="BK1549" s="137"/>
      <c r="BO1549"/>
      <c r="BP1549"/>
      <c r="BQ1549"/>
      <c r="BR1549"/>
      <c r="BS1549"/>
    </row>
    <row r="1550" spans="1:71" ht="27" customHeight="1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 s="41"/>
      <c r="S1550"/>
      <c r="U1550" s="137"/>
      <c r="AB1550"/>
      <c r="AE1550"/>
      <c r="AI1550"/>
      <c r="AK1550"/>
      <c r="AL1550"/>
      <c r="AM1550"/>
      <c r="AN1550"/>
      <c r="AO1550"/>
      <c r="AP1550"/>
      <c r="AQ1550"/>
      <c r="AR1550"/>
      <c r="BF1550"/>
      <c r="BG1550"/>
      <c r="BH1550"/>
      <c r="BI1550"/>
      <c r="BJ1550"/>
      <c r="BK1550" s="137"/>
      <c r="BO1550"/>
      <c r="BP1550"/>
      <c r="BQ1550"/>
      <c r="BR1550"/>
      <c r="BS1550"/>
    </row>
    <row r="1551" spans="1:71" ht="27" customHeight="1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 s="41"/>
      <c r="S1551"/>
      <c r="U1551" s="137"/>
      <c r="AB1551"/>
      <c r="AE1551"/>
      <c r="AI1551"/>
      <c r="AK1551"/>
      <c r="AL1551"/>
      <c r="AM1551"/>
      <c r="AN1551"/>
      <c r="AO1551"/>
      <c r="AP1551"/>
      <c r="AQ1551"/>
      <c r="AR1551"/>
      <c r="BF1551"/>
      <c r="BG1551"/>
      <c r="BH1551"/>
      <c r="BI1551"/>
      <c r="BJ1551"/>
      <c r="BK1551" s="137"/>
      <c r="BO1551"/>
      <c r="BP1551"/>
      <c r="BQ1551"/>
      <c r="BR1551"/>
      <c r="BS1551"/>
    </row>
    <row r="1552" spans="1:71" ht="27" customHeight="1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 s="41"/>
      <c r="S1552"/>
      <c r="U1552" s="137"/>
      <c r="AB1552"/>
      <c r="AE1552"/>
      <c r="AI1552"/>
      <c r="AK1552"/>
      <c r="AL1552"/>
      <c r="AM1552"/>
      <c r="AN1552"/>
      <c r="AO1552"/>
      <c r="AP1552"/>
      <c r="AQ1552"/>
      <c r="AR1552"/>
      <c r="BF1552"/>
      <c r="BG1552"/>
      <c r="BH1552"/>
      <c r="BI1552"/>
      <c r="BJ1552"/>
      <c r="BK1552" s="137"/>
      <c r="BO1552"/>
      <c r="BP1552"/>
      <c r="BQ1552"/>
      <c r="BR1552"/>
      <c r="BS1552"/>
    </row>
    <row r="1553" spans="1:71" ht="27" customHeight="1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 s="41"/>
      <c r="S1553"/>
      <c r="U1553" s="137"/>
      <c r="AB1553"/>
      <c r="AE1553"/>
      <c r="AI1553"/>
      <c r="AK1553"/>
      <c r="AL1553"/>
      <c r="AM1553"/>
      <c r="AN1553"/>
      <c r="AO1553"/>
      <c r="AP1553"/>
      <c r="AQ1553"/>
      <c r="AR1553"/>
      <c r="BF1553"/>
      <c r="BG1553"/>
      <c r="BH1553"/>
      <c r="BI1553"/>
      <c r="BJ1553"/>
      <c r="BK1553" s="137"/>
      <c r="BO1553"/>
      <c r="BP1553"/>
      <c r="BQ1553"/>
      <c r="BR1553"/>
      <c r="BS1553"/>
    </row>
    <row r="1554" spans="1:71" ht="27" customHeight="1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 s="41"/>
      <c r="S1554"/>
      <c r="U1554" s="137"/>
      <c r="AB1554"/>
      <c r="AE1554"/>
      <c r="AI1554"/>
      <c r="AK1554"/>
      <c r="AL1554"/>
      <c r="AM1554"/>
      <c r="AN1554"/>
      <c r="AO1554"/>
      <c r="AP1554"/>
      <c r="AQ1554"/>
      <c r="AR1554"/>
      <c r="BF1554"/>
      <c r="BG1554"/>
      <c r="BH1554"/>
      <c r="BI1554"/>
      <c r="BJ1554"/>
      <c r="BK1554" s="137"/>
      <c r="BO1554"/>
      <c r="BP1554"/>
      <c r="BQ1554"/>
      <c r="BR1554"/>
      <c r="BS1554"/>
    </row>
    <row r="1555" spans="1:71" ht="27" customHeight="1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 s="41"/>
      <c r="S1555"/>
      <c r="U1555" s="137"/>
      <c r="AB1555"/>
      <c r="AE1555"/>
      <c r="AI1555"/>
      <c r="AK1555"/>
      <c r="AL1555"/>
      <c r="AM1555"/>
      <c r="AN1555"/>
      <c r="AO1555"/>
      <c r="AP1555"/>
      <c r="AQ1555"/>
      <c r="AR1555"/>
      <c r="BF1555"/>
      <c r="BG1555"/>
      <c r="BH1555"/>
      <c r="BI1555"/>
      <c r="BJ1555"/>
      <c r="BK1555" s="137"/>
      <c r="BO1555"/>
      <c r="BP1555"/>
      <c r="BQ1555"/>
      <c r="BR1555"/>
      <c r="BS1555"/>
    </row>
    <row r="1556" spans="1:71" ht="27" customHeight="1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 s="41"/>
      <c r="S1556"/>
      <c r="U1556" s="137"/>
      <c r="AB1556"/>
      <c r="AE1556"/>
      <c r="AI1556"/>
      <c r="AK1556"/>
      <c r="AL1556"/>
      <c r="AM1556"/>
      <c r="AN1556"/>
      <c r="AO1556"/>
      <c r="AP1556"/>
      <c r="AQ1556"/>
      <c r="AR1556"/>
      <c r="BF1556"/>
      <c r="BG1556"/>
      <c r="BH1556"/>
      <c r="BI1556"/>
      <c r="BJ1556"/>
      <c r="BK1556" s="137"/>
      <c r="BO1556"/>
      <c r="BP1556"/>
      <c r="BQ1556"/>
      <c r="BR1556"/>
      <c r="BS1556"/>
    </row>
    <row r="1557" spans="1:71" ht="27" customHeight="1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 s="41"/>
      <c r="S1557"/>
      <c r="U1557" s="137"/>
      <c r="AB1557"/>
      <c r="AE1557"/>
      <c r="AI1557"/>
      <c r="AK1557"/>
      <c r="AL1557"/>
      <c r="AM1557"/>
      <c r="AN1557"/>
      <c r="AO1557"/>
      <c r="AP1557"/>
      <c r="AQ1557"/>
      <c r="AR1557"/>
      <c r="BF1557"/>
      <c r="BG1557"/>
      <c r="BH1557"/>
      <c r="BI1557"/>
      <c r="BJ1557"/>
      <c r="BK1557" s="137"/>
      <c r="BO1557"/>
      <c r="BP1557"/>
      <c r="BQ1557"/>
      <c r="BR1557"/>
      <c r="BS1557"/>
    </row>
    <row r="1558" spans="1:71" ht="27" customHeight="1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 s="41"/>
      <c r="S1558"/>
      <c r="U1558" s="137"/>
      <c r="AB1558"/>
      <c r="AE1558"/>
      <c r="AI1558"/>
      <c r="AK1558"/>
      <c r="AL1558"/>
      <c r="AM1558"/>
      <c r="AN1558"/>
      <c r="AO1558"/>
      <c r="AP1558"/>
      <c r="AQ1558"/>
      <c r="AR1558"/>
      <c r="BF1558"/>
      <c r="BG1558"/>
      <c r="BH1558"/>
      <c r="BI1558"/>
      <c r="BJ1558"/>
      <c r="BK1558" s="137"/>
      <c r="BO1558"/>
      <c r="BP1558"/>
      <c r="BQ1558"/>
      <c r="BR1558"/>
      <c r="BS1558"/>
    </row>
    <row r="1559" spans="1:71" ht="27" customHeight="1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 s="41"/>
      <c r="S1559"/>
      <c r="U1559" s="137"/>
      <c r="AB1559"/>
      <c r="AE1559"/>
      <c r="AI1559"/>
      <c r="AK1559"/>
      <c r="AL1559"/>
      <c r="AM1559"/>
      <c r="AN1559"/>
      <c r="AO1559"/>
      <c r="AP1559"/>
      <c r="AQ1559"/>
      <c r="AR1559"/>
      <c r="BF1559"/>
      <c r="BG1559"/>
      <c r="BH1559"/>
      <c r="BI1559"/>
      <c r="BJ1559"/>
      <c r="BK1559" s="137"/>
      <c r="BO1559"/>
      <c r="BP1559"/>
      <c r="BQ1559"/>
      <c r="BR1559"/>
      <c r="BS1559"/>
    </row>
    <row r="1560" spans="1:71" ht="27" customHeight="1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 s="41"/>
      <c r="S1560"/>
      <c r="U1560" s="137"/>
      <c r="AB1560"/>
      <c r="AE1560"/>
      <c r="AI1560"/>
      <c r="AK1560"/>
      <c r="AL1560"/>
      <c r="AM1560"/>
      <c r="AN1560"/>
      <c r="AO1560"/>
      <c r="AP1560"/>
      <c r="AQ1560"/>
      <c r="AR1560"/>
      <c r="BF1560"/>
      <c r="BG1560"/>
      <c r="BH1560"/>
      <c r="BI1560"/>
      <c r="BJ1560"/>
      <c r="BK1560" s="137"/>
      <c r="BO1560"/>
      <c r="BP1560"/>
      <c r="BQ1560"/>
      <c r="BR1560"/>
      <c r="BS1560"/>
    </row>
    <row r="1561" spans="1:71" ht="27" customHeight="1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 s="41"/>
      <c r="S1561"/>
      <c r="U1561" s="137"/>
      <c r="AB1561"/>
      <c r="AE1561"/>
      <c r="AI1561"/>
      <c r="AK1561"/>
      <c r="AL1561"/>
      <c r="AM1561"/>
      <c r="AN1561"/>
      <c r="AO1561"/>
      <c r="AP1561"/>
      <c r="AQ1561"/>
      <c r="AR1561"/>
      <c r="BF1561"/>
      <c r="BG1561"/>
      <c r="BH1561"/>
      <c r="BI1561"/>
      <c r="BJ1561"/>
      <c r="BK1561" s="137"/>
      <c r="BO1561"/>
      <c r="BP1561"/>
      <c r="BQ1561"/>
      <c r="BR1561"/>
      <c r="BS1561"/>
    </row>
    <row r="1562" spans="1:71" ht="27" customHeight="1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 s="41"/>
      <c r="S1562"/>
      <c r="U1562" s="137"/>
      <c r="AB1562"/>
      <c r="AE1562"/>
      <c r="AI1562"/>
      <c r="AK1562"/>
      <c r="AL1562"/>
      <c r="AM1562"/>
      <c r="AN1562"/>
      <c r="AO1562"/>
      <c r="AP1562"/>
      <c r="AQ1562"/>
      <c r="AR1562"/>
      <c r="BF1562"/>
      <c r="BG1562"/>
      <c r="BH1562"/>
      <c r="BI1562"/>
      <c r="BJ1562"/>
      <c r="BK1562" s="137"/>
      <c r="BO1562"/>
      <c r="BP1562"/>
      <c r="BQ1562"/>
      <c r="BR1562"/>
      <c r="BS1562"/>
    </row>
    <row r="1563" spans="1:71" ht="27" customHeight="1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 s="41"/>
      <c r="S1563"/>
      <c r="U1563" s="137"/>
      <c r="AB1563"/>
      <c r="AE1563"/>
      <c r="AI1563"/>
      <c r="AK1563"/>
      <c r="AL1563"/>
      <c r="AM1563"/>
      <c r="AN1563"/>
      <c r="AO1563"/>
      <c r="AP1563"/>
      <c r="AQ1563"/>
      <c r="AR1563"/>
      <c r="BF1563"/>
      <c r="BG1563"/>
      <c r="BH1563"/>
      <c r="BI1563"/>
      <c r="BJ1563"/>
      <c r="BK1563" s="137"/>
      <c r="BO1563"/>
      <c r="BP1563"/>
      <c r="BQ1563"/>
      <c r="BR1563"/>
      <c r="BS1563"/>
    </row>
    <row r="1564" spans="1:71" ht="27" customHeight="1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 s="41"/>
      <c r="S1564"/>
      <c r="U1564" s="137"/>
      <c r="AB1564"/>
      <c r="AE1564"/>
      <c r="AI1564"/>
      <c r="AK1564"/>
      <c r="AL1564"/>
      <c r="AM1564"/>
      <c r="AN1564"/>
      <c r="AO1564"/>
      <c r="AP1564"/>
      <c r="AQ1564"/>
      <c r="AR1564"/>
      <c r="BF1564"/>
      <c r="BG1564"/>
      <c r="BH1564"/>
      <c r="BI1564"/>
      <c r="BJ1564"/>
      <c r="BK1564" s="137"/>
      <c r="BO1564"/>
      <c r="BP1564"/>
      <c r="BQ1564"/>
      <c r="BR1564"/>
      <c r="BS1564"/>
    </row>
    <row r="1565" spans="1:71" ht="27" customHeight="1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 s="41"/>
      <c r="S1565"/>
      <c r="U1565" s="137"/>
      <c r="AB1565"/>
      <c r="AE1565"/>
      <c r="AI1565"/>
      <c r="AK1565"/>
      <c r="AL1565"/>
      <c r="AM1565"/>
      <c r="AN1565"/>
      <c r="AO1565"/>
      <c r="AP1565"/>
      <c r="AQ1565"/>
      <c r="AR1565"/>
      <c r="BF1565"/>
      <c r="BG1565"/>
      <c r="BH1565"/>
      <c r="BI1565"/>
      <c r="BJ1565"/>
      <c r="BK1565" s="137"/>
      <c r="BO1565"/>
      <c r="BP1565"/>
      <c r="BQ1565"/>
      <c r="BR1565"/>
      <c r="BS1565"/>
    </row>
    <row r="1566" spans="1:71" ht="27" customHeight="1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 s="41"/>
      <c r="S1566"/>
      <c r="U1566" s="137"/>
      <c r="AB1566"/>
      <c r="AE1566"/>
      <c r="AI1566"/>
      <c r="AK1566"/>
      <c r="AL1566"/>
      <c r="AM1566"/>
      <c r="AN1566"/>
      <c r="AO1566"/>
      <c r="AP1566"/>
      <c r="AQ1566"/>
      <c r="AR1566"/>
      <c r="BF1566"/>
      <c r="BG1566"/>
      <c r="BH1566"/>
      <c r="BI1566"/>
      <c r="BJ1566"/>
      <c r="BK1566" s="137"/>
      <c r="BO1566"/>
      <c r="BP1566"/>
      <c r="BQ1566"/>
      <c r="BR1566"/>
      <c r="BS1566"/>
    </row>
    <row r="1567" spans="1:71" ht="27" customHeight="1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 s="41"/>
      <c r="S1567"/>
      <c r="U1567" s="137"/>
      <c r="AB1567"/>
      <c r="AE1567"/>
      <c r="AI1567"/>
      <c r="AK1567"/>
      <c r="AL1567"/>
      <c r="AM1567"/>
      <c r="AN1567"/>
      <c r="AO1567"/>
      <c r="AP1567"/>
      <c r="AQ1567"/>
      <c r="AR1567"/>
      <c r="BF1567"/>
      <c r="BG1567"/>
      <c r="BH1567"/>
      <c r="BI1567"/>
      <c r="BJ1567"/>
      <c r="BK1567" s="137"/>
      <c r="BO1567"/>
      <c r="BP1567"/>
      <c r="BQ1567"/>
      <c r="BR1567"/>
      <c r="BS1567"/>
    </row>
    <row r="1568" spans="1:71" ht="27" customHeight="1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 s="41"/>
      <c r="S1568"/>
      <c r="U1568" s="137"/>
      <c r="AB1568"/>
      <c r="AE1568"/>
      <c r="AI1568"/>
      <c r="AK1568"/>
      <c r="AL1568"/>
      <c r="AM1568"/>
      <c r="AN1568"/>
      <c r="AO1568"/>
      <c r="AP1568"/>
      <c r="AQ1568"/>
      <c r="AR1568"/>
      <c r="BF1568"/>
      <c r="BG1568"/>
      <c r="BH1568"/>
      <c r="BI1568"/>
      <c r="BJ1568"/>
      <c r="BK1568" s="137"/>
      <c r="BO1568"/>
      <c r="BP1568"/>
      <c r="BQ1568"/>
      <c r="BR1568"/>
      <c r="BS1568"/>
    </row>
    <row r="1569" spans="1:71" ht="27" customHeight="1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 s="41"/>
      <c r="S1569"/>
      <c r="U1569" s="137"/>
      <c r="AB1569"/>
      <c r="AE1569"/>
      <c r="AI1569"/>
      <c r="AK1569"/>
      <c r="AL1569"/>
      <c r="AM1569"/>
      <c r="AN1569"/>
      <c r="AO1569"/>
      <c r="AP1569"/>
      <c r="AQ1569"/>
      <c r="AR1569"/>
      <c r="BF1569"/>
      <c r="BG1569"/>
      <c r="BH1569"/>
      <c r="BI1569"/>
      <c r="BJ1569"/>
      <c r="BK1569" s="137"/>
      <c r="BO1569"/>
      <c r="BP1569"/>
      <c r="BQ1569"/>
      <c r="BR1569"/>
      <c r="BS1569"/>
    </row>
    <row r="1570" spans="1:71" ht="27" customHeight="1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 s="41"/>
      <c r="S1570"/>
      <c r="U1570" s="137"/>
      <c r="AB1570"/>
      <c r="AE1570"/>
      <c r="AI1570"/>
      <c r="AK1570"/>
      <c r="AL1570"/>
      <c r="AM1570"/>
      <c r="AN1570"/>
      <c r="AO1570"/>
      <c r="AP1570"/>
      <c r="AQ1570"/>
      <c r="AR1570"/>
      <c r="BF1570"/>
      <c r="BG1570"/>
      <c r="BH1570"/>
      <c r="BI1570"/>
      <c r="BJ1570"/>
      <c r="BK1570" s="137"/>
      <c r="BO1570"/>
      <c r="BP1570"/>
      <c r="BQ1570"/>
      <c r="BR1570"/>
      <c r="BS1570"/>
    </row>
    <row r="1571" spans="1:71" ht="27" customHeight="1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 s="41"/>
      <c r="S1571"/>
      <c r="U1571" s="137"/>
      <c r="AB1571"/>
      <c r="AE1571"/>
      <c r="AI1571"/>
      <c r="AK1571"/>
      <c r="AL1571"/>
      <c r="AM1571"/>
      <c r="AN1571"/>
      <c r="AO1571"/>
      <c r="AP1571"/>
      <c r="AQ1571"/>
      <c r="AR1571"/>
      <c r="BF1571"/>
      <c r="BG1571"/>
      <c r="BH1571"/>
      <c r="BI1571"/>
      <c r="BJ1571"/>
      <c r="BK1571" s="137"/>
      <c r="BO1571"/>
      <c r="BP1571"/>
      <c r="BQ1571"/>
      <c r="BR1571"/>
      <c r="BS1571"/>
    </row>
    <row r="1572" spans="1:71" ht="27" customHeight="1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 s="41"/>
      <c r="S1572"/>
      <c r="U1572" s="137"/>
      <c r="AB1572"/>
      <c r="AE1572"/>
      <c r="AI1572"/>
      <c r="AK1572"/>
      <c r="AL1572"/>
      <c r="AM1572"/>
      <c r="AN1572"/>
      <c r="AO1572"/>
      <c r="AP1572"/>
      <c r="AQ1572"/>
      <c r="AR1572"/>
      <c r="BF1572"/>
      <c r="BG1572"/>
      <c r="BH1572"/>
      <c r="BI1572"/>
      <c r="BJ1572"/>
      <c r="BK1572" s="137"/>
      <c r="BO1572"/>
      <c r="BP1572"/>
      <c r="BQ1572"/>
      <c r="BR1572"/>
      <c r="BS1572"/>
    </row>
    <row r="1573" spans="1:71" ht="27" customHeight="1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 s="41"/>
      <c r="S1573"/>
      <c r="U1573" s="137"/>
      <c r="AB1573"/>
      <c r="AE1573"/>
      <c r="AI1573"/>
      <c r="AK1573"/>
      <c r="AL1573"/>
      <c r="AM1573"/>
      <c r="AN1573"/>
      <c r="AO1573"/>
      <c r="AP1573"/>
      <c r="AQ1573"/>
      <c r="AR1573"/>
      <c r="BF1573"/>
      <c r="BG1573"/>
      <c r="BH1573"/>
      <c r="BI1573"/>
      <c r="BJ1573"/>
      <c r="BK1573" s="137"/>
      <c r="BO1573"/>
      <c r="BP1573"/>
      <c r="BQ1573"/>
      <c r="BR1573"/>
      <c r="BS1573"/>
    </row>
    <row r="1574" spans="1:71" ht="27" customHeight="1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 s="41"/>
      <c r="S1574"/>
      <c r="U1574" s="137"/>
      <c r="AB1574"/>
      <c r="AE1574"/>
      <c r="AI1574"/>
      <c r="AK1574"/>
      <c r="AL1574"/>
      <c r="AM1574"/>
      <c r="AN1574"/>
      <c r="AO1574"/>
      <c r="AP1574"/>
      <c r="AQ1574"/>
      <c r="AR1574"/>
      <c r="BF1574"/>
      <c r="BG1574"/>
      <c r="BH1574"/>
      <c r="BI1574"/>
      <c r="BJ1574"/>
      <c r="BK1574" s="137"/>
      <c r="BO1574"/>
      <c r="BP1574"/>
      <c r="BQ1574"/>
      <c r="BR1574"/>
      <c r="BS1574"/>
    </row>
    <row r="1575" spans="1:71" ht="27" customHeight="1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 s="41"/>
      <c r="S1575"/>
      <c r="U1575" s="137"/>
      <c r="AB1575"/>
      <c r="AE1575"/>
      <c r="AI1575"/>
      <c r="AK1575"/>
      <c r="AL1575"/>
      <c r="AM1575"/>
      <c r="AN1575"/>
      <c r="AO1575"/>
      <c r="AP1575"/>
      <c r="AQ1575"/>
      <c r="AR1575"/>
      <c r="BF1575"/>
      <c r="BG1575"/>
      <c r="BH1575"/>
      <c r="BI1575"/>
      <c r="BJ1575"/>
      <c r="BK1575" s="137"/>
      <c r="BO1575"/>
      <c r="BP1575"/>
      <c r="BQ1575"/>
      <c r="BR1575"/>
      <c r="BS1575"/>
    </row>
    <row r="1576" spans="1:71" ht="27" customHeight="1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 s="41"/>
      <c r="S1576"/>
      <c r="U1576" s="137"/>
      <c r="AB1576"/>
      <c r="AE1576"/>
      <c r="AI1576"/>
      <c r="AK1576"/>
      <c r="AL1576"/>
      <c r="AM1576"/>
      <c r="AN1576"/>
      <c r="AO1576"/>
      <c r="AP1576"/>
      <c r="AQ1576"/>
      <c r="AR1576"/>
      <c r="BF1576"/>
      <c r="BG1576"/>
      <c r="BH1576"/>
      <c r="BI1576"/>
      <c r="BJ1576"/>
      <c r="BK1576" s="137"/>
      <c r="BO1576"/>
      <c r="BP1576"/>
      <c r="BQ1576"/>
      <c r="BR1576"/>
      <c r="BS1576"/>
    </row>
    <row r="1577" spans="1:71" ht="27" customHeight="1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 s="41"/>
      <c r="S1577"/>
      <c r="U1577" s="137"/>
      <c r="AB1577"/>
      <c r="AE1577"/>
      <c r="AI1577"/>
      <c r="AK1577"/>
      <c r="AL1577"/>
      <c r="AM1577"/>
      <c r="AN1577"/>
      <c r="AO1577"/>
      <c r="AP1577"/>
      <c r="AQ1577"/>
      <c r="AR1577"/>
      <c r="BF1577"/>
      <c r="BG1577"/>
      <c r="BH1577"/>
      <c r="BI1577"/>
      <c r="BJ1577"/>
      <c r="BK1577" s="137"/>
      <c r="BO1577"/>
      <c r="BP1577"/>
      <c r="BQ1577"/>
      <c r="BR1577"/>
      <c r="BS1577"/>
    </row>
    <row r="1578" spans="1:71" ht="27" customHeight="1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 s="41"/>
      <c r="S1578"/>
      <c r="U1578" s="137"/>
      <c r="AB1578"/>
      <c r="AE1578"/>
      <c r="AI1578"/>
      <c r="AK1578"/>
      <c r="AL1578"/>
      <c r="AM1578"/>
      <c r="AN1578"/>
      <c r="AO1578"/>
      <c r="AP1578"/>
      <c r="AQ1578"/>
      <c r="AR1578"/>
      <c r="BF1578"/>
      <c r="BG1578"/>
      <c r="BH1578"/>
      <c r="BI1578"/>
      <c r="BJ1578"/>
      <c r="BK1578" s="137"/>
      <c r="BO1578"/>
      <c r="BP1578"/>
      <c r="BQ1578"/>
      <c r="BR1578"/>
      <c r="BS1578"/>
    </row>
    <row r="1579" spans="1:71" ht="27" customHeight="1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 s="41"/>
      <c r="S1579"/>
      <c r="U1579" s="137"/>
      <c r="AB1579"/>
      <c r="AE1579"/>
      <c r="AI1579"/>
      <c r="AK1579"/>
      <c r="AL1579"/>
      <c r="AM1579"/>
      <c r="AN1579"/>
      <c r="AO1579"/>
      <c r="AP1579"/>
      <c r="AQ1579"/>
      <c r="AR1579"/>
      <c r="BF1579"/>
      <c r="BG1579"/>
      <c r="BH1579"/>
      <c r="BI1579"/>
      <c r="BJ1579"/>
      <c r="BK1579" s="137"/>
      <c r="BO1579"/>
      <c r="BP1579"/>
      <c r="BQ1579"/>
      <c r="BR1579"/>
      <c r="BS1579"/>
    </row>
    <row r="1580" spans="1:71" ht="27" customHeight="1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 s="41"/>
      <c r="S1580"/>
      <c r="U1580" s="137"/>
      <c r="AB1580"/>
      <c r="AE1580"/>
      <c r="AI1580"/>
      <c r="AK1580"/>
      <c r="AL1580"/>
      <c r="AM1580"/>
      <c r="AN1580"/>
      <c r="AO1580"/>
      <c r="AP1580"/>
      <c r="AQ1580"/>
      <c r="AR1580"/>
      <c r="BF1580"/>
      <c r="BG1580"/>
      <c r="BH1580"/>
      <c r="BI1580"/>
      <c r="BJ1580"/>
      <c r="BK1580" s="137"/>
      <c r="BO1580"/>
      <c r="BP1580"/>
      <c r="BQ1580"/>
      <c r="BR1580"/>
      <c r="BS1580"/>
    </row>
    <row r="1581" spans="1:71" ht="27" customHeight="1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 s="41"/>
      <c r="S1581"/>
      <c r="U1581" s="137"/>
      <c r="AB1581"/>
      <c r="AE1581"/>
      <c r="AI1581"/>
      <c r="AK1581"/>
      <c r="AL1581"/>
      <c r="AM1581"/>
      <c r="AN1581"/>
      <c r="AO1581"/>
      <c r="AP1581"/>
      <c r="AQ1581"/>
      <c r="AR1581"/>
      <c r="BF1581"/>
      <c r="BG1581"/>
      <c r="BH1581"/>
      <c r="BI1581"/>
      <c r="BJ1581"/>
      <c r="BK1581" s="137"/>
      <c r="BO1581"/>
      <c r="BP1581"/>
      <c r="BQ1581"/>
      <c r="BR1581"/>
      <c r="BS1581"/>
    </row>
    <row r="1582" spans="1:71" ht="27" customHeight="1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 s="41"/>
      <c r="S1582"/>
      <c r="U1582" s="137"/>
      <c r="AB1582"/>
      <c r="AE1582"/>
      <c r="AI1582"/>
      <c r="AK1582"/>
      <c r="AL1582"/>
      <c r="AM1582"/>
      <c r="AN1582"/>
      <c r="AO1582"/>
      <c r="AP1582"/>
      <c r="AQ1582"/>
      <c r="AR1582"/>
      <c r="BF1582"/>
      <c r="BG1582"/>
      <c r="BH1582"/>
      <c r="BI1582"/>
      <c r="BJ1582"/>
      <c r="BK1582" s="137"/>
      <c r="BO1582"/>
      <c r="BP1582"/>
      <c r="BQ1582"/>
      <c r="BR1582"/>
      <c r="BS1582"/>
    </row>
    <row r="1583" spans="1:71" ht="27" customHeight="1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 s="41"/>
      <c r="S1583"/>
      <c r="U1583" s="137"/>
      <c r="AB1583"/>
      <c r="AE1583"/>
      <c r="AI1583"/>
      <c r="AK1583"/>
      <c r="AL1583"/>
      <c r="AM1583"/>
      <c r="AN1583"/>
      <c r="AO1583"/>
      <c r="AP1583"/>
      <c r="AQ1583"/>
      <c r="AR1583"/>
      <c r="BF1583"/>
      <c r="BG1583"/>
      <c r="BH1583"/>
      <c r="BI1583"/>
      <c r="BJ1583"/>
      <c r="BK1583" s="137"/>
      <c r="BO1583"/>
      <c r="BP1583"/>
      <c r="BQ1583"/>
      <c r="BR1583"/>
      <c r="BS1583"/>
    </row>
    <row r="1584" spans="1:71" ht="27" customHeight="1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 s="41"/>
      <c r="S1584"/>
      <c r="U1584" s="137"/>
      <c r="AB1584"/>
      <c r="AE1584"/>
      <c r="AI1584"/>
      <c r="AK1584"/>
      <c r="AL1584"/>
      <c r="AM1584"/>
      <c r="AN1584"/>
      <c r="AO1584"/>
      <c r="AP1584"/>
      <c r="AQ1584"/>
      <c r="AR1584"/>
      <c r="BF1584"/>
      <c r="BG1584"/>
      <c r="BH1584"/>
      <c r="BI1584"/>
      <c r="BJ1584"/>
      <c r="BK1584" s="137"/>
      <c r="BO1584"/>
      <c r="BP1584"/>
      <c r="BQ1584"/>
      <c r="BR1584"/>
      <c r="BS1584"/>
    </row>
    <row r="1585" spans="1:71" ht="27" customHeight="1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 s="41"/>
      <c r="S1585"/>
      <c r="U1585" s="137"/>
      <c r="AB1585"/>
      <c r="AE1585"/>
      <c r="AI1585"/>
      <c r="AK1585"/>
      <c r="AL1585"/>
      <c r="AM1585"/>
      <c r="AN1585"/>
      <c r="AO1585"/>
      <c r="AP1585"/>
      <c r="AQ1585"/>
      <c r="AR1585"/>
      <c r="BF1585"/>
      <c r="BG1585"/>
      <c r="BH1585"/>
      <c r="BI1585"/>
      <c r="BJ1585"/>
      <c r="BK1585" s="137"/>
      <c r="BO1585"/>
      <c r="BP1585"/>
      <c r="BQ1585"/>
      <c r="BR1585"/>
      <c r="BS1585"/>
    </row>
    <row r="1586" spans="1:71" ht="27" customHeight="1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 s="41"/>
      <c r="S1586"/>
      <c r="U1586" s="137"/>
      <c r="AB1586"/>
      <c r="AE1586"/>
      <c r="AI1586"/>
      <c r="AK1586"/>
      <c r="AL1586"/>
      <c r="AM1586"/>
      <c r="AN1586"/>
      <c r="AO1586"/>
      <c r="AP1586"/>
      <c r="AQ1586"/>
      <c r="AR1586"/>
      <c r="BF1586"/>
      <c r="BG1586"/>
      <c r="BH1586"/>
      <c r="BI1586"/>
      <c r="BJ1586"/>
      <c r="BK1586" s="137"/>
      <c r="BO1586"/>
      <c r="BP1586"/>
      <c r="BQ1586"/>
      <c r="BR1586"/>
      <c r="BS1586"/>
    </row>
    <row r="1587" spans="1:71" ht="27" customHeight="1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 s="41"/>
      <c r="S1587"/>
      <c r="U1587" s="137"/>
      <c r="AB1587"/>
      <c r="AE1587"/>
      <c r="AI1587"/>
      <c r="AK1587"/>
      <c r="AL1587"/>
      <c r="AM1587"/>
      <c r="AN1587"/>
      <c r="AO1587"/>
      <c r="AP1587"/>
      <c r="AQ1587"/>
      <c r="AR1587"/>
      <c r="BF1587"/>
      <c r="BG1587"/>
      <c r="BH1587"/>
      <c r="BI1587"/>
      <c r="BJ1587"/>
      <c r="BK1587" s="137"/>
      <c r="BO1587"/>
      <c r="BP1587"/>
      <c r="BQ1587"/>
      <c r="BR1587"/>
      <c r="BS1587"/>
    </row>
    <row r="1588" spans="1:71" ht="27" customHeight="1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 s="41"/>
      <c r="S1588"/>
      <c r="U1588" s="137"/>
      <c r="AB1588"/>
      <c r="AE1588"/>
      <c r="AI1588"/>
      <c r="AK1588"/>
      <c r="AL1588"/>
      <c r="AM1588"/>
      <c r="AN1588"/>
      <c r="AO1588"/>
      <c r="AP1588"/>
      <c r="AQ1588"/>
      <c r="AR1588"/>
      <c r="BF1588"/>
      <c r="BG1588"/>
      <c r="BH1588"/>
      <c r="BI1588"/>
      <c r="BJ1588"/>
      <c r="BK1588" s="137"/>
      <c r="BO1588"/>
      <c r="BP1588"/>
      <c r="BQ1588"/>
      <c r="BR1588"/>
      <c r="BS1588"/>
    </row>
    <row r="1589" spans="1:71" ht="27" customHeight="1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 s="41"/>
      <c r="S1589"/>
      <c r="U1589" s="137"/>
      <c r="AB1589"/>
      <c r="AE1589"/>
      <c r="AI1589"/>
      <c r="AK1589"/>
      <c r="AL1589"/>
      <c r="AM1589"/>
      <c r="AN1589"/>
      <c r="AO1589"/>
      <c r="AP1589"/>
      <c r="AQ1589"/>
      <c r="AR1589"/>
      <c r="BF1589"/>
      <c r="BG1589"/>
      <c r="BH1589"/>
      <c r="BI1589"/>
      <c r="BJ1589"/>
      <c r="BK1589" s="137"/>
      <c r="BO1589"/>
      <c r="BP1589"/>
      <c r="BQ1589"/>
      <c r="BR1589"/>
      <c r="BS1589"/>
    </row>
    <row r="1590" spans="1:71" ht="27" customHeight="1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 s="41"/>
      <c r="S1590"/>
      <c r="U1590" s="137"/>
      <c r="AB1590"/>
      <c r="AE1590"/>
      <c r="AI1590"/>
      <c r="AK1590"/>
      <c r="AL1590"/>
      <c r="AM1590"/>
      <c r="AN1590"/>
      <c r="AO1590"/>
      <c r="AP1590"/>
      <c r="AQ1590"/>
      <c r="AR1590"/>
      <c r="BF1590"/>
      <c r="BG1590"/>
      <c r="BH1590"/>
      <c r="BI1590"/>
      <c r="BJ1590"/>
      <c r="BK1590" s="137"/>
      <c r="BO1590"/>
      <c r="BP1590"/>
      <c r="BQ1590"/>
      <c r="BR1590"/>
      <c r="BS1590"/>
    </row>
    <row r="1591" spans="1:71" ht="27" customHeight="1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 s="41"/>
      <c r="S1591"/>
      <c r="U1591" s="137"/>
      <c r="AB1591"/>
      <c r="AE1591"/>
      <c r="AI1591"/>
      <c r="AK1591"/>
      <c r="AL1591"/>
      <c r="AM1591"/>
      <c r="AN1591"/>
      <c r="AO1591"/>
      <c r="AP1591"/>
      <c r="AQ1591"/>
      <c r="AR1591"/>
      <c r="BF1591"/>
      <c r="BG1591"/>
      <c r="BH1591"/>
      <c r="BI1591"/>
      <c r="BJ1591"/>
      <c r="BK1591" s="137"/>
      <c r="BO1591"/>
      <c r="BP1591"/>
      <c r="BQ1591"/>
      <c r="BR1591"/>
      <c r="BS1591"/>
    </row>
    <row r="1592" spans="1:71" ht="37.5" customHeight="1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 s="41"/>
      <c r="S1592"/>
      <c r="U1592" s="137"/>
      <c r="AB1592"/>
      <c r="AE1592"/>
      <c r="AI1592"/>
      <c r="AK1592"/>
      <c r="AL1592"/>
      <c r="AM1592"/>
      <c r="AN1592"/>
      <c r="AO1592"/>
      <c r="AP1592"/>
      <c r="AQ1592"/>
      <c r="AR1592"/>
      <c r="BF1592"/>
      <c r="BG1592"/>
      <c r="BH1592"/>
      <c r="BI1592"/>
      <c r="BJ1592"/>
      <c r="BK1592" s="137"/>
      <c r="BO1592"/>
      <c r="BP1592"/>
      <c r="BQ1592"/>
      <c r="BR1592"/>
      <c r="BS1592"/>
    </row>
    <row r="1593" spans="1:71" ht="37.5" customHeight="1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 s="41"/>
      <c r="S1593"/>
      <c r="U1593" s="137"/>
      <c r="AB1593"/>
      <c r="AE1593"/>
      <c r="AI1593"/>
      <c r="AK1593"/>
      <c r="AL1593"/>
      <c r="AM1593"/>
      <c r="AN1593"/>
      <c r="AO1593"/>
      <c r="AP1593"/>
      <c r="AQ1593"/>
      <c r="AR1593"/>
      <c r="BF1593"/>
      <c r="BG1593"/>
      <c r="BH1593"/>
      <c r="BI1593"/>
      <c r="BJ1593"/>
      <c r="BK1593" s="137"/>
      <c r="BO1593"/>
      <c r="BP1593"/>
      <c r="BQ1593"/>
      <c r="BR1593"/>
      <c r="BS1593"/>
    </row>
    <row r="1594" spans="1:71" ht="37.5" customHeight="1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 s="41"/>
      <c r="S1594"/>
      <c r="U1594" s="137"/>
      <c r="AB1594"/>
      <c r="AE1594"/>
      <c r="AI1594"/>
      <c r="AK1594"/>
      <c r="AL1594"/>
      <c r="AM1594"/>
      <c r="AN1594"/>
      <c r="AO1594"/>
      <c r="AP1594"/>
      <c r="AQ1594"/>
      <c r="AR1594"/>
      <c r="BF1594"/>
      <c r="BG1594"/>
      <c r="BH1594"/>
      <c r="BI1594"/>
      <c r="BJ1594"/>
      <c r="BK1594" s="137"/>
      <c r="BO1594"/>
      <c r="BP1594"/>
      <c r="BQ1594"/>
      <c r="BR1594"/>
      <c r="BS1594"/>
    </row>
    <row r="1595" spans="1:71" ht="27" customHeight="1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 s="41"/>
      <c r="S1595"/>
      <c r="U1595" s="137"/>
      <c r="AB1595"/>
      <c r="AE1595"/>
      <c r="AI1595"/>
      <c r="AK1595"/>
      <c r="AL1595"/>
      <c r="AM1595"/>
      <c r="AN1595"/>
      <c r="AO1595"/>
      <c r="AP1595"/>
      <c r="AQ1595"/>
      <c r="AR1595"/>
      <c r="BF1595"/>
      <c r="BG1595"/>
      <c r="BH1595"/>
      <c r="BI1595"/>
      <c r="BJ1595"/>
      <c r="BK1595" s="137"/>
      <c r="BO1595"/>
      <c r="BP1595"/>
      <c r="BQ1595"/>
      <c r="BR1595"/>
      <c r="BS1595"/>
    </row>
    <row r="1596" spans="1:71" ht="27" customHeight="1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 s="41"/>
      <c r="S1596"/>
      <c r="U1596" s="137"/>
      <c r="AB1596"/>
      <c r="AE1596"/>
      <c r="AI1596"/>
      <c r="AK1596"/>
      <c r="AL1596"/>
      <c r="AM1596"/>
      <c r="AN1596"/>
      <c r="AO1596"/>
      <c r="AP1596"/>
      <c r="AQ1596"/>
      <c r="AR1596"/>
      <c r="BF1596"/>
      <c r="BG1596"/>
      <c r="BH1596"/>
      <c r="BI1596"/>
      <c r="BJ1596"/>
      <c r="BK1596" s="137"/>
      <c r="BO1596"/>
      <c r="BP1596"/>
      <c r="BQ1596"/>
      <c r="BR1596"/>
      <c r="BS1596"/>
    </row>
    <row r="1597" spans="1:71" ht="37.5" customHeight="1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 s="41"/>
      <c r="S1597"/>
      <c r="U1597" s="137"/>
      <c r="AB1597"/>
      <c r="AE1597"/>
      <c r="AI1597"/>
      <c r="AK1597"/>
      <c r="AL1597"/>
      <c r="AM1597"/>
      <c r="AN1597"/>
      <c r="AO1597"/>
      <c r="AP1597"/>
      <c r="AQ1597"/>
      <c r="AR1597"/>
      <c r="BF1597"/>
      <c r="BG1597"/>
      <c r="BH1597"/>
      <c r="BI1597"/>
      <c r="BJ1597"/>
      <c r="BK1597" s="137"/>
      <c r="BO1597"/>
      <c r="BP1597"/>
      <c r="BQ1597"/>
      <c r="BR1597"/>
      <c r="BS1597"/>
    </row>
    <row r="1598" spans="1:71" ht="37.5" customHeight="1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 s="41"/>
      <c r="S1598"/>
      <c r="U1598" s="137"/>
      <c r="AB1598"/>
      <c r="AE1598"/>
      <c r="AI1598"/>
      <c r="AK1598"/>
      <c r="AL1598"/>
      <c r="AM1598"/>
      <c r="AN1598"/>
      <c r="AO1598"/>
      <c r="AP1598"/>
      <c r="AQ1598"/>
      <c r="AR1598"/>
      <c r="BF1598"/>
      <c r="BG1598"/>
      <c r="BH1598"/>
      <c r="BI1598"/>
      <c r="BJ1598"/>
      <c r="BK1598" s="137"/>
      <c r="BO1598"/>
      <c r="BP1598"/>
      <c r="BQ1598"/>
      <c r="BR1598"/>
      <c r="BS1598"/>
    </row>
    <row r="1599" spans="1:71" ht="37.5" customHeight="1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 s="41"/>
      <c r="S1599"/>
      <c r="U1599" s="137"/>
      <c r="AB1599"/>
      <c r="AE1599"/>
      <c r="AI1599"/>
      <c r="AK1599"/>
      <c r="AL1599"/>
      <c r="AM1599"/>
      <c r="AN1599"/>
      <c r="AO1599"/>
      <c r="AP1599"/>
      <c r="AQ1599"/>
      <c r="AR1599"/>
      <c r="BF1599"/>
      <c r="BG1599"/>
      <c r="BH1599"/>
      <c r="BI1599"/>
      <c r="BJ1599"/>
      <c r="BK1599" s="137"/>
      <c r="BO1599"/>
      <c r="BP1599"/>
      <c r="BQ1599"/>
      <c r="BR1599"/>
      <c r="BS1599"/>
    </row>
    <row r="1600" spans="1:71" ht="27" customHeight="1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 s="41"/>
      <c r="S1600"/>
      <c r="U1600" s="137"/>
      <c r="AB1600"/>
      <c r="AE1600"/>
      <c r="AI1600"/>
      <c r="AK1600"/>
      <c r="AL1600"/>
      <c r="AM1600"/>
      <c r="AN1600"/>
      <c r="AO1600"/>
      <c r="AP1600"/>
      <c r="AQ1600"/>
      <c r="AR1600"/>
      <c r="BF1600"/>
      <c r="BG1600"/>
      <c r="BH1600"/>
      <c r="BI1600"/>
      <c r="BJ1600"/>
      <c r="BK1600" s="137"/>
      <c r="BO1600"/>
      <c r="BP1600"/>
      <c r="BQ1600"/>
      <c r="BR1600"/>
      <c r="BS1600"/>
    </row>
    <row r="1601" spans="1:71" ht="27" customHeight="1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 s="41"/>
      <c r="S1601"/>
      <c r="U1601" s="137"/>
      <c r="AB1601"/>
      <c r="AE1601"/>
      <c r="AI1601"/>
      <c r="AK1601"/>
      <c r="AL1601"/>
      <c r="AM1601"/>
      <c r="AN1601"/>
      <c r="AO1601"/>
      <c r="AP1601"/>
      <c r="AQ1601"/>
      <c r="AR1601"/>
      <c r="BF1601"/>
      <c r="BG1601"/>
      <c r="BH1601"/>
      <c r="BI1601"/>
      <c r="BJ1601"/>
      <c r="BK1601" s="137"/>
      <c r="BO1601"/>
      <c r="BP1601"/>
      <c r="BQ1601"/>
      <c r="BR1601"/>
      <c r="BS1601"/>
    </row>
    <row r="1602" spans="1:71" ht="27" customHeight="1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 s="41"/>
      <c r="S1602"/>
      <c r="U1602" s="137"/>
      <c r="AB1602"/>
      <c r="AE1602"/>
      <c r="AI1602"/>
      <c r="AK1602"/>
      <c r="AL1602"/>
      <c r="AM1602"/>
      <c r="AN1602"/>
      <c r="AO1602"/>
      <c r="AP1602"/>
      <c r="AQ1602"/>
      <c r="AR1602"/>
      <c r="BF1602"/>
      <c r="BG1602"/>
      <c r="BH1602"/>
      <c r="BI1602"/>
      <c r="BJ1602"/>
      <c r="BK1602" s="137"/>
      <c r="BO1602"/>
      <c r="BP1602"/>
      <c r="BQ1602"/>
      <c r="BR1602"/>
      <c r="BS1602"/>
    </row>
    <row r="1603" spans="1:71" ht="27" customHeight="1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 s="41"/>
      <c r="S1603"/>
      <c r="U1603" s="137"/>
      <c r="AB1603"/>
      <c r="AE1603"/>
      <c r="AI1603"/>
      <c r="AK1603"/>
      <c r="AL1603"/>
      <c r="AM1603"/>
      <c r="AN1603"/>
      <c r="AO1603"/>
      <c r="AP1603"/>
      <c r="AQ1603"/>
      <c r="AR1603"/>
      <c r="BF1603"/>
      <c r="BG1603"/>
      <c r="BH1603"/>
      <c r="BI1603"/>
      <c r="BJ1603"/>
      <c r="BK1603" s="137"/>
      <c r="BO1603"/>
      <c r="BP1603"/>
      <c r="BQ1603"/>
      <c r="BR1603"/>
      <c r="BS1603"/>
    </row>
    <row r="1604" spans="1:71" ht="27" customHeight="1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 s="41"/>
      <c r="S1604"/>
      <c r="U1604" s="137"/>
      <c r="AB1604"/>
      <c r="AE1604"/>
      <c r="AI1604"/>
      <c r="AK1604"/>
      <c r="AL1604"/>
      <c r="AM1604"/>
      <c r="AN1604"/>
      <c r="AO1604"/>
      <c r="AP1604"/>
      <c r="AQ1604"/>
      <c r="AR1604"/>
      <c r="BF1604"/>
      <c r="BG1604"/>
      <c r="BH1604"/>
      <c r="BI1604"/>
      <c r="BJ1604"/>
      <c r="BK1604" s="137"/>
      <c r="BO1604"/>
      <c r="BP1604"/>
      <c r="BQ1604"/>
      <c r="BR1604"/>
      <c r="BS1604"/>
    </row>
    <row r="1605" spans="1:71" ht="27" customHeight="1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 s="41"/>
      <c r="S1605"/>
      <c r="U1605" s="137"/>
      <c r="AB1605"/>
      <c r="AE1605"/>
      <c r="AI1605"/>
      <c r="AK1605"/>
      <c r="AL1605"/>
      <c r="AM1605"/>
      <c r="AN1605"/>
      <c r="AO1605"/>
      <c r="AP1605"/>
      <c r="AQ1605"/>
      <c r="AR1605"/>
      <c r="BF1605"/>
      <c r="BG1605"/>
      <c r="BH1605"/>
      <c r="BI1605"/>
      <c r="BJ1605"/>
      <c r="BK1605" s="137"/>
      <c r="BO1605"/>
      <c r="BP1605"/>
      <c r="BQ1605"/>
      <c r="BR1605"/>
      <c r="BS1605"/>
    </row>
    <row r="1606" spans="1:71" ht="27" customHeight="1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 s="41"/>
      <c r="S1606"/>
      <c r="U1606" s="137"/>
      <c r="AB1606"/>
      <c r="AE1606"/>
      <c r="AI1606"/>
      <c r="AK1606"/>
      <c r="AL1606"/>
      <c r="AM1606"/>
      <c r="AN1606"/>
      <c r="AO1606"/>
      <c r="AP1606"/>
      <c r="AQ1606"/>
      <c r="AR1606"/>
      <c r="BF1606"/>
      <c r="BG1606"/>
      <c r="BH1606"/>
      <c r="BI1606"/>
      <c r="BJ1606"/>
      <c r="BK1606" s="137"/>
      <c r="BO1606"/>
      <c r="BP1606"/>
      <c r="BQ1606"/>
      <c r="BR1606"/>
      <c r="BS1606"/>
    </row>
    <row r="1607" spans="1:71" ht="27" customHeight="1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 s="41"/>
      <c r="S1607"/>
      <c r="U1607" s="137"/>
      <c r="AB1607"/>
      <c r="AE1607"/>
      <c r="AI1607"/>
      <c r="AK1607"/>
      <c r="AL1607"/>
      <c r="AM1607"/>
      <c r="AN1607"/>
      <c r="AO1607"/>
      <c r="AP1607"/>
      <c r="AQ1607"/>
      <c r="AR1607"/>
      <c r="BF1607"/>
      <c r="BG1607"/>
      <c r="BH1607"/>
      <c r="BI1607"/>
      <c r="BJ1607"/>
      <c r="BK1607" s="137"/>
      <c r="BO1607"/>
      <c r="BP1607"/>
      <c r="BQ1607"/>
      <c r="BR1607"/>
      <c r="BS1607"/>
    </row>
    <row r="1608" spans="1:71" ht="27" customHeight="1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 s="41"/>
      <c r="S1608"/>
      <c r="U1608" s="137"/>
      <c r="AB1608"/>
      <c r="AE1608"/>
      <c r="AI1608"/>
      <c r="AK1608"/>
      <c r="AL1608"/>
      <c r="AM1608"/>
      <c r="AN1608"/>
      <c r="AO1608"/>
      <c r="AP1608"/>
      <c r="AQ1608"/>
      <c r="AR1608"/>
      <c r="BF1608"/>
      <c r="BG1608"/>
      <c r="BH1608"/>
      <c r="BI1608"/>
      <c r="BJ1608"/>
      <c r="BK1608" s="137"/>
      <c r="BO1608"/>
      <c r="BP1608"/>
      <c r="BQ1608"/>
      <c r="BR1608"/>
      <c r="BS1608"/>
    </row>
    <row r="1609" spans="1:71" ht="27" customHeight="1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 s="41"/>
      <c r="S1609"/>
      <c r="U1609" s="137"/>
      <c r="AB1609"/>
      <c r="AE1609"/>
      <c r="AI1609"/>
      <c r="AK1609"/>
      <c r="AL1609"/>
      <c r="AM1609"/>
      <c r="AN1609"/>
      <c r="AO1609"/>
      <c r="AP1609"/>
      <c r="AQ1609"/>
      <c r="AR1609"/>
      <c r="BF1609"/>
      <c r="BG1609"/>
      <c r="BH1609"/>
      <c r="BI1609"/>
      <c r="BJ1609"/>
      <c r="BK1609" s="137"/>
      <c r="BO1609"/>
      <c r="BP1609"/>
      <c r="BQ1609"/>
      <c r="BR1609"/>
      <c r="BS1609"/>
    </row>
    <row r="1610" spans="1:71" ht="27" customHeight="1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 s="41"/>
      <c r="S1610"/>
      <c r="U1610" s="137"/>
      <c r="AB1610"/>
      <c r="AE1610"/>
      <c r="AI1610"/>
      <c r="AK1610"/>
      <c r="AL1610"/>
      <c r="AM1610"/>
      <c r="AN1610"/>
      <c r="AO1610"/>
      <c r="AP1610"/>
      <c r="AQ1610"/>
      <c r="AR1610"/>
      <c r="BF1610"/>
      <c r="BG1610"/>
      <c r="BH1610"/>
      <c r="BI1610"/>
      <c r="BJ1610"/>
      <c r="BK1610" s="137"/>
      <c r="BO1610"/>
      <c r="BP1610"/>
      <c r="BQ1610"/>
      <c r="BR1610"/>
      <c r="BS1610"/>
    </row>
    <row r="1611" spans="1:71" ht="27" customHeight="1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 s="41"/>
      <c r="S1611"/>
      <c r="U1611" s="137"/>
      <c r="AB1611"/>
      <c r="AE1611"/>
      <c r="AI1611"/>
      <c r="AK1611"/>
      <c r="AL1611"/>
      <c r="AM1611"/>
      <c r="AN1611"/>
      <c r="AO1611"/>
      <c r="AP1611"/>
      <c r="AQ1611"/>
      <c r="AR1611"/>
      <c r="BF1611"/>
      <c r="BG1611"/>
      <c r="BH1611"/>
      <c r="BI1611"/>
      <c r="BJ1611"/>
      <c r="BK1611" s="137"/>
      <c r="BO1611"/>
      <c r="BP1611"/>
      <c r="BQ1611"/>
      <c r="BR1611"/>
      <c r="BS1611"/>
    </row>
    <row r="1612" spans="1:71" ht="27" customHeight="1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 s="41"/>
      <c r="S1612"/>
      <c r="U1612" s="137"/>
      <c r="AB1612"/>
      <c r="AE1612"/>
      <c r="AI1612"/>
      <c r="AK1612"/>
      <c r="AL1612"/>
      <c r="AM1612"/>
      <c r="AN1612"/>
      <c r="AO1612"/>
      <c r="AP1612"/>
      <c r="AQ1612"/>
      <c r="AR1612"/>
      <c r="BF1612"/>
      <c r="BG1612"/>
      <c r="BH1612"/>
      <c r="BI1612"/>
      <c r="BJ1612"/>
      <c r="BK1612" s="137"/>
      <c r="BO1612"/>
      <c r="BP1612"/>
      <c r="BQ1612"/>
      <c r="BR1612"/>
      <c r="BS1612"/>
    </row>
    <row r="1613" spans="1:71" ht="27" customHeight="1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 s="41"/>
      <c r="S1613"/>
      <c r="U1613" s="137"/>
      <c r="AB1613"/>
      <c r="AE1613"/>
      <c r="AI1613"/>
      <c r="AK1613"/>
      <c r="AL1613"/>
      <c r="AM1613"/>
      <c r="AN1613"/>
      <c r="AO1613"/>
      <c r="AP1613"/>
      <c r="AQ1613"/>
      <c r="AR1613"/>
      <c r="BF1613"/>
      <c r="BG1613"/>
      <c r="BH1613"/>
      <c r="BI1613"/>
      <c r="BJ1613"/>
      <c r="BK1613" s="137"/>
      <c r="BO1613"/>
      <c r="BP1613"/>
      <c r="BQ1613"/>
      <c r="BR1613"/>
      <c r="BS1613"/>
    </row>
    <row r="1614" spans="1:71" ht="27" customHeight="1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 s="41"/>
      <c r="S1614"/>
      <c r="U1614" s="137"/>
      <c r="AB1614"/>
      <c r="AE1614"/>
      <c r="AI1614"/>
      <c r="AK1614"/>
      <c r="AL1614"/>
      <c r="AM1614"/>
      <c r="AN1614"/>
      <c r="AO1614"/>
      <c r="AP1614"/>
      <c r="AQ1614"/>
      <c r="AR1614"/>
      <c r="BF1614"/>
      <c r="BG1614"/>
      <c r="BH1614"/>
      <c r="BI1614"/>
      <c r="BJ1614"/>
      <c r="BK1614" s="137"/>
      <c r="BO1614"/>
      <c r="BP1614"/>
      <c r="BQ1614"/>
      <c r="BR1614"/>
      <c r="BS1614"/>
    </row>
    <row r="1615" spans="1:71" ht="27" customHeight="1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 s="41"/>
      <c r="S1615"/>
      <c r="U1615" s="137"/>
      <c r="AB1615"/>
      <c r="AE1615"/>
      <c r="AI1615"/>
      <c r="AK1615"/>
      <c r="AL1615"/>
      <c r="AM1615"/>
      <c r="AN1615"/>
      <c r="AO1615"/>
      <c r="AP1615"/>
      <c r="AQ1615"/>
      <c r="AR1615"/>
      <c r="BF1615"/>
      <c r="BG1615"/>
      <c r="BH1615"/>
      <c r="BI1615"/>
      <c r="BJ1615"/>
      <c r="BK1615" s="137"/>
      <c r="BO1615"/>
      <c r="BP1615"/>
      <c r="BQ1615"/>
      <c r="BR1615"/>
      <c r="BS1615"/>
    </row>
    <row r="1616" spans="1:71" ht="27" customHeight="1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 s="41"/>
      <c r="S1616"/>
      <c r="U1616" s="137"/>
      <c r="AB1616"/>
      <c r="AE1616"/>
      <c r="AI1616"/>
      <c r="AK1616"/>
      <c r="AL1616"/>
      <c r="AM1616"/>
      <c r="AN1616"/>
      <c r="AO1616"/>
      <c r="AP1616"/>
      <c r="AQ1616"/>
      <c r="AR1616"/>
      <c r="BF1616"/>
      <c r="BG1616"/>
      <c r="BH1616"/>
      <c r="BI1616"/>
      <c r="BJ1616"/>
      <c r="BK1616" s="137"/>
      <c r="BO1616"/>
      <c r="BP1616"/>
      <c r="BQ1616"/>
      <c r="BR1616"/>
      <c r="BS1616"/>
    </row>
    <row r="1617" spans="1:71" ht="27" customHeight="1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 s="41"/>
      <c r="S1617"/>
      <c r="U1617" s="137"/>
      <c r="AB1617"/>
      <c r="AE1617"/>
      <c r="AI1617"/>
      <c r="AK1617"/>
      <c r="AL1617"/>
      <c r="AM1617"/>
      <c r="AN1617"/>
      <c r="AO1617"/>
      <c r="AP1617"/>
      <c r="AQ1617"/>
      <c r="AR1617"/>
      <c r="BF1617"/>
      <c r="BG1617"/>
      <c r="BH1617"/>
      <c r="BI1617"/>
      <c r="BJ1617"/>
      <c r="BK1617" s="137"/>
      <c r="BO1617"/>
      <c r="BP1617"/>
      <c r="BQ1617"/>
      <c r="BR1617"/>
      <c r="BS1617"/>
    </row>
    <row r="1618" spans="1:71" ht="27" customHeight="1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 s="41"/>
      <c r="S1618"/>
      <c r="U1618" s="137"/>
      <c r="AB1618"/>
      <c r="AE1618"/>
      <c r="AI1618"/>
      <c r="AK1618"/>
      <c r="AL1618"/>
      <c r="AM1618"/>
      <c r="AN1618"/>
      <c r="AO1618"/>
      <c r="AP1618"/>
      <c r="AQ1618"/>
      <c r="AR1618"/>
      <c r="BF1618"/>
      <c r="BG1618"/>
      <c r="BH1618"/>
      <c r="BI1618"/>
      <c r="BJ1618"/>
      <c r="BK1618" s="137"/>
      <c r="BO1618"/>
      <c r="BP1618"/>
      <c r="BQ1618"/>
      <c r="BR1618"/>
      <c r="BS1618"/>
    </row>
    <row r="1619" spans="1:71" ht="27" customHeight="1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 s="41"/>
      <c r="S1619"/>
      <c r="U1619" s="137"/>
      <c r="AB1619"/>
      <c r="AE1619"/>
      <c r="AI1619"/>
      <c r="AK1619"/>
      <c r="AL1619"/>
      <c r="AM1619"/>
      <c r="AN1619"/>
      <c r="AO1619"/>
      <c r="AP1619"/>
      <c r="AQ1619"/>
      <c r="AR1619"/>
      <c r="BF1619"/>
      <c r="BG1619"/>
      <c r="BH1619"/>
      <c r="BI1619"/>
      <c r="BJ1619"/>
      <c r="BK1619" s="137"/>
      <c r="BO1619"/>
      <c r="BP1619"/>
      <c r="BQ1619"/>
      <c r="BR1619"/>
      <c r="BS1619"/>
    </row>
    <row r="1620" spans="1:71" ht="27" customHeight="1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 s="41"/>
      <c r="S1620"/>
      <c r="U1620" s="137"/>
      <c r="AB1620"/>
      <c r="AE1620"/>
      <c r="AI1620"/>
      <c r="AK1620"/>
      <c r="AL1620"/>
      <c r="AM1620"/>
      <c r="AN1620"/>
      <c r="AO1620"/>
      <c r="AP1620"/>
      <c r="AQ1620"/>
      <c r="AR1620"/>
      <c r="BF1620"/>
      <c r="BG1620"/>
      <c r="BH1620"/>
      <c r="BI1620"/>
      <c r="BJ1620"/>
      <c r="BK1620" s="137"/>
      <c r="BO1620"/>
      <c r="BP1620"/>
      <c r="BQ1620"/>
      <c r="BR1620"/>
      <c r="BS1620"/>
    </row>
    <row r="1621" spans="1:71" ht="27" customHeight="1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 s="41"/>
      <c r="S1621"/>
      <c r="U1621" s="137"/>
      <c r="AB1621"/>
      <c r="AE1621"/>
      <c r="AI1621"/>
      <c r="AK1621"/>
      <c r="AL1621"/>
      <c r="AM1621"/>
      <c r="AN1621"/>
      <c r="AO1621"/>
      <c r="AP1621"/>
      <c r="AQ1621"/>
      <c r="AR1621"/>
      <c r="BF1621"/>
      <c r="BG1621"/>
      <c r="BH1621"/>
      <c r="BI1621"/>
      <c r="BJ1621"/>
      <c r="BK1621" s="137"/>
      <c r="BO1621"/>
      <c r="BP1621"/>
      <c r="BQ1621"/>
      <c r="BR1621"/>
      <c r="BS1621"/>
    </row>
    <row r="1622" spans="1:71" ht="27" customHeight="1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 s="41"/>
      <c r="S1622"/>
      <c r="U1622" s="137"/>
      <c r="AB1622"/>
      <c r="AE1622"/>
      <c r="AI1622"/>
      <c r="AK1622"/>
      <c r="AL1622"/>
      <c r="AM1622"/>
      <c r="AN1622"/>
      <c r="AO1622"/>
      <c r="AP1622"/>
      <c r="AQ1622"/>
      <c r="AR1622"/>
      <c r="BF1622"/>
      <c r="BG1622"/>
      <c r="BH1622"/>
      <c r="BI1622"/>
      <c r="BJ1622"/>
      <c r="BK1622" s="137"/>
      <c r="BO1622"/>
      <c r="BP1622"/>
      <c r="BQ1622"/>
      <c r="BR1622"/>
      <c r="BS1622"/>
    </row>
    <row r="1623" spans="1:71" ht="27" customHeight="1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 s="41"/>
      <c r="S1623"/>
      <c r="U1623" s="137"/>
      <c r="AB1623"/>
      <c r="AE1623"/>
      <c r="AI1623"/>
      <c r="AK1623"/>
      <c r="AL1623"/>
      <c r="AM1623"/>
      <c r="AN1623"/>
      <c r="AO1623"/>
      <c r="AP1623"/>
      <c r="AQ1623"/>
      <c r="AR1623"/>
      <c r="BF1623"/>
      <c r="BG1623"/>
      <c r="BH1623"/>
      <c r="BI1623"/>
      <c r="BJ1623"/>
      <c r="BK1623" s="137"/>
      <c r="BO1623"/>
      <c r="BP1623"/>
      <c r="BQ1623"/>
      <c r="BR1623"/>
      <c r="BS1623"/>
    </row>
    <row r="1624" spans="1:71" ht="27" customHeight="1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 s="41"/>
      <c r="S1624"/>
      <c r="U1624" s="137"/>
      <c r="AB1624"/>
      <c r="AE1624"/>
      <c r="AI1624"/>
      <c r="AK1624"/>
      <c r="AL1624"/>
      <c r="AM1624"/>
      <c r="AN1624"/>
      <c r="AO1624"/>
      <c r="AP1624"/>
      <c r="AQ1624"/>
      <c r="AR1624"/>
      <c r="BF1624"/>
      <c r="BG1624"/>
      <c r="BH1624"/>
      <c r="BI1624"/>
      <c r="BJ1624"/>
      <c r="BK1624" s="137"/>
      <c r="BO1624"/>
      <c r="BP1624"/>
      <c r="BQ1624"/>
      <c r="BR1624"/>
      <c r="BS1624"/>
    </row>
    <row r="1625" spans="1:71" ht="27" customHeight="1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 s="41"/>
      <c r="S1625"/>
      <c r="U1625" s="137"/>
      <c r="AB1625"/>
      <c r="AE1625"/>
      <c r="AI1625"/>
      <c r="AK1625"/>
      <c r="AL1625"/>
      <c r="AM1625"/>
      <c r="AN1625"/>
      <c r="AO1625"/>
      <c r="AP1625"/>
      <c r="AQ1625"/>
      <c r="AR1625"/>
      <c r="BF1625"/>
      <c r="BG1625"/>
      <c r="BH1625"/>
      <c r="BI1625"/>
      <c r="BJ1625"/>
      <c r="BK1625" s="137"/>
      <c r="BO1625"/>
      <c r="BP1625"/>
      <c r="BQ1625"/>
      <c r="BR1625"/>
      <c r="BS1625"/>
    </row>
    <row r="1626" spans="1:71" ht="27" customHeight="1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 s="41"/>
      <c r="S1626"/>
      <c r="U1626" s="137"/>
      <c r="AB1626"/>
      <c r="AE1626"/>
      <c r="AI1626"/>
      <c r="AK1626"/>
      <c r="AL1626"/>
      <c r="AM1626"/>
      <c r="AN1626"/>
      <c r="AO1626"/>
      <c r="AP1626"/>
      <c r="AQ1626"/>
      <c r="AR1626"/>
      <c r="BF1626"/>
      <c r="BG1626"/>
      <c r="BH1626"/>
      <c r="BI1626"/>
      <c r="BJ1626"/>
      <c r="BK1626" s="137"/>
      <c r="BO1626"/>
      <c r="BP1626"/>
      <c r="BQ1626"/>
      <c r="BR1626"/>
      <c r="BS1626"/>
    </row>
    <row r="1627" spans="1:71" ht="27" customHeight="1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 s="41"/>
      <c r="S1627"/>
      <c r="U1627" s="137"/>
      <c r="AB1627"/>
      <c r="AE1627"/>
      <c r="AI1627"/>
      <c r="AK1627"/>
      <c r="AL1627"/>
      <c r="AM1627"/>
      <c r="AN1627"/>
      <c r="AO1627"/>
      <c r="AP1627"/>
      <c r="AQ1627"/>
      <c r="AR1627"/>
      <c r="BF1627"/>
      <c r="BG1627"/>
      <c r="BH1627"/>
      <c r="BI1627"/>
      <c r="BJ1627"/>
      <c r="BK1627" s="137"/>
      <c r="BO1627"/>
      <c r="BP1627"/>
      <c r="BQ1627"/>
      <c r="BR1627"/>
      <c r="BS1627"/>
    </row>
    <row r="1628" spans="1:71" ht="27" customHeight="1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 s="41"/>
      <c r="S1628"/>
      <c r="U1628" s="137"/>
      <c r="AB1628"/>
      <c r="AE1628"/>
      <c r="AI1628"/>
      <c r="AK1628"/>
      <c r="AL1628"/>
      <c r="AM1628"/>
      <c r="AN1628"/>
      <c r="AO1628"/>
      <c r="AP1628"/>
      <c r="AQ1628"/>
      <c r="AR1628"/>
      <c r="BF1628"/>
      <c r="BG1628"/>
      <c r="BH1628"/>
      <c r="BI1628"/>
      <c r="BJ1628"/>
      <c r="BK1628" s="137"/>
      <c r="BO1628"/>
      <c r="BP1628"/>
      <c r="BQ1628"/>
      <c r="BR1628"/>
      <c r="BS1628"/>
    </row>
    <row r="1629" spans="1:71" ht="27" customHeight="1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 s="41"/>
      <c r="S1629"/>
      <c r="U1629" s="137"/>
      <c r="AB1629"/>
      <c r="AE1629"/>
      <c r="AI1629"/>
      <c r="AK1629"/>
      <c r="AL1629"/>
      <c r="AM1629"/>
      <c r="AN1629"/>
      <c r="AO1629"/>
      <c r="AP1629"/>
      <c r="AQ1629"/>
      <c r="AR1629"/>
      <c r="BF1629"/>
      <c r="BG1629"/>
      <c r="BH1629"/>
      <c r="BI1629"/>
      <c r="BJ1629"/>
      <c r="BK1629" s="137"/>
      <c r="BO1629"/>
      <c r="BP1629"/>
      <c r="BQ1629"/>
      <c r="BR1629"/>
      <c r="BS1629"/>
    </row>
    <row r="1630" spans="1:71" ht="27" customHeight="1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 s="41"/>
      <c r="S1630"/>
      <c r="U1630" s="137"/>
      <c r="AB1630"/>
      <c r="AE1630"/>
      <c r="AI1630"/>
      <c r="AK1630"/>
      <c r="AL1630"/>
      <c r="AM1630"/>
      <c r="AN1630"/>
      <c r="AO1630"/>
      <c r="AP1630"/>
      <c r="AQ1630"/>
      <c r="AR1630"/>
      <c r="BF1630"/>
      <c r="BG1630"/>
      <c r="BH1630"/>
      <c r="BI1630"/>
      <c r="BJ1630"/>
      <c r="BK1630" s="137"/>
      <c r="BO1630"/>
      <c r="BP1630"/>
      <c r="BQ1630"/>
      <c r="BR1630"/>
      <c r="BS1630"/>
    </row>
    <row r="1631" spans="1:71" ht="27" customHeight="1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 s="41"/>
      <c r="S1631"/>
      <c r="U1631" s="137"/>
      <c r="AB1631"/>
      <c r="AE1631"/>
      <c r="AI1631"/>
      <c r="AK1631"/>
      <c r="AL1631"/>
      <c r="AM1631"/>
      <c r="AN1631"/>
      <c r="AO1631"/>
      <c r="AP1631"/>
      <c r="AQ1631"/>
      <c r="AR1631"/>
      <c r="BF1631"/>
      <c r="BG1631"/>
      <c r="BH1631"/>
      <c r="BI1631"/>
      <c r="BJ1631"/>
      <c r="BK1631" s="137"/>
      <c r="BO1631"/>
      <c r="BP1631"/>
      <c r="BQ1631"/>
      <c r="BR1631"/>
      <c r="BS1631"/>
    </row>
    <row r="1632" spans="1:71" ht="27" customHeight="1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 s="41"/>
      <c r="S1632"/>
      <c r="U1632" s="137"/>
      <c r="AB1632"/>
      <c r="AE1632"/>
      <c r="AI1632"/>
      <c r="AK1632"/>
      <c r="AL1632"/>
      <c r="AM1632"/>
      <c r="AN1632"/>
      <c r="AO1632"/>
      <c r="AP1632"/>
      <c r="AQ1632"/>
      <c r="AR1632"/>
      <c r="BF1632"/>
      <c r="BG1632"/>
      <c r="BH1632"/>
      <c r="BI1632"/>
      <c r="BJ1632"/>
      <c r="BK1632" s="137"/>
      <c r="BO1632"/>
      <c r="BP1632"/>
      <c r="BQ1632"/>
      <c r="BR1632"/>
      <c r="BS1632"/>
    </row>
    <row r="1633" spans="1:71" ht="27" customHeight="1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 s="41"/>
      <c r="S1633"/>
      <c r="U1633" s="137"/>
      <c r="AB1633"/>
      <c r="AE1633"/>
      <c r="AI1633"/>
      <c r="AK1633"/>
      <c r="AL1633"/>
      <c r="AM1633"/>
      <c r="AN1633"/>
      <c r="AO1633"/>
      <c r="AP1633"/>
      <c r="AQ1633"/>
      <c r="AR1633"/>
      <c r="BF1633"/>
      <c r="BG1633"/>
      <c r="BH1633"/>
      <c r="BI1633"/>
      <c r="BJ1633"/>
      <c r="BK1633" s="137"/>
      <c r="BO1633"/>
      <c r="BP1633"/>
      <c r="BQ1633"/>
      <c r="BR1633"/>
      <c r="BS1633"/>
    </row>
    <row r="1634" spans="1:71" ht="27" customHeight="1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 s="41"/>
      <c r="S1634"/>
      <c r="U1634" s="137"/>
      <c r="AB1634"/>
      <c r="AE1634"/>
      <c r="AI1634"/>
      <c r="AK1634"/>
      <c r="AL1634"/>
      <c r="AM1634"/>
      <c r="AN1634"/>
      <c r="AO1634"/>
      <c r="AP1634"/>
      <c r="AQ1634"/>
      <c r="AR1634"/>
      <c r="BF1634"/>
      <c r="BG1634"/>
      <c r="BH1634"/>
      <c r="BI1634"/>
      <c r="BJ1634"/>
      <c r="BK1634" s="137"/>
      <c r="BO1634"/>
      <c r="BP1634"/>
      <c r="BQ1634"/>
      <c r="BR1634"/>
      <c r="BS1634"/>
    </row>
    <row r="1635" spans="1:71" ht="27" customHeight="1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 s="41"/>
      <c r="S1635"/>
      <c r="U1635" s="137"/>
      <c r="AB1635"/>
      <c r="AE1635"/>
      <c r="AI1635"/>
      <c r="AK1635"/>
      <c r="AL1635"/>
      <c r="AM1635"/>
      <c r="AN1635"/>
      <c r="AO1635"/>
      <c r="AP1635"/>
      <c r="AQ1635"/>
      <c r="AR1635"/>
      <c r="BF1635"/>
      <c r="BG1635"/>
      <c r="BH1635"/>
      <c r="BI1635"/>
      <c r="BJ1635"/>
      <c r="BK1635" s="137"/>
      <c r="BO1635"/>
      <c r="BP1635"/>
      <c r="BQ1635"/>
      <c r="BR1635"/>
      <c r="BS1635"/>
    </row>
    <row r="1636" spans="1:71" ht="27" customHeight="1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 s="41"/>
      <c r="S1636"/>
      <c r="U1636" s="137"/>
      <c r="AB1636"/>
      <c r="AE1636"/>
      <c r="AI1636"/>
      <c r="AK1636"/>
      <c r="AL1636"/>
      <c r="AM1636"/>
      <c r="AN1636"/>
      <c r="AO1636"/>
      <c r="AP1636"/>
      <c r="AQ1636"/>
      <c r="AR1636"/>
      <c r="BF1636"/>
      <c r="BG1636"/>
      <c r="BH1636"/>
      <c r="BI1636"/>
      <c r="BJ1636"/>
      <c r="BK1636" s="137"/>
      <c r="BO1636"/>
      <c r="BP1636"/>
      <c r="BQ1636"/>
      <c r="BR1636"/>
      <c r="BS1636"/>
    </row>
    <row r="1637" spans="1:71" ht="27" customHeight="1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 s="41"/>
      <c r="S1637"/>
      <c r="U1637" s="137"/>
      <c r="AB1637"/>
      <c r="AE1637"/>
      <c r="AI1637"/>
      <c r="AK1637"/>
      <c r="AL1637"/>
      <c r="AM1637"/>
      <c r="AN1637"/>
      <c r="AO1637"/>
      <c r="AP1637"/>
      <c r="AQ1637"/>
      <c r="AR1637"/>
      <c r="BF1637"/>
      <c r="BG1637"/>
      <c r="BH1637"/>
      <c r="BI1637"/>
      <c r="BJ1637"/>
      <c r="BK1637" s="137"/>
      <c r="BO1637"/>
      <c r="BP1637"/>
      <c r="BQ1637"/>
      <c r="BR1637"/>
      <c r="BS1637"/>
    </row>
    <row r="1638" spans="1:71" ht="27" customHeight="1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 s="41"/>
      <c r="S1638"/>
      <c r="U1638" s="137"/>
      <c r="AB1638"/>
      <c r="AE1638"/>
      <c r="AI1638"/>
      <c r="AK1638"/>
      <c r="AL1638"/>
      <c r="AM1638"/>
      <c r="AN1638"/>
      <c r="AO1638"/>
      <c r="AP1638"/>
      <c r="AQ1638"/>
      <c r="AR1638"/>
      <c r="BF1638"/>
      <c r="BG1638"/>
      <c r="BH1638"/>
      <c r="BI1638"/>
      <c r="BJ1638"/>
      <c r="BK1638" s="137"/>
      <c r="BO1638"/>
      <c r="BP1638"/>
      <c r="BQ1638"/>
      <c r="BR1638"/>
      <c r="BS1638"/>
    </row>
    <row r="1639" spans="1:71" ht="27" customHeight="1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 s="41"/>
      <c r="S1639"/>
      <c r="U1639" s="137"/>
      <c r="AB1639"/>
      <c r="AE1639"/>
      <c r="AI1639"/>
      <c r="AK1639"/>
      <c r="AL1639"/>
      <c r="AM1639"/>
      <c r="AN1639"/>
      <c r="AO1639"/>
      <c r="AP1639"/>
      <c r="AQ1639"/>
      <c r="AR1639"/>
      <c r="BF1639"/>
      <c r="BG1639"/>
      <c r="BH1639"/>
      <c r="BI1639"/>
      <c r="BJ1639"/>
      <c r="BK1639" s="137"/>
      <c r="BO1639"/>
      <c r="BP1639"/>
      <c r="BQ1639"/>
      <c r="BR1639"/>
      <c r="BS1639"/>
    </row>
    <row r="1640" spans="1:71" ht="27" customHeight="1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 s="41"/>
      <c r="S1640"/>
      <c r="U1640" s="137"/>
      <c r="AB1640"/>
      <c r="AE1640"/>
      <c r="AI1640"/>
      <c r="AK1640"/>
      <c r="AL1640"/>
      <c r="AM1640"/>
      <c r="AN1640"/>
      <c r="AO1640"/>
      <c r="AP1640"/>
      <c r="AQ1640"/>
      <c r="AR1640"/>
      <c r="BF1640"/>
      <c r="BG1640"/>
      <c r="BH1640"/>
      <c r="BI1640"/>
      <c r="BJ1640"/>
      <c r="BK1640" s="137"/>
      <c r="BO1640"/>
      <c r="BP1640"/>
      <c r="BQ1640"/>
      <c r="BR1640"/>
      <c r="BS1640"/>
    </row>
    <row r="1641" spans="1:71" ht="27" customHeight="1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 s="41"/>
      <c r="S1641"/>
      <c r="U1641" s="137"/>
      <c r="AB1641"/>
      <c r="AE1641"/>
      <c r="AI1641"/>
      <c r="AK1641"/>
      <c r="AL1641"/>
      <c r="AM1641"/>
      <c r="AN1641"/>
      <c r="AO1641"/>
      <c r="AP1641"/>
      <c r="AQ1641"/>
      <c r="AR1641"/>
      <c r="BF1641"/>
      <c r="BG1641"/>
      <c r="BH1641"/>
      <c r="BI1641"/>
      <c r="BJ1641"/>
      <c r="BK1641" s="137"/>
      <c r="BO1641"/>
      <c r="BP1641"/>
      <c r="BQ1641"/>
      <c r="BR1641"/>
      <c r="BS1641"/>
    </row>
    <row r="1642" spans="1:71" ht="27" customHeight="1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 s="41"/>
      <c r="S1642"/>
      <c r="U1642" s="137"/>
      <c r="AB1642"/>
      <c r="AE1642"/>
      <c r="AI1642"/>
      <c r="AK1642"/>
      <c r="AL1642"/>
      <c r="AM1642"/>
      <c r="AN1642"/>
      <c r="AO1642"/>
      <c r="AP1642"/>
      <c r="AQ1642"/>
      <c r="AR1642"/>
      <c r="BF1642"/>
      <c r="BG1642"/>
      <c r="BH1642"/>
      <c r="BI1642"/>
      <c r="BJ1642"/>
      <c r="BK1642" s="137"/>
      <c r="BO1642"/>
      <c r="BP1642"/>
      <c r="BQ1642"/>
      <c r="BR1642"/>
      <c r="BS1642"/>
    </row>
    <row r="1643" spans="1:71" ht="27" customHeight="1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 s="41"/>
      <c r="S1643"/>
      <c r="U1643" s="137"/>
      <c r="AB1643"/>
      <c r="AE1643"/>
      <c r="AI1643"/>
      <c r="AK1643"/>
      <c r="AL1643"/>
      <c r="AM1643"/>
      <c r="AN1643"/>
      <c r="AO1643"/>
      <c r="AP1643"/>
      <c r="AQ1643"/>
      <c r="AR1643"/>
      <c r="BF1643"/>
      <c r="BG1643"/>
      <c r="BH1643"/>
      <c r="BI1643"/>
      <c r="BJ1643"/>
      <c r="BK1643" s="137"/>
      <c r="BO1643"/>
      <c r="BP1643"/>
      <c r="BQ1643"/>
      <c r="BR1643"/>
      <c r="BS1643"/>
    </row>
    <row r="1644" spans="1:71" ht="27" customHeight="1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 s="41"/>
      <c r="S1644"/>
      <c r="U1644" s="137"/>
      <c r="AB1644"/>
      <c r="AE1644"/>
      <c r="AI1644"/>
      <c r="AK1644"/>
      <c r="AL1644"/>
      <c r="AM1644"/>
      <c r="AN1644"/>
      <c r="AO1644"/>
      <c r="AP1644"/>
      <c r="AQ1644"/>
      <c r="AR1644"/>
      <c r="BF1644"/>
      <c r="BG1644"/>
      <c r="BH1644"/>
      <c r="BI1644"/>
      <c r="BJ1644"/>
      <c r="BK1644" s="137"/>
      <c r="BO1644"/>
      <c r="BP1644"/>
      <c r="BQ1644"/>
      <c r="BR1644"/>
      <c r="BS1644"/>
    </row>
    <row r="1645" spans="1:71" ht="27" customHeight="1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 s="41"/>
      <c r="S1645"/>
      <c r="U1645" s="137"/>
      <c r="AB1645"/>
      <c r="AE1645"/>
      <c r="AI1645"/>
      <c r="AK1645"/>
      <c r="AL1645"/>
      <c r="AM1645"/>
      <c r="AN1645"/>
      <c r="AO1645"/>
      <c r="AP1645"/>
      <c r="AQ1645"/>
      <c r="AR1645"/>
      <c r="BF1645"/>
      <c r="BG1645"/>
      <c r="BH1645"/>
      <c r="BI1645"/>
      <c r="BJ1645"/>
      <c r="BK1645" s="137"/>
      <c r="BO1645"/>
      <c r="BP1645"/>
      <c r="BQ1645"/>
      <c r="BR1645"/>
      <c r="BS1645"/>
    </row>
    <row r="1646" spans="1:71" ht="27" customHeight="1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 s="41"/>
      <c r="S1646"/>
      <c r="U1646" s="137"/>
      <c r="AB1646"/>
      <c r="AE1646"/>
      <c r="AI1646"/>
      <c r="AK1646"/>
      <c r="AL1646"/>
      <c r="AM1646"/>
      <c r="AN1646"/>
      <c r="AO1646"/>
      <c r="AP1646"/>
      <c r="AQ1646"/>
      <c r="AR1646"/>
      <c r="BF1646"/>
      <c r="BG1646"/>
      <c r="BH1646"/>
      <c r="BI1646"/>
      <c r="BJ1646"/>
      <c r="BK1646" s="137"/>
      <c r="BO1646"/>
      <c r="BP1646"/>
      <c r="BQ1646"/>
      <c r="BR1646"/>
      <c r="BS1646"/>
    </row>
    <row r="1647" spans="1:71" ht="27" customHeight="1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 s="41"/>
      <c r="S1647"/>
      <c r="U1647" s="137"/>
      <c r="AB1647"/>
      <c r="AE1647"/>
      <c r="AI1647"/>
      <c r="AK1647"/>
      <c r="AL1647"/>
      <c r="AM1647"/>
      <c r="AN1647"/>
      <c r="AO1647"/>
      <c r="AP1647"/>
      <c r="AQ1647"/>
      <c r="AR1647"/>
      <c r="BF1647"/>
      <c r="BG1647"/>
      <c r="BH1647"/>
      <c r="BI1647"/>
      <c r="BJ1647"/>
      <c r="BK1647" s="137"/>
      <c r="BO1647"/>
      <c r="BP1647"/>
      <c r="BQ1647"/>
      <c r="BR1647"/>
      <c r="BS1647"/>
    </row>
    <row r="1648" spans="1:71" ht="27" customHeight="1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 s="41"/>
      <c r="S1648"/>
      <c r="U1648" s="137"/>
      <c r="AB1648"/>
      <c r="AE1648"/>
      <c r="AI1648"/>
      <c r="AK1648"/>
      <c r="AL1648"/>
      <c r="AM1648"/>
      <c r="AN1648"/>
      <c r="AO1648"/>
      <c r="AP1648"/>
      <c r="AQ1648"/>
      <c r="AR1648"/>
      <c r="BF1648"/>
      <c r="BG1648"/>
      <c r="BH1648"/>
      <c r="BI1648"/>
      <c r="BJ1648"/>
      <c r="BK1648" s="137"/>
      <c r="BO1648"/>
      <c r="BP1648"/>
      <c r="BQ1648"/>
      <c r="BR1648"/>
      <c r="BS1648"/>
    </row>
    <row r="1649" spans="1:71" ht="27" customHeight="1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 s="41"/>
      <c r="S1649"/>
      <c r="U1649" s="137"/>
      <c r="AB1649"/>
      <c r="AE1649"/>
      <c r="AI1649"/>
      <c r="AK1649"/>
      <c r="AL1649"/>
      <c r="AM1649"/>
      <c r="AN1649"/>
      <c r="AO1649"/>
      <c r="AP1649"/>
      <c r="AQ1649"/>
      <c r="AR1649"/>
      <c r="BF1649"/>
      <c r="BG1649"/>
      <c r="BH1649"/>
      <c r="BI1649"/>
      <c r="BJ1649"/>
      <c r="BK1649" s="137"/>
      <c r="BO1649"/>
      <c r="BP1649"/>
      <c r="BQ1649"/>
      <c r="BR1649"/>
      <c r="BS1649"/>
    </row>
    <row r="1650" spans="1:71" ht="27" customHeight="1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 s="41"/>
      <c r="S1650"/>
      <c r="U1650" s="137"/>
      <c r="AB1650"/>
      <c r="AE1650"/>
      <c r="AI1650"/>
      <c r="AK1650"/>
      <c r="AL1650"/>
      <c r="AM1650"/>
      <c r="AN1650"/>
      <c r="AO1650"/>
      <c r="AP1650"/>
      <c r="AQ1650"/>
      <c r="AR1650"/>
      <c r="BF1650"/>
      <c r="BG1650"/>
      <c r="BH1650"/>
      <c r="BI1650"/>
      <c r="BJ1650"/>
      <c r="BK1650" s="137"/>
      <c r="BO1650"/>
      <c r="BP1650"/>
      <c r="BQ1650"/>
      <c r="BR1650"/>
      <c r="BS1650"/>
    </row>
    <row r="1651" spans="1:71" ht="27" customHeight="1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 s="41"/>
      <c r="S1651"/>
      <c r="U1651" s="137"/>
      <c r="AB1651"/>
      <c r="AE1651"/>
      <c r="AI1651"/>
      <c r="AK1651"/>
      <c r="AL1651"/>
      <c r="AM1651"/>
      <c r="AN1651"/>
      <c r="AO1651"/>
      <c r="AP1651"/>
      <c r="AQ1651"/>
      <c r="AR1651"/>
      <c r="BF1651"/>
      <c r="BG1651"/>
      <c r="BH1651"/>
      <c r="BI1651"/>
      <c r="BJ1651"/>
      <c r="BK1651" s="137"/>
      <c r="BO1651"/>
      <c r="BP1651"/>
      <c r="BQ1651"/>
      <c r="BR1651"/>
      <c r="BS1651"/>
    </row>
    <row r="1652" spans="1:71" ht="27" customHeight="1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 s="41"/>
      <c r="S1652"/>
      <c r="U1652" s="137"/>
      <c r="AB1652"/>
      <c r="AE1652"/>
      <c r="AI1652"/>
      <c r="AK1652"/>
      <c r="AL1652"/>
      <c r="AM1652"/>
      <c r="AN1652"/>
      <c r="AO1652"/>
      <c r="AP1652"/>
      <c r="AQ1652"/>
      <c r="AR1652"/>
      <c r="BF1652"/>
      <c r="BG1652"/>
      <c r="BH1652"/>
      <c r="BI1652"/>
      <c r="BJ1652"/>
      <c r="BK1652" s="137"/>
      <c r="BO1652"/>
      <c r="BP1652"/>
      <c r="BQ1652"/>
      <c r="BR1652"/>
      <c r="BS1652"/>
    </row>
    <row r="1653" spans="1:71" ht="27" customHeight="1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 s="41"/>
      <c r="S1653"/>
      <c r="U1653" s="137"/>
      <c r="AB1653"/>
      <c r="AE1653"/>
      <c r="AI1653"/>
      <c r="AK1653"/>
      <c r="AL1653"/>
      <c r="AM1653"/>
      <c r="AN1653"/>
      <c r="AO1653"/>
      <c r="AP1653"/>
      <c r="AQ1653"/>
      <c r="AR1653"/>
      <c r="BF1653"/>
      <c r="BG1653"/>
      <c r="BH1653"/>
      <c r="BI1653"/>
      <c r="BJ1653"/>
      <c r="BK1653" s="137"/>
      <c r="BO1653"/>
      <c r="BP1653"/>
      <c r="BQ1653"/>
      <c r="BR1653"/>
      <c r="BS1653"/>
    </row>
    <row r="1654" spans="1:71" ht="27" customHeight="1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 s="41"/>
      <c r="S1654"/>
      <c r="U1654" s="137"/>
      <c r="AB1654"/>
      <c r="AE1654"/>
      <c r="AI1654"/>
      <c r="AK1654"/>
      <c r="AL1654"/>
      <c r="AM1654"/>
      <c r="AN1654"/>
      <c r="AO1654"/>
      <c r="AP1654"/>
      <c r="AQ1654"/>
      <c r="AR1654"/>
      <c r="BF1654"/>
      <c r="BG1654"/>
      <c r="BH1654"/>
      <c r="BI1654"/>
      <c r="BJ1654"/>
      <c r="BK1654" s="137"/>
      <c r="BO1654"/>
      <c r="BP1654"/>
      <c r="BQ1654"/>
      <c r="BR1654"/>
      <c r="BS1654"/>
    </row>
    <row r="1655" spans="1:71" ht="27" customHeight="1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 s="41"/>
      <c r="S1655"/>
      <c r="U1655" s="137"/>
      <c r="AB1655"/>
      <c r="AE1655"/>
      <c r="AI1655"/>
      <c r="AK1655"/>
      <c r="AL1655"/>
      <c r="AM1655"/>
      <c r="AN1655"/>
      <c r="AO1655"/>
      <c r="AP1655"/>
      <c r="AQ1655"/>
      <c r="AR1655"/>
      <c r="BF1655"/>
      <c r="BG1655"/>
      <c r="BH1655"/>
      <c r="BI1655"/>
      <c r="BJ1655"/>
      <c r="BK1655" s="137"/>
      <c r="BO1655"/>
      <c r="BP1655"/>
      <c r="BQ1655"/>
      <c r="BR1655"/>
      <c r="BS1655"/>
    </row>
    <row r="1656" spans="1:71" ht="36.75" customHeight="1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 s="41"/>
      <c r="S1656"/>
      <c r="U1656" s="137"/>
      <c r="AB1656"/>
      <c r="AE1656"/>
      <c r="AI1656"/>
      <c r="AK1656"/>
      <c r="AL1656"/>
      <c r="AM1656"/>
      <c r="AN1656"/>
      <c r="AO1656"/>
      <c r="AP1656"/>
      <c r="AQ1656"/>
      <c r="AR1656"/>
      <c r="BF1656"/>
      <c r="BG1656"/>
      <c r="BH1656"/>
      <c r="BI1656"/>
      <c r="BJ1656"/>
      <c r="BK1656" s="137"/>
      <c r="BO1656"/>
      <c r="BP1656"/>
      <c r="BQ1656"/>
      <c r="BR1656"/>
      <c r="BS1656"/>
    </row>
    <row r="1657" spans="1:71" ht="27" customHeight="1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 s="41"/>
      <c r="S1657"/>
      <c r="U1657" s="137"/>
      <c r="AB1657"/>
      <c r="AE1657"/>
      <c r="AI1657"/>
      <c r="AK1657"/>
      <c r="AL1657"/>
      <c r="AM1657"/>
      <c r="AN1657"/>
      <c r="AO1657"/>
      <c r="AP1657"/>
      <c r="AQ1657"/>
      <c r="AR1657"/>
      <c r="BF1657"/>
      <c r="BG1657"/>
      <c r="BH1657"/>
      <c r="BI1657"/>
      <c r="BJ1657"/>
      <c r="BK1657" s="137"/>
      <c r="BO1657"/>
      <c r="BP1657"/>
      <c r="BQ1657"/>
      <c r="BR1657"/>
      <c r="BS1657"/>
    </row>
    <row r="1658" spans="1:71" ht="27" customHeight="1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 s="41"/>
      <c r="S1658"/>
      <c r="U1658" s="137"/>
      <c r="AB1658"/>
      <c r="AE1658"/>
      <c r="AI1658"/>
      <c r="AK1658"/>
      <c r="AL1658"/>
      <c r="AM1658"/>
      <c r="AN1658"/>
      <c r="AO1658"/>
      <c r="AP1658"/>
      <c r="AQ1658"/>
      <c r="AR1658"/>
      <c r="BF1658"/>
      <c r="BG1658"/>
      <c r="BH1658"/>
      <c r="BI1658"/>
      <c r="BJ1658"/>
      <c r="BK1658" s="137"/>
      <c r="BO1658"/>
      <c r="BP1658"/>
      <c r="BQ1658"/>
      <c r="BR1658"/>
      <c r="BS1658"/>
    </row>
    <row r="1659" spans="1:71" ht="27" customHeight="1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 s="41"/>
      <c r="S1659"/>
      <c r="U1659" s="137"/>
      <c r="AB1659"/>
      <c r="AE1659"/>
      <c r="AI1659"/>
      <c r="AK1659"/>
      <c r="AL1659"/>
      <c r="AM1659"/>
      <c r="AN1659"/>
      <c r="AO1659"/>
      <c r="AP1659"/>
      <c r="AQ1659"/>
      <c r="AR1659"/>
      <c r="BF1659"/>
      <c r="BG1659"/>
      <c r="BH1659"/>
      <c r="BI1659"/>
      <c r="BJ1659"/>
      <c r="BK1659" s="137"/>
      <c r="BO1659"/>
      <c r="BP1659"/>
      <c r="BQ1659"/>
      <c r="BR1659"/>
      <c r="BS1659"/>
    </row>
    <row r="1660" spans="1:71" ht="27" customHeight="1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 s="41"/>
      <c r="S1660"/>
      <c r="U1660" s="137"/>
      <c r="AB1660"/>
      <c r="AE1660"/>
      <c r="AI1660"/>
      <c r="AK1660"/>
      <c r="AL1660"/>
      <c r="AM1660"/>
      <c r="AN1660"/>
      <c r="AO1660"/>
      <c r="AP1660"/>
      <c r="AQ1660"/>
      <c r="AR1660"/>
      <c r="BF1660"/>
      <c r="BG1660"/>
      <c r="BH1660"/>
      <c r="BI1660"/>
      <c r="BJ1660"/>
      <c r="BK1660" s="137"/>
      <c r="BO1660"/>
      <c r="BP1660"/>
      <c r="BQ1660"/>
      <c r="BR1660"/>
      <c r="BS1660"/>
    </row>
    <row r="1661" spans="1:71" ht="27" customHeight="1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 s="41"/>
      <c r="S1661"/>
      <c r="U1661" s="137"/>
      <c r="AB1661"/>
      <c r="AE1661"/>
      <c r="AI1661"/>
      <c r="AK1661"/>
      <c r="AL1661"/>
      <c r="AM1661"/>
      <c r="AN1661"/>
      <c r="AO1661"/>
      <c r="AP1661"/>
      <c r="AQ1661"/>
      <c r="AR1661"/>
      <c r="BF1661"/>
      <c r="BG1661"/>
      <c r="BH1661"/>
      <c r="BI1661"/>
      <c r="BJ1661"/>
      <c r="BK1661" s="137"/>
      <c r="BO1661"/>
      <c r="BP1661"/>
      <c r="BQ1661"/>
      <c r="BR1661"/>
      <c r="BS1661"/>
    </row>
    <row r="1662" spans="1:71" ht="27" customHeight="1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 s="41"/>
      <c r="S1662"/>
      <c r="U1662" s="137"/>
      <c r="AB1662"/>
      <c r="AE1662"/>
      <c r="AI1662"/>
      <c r="AK1662"/>
      <c r="AL1662"/>
      <c r="AM1662"/>
      <c r="AN1662"/>
      <c r="AO1662"/>
      <c r="AP1662"/>
      <c r="AQ1662"/>
      <c r="AR1662"/>
      <c r="BF1662"/>
      <c r="BG1662"/>
      <c r="BH1662"/>
      <c r="BI1662"/>
      <c r="BJ1662"/>
      <c r="BK1662" s="137"/>
      <c r="BO1662"/>
      <c r="BP1662"/>
      <c r="BQ1662"/>
      <c r="BR1662"/>
      <c r="BS1662"/>
    </row>
    <row r="1663" spans="1:71" ht="38.25" customHeight="1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 s="41"/>
      <c r="S1663"/>
      <c r="U1663" s="137"/>
      <c r="AB1663"/>
      <c r="AE1663"/>
      <c r="AI1663"/>
      <c r="AK1663"/>
      <c r="AL1663"/>
      <c r="AM1663"/>
      <c r="AN1663"/>
      <c r="AO1663"/>
      <c r="AP1663"/>
      <c r="AQ1663"/>
      <c r="AR1663"/>
      <c r="BF1663"/>
      <c r="BG1663"/>
      <c r="BH1663"/>
      <c r="BI1663"/>
      <c r="BJ1663"/>
      <c r="BK1663" s="137"/>
      <c r="BO1663"/>
      <c r="BP1663"/>
      <c r="BQ1663"/>
      <c r="BR1663"/>
      <c r="BS1663"/>
    </row>
    <row r="1664" spans="1:71" ht="27" customHeight="1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 s="41"/>
      <c r="S1664"/>
      <c r="U1664" s="137"/>
      <c r="AB1664"/>
      <c r="AE1664"/>
      <c r="AI1664"/>
      <c r="AK1664"/>
      <c r="AL1664"/>
      <c r="AM1664"/>
      <c r="AN1664"/>
      <c r="AO1664"/>
      <c r="AP1664"/>
      <c r="AQ1664"/>
      <c r="AR1664"/>
      <c r="BF1664"/>
      <c r="BG1664"/>
      <c r="BH1664"/>
      <c r="BI1664"/>
      <c r="BJ1664"/>
      <c r="BK1664" s="137"/>
      <c r="BO1664"/>
      <c r="BP1664"/>
      <c r="BQ1664"/>
      <c r="BR1664"/>
      <c r="BS1664"/>
    </row>
    <row r="1665" spans="1:71" ht="27" customHeight="1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 s="41"/>
      <c r="S1665"/>
      <c r="U1665" s="137"/>
      <c r="AB1665"/>
      <c r="AE1665"/>
      <c r="AI1665"/>
      <c r="AK1665"/>
      <c r="AL1665"/>
      <c r="AM1665"/>
      <c r="AN1665"/>
      <c r="AO1665"/>
      <c r="AP1665"/>
      <c r="AQ1665"/>
      <c r="AR1665"/>
      <c r="BF1665"/>
      <c r="BG1665"/>
      <c r="BH1665"/>
      <c r="BI1665"/>
      <c r="BJ1665"/>
      <c r="BK1665" s="137"/>
      <c r="BO1665"/>
      <c r="BP1665"/>
      <c r="BQ1665"/>
      <c r="BR1665"/>
      <c r="BS1665"/>
    </row>
    <row r="1666" spans="1:71" ht="27" customHeight="1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 s="41"/>
      <c r="S1666"/>
      <c r="U1666" s="137"/>
      <c r="AB1666"/>
      <c r="AE1666"/>
      <c r="AI1666"/>
      <c r="AK1666"/>
      <c r="AL1666"/>
      <c r="AM1666"/>
      <c r="AN1666"/>
      <c r="AO1666"/>
      <c r="AP1666"/>
      <c r="AQ1666"/>
      <c r="AR1666"/>
      <c r="BF1666"/>
      <c r="BG1666"/>
      <c r="BH1666"/>
      <c r="BI1666"/>
      <c r="BJ1666"/>
      <c r="BK1666" s="137"/>
      <c r="BO1666"/>
      <c r="BP1666"/>
      <c r="BQ1666"/>
      <c r="BR1666"/>
      <c r="BS1666"/>
    </row>
    <row r="1667" spans="1:71" ht="27" customHeight="1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 s="41"/>
      <c r="S1667"/>
      <c r="U1667" s="137"/>
      <c r="AB1667"/>
      <c r="AE1667"/>
      <c r="AI1667"/>
      <c r="AK1667"/>
      <c r="AL1667"/>
      <c r="AM1667"/>
      <c r="AN1667"/>
      <c r="AO1667"/>
      <c r="AP1667"/>
      <c r="AQ1667"/>
      <c r="AR1667"/>
      <c r="BF1667"/>
      <c r="BG1667"/>
      <c r="BH1667"/>
      <c r="BI1667"/>
      <c r="BJ1667"/>
      <c r="BK1667" s="137"/>
      <c r="BO1667"/>
      <c r="BP1667"/>
      <c r="BQ1667"/>
      <c r="BR1667"/>
      <c r="BS1667"/>
    </row>
    <row r="1668" spans="1:71" ht="27" customHeight="1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 s="41"/>
      <c r="S1668"/>
      <c r="U1668" s="137"/>
      <c r="AB1668"/>
      <c r="AE1668"/>
      <c r="AI1668"/>
      <c r="AK1668"/>
      <c r="AL1668"/>
      <c r="AM1668"/>
      <c r="AN1668"/>
      <c r="AO1668"/>
      <c r="AP1668"/>
      <c r="AQ1668"/>
      <c r="AR1668"/>
      <c r="BF1668"/>
      <c r="BG1668"/>
      <c r="BH1668"/>
      <c r="BI1668"/>
      <c r="BJ1668"/>
      <c r="BK1668" s="137"/>
      <c r="BO1668"/>
      <c r="BP1668"/>
      <c r="BQ1668"/>
      <c r="BR1668"/>
      <c r="BS1668"/>
    </row>
    <row r="1669" spans="1:71" ht="27" customHeight="1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 s="41"/>
      <c r="S1669"/>
      <c r="U1669" s="137"/>
      <c r="AB1669"/>
      <c r="AE1669"/>
      <c r="AI1669"/>
      <c r="AK1669"/>
      <c r="AL1669"/>
      <c r="AM1669"/>
      <c r="AN1669"/>
      <c r="AO1669"/>
      <c r="AP1669"/>
      <c r="AQ1669"/>
      <c r="AR1669"/>
      <c r="BF1669"/>
      <c r="BG1669"/>
      <c r="BH1669"/>
      <c r="BI1669"/>
      <c r="BJ1669"/>
      <c r="BK1669" s="137"/>
      <c r="BO1669"/>
      <c r="BP1669"/>
      <c r="BQ1669"/>
      <c r="BR1669"/>
      <c r="BS1669"/>
    </row>
    <row r="1670" spans="1:71" ht="27" customHeight="1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 s="41"/>
      <c r="S1670"/>
      <c r="U1670" s="137"/>
      <c r="AB1670"/>
      <c r="AE1670"/>
      <c r="AI1670"/>
      <c r="AK1670"/>
      <c r="AL1670"/>
      <c r="AM1670"/>
      <c r="AN1670"/>
      <c r="AO1670"/>
      <c r="AP1670"/>
      <c r="AQ1670"/>
      <c r="AR1670"/>
      <c r="BF1670"/>
      <c r="BG1670"/>
      <c r="BH1670"/>
      <c r="BI1670"/>
      <c r="BJ1670"/>
      <c r="BK1670" s="137"/>
      <c r="BO1670"/>
      <c r="BP1670"/>
      <c r="BQ1670"/>
      <c r="BR1670"/>
      <c r="BS1670"/>
    </row>
    <row r="1671" spans="1:71" ht="27" customHeight="1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 s="41"/>
      <c r="S1671"/>
      <c r="U1671" s="137"/>
      <c r="AB1671"/>
      <c r="AE1671"/>
      <c r="AI1671"/>
      <c r="AK1671"/>
      <c r="AL1671"/>
      <c r="AM1671"/>
      <c r="AN1671"/>
      <c r="AO1671"/>
      <c r="AP1671"/>
      <c r="AQ1671"/>
      <c r="AR1671"/>
      <c r="BF1671"/>
      <c r="BG1671"/>
      <c r="BH1671"/>
      <c r="BI1671"/>
      <c r="BJ1671"/>
      <c r="BK1671" s="137"/>
      <c r="BO1671"/>
      <c r="BP1671"/>
      <c r="BQ1671"/>
      <c r="BR1671"/>
      <c r="BS1671"/>
    </row>
    <row r="1672" spans="1:71" ht="27" customHeight="1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 s="41"/>
      <c r="S1672"/>
      <c r="U1672" s="137"/>
      <c r="AB1672"/>
      <c r="AE1672"/>
      <c r="AI1672"/>
      <c r="AK1672"/>
      <c r="AL1672"/>
      <c r="AM1672"/>
      <c r="AN1672"/>
      <c r="AO1672"/>
      <c r="AP1672"/>
      <c r="AQ1672"/>
      <c r="AR1672"/>
      <c r="BF1672"/>
      <c r="BG1672"/>
      <c r="BH1672"/>
      <c r="BI1672"/>
      <c r="BJ1672"/>
      <c r="BK1672" s="137"/>
      <c r="BO1672"/>
      <c r="BP1672"/>
      <c r="BQ1672"/>
      <c r="BR1672"/>
      <c r="BS1672"/>
    </row>
    <row r="1673" spans="1:71" ht="27" customHeight="1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 s="41"/>
      <c r="S1673"/>
      <c r="U1673" s="137"/>
      <c r="AB1673"/>
      <c r="AE1673"/>
      <c r="AI1673"/>
      <c r="AK1673"/>
      <c r="AL1673"/>
      <c r="AM1673"/>
      <c r="AN1673"/>
      <c r="AO1673"/>
      <c r="AP1673"/>
      <c r="AQ1673"/>
      <c r="AR1673"/>
      <c r="BF1673"/>
      <c r="BG1673"/>
      <c r="BH1673"/>
      <c r="BI1673"/>
      <c r="BJ1673"/>
      <c r="BK1673" s="137"/>
      <c r="BO1673"/>
      <c r="BP1673"/>
      <c r="BQ1673"/>
      <c r="BR1673"/>
      <c r="BS1673"/>
    </row>
    <row r="1674" spans="1:71" ht="27" customHeight="1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 s="41"/>
      <c r="S1674"/>
      <c r="U1674" s="137"/>
      <c r="AB1674"/>
      <c r="AE1674"/>
      <c r="AI1674"/>
      <c r="AK1674"/>
      <c r="AL1674"/>
      <c r="AM1674"/>
      <c r="AN1674"/>
      <c r="AO1674"/>
      <c r="AP1674"/>
      <c r="AQ1674"/>
      <c r="AR1674"/>
      <c r="BF1674"/>
      <c r="BG1674"/>
      <c r="BH1674"/>
      <c r="BI1674"/>
      <c r="BJ1674"/>
      <c r="BK1674" s="137"/>
      <c r="BO1674"/>
      <c r="BP1674"/>
      <c r="BQ1674"/>
      <c r="BR1674"/>
      <c r="BS1674"/>
    </row>
    <row r="1675" spans="1:71" ht="27" customHeight="1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 s="41"/>
      <c r="S1675"/>
      <c r="U1675" s="137"/>
      <c r="AB1675"/>
      <c r="AE1675"/>
      <c r="AI1675"/>
      <c r="AK1675"/>
      <c r="AL1675"/>
      <c r="AM1675"/>
      <c r="AN1675"/>
      <c r="AO1675"/>
      <c r="AP1675"/>
      <c r="AQ1675"/>
      <c r="AR1675"/>
      <c r="BF1675"/>
      <c r="BG1675"/>
      <c r="BH1675"/>
      <c r="BI1675"/>
      <c r="BJ1675"/>
      <c r="BK1675" s="137"/>
      <c r="BO1675"/>
      <c r="BP1675"/>
      <c r="BQ1675"/>
      <c r="BR1675"/>
      <c r="BS1675"/>
    </row>
    <row r="1676" spans="1:71" ht="27" customHeight="1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 s="41"/>
      <c r="S1676"/>
      <c r="U1676" s="137"/>
      <c r="AB1676"/>
      <c r="AE1676"/>
      <c r="AI1676"/>
      <c r="AK1676"/>
      <c r="AL1676"/>
      <c r="AM1676"/>
      <c r="AN1676"/>
      <c r="AO1676"/>
      <c r="AP1676"/>
      <c r="AQ1676"/>
      <c r="AR1676"/>
      <c r="BF1676"/>
      <c r="BG1676"/>
      <c r="BH1676"/>
      <c r="BI1676"/>
      <c r="BJ1676"/>
      <c r="BK1676" s="137"/>
      <c r="BO1676"/>
      <c r="BP1676"/>
      <c r="BQ1676"/>
      <c r="BR1676"/>
      <c r="BS1676"/>
    </row>
    <row r="1677" spans="1:71" ht="27" customHeight="1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 s="41"/>
      <c r="S1677"/>
      <c r="U1677" s="137"/>
      <c r="AB1677"/>
      <c r="AE1677"/>
      <c r="AI1677"/>
      <c r="AK1677"/>
      <c r="AL1677"/>
      <c r="AM1677"/>
      <c r="AN1677"/>
      <c r="AO1677"/>
      <c r="AP1677"/>
      <c r="AQ1677"/>
      <c r="AR1677"/>
      <c r="BF1677"/>
      <c r="BG1677"/>
      <c r="BH1677"/>
      <c r="BI1677"/>
      <c r="BJ1677"/>
      <c r="BK1677" s="137"/>
      <c r="BO1677"/>
      <c r="BP1677"/>
      <c r="BQ1677"/>
      <c r="BR1677"/>
      <c r="BS1677"/>
    </row>
    <row r="1678" spans="1:71" ht="27" customHeight="1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 s="41"/>
      <c r="S1678"/>
      <c r="U1678" s="137"/>
      <c r="AB1678"/>
      <c r="AE1678"/>
      <c r="AI1678"/>
      <c r="AK1678"/>
      <c r="AL1678"/>
      <c r="AM1678"/>
      <c r="AN1678"/>
      <c r="AO1678"/>
      <c r="AP1678"/>
      <c r="AQ1678"/>
      <c r="AR1678"/>
      <c r="BF1678"/>
      <c r="BG1678"/>
      <c r="BH1678"/>
      <c r="BI1678"/>
      <c r="BJ1678"/>
      <c r="BK1678" s="137"/>
      <c r="BO1678"/>
      <c r="BP1678"/>
      <c r="BQ1678"/>
      <c r="BR1678"/>
      <c r="BS1678"/>
    </row>
    <row r="1679" spans="1:71" ht="27" customHeight="1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 s="41"/>
      <c r="S1679"/>
      <c r="U1679" s="137"/>
      <c r="AB1679"/>
      <c r="AE1679"/>
      <c r="AI1679"/>
      <c r="AK1679"/>
      <c r="AL1679"/>
      <c r="AM1679"/>
      <c r="AN1679"/>
      <c r="AO1679"/>
      <c r="AP1679"/>
      <c r="AQ1679"/>
      <c r="AR1679"/>
      <c r="BF1679"/>
      <c r="BG1679"/>
      <c r="BH1679"/>
      <c r="BI1679"/>
      <c r="BJ1679"/>
      <c r="BK1679" s="137"/>
      <c r="BO1679"/>
      <c r="BP1679"/>
      <c r="BQ1679"/>
      <c r="BR1679"/>
      <c r="BS1679"/>
    </row>
    <row r="1680" spans="1:71" ht="27" customHeight="1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 s="41"/>
      <c r="S1680"/>
      <c r="U1680" s="137"/>
      <c r="AB1680"/>
      <c r="AE1680"/>
      <c r="AI1680"/>
      <c r="AK1680"/>
      <c r="AL1680"/>
      <c r="AM1680"/>
      <c r="AN1680"/>
      <c r="AO1680"/>
      <c r="AP1680"/>
      <c r="AQ1680"/>
      <c r="AR1680"/>
      <c r="BF1680"/>
      <c r="BG1680"/>
      <c r="BH1680"/>
      <c r="BI1680"/>
      <c r="BJ1680"/>
      <c r="BK1680" s="137"/>
      <c r="BO1680"/>
      <c r="BP1680"/>
      <c r="BQ1680"/>
      <c r="BR1680"/>
      <c r="BS1680"/>
    </row>
    <row r="1681" spans="1:72" ht="27" customHeight="1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 s="41"/>
      <c r="S1681"/>
      <c r="U1681" s="137"/>
      <c r="AB1681"/>
      <c r="AE1681"/>
      <c r="AI1681"/>
      <c r="AK1681"/>
      <c r="AL1681"/>
      <c r="AM1681"/>
      <c r="AN1681"/>
      <c r="AO1681"/>
      <c r="AP1681"/>
      <c r="AQ1681"/>
      <c r="AR1681"/>
      <c r="BF1681"/>
      <c r="BG1681"/>
      <c r="BH1681"/>
      <c r="BI1681"/>
      <c r="BJ1681"/>
      <c r="BK1681" s="137"/>
      <c r="BO1681"/>
      <c r="BP1681"/>
      <c r="BQ1681"/>
      <c r="BR1681"/>
      <c r="BS1681"/>
    </row>
    <row r="1682" spans="1:72" ht="27" customHeight="1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 s="41"/>
      <c r="S1682"/>
      <c r="U1682" s="137"/>
      <c r="AB1682"/>
      <c r="AE1682"/>
      <c r="AI1682"/>
      <c r="AK1682"/>
      <c r="AL1682"/>
      <c r="AM1682"/>
      <c r="AN1682"/>
      <c r="AO1682"/>
      <c r="AP1682"/>
      <c r="AQ1682"/>
      <c r="AR1682"/>
      <c r="BF1682"/>
      <c r="BG1682"/>
      <c r="BH1682"/>
      <c r="BI1682"/>
      <c r="BJ1682"/>
      <c r="BK1682" s="137"/>
      <c r="BO1682"/>
      <c r="BP1682"/>
      <c r="BQ1682"/>
      <c r="BR1682"/>
      <c r="BS1682"/>
    </row>
    <row r="1683" spans="1:72" ht="27" customHeight="1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 s="41"/>
      <c r="S1683"/>
      <c r="U1683" s="137"/>
      <c r="AB1683"/>
      <c r="AE1683"/>
      <c r="AI1683"/>
      <c r="AK1683"/>
      <c r="AL1683"/>
      <c r="AM1683"/>
      <c r="AN1683"/>
      <c r="AO1683"/>
      <c r="AP1683"/>
      <c r="AQ1683"/>
      <c r="AR1683"/>
      <c r="BF1683"/>
      <c r="BG1683"/>
      <c r="BH1683"/>
      <c r="BI1683"/>
      <c r="BJ1683"/>
      <c r="BK1683" s="137"/>
      <c r="BO1683"/>
      <c r="BP1683"/>
      <c r="BQ1683"/>
      <c r="BR1683"/>
      <c r="BS1683"/>
    </row>
    <row r="1684" spans="1:72" ht="27" customHeight="1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 s="41"/>
      <c r="S1684"/>
      <c r="U1684" s="137"/>
      <c r="AB1684"/>
      <c r="AE1684"/>
      <c r="AI1684"/>
      <c r="AK1684"/>
      <c r="AL1684"/>
      <c r="AM1684"/>
      <c r="AN1684"/>
      <c r="AO1684"/>
      <c r="AP1684"/>
      <c r="AQ1684"/>
      <c r="AR1684"/>
      <c r="BF1684"/>
      <c r="BG1684"/>
      <c r="BH1684"/>
      <c r="BI1684"/>
      <c r="BJ1684"/>
      <c r="BK1684" s="137"/>
      <c r="BO1684"/>
      <c r="BP1684"/>
      <c r="BQ1684"/>
      <c r="BR1684"/>
      <c r="BS1684"/>
    </row>
    <row r="1685" spans="1:72" s="79" customFormat="1" ht="27" customHeight="1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 s="41"/>
      <c r="R1685" s="137"/>
      <c r="S1685"/>
      <c r="T1685" s="137"/>
      <c r="U1685" s="137"/>
      <c r="V1685" s="137"/>
      <c r="W1685" s="137"/>
      <c r="X1685" s="137"/>
      <c r="Y1685" s="137"/>
      <c r="Z1685"/>
      <c r="AA1685"/>
      <c r="AB1685"/>
      <c r="AC1685"/>
      <c r="AD1685"/>
      <c r="AE1685"/>
      <c r="AF1685" s="137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 s="137"/>
      <c r="BL1685" s="137"/>
      <c r="BM1685"/>
      <c r="BN1685"/>
      <c r="BO1685"/>
      <c r="BP1685"/>
      <c r="BQ1685"/>
      <c r="BR1685"/>
      <c r="BS1685"/>
      <c r="BT1685"/>
    </row>
    <row r="1686" spans="1:72" s="79" customFormat="1" ht="27" customHeight="1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 s="41"/>
      <c r="R1686" s="137"/>
      <c r="S1686"/>
      <c r="T1686" s="137"/>
      <c r="U1686" s="137"/>
      <c r="V1686" s="137"/>
      <c r="W1686" s="137"/>
      <c r="X1686" s="137"/>
      <c r="Y1686" s="137"/>
      <c r="Z1686"/>
      <c r="AA1686"/>
      <c r="AB1686"/>
      <c r="AC1686"/>
      <c r="AD1686"/>
      <c r="AE1686"/>
      <c r="AF1686" s="137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 s="137"/>
      <c r="BL1686" s="137"/>
      <c r="BM1686"/>
      <c r="BN1686"/>
      <c r="BO1686"/>
      <c r="BP1686"/>
      <c r="BQ1686"/>
      <c r="BR1686"/>
      <c r="BS1686"/>
      <c r="BT1686"/>
    </row>
    <row r="1687" spans="1:72" s="79" customFormat="1" ht="27" customHeight="1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 s="41"/>
      <c r="R1687" s="137"/>
      <c r="S1687"/>
      <c r="T1687" s="137"/>
      <c r="U1687" s="137"/>
      <c r="V1687" s="137"/>
      <c r="W1687" s="137"/>
      <c r="X1687" s="137"/>
      <c r="Y1687" s="137"/>
      <c r="Z1687"/>
      <c r="AA1687"/>
      <c r="AB1687"/>
      <c r="AC1687"/>
      <c r="AD1687"/>
      <c r="AE1687"/>
      <c r="AF1687" s="13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 s="137"/>
      <c r="BL1687" s="137"/>
      <c r="BM1687"/>
      <c r="BN1687"/>
      <c r="BO1687"/>
      <c r="BP1687"/>
      <c r="BQ1687"/>
      <c r="BR1687"/>
      <c r="BS1687"/>
      <c r="BT1687"/>
    </row>
    <row r="1688" spans="1:72" s="79" customFormat="1" ht="27" customHeight="1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 s="41"/>
      <c r="R1688" s="137"/>
      <c r="S1688"/>
      <c r="T1688" s="137"/>
      <c r="U1688" s="137"/>
      <c r="V1688" s="137"/>
      <c r="W1688" s="137"/>
      <c r="X1688" s="137"/>
      <c r="Y1688" s="137"/>
      <c r="Z1688"/>
      <c r="AA1688"/>
      <c r="AB1688"/>
      <c r="AC1688"/>
      <c r="AD1688"/>
      <c r="AE1688"/>
      <c r="AF1688" s="137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 s="137"/>
      <c r="BL1688" s="137"/>
      <c r="BM1688"/>
      <c r="BN1688"/>
      <c r="BO1688"/>
      <c r="BP1688"/>
      <c r="BQ1688"/>
      <c r="BR1688"/>
      <c r="BS1688"/>
      <c r="BT1688"/>
    </row>
    <row r="1689" spans="1:72" s="79" customFormat="1" ht="27" customHeight="1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 s="41"/>
      <c r="R1689" s="137"/>
      <c r="S1689"/>
      <c r="T1689" s="137"/>
      <c r="U1689" s="137"/>
      <c r="V1689" s="137"/>
      <c r="W1689" s="137"/>
      <c r="X1689" s="137"/>
      <c r="Y1689" s="137"/>
      <c r="Z1689"/>
      <c r="AA1689"/>
      <c r="AB1689"/>
      <c r="AC1689"/>
      <c r="AD1689"/>
      <c r="AE1689"/>
      <c r="AF1689" s="137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 s="137"/>
      <c r="BL1689" s="137"/>
      <c r="BM1689"/>
      <c r="BN1689"/>
      <c r="BO1689"/>
      <c r="BP1689"/>
      <c r="BQ1689"/>
      <c r="BR1689"/>
      <c r="BS1689"/>
      <c r="BT1689"/>
    </row>
    <row r="1690" spans="1:72" s="79" customFormat="1" ht="27" customHeight="1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 s="41"/>
      <c r="R1690" s="137"/>
      <c r="S1690"/>
      <c r="T1690" s="137"/>
      <c r="U1690" s="137"/>
      <c r="V1690" s="137"/>
      <c r="W1690" s="137"/>
      <c r="X1690" s="137"/>
      <c r="Y1690" s="137"/>
      <c r="Z1690"/>
      <c r="AA1690"/>
      <c r="AB1690"/>
      <c r="AC1690"/>
      <c r="AD1690"/>
      <c r="AE1690"/>
      <c r="AF1690" s="137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 s="137"/>
      <c r="BL1690" s="137"/>
      <c r="BM1690"/>
      <c r="BN1690"/>
      <c r="BO1690"/>
      <c r="BP1690"/>
      <c r="BQ1690"/>
      <c r="BR1690"/>
      <c r="BS1690"/>
      <c r="BT1690"/>
    </row>
    <row r="1691" spans="1:72" s="79" customFormat="1" ht="27" customHeight="1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 s="41"/>
      <c r="R1691" s="137"/>
      <c r="S1691"/>
      <c r="T1691" s="137"/>
      <c r="U1691" s="137"/>
      <c r="V1691" s="137"/>
      <c r="W1691" s="137"/>
      <c r="X1691" s="137"/>
      <c r="Y1691" s="137"/>
      <c r="Z1691"/>
      <c r="AA1691"/>
      <c r="AB1691"/>
      <c r="AC1691"/>
      <c r="AD1691"/>
      <c r="AE1691"/>
      <c r="AF1691" s="137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 s="137"/>
      <c r="BL1691" s="137"/>
      <c r="BM1691"/>
      <c r="BN1691"/>
      <c r="BO1691"/>
      <c r="BP1691"/>
      <c r="BQ1691"/>
      <c r="BR1691"/>
      <c r="BS1691"/>
      <c r="BT1691"/>
    </row>
    <row r="1692" spans="1:72" s="79" customFormat="1" ht="27" customHeight="1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 s="41"/>
      <c r="R1692" s="137"/>
      <c r="S1692"/>
      <c r="T1692" s="137"/>
      <c r="U1692" s="137"/>
      <c r="V1692" s="137"/>
      <c r="W1692" s="137"/>
      <c r="X1692" s="137"/>
      <c r="Y1692" s="137"/>
      <c r="Z1692"/>
      <c r="AA1692"/>
      <c r="AB1692"/>
      <c r="AC1692"/>
      <c r="AD1692"/>
      <c r="AE1692"/>
      <c r="AF1692" s="137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 s="137"/>
      <c r="BL1692" s="137"/>
      <c r="BM1692"/>
      <c r="BN1692"/>
      <c r="BO1692"/>
      <c r="BP1692"/>
      <c r="BQ1692"/>
      <c r="BR1692"/>
      <c r="BS1692"/>
      <c r="BT1692"/>
    </row>
    <row r="1693" spans="1:72" s="79" customFormat="1" ht="27" customHeight="1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 s="41"/>
      <c r="R1693" s="137"/>
      <c r="S1693"/>
      <c r="T1693" s="137"/>
      <c r="U1693" s="137"/>
      <c r="V1693" s="137"/>
      <c r="W1693" s="137"/>
      <c r="X1693" s="137"/>
      <c r="Y1693" s="137"/>
      <c r="Z1693"/>
      <c r="AA1693"/>
      <c r="AB1693"/>
      <c r="AC1693"/>
      <c r="AD1693"/>
      <c r="AE1693"/>
      <c r="AF1693" s="137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 s="137"/>
      <c r="BL1693" s="137"/>
      <c r="BM1693"/>
      <c r="BN1693"/>
      <c r="BO1693"/>
      <c r="BP1693"/>
      <c r="BQ1693"/>
      <c r="BR1693"/>
      <c r="BS1693"/>
      <c r="BT1693"/>
    </row>
    <row r="1694" spans="1:72" s="79" customFormat="1" ht="27" customHeight="1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 s="41"/>
      <c r="R1694" s="137"/>
      <c r="S1694"/>
      <c r="T1694" s="137"/>
      <c r="U1694" s="137"/>
      <c r="V1694" s="137"/>
      <c r="W1694" s="137"/>
      <c r="X1694" s="137"/>
      <c r="Y1694" s="137"/>
      <c r="Z1694"/>
      <c r="AA1694"/>
      <c r="AB1694"/>
      <c r="AC1694"/>
      <c r="AD1694"/>
      <c r="AE1694"/>
      <c r="AF1694" s="137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 s="137"/>
      <c r="BL1694" s="137"/>
      <c r="BM1694"/>
      <c r="BN1694"/>
      <c r="BO1694"/>
      <c r="BP1694"/>
      <c r="BQ1694"/>
      <c r="BR1694"/>
      <c r="BS1694"/>
      <c r="BT1694"/>
    </row>
    <row r="1695" spans="1:72" s="79" customFormat="1" ht="27" customHeight="1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 s="41"/>
      <c r="R1695" s="137"/>
      <c r="S1695"/>
      <c r="T1695" s="137"/>
      <c r="U1695" s="137"/>
      <c r="V1695" s="137"/>
      <c r="W1695" s="137"/>
      <c r="X1695" s="137"/>
      <c r="Y1695" s="137"/>
      <c r="Z1695"/>
      <c r="AA1695"/>
      <c r="AB1695"/>
      <c r="AC1695"/>
      <c r="AD1695"/>
      <c r="AE1695"/>
      <c r="AF1695" s="137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 s="137"/>
      <c r="BL1695" s="137"/>
      <c r="BM1695"/>
      <c r="BN1695"/>
      <c r="BO1695"/>
      <c r="BP1695"/>
      <c r="BQ1695"/>
      <c r="BR1695"/>
      <c r="BS1695"/>
      <c r="BT1695"/>
    </row>
    <row r="1696" spans="1:72" s="79" customFormat="1" ht="27" customHeight="1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 s="41"/>
      <c r="R1696" s="137"/>
      <c r="S1696"/>
      <c r="T1696" s="137"/>
      <c r="U1696" s="137"/>
      <c r="V1696" s="137"/>
      <c r="W1696" s="137"/>
      <c r="X1696" s="137"/>
      <c r="Y1696" s="137"/>
      <c r="Z1696"/>
      <c r="AA1696"/>
      <c r="AB1696"/>
      <c r="AC1696"/>
      <c r="AD1696"/>
      <c r="AE1696"/>
      <c r="AF1696" s="137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 s="137"/>
      <c r="BL1696" s="137"/>
      <c r="BM1696"/>
      <c r="BN1696"/>
      <c r="BO1696"/>
      <c r="BP1696"/>
      <c r="BQ1696"/>
      <c r="BR1696"/>
      <c r="BS1696"/>
      <c r="BT1696"/>
    </row>
    <row r="1697" spans="1:72" s="79" customFormat="1" ht="27" customHeight="1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 s="41"/>
      <c r="R1697" s="137"/>
      <c r="S1697"/>
      <c r="T1697" s="137"/>
      <c r="U1697" s="137"/>
      <c r="V1697" s="137"/>
      <c r="W1697" s="137"/>
      <c r="X1697" s="137"/>
      <c r="Y1697" s="137"/>
      <c r="Z1697"/>
      <c r="AA1697"/>
      <c r="AB1697"/>
      <c r="AC1697"/>
      <c r="AD1697"/>
      <c r="AE1697"/>
      <c r="AF1697" s="13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 s="137"/>
      <c r="BL1697" s="137"/>
      <c r="BM1697"/>
      <c r="BN1697"/>
      <c r="BO1697"/>
      <c r="BP1697"/>
      <c r="BQ1697"/>
      <c r="BR1697"/>
      <c r="BS1697"/>
      <c r="BT1697"/>
    </row>
    <row r="1698" spans="1:72" s="79" customFormat="1" ht="27" customHeight="1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 s="41"/>
      <c r="R1698" s="137"/>
      <c r="S1698"/>
      <c r="T1698" s="137"/>
      <c r="U1698" s="137"/>
      <c r="V1698" s="137"/>
      <c r="W1698" s="137"/>
      <c r="X1698" s="137"/>
      <c r="Y1698" s="137"/>
      <c r="Z1698"/>
      <c r="AA1698"/>
      <c r="AB1698"/>
      <c r="AC1698"/>
      <c r="AD1698"/>
      <c r="AE1698"/>
      <c r="AF1698" s="137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 s="137"/>
      <c r="BL1698" s="137"/>
      <c r="BM1698"/>
      <c r="BN1698"/>
      <c r="BO1698"/>
      <c r="BP1698"/>
      <c r="BQ1698"/>
      <c r="BR1698"/>
      <c r="BS1698"/>
      <c r="BT1698"/>
    </row>
    <row r="1699" spans="1:72" s="79" customFormat="1" ht="27" customHeight="1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 s="41"/>
      <c r="R1699" s="137"/>
      <c r="S1699"/>
      <c r="T1699" s="137"/>
      <c r="U1699" s="137"/>
      <c r="V1699" s="137"/>
      <c r="W1699" s="137"/>
      <c r="X1699" s="137"/>
      <c r="Y1699" s="137"/>
      <c r="Z1699"/>
      <c r="AA1699"/>
      <c r="AB1699"/>
      <c r="AC1699"/>
      <c r="AD1699"/>
      <c r="AE1699"/>
      <c r="AF1699" s="137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 s="137"/>
      <c r="BL1699" s="137"/>
      <c r="BM1699"/>
      <c r="BN1699"/>
      <c r="BO1699"/>
      <c r="BP1699"/>
      <c r="BQ1699"/>
      <c r="BR1699"/>
      <c r="BS1699"/>
      <c r="BT1699"/>
    </row>
    <row r="1700" spans="1:72" s="79" customFormat="1" ht="27" customHeight="1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 s="41"/>
      <c r="R1700" s="137"/>
      <c r="S1700"/>
      <c r="T1700" s="137"/>
      <c r="U1700" s="137"/>
      <c r="V1700" s="137"/>
      <c r="W1700" s="137"/>
      <c r="X1700" s="137"/>
      <c r="Y1700" s="137"/>
      <c r="Z1700"/>
      <c r="AA1700"/>
      <c r="AB1700"/>
      <c r="AC1700"/>
      <c r="AD1700"/>
      <c r="AE1700"/>
      <c r="AF1700" s="137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 s="137"/>
      <c r="BL1700" s="137"/>
      <c r="BM1700"/>
      <c r="BN1700"/>
      <c r="BO1700"/>
      <c r="BP1700"/>
      <c r="BQ1700"/>
      <c r="BR1700"/>
      <c r="BS1700"/>
      <c r="BT1700"/>
    </row>
    <row r="1701" spans="1:72" s="79" customFormat="1" ht="27" customHeight="1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 s="41"/>
      <c r="R1701" s="137"/>
      <c r="S1701"/>
      <c r="T1701" s="137"/>
      <c r="U1701" s="137"/>
      <c r="V1701" s="137"/>
      <c r="W1701" s="137"/>
      <c r="X1701" s="137"/>
      <c r="Y1701" s="137"/>
      <c r="Z1701"/>
      <c r="AA1701"/>
      <c r="AB1701"/>
      <c r="AC1701"/>
      <c r="AD1701"/>
      <c r="AE1701"/>
      <c r="AF1701" s="137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 s="137"/>
      <c r="BL1701" s="137"/>
      <c r="BM1701"/>
      <c r="BN1701"/>
      <c r="BO1701"/>
      <c r="BP1701"/>
      <c r="BQ1701"/>
      <c r="BR1701"/>
      <c r="BS1701"/>
      <c r="BT1701"/>
    </row>
    <row r="1702" spans="1:72" s="79" customFormat="1" ht="27" customHeight="1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 s="41"/>
      <c r="R1702" s="137"/>
      <c r="S1702"/>
      <c r="T1702" s="137"/>
      <c r="U1702" s="137"/>
      <c r="V1702" s="137"/>
      <c r="W1702" s="137"/>
      <c r="X1702" s="137"/>
      <c r="Y1702" s="137"/>
      <c r="Z1702"/>
      <c r="AA1702"/>
      <c r="AB1702"/>
      <c r="AC1702"/>
      <c r="AD1702"/>
      <c r="AE1702"/>
      <c r="AF1702" s="137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 s="137"/>
      <c r="BL1702" s="137"/>
      <c r="BM1702"/>
      <c r="BN1702"/>
      <c r="BO1702"/>
      <c r="BP1702"/>
      <c r="BQ1702"/>
      <c r="BR1702"/>
      <c r="BS1702"/>
      <c r="BT1702"/>
    </row>
    <row r="1703" spans="1:72" s="79" customFormat="1" ht="27" customHeigh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 s="41"/>
      <c r="R1703" s="137"/>
      <c r="S1703"/>
      <c r="T1703" s="137"/>
      <c r="U1703" s="137"/>
      <c r="V1703" s="137"/>
      <c r="W1703" s="137"/>
      <c r="X1703" s="137"/>
      <c r="Y1703" s="137"/>
      <c r="Z1703"/>
      <c r="AA1703"/>
      <c r="AB1703"/>
      <c r="AC1703"/>
      <c r="AD1703"/>
      <c r="AE1703"/>
      <c r="AF1703" s="137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 s="137"/>
      <c r="BL1703" s="137"/>
      <c r="BM1703"/>
      <c r="BN1703"/>
      <c r="BO1703"/>
      <c r="BP1703"/>
      <c r="BQ1703"/>
      <c r="BR1703"/>
      <c r="BS1703"/>
      <c r="BT1703"/>
    </row>
    <row r="1704" spans="1:72" s="79" customFormat="1" ht="27" customHeight="1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 s="41"/>
      <c r="R1704" s="137"/>
      <c r="S1704"/>
      <c r="T1704" s="137"/>
      <c r="U1704" s="137"/>
      <c r="V1704" s="137"/>
      <c r="W1704" s="137"/>
      <c r="X1704" s="137"/>
      <c r="Y1704" s="137"/>
      <c r="Z1704"/>
      <c r="AA1704"/>
      <c r="AB1704"/>
      <c r="AC1704"/>
      <c r="AD1704"/>
      <c r="AE1704"/>
      <c r="AF1704" s="137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 s="137"/>
      <c r="BL1704" s="137"/>
      <c r="BM1704"/>
      <c r="BN1704"/>
      <c r="BO1704"/>
      <c r="BP1704"/>
      <c r="BQ1704"/>
      <c r="BR1704"/>
      <c r="BS1704"/>
      <c r="BT1704"/>
    </row>
    <row r="1705" spans="1:72" s="79" customFormat="1" ht="27" customHeight="1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 s="41"/>
      <c r="R1705" s="137"/>
      <c r="S1705"/>
      <c r="T1705" s="137"/>
      <c r="U1705" s="137"/>
      <c r="V1705" s="137"/>
      <c r="W1705" s="137"/>
      <c r="X1705" s="137"/>
      <c r="Y1705" s="137"/>
      <c r="Z1705"/>
      <c r="AA1705"/>
      <c r="AB1705"/>
      <c r="AC1705"/>
      <c r="AD1705"/>
      <c r="AE1705"/>
      <c r="AF1705" s="137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 s="137"/>
      <c r="BL1705" s="137"/>
      <c r="BM1705"/>
      <c r="BN1705"/>
      <c r="BO1705"/>
      <c r="BP1705"/>
      <c r="BQ1705"/>
      <c r="BR1705"/>
      <c r="BS1705"/>
      <c r="BT1705"/>
    </row>
    <row r="1706" spans="1:72" s="79" customFormat="1" ht="27" customHeight="1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 s="41"/>
      <c r="R1706" s="137"/>
      <c r="S1706"/>
      <c r="T1706" s="137"/>
      <c r="U1706" s="137"/>
      <c r="V1706" s="137"/>
      <c r="W1706" s="137"/>
      <c r="X1706" s="137"/>
      <c r="Y1706" s="137"/>
      <c r="Z1706"/>
      <c r="AA1706"/>
      <c r="AB1706"/>
      <c r="AC1706"/>
      <c r="AD1706"/>
      <c r="AE1706"/>
      <c r="AF1706" s="137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 s="137"/>
      <c r="BL1706" s="137"/>
      <c r="BM1706"/>
      <c r="BN1706"/>
      <c r="BO1706"/>
      <c r="BP1706"/>
      <c r="BQ1706"/>
      <c r="BR1706"/>
      <c r="BS1706"/>
      <c r="BT1706"/>
    </row>
    <row r="1707" spans="1:72" s="79" customFormat="1" ht="27" customHeight="1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 s="41"/>
      <c r="R1707" s="137"/>
      <c r="S1707"/>
      <c r="T1707" s="137"/>
      <c r="U1707" s="137"/>
      <c r="V1707" s="137"/>
      <c r="W1707" s="137"/>
      <c r="X1707" s="137"/>
      <c r="Y1707" s="137"/>
      <c r="Z1707"/>
      <c r="AA1707"/>
      <c r="AB1707"/>
      <c r="AC1707"/>
      <c r="AD1707"/>
      <c r="AE1707"/>
      <c r="AF1707" s="13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 s="137"/>
      <c r="BL1707" s="137"/>
      <c r="BM1707"/>
      <c r="BN1707"/>
      <c r="BO1707"/>
      <c r="BP1707"/>
      <c r="BQ1707"/>
      <c r="BR1707"/>
      <c r="BS1707"/>
      <c r="BT1707"/>
    </row>
    <row r="1708" spans="1:72" s="79" customFormat="1" ht="27" customHeight="1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 s="41"/>
      <c r="R1708" s="137"/>
      <c r="S1708"/>
      <c r="T1708" s="137"/>
      <c r="U1708" s="137"/>
      <c r="V1708" s="137"/>
      <c r="W1708" s="137"/>
      <c r="X1708" s="137"/>
      <c r="Y1708" s="137"/>
      <c r="Z1708"/>
      <c r="AA1708"/>
      <c r="AB1708"/>
      <c r="AC1708"/>
      <c r="AD1708"/>
      <c r="AE1708"/>
      <c r="AF1708" s="137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 s="137"/>
      <c r="BL1708" s="137"/>
      <c r="BM1708"/>
      <c r="BN1708"/>
      <c r="BO1708"/>
      <c r="BP1708"/>
      <c r="BQ1708"/>
      <c r="BR1708"/>
      <c r="BS1708"/>
      <c r="BT1708"/>
    </row>
    <row r="1709" spans="1:72" s="79" customFormat="1" ht="27" customHeight="1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 s="41"/>
      <c r="R1709" s="137"/>
      <c r="S1709"/>
      <c r="T1709" s="137"/>
      <c r="U1709" s="137"/>
      <c r="V1709" s="137"/>
      <c r="W1709" s="137"/>
      <c r="X1709" s="137"/>
      <c r="Y1709" s="137"/>
      <c r="Z1709"/>
      <c r="AA1709"/>
      <c r="AB1709"/>
      <c r="AC1709"/>
      <c r="AD1709"/>
      <c r="AE1709"/>
      <c r="AF1709" s="137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 s="137"/>
      <c r="BL1709" s="137"/>
      <c r="BM1709"/>
      <c r="BN1709"/>
      <c r="BO1709"/>
      <c r="BP1709"/>
      <c r="BQ1709"/>
      <c r="BR1709"/>
      <c r="BS1709"/>
      <c r="BT1709"/>
    </row>
    <row r="1710" spans="1:72" s="79" customFormat="1" ht="27" customHeight="1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 s="41"/>
      <c r="R1710" s="137"/>
      <c r="S1710"/>
      <c r="T1710" s="137"/>
      <c r="U1710" s="137"/>
      <c r="V1710" s="137"/>
      <c r="W1710" s="137"/>
      <c r="X1710" s="137"/>
      <c r="Y1710" s="137"/>
      <c r="Z1710"/>
      <c r="AA1710"/>
      <c r="AB1710"/>
      <c r="AC1710"/>
      <c r="AD1710"/>
      <c r="AE1710"/>
      <c r="AF1710" s="137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 s="137"/>
      <c r="BL1710" s="137"/>
      <c r="BM1710"/>
      <c r="BN1710"/>
      <c r="BO1710"/>
      <c r="BP1710"/>
      <c r="BQ1710"/>
      <c r="BR1710"/>
      <c r="BS1710"/>
      <c r="BT1710"/>
    </row>
    <row r="1711" spans="1:72" s="79" customFormat="1" ht="27" customHeight="1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 s="41"/>
      <c r="R1711" s="137"/>
      <c r="S1711"/>
      <c r="T1711" s="137"/>
      <c r="U1711" s="137"/>
      <c r="V1711" s="137"/>
      <c r="W1711" s="137"/>
      <c r="X1711" s="137"/>
      <c r="Y1711" s="137"/>
      <c r="Z1711"/>
      <c r="AA1711"/>
      <c r="AB1711"/>
      <c r="AC1711"/>
      <c r="AD1711"/>
      <c r="AE1711"/>
      <c r="AF1711" s="137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 s="137"/>
      <c r="BL1711" s="137"/>
      <c r="BM1711"/>
      <c r="BN1711"/>
      <c r="BO1711"/>
      <c r="BP1711"/>
      <c r="BQ1711"/>
      <c r="BR1711"/>
      <c r="BS1711"/>
      <c r="BT1711"/>
    </row>
    <row r="1712" spans="1:72" s="79" customFormat="1" ht="27" customHeight="1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 s="41"/>
      <c r="R1712" s="137"/>
      <c r="S1712"/>
      <c r="T1712" s="137"/>
      <c r="U1712" s="137"/>
      <c r="V1712" s="137"/>
      <c r="W1712" s="137"/>
      <c r="X1712" s="137"/>
      <c r="Y1712" s="137"/>
      <c r="Z1712"/>
      <c r="AA1712"/>
      <c r="AB1712"/>
      <c r="AC1712"/>
      <c r="AD1712"/>
      <c r="AE1712"/>
      <c r="AF1712" s="137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 s="137"/>
      <c r="BL1712" s="137"/>
      <c r="BM1712"/>
      <c r="BN1712"/>
      <c r="BO1712"/>
      <c r="BP1712"/>
      <c r="BQ1712"/>
      <c r="BR1712"/>
      <c r="BS1712"/>
      <c r="BT1712"/>
    </row>
    <row r="1713" spans="1:72" s="79" customFormat="1" ht="27" customHeight="1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 s="41"/>
      <c r="R1713" s="137"/>
      <c r="S1713"/>
      <c r="T1713" s="137"/>
      <c r="U1713" s="137"/>
      <c r="V1713" s="137"/>
      <c r="W1713" s="137"/>
      <c r="X1713" s="137"/>
      <c r="Y1713" s="137"/>
      <c r="Z1713"/>
      <c r="AA1713"/>
      <c r="AB1713"/>
      <c r="AC1713"/>
      <c r="AD1713"/>
      <c r="AE1713"/>
      <c r="AF1713" s="137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 s="137"/>
      <c r="BL1713" s="137"/>
      <c r="BM1713"/>
      <c r="BN1713"/>
      <c r="BO1713"/>
      <c r="BP1713"/>
      <c r="BQ1713"/>
      <c r="BR1713"/>
      <c r="BS1713"/>
      <c r="BT1713"/>
    </row>
    <row r="1714" spans="1:72" s="79" customFormat="1" ht="27" customHeight="1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 s="41"/>
      <c r="R1714" s="137"/>
      <c r="S1714"/>
      <c r="T1714" s="137"/>
      <c r="U1714" s="137"/>
      <c r="V1714" s="137"/>
      <c r="W1714" s="137"/>
      <c r="X1714" s="137"/>
      <c r="Y1714" s="137"/>
      <c r="Z1714"/>
      <c r="AA1714"/>
      <c r="AB1714"/>
      <c r="AC1714"/>
      <c r="AD1714"/>
      <c r="AE1714"/>
      <c r="AF1714" s="137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 s="137"/>
      <c r="BL1714" s="137"/>
      <c r="BM1714"/>
      <c r="BN1714"/>
      <c r="BO1714"/>
      <c r="BP1714"/>
      <c r="BQ1714"/>
      <c r="BR1714"/>
      <c r="BS1714"/>
      <c r="BT1714"/>
    </row>
    <row r="1715" spans="1:72" s="79" customFormat="1" ht="27" customHeight="1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 s="41"/>
      <c r="R1715" s="137"/>
      <c r="S1715"/>
      <c r="T1715" s="137"/>
      <c r="U1715" s="137"/>
      <c r="V1715" s="137"/>
      <c r="W1715" s="137"/>
      <c r="X1715" s="137"/>
      <c r="Y1715" s="137"/>
      <c r="Z1715"/>
      <c r="AA1715"/>
      <c r="AB1715"/>
      <c r="AC1715"/>
      <c r="AD1715"/>
      <c r="AE1715"/>
      <c r="AF1715" s="137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 s="137"/>
      <c r="BL1715" s="137"/>
      <c r="BM1715"/>
      <c r="BN1715"/>
      <c r="BO1715"/>
      <c r="BP1715"/>
      <c r="BQ1715"/>
      <c r="BR1715"/>
      <c r="BS1715"/>
      <c r="BT1715"/>
    </row>
    <row r="1716" spans="1:72" s="79" customFormat="1" ht="27" customHeight="1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 s="41"/>
      <c r="R1716" s="137"/>
      <c r="S1716"/>
      <c r="T1716" s="137"/>
      <c r="U1716" s="137"/>
      <c r="V1716" s="137"/>
      <c r="W1716" s="137"/>
      <c r="X1716" s="137"/>
      <c r="Y1716" s="137"/>
      <c r="Z1716"/>
      <c r="AA1716"/>
      <c r="AB1716"/>
      <c r="AC1716"/>
      <c r="AD1716"/>
      <c r="AE1716"/>
      <c r="AF1716" s="137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 s="137"/>
      <c r="BL1716" s="137"/>
      <c r="BM1716"/>
      <c r="BN1716"/>
      <c r="BO1716"/>
      <c r="BP1716"/>
      <c r="BQ1716"/>
      <c r="BR1716"/>
      <c r="BS1716"/>
      <c r="BT1716"/>
    </row>
    <row r="1717" spans="1:72" s="79" customFormat="1" ht="27" customHeight="1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 s="41"/>
      <c r="R1717" s="137"/>
      <c r="S1717"/>
      <c r="T1717" s="137"/>
      <c r="U1717" s="137"/>
      <c r="V1717" s="137"/>
      <c r="W1717" s="137"/>
      <c r="X1717" s="137"/>
      <c r="Y1717" s="137"/>
      <c r="Z1717"/>
      <c r="AA1717"/>
      <c r="AB1717"/>
      <c r="AC1717"/>
      <c r="AD1717"/>
      <c r="AE1717"/>
      <c r="AF1717" s="13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 s="137"/>
      <c r="BL1717" s="137"/>
      <c r="BM1717"/>
      <c r="BN1717"/>
      <c r="BO1717"/>
      <c r="BP1717"/>
      <c r="BQ1717"/>
      <c r="BR1717"/>
      <c r="BS1717"/>
      <c r="BT1717"/>
    </row>
    <row r="1718" spans="1:72" s="79" customFormat="1" ht="27" customHeight="1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 s="41"/>
      <c r="R1718" s="137"/>
      <c r="S1718"/>
      <c r="T1718" s="137"/>
      <c r="U1718" s="137"/>
      <c r="V1718" s="137"/>
      <c r="W1718" s="137"/>
      <c r="X1718" s="137"/>
      <c r="Y1718" s="137"/>
      <c r="Z1718"/>
      <c r="AA1718"/>
      <c r="AB1718"/>
      <c r="AC1718"/>
      <c r="AD1718"/>
      <c r="AE1718"/>
      <c r="AF1718" s="137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 s="137"/>
      <c r="BL1718" s="137"/>
      <c r="BM1718"/>
      <c r="BN1718"/>
      <c r="BO1718"/>
      <c r="BP1718"/>
      <c r="BQ1718"/>
      <c r="BR1718"/>
      <c r="BS1718"/>
      <c r="BT1718"/>
    </row>
    <row r="1719" spans="1:72" s="79" customFormat="1" ht="27" customHeight="1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 s="41"/>
      <c r="R1719" s="137"/>
      <c r="S1719"/>
      <c r="T1719" s="137"/>
      <c r="U1719" s="137"/>
      <c r="V1719" s="137"/>
      <c r="W1719" s="137"/>
      <c r="X1719" s="137"/>
      <c r="Y1719" s="137"/>
      <c r="Z1719"/>
      <c r="AA1719"/>
      <c r="AB1719"/>
      <c r="AC1719"/>
      <c r="AD1719"/>
      <c r="AE1719"/>
      <c r="AF1719" s="137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 s="137"/>
      <c r="BL1719" s="137"/>
      <c r="BM1719"/>
      <c r="BN1719"/>
      <c r="BO1719"/>
      <c r="BP1719"/>
      <c r="BQ1719"/>
      <c r="BR1719"/>
      <c r="BS1719"/>
      <c r="BT1719"/>
    </row>
    <row r="1720" spans="1:72" s="79" customFormat="1" ht="27" customHeight="1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 s="41"/>
      <c r="R1720" s="137"/>
      <c r="S1720"/>
      <c r="T1720" s="137"/>
      <c r="U1720" s="137"/>
      <c r="V1720" s="137"/>
      <c r="W1720" s="137"/>
      <c r="X1720" s="137"/>
      <c r="Y1720" s="137"/>
      <c r="Z1720"/>
      <c r="AA1720"/>
      <c r="AB1720"/>
      <c r="AC1720"/>
      <c r="AD1720"/>
      <c r="AE1720"/>
      <c r="AF1720" s="137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 s="137"/>
      <c r="BL1720" s="137"/>
      <c r="BM1720"/>
      <c r="BN1720"/>
      <c r="BO1720"/>
      <c r="BP1720"/>
      <c r="BQ1720"/>
      <c r="BR1720"/>
      <c r="BS1720"/>
      <c r="BT1720"/>
    </row>
    <row r="1721" spans="1:72" s="79" customFormat="1" ht="27" customHeight="1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 s="41"/>
      <c r="R1721" s="137"/>
      <c r="S1721"/>
      <c r="T1721" s="137"/>
      <c r="U1721" s="137"/>
      <c r="V1721" s="137"/>
      <c r="W1721" s="137"/>
      <c r="X1721" s="137"/>
      <c r="Y1721" s="137"/>
      <c r="Z1721"/>
      <c r="AA1721"/>
      <c r="AB1721"/>
      <c r="AC1721"/>
      <c r="AD1721"/>
      <c r="AE1721"/>
      <c r="AF1721" s="137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 s="137"/>
      <c r="BL1721" s="137"/>
      <c r="BM1721"/>
      <c r="BN1721"/>
      <c r="BO1721"/>
      <c r="BP1721"/>
      <c r="BQ1721"/>
      <c r="BR1721"/>
      <c r="BS1721"/>
      <c r="BT1721"/>
    </row>
    <row r="1722" spans="1:72" s="79" customFormat="1" ht="27" customHeight="1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 s="41"/>
      <c r="R1722" s="137"/>
      <c r="S1722"/>
      <c r="T1722" s="137"/>
      <c r="U1722" s="137"/>
      <c r="V1722" s="137"/>
      <c r="W1722" s="137"/>
      <c r="X1722" s="137"/>
      <c r="Y1722" s="137"/>
      <c r="Z1722"/>
      <c r="AA1722"/>
      <c r="AB1722"/>
      <c r="AC1722"/>
      <c r="AD1722"/>
      <c r="AE1722"/>
      <c r="AF1722" s="137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 s="137"/>
      <c r="BL1722" s="137"/>
      <c r="BM1722"/>
      <c r="BN1722"/>
      <c r="BO1722"/>
      <c r="BP1722"/>
      <c r="BQ1722"/>
      <c r="BR1722"/>
      <c r="BS1722"/>
      <c r="BT1722"/>
    </row>
    <row r="1723" spans="1:72" s="79" customFormat="1" ht="27" customHeight="1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 s="41"/>
      <c r="R1723" s="137"/>
      <c r="S1723"/>
      <c r="T1723" s="137"/>
      <c r="U1723" s="137"/>
      <c r="V1723" s="137"/>
      <c r="W1723" s="137"/>
      <c r="X1723" s="137"/>
      <c r="Y1723" s="137"/>
      <c r="Z1723"/>
      <c r="AA1723"/>
      <c r="AB1723"/>
      <c r="AC1723"/>
      <c r="AD1723"/>
      <c r="AE1723"/>
      <c r="AF1723" s="137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 s="137"/>
      <c r="BL1723" s="137"/>
      <c r="BM1723"/>
      <c r="BN1723"/>
      <c r="BO1723"/>
      <c r="BP1723"/>
      <c r="BQ1723"/>
      <c r="BR1723"/>
      <c r="BS1723"/>
      <c r="BT1723"/>
    </row>
    <row r="1724" spans="1:72" s="79" customFormat="1" ht="27" customHeight="1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 s="41"/>
      <c r="R1724" s="137"/>
      <c r="S1724"/>
      <c r="T1724" s="137"/>
      <c r="U1724" s="137"/>
      <c r="V1724" s="137"/>
      <c r="W1724" s="137"/>
      <c r="X1724" s="137"/>
      <c r="Y1724" s="137"/>
      <c r="Z1724"/>
      <c r="AA1724"/>
      <c r="AB1724"/>
      <c r="AC1724"/>
      <c r="AD1724"/>
      <c r="AE1724"/>
      <c r="AF1724" s="137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 s="137"/>
      <c r="BL1724" s="137"/>
      <c r="BM1724"/>
      <c r="BN1724"/>
      <c r="BO1724"/>
      <c r="BP1724"/>
      <c r="BQ1724"/>
      <c r="BR1724"/>
      <c r="BS1724"/>
      <c r="BT1724"/>
    </row>
    <row r="1725" spans="1:72" s="79" customFormat="1" ht="27" customHeight="1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 s="41"/>
      <c r="R1725" s="137"/>
      <c r="S1725"/>
      <c r="T1725" s="137"/>
      <c r="U1725" s="137"/>
      <c r="V1725" s="137"/>
      <c r="W1725" s="137"/>
      <c r="X1725" s="137"/>
      <c r="Y1725" s="137"/>
      <c r="Z1725"/>
      <c r="AA1725"/>
      <c r="AB1725"/>
      <c r="AC1725"/>
      <c r="AD1725"/>
      <c r="AE1725"/>
      <c r="AF1725" s="137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 s="137"/>
      <c r="BL1725" s="137"/>
      <c r="BM1725"/>
      <c r="BN1725"/>
      <c r="BO1725"/>
      <c r="BP1725"/>
      <c r="BQ1725"/>
      <c r="BR1725"/>
      <c r="BS1725"/>
      <c r="BT1725"/>
    </row>
    <row r="1726" spans="1:72" s="79" customFormat="1" ht="27" customHeight="1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 s="41"/>
      <c r="R1726" s="137"/>
      <c r="S1726"/>
      <c r="T1726" s="137"/>
      <c r="U1726" s="137"/>
      <c r="V1726" s="137"/>
      <c r="W1726" s="137"/>
      <c r="X1726" s="137"/>
      <c r="Y1726" s="137"/>
      <c r="Z1726"/>
      <c r="AA1726"/>
      <c r="AB1726"/>
      <c r="AC1726"/>
      <c r="AD1726"/>
      <c r="AE1726"/>
      <c r="AF1726" s="137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 s="137"/>
      <c r="BL1726" s="137"/>
      <c r="BM1726"/>
      <c r="BN1726"/>
      <c r="BO1726"/>
      <c r="BP1726"/>
      <c r="BQ1726"/>
      <c r="BR1726"/>
      <c r="BS1726"/>
      <c r="BT1726"/>
    </row>
    <row r="1727" spans="1:72" s="79" customFormat="1" ht="27" customHeight="1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 s="41"/>
      <c r="R1727" s="137"/>
      <c r="S1727"/>
      <c r="T1727" s="137"/>
      <c r="U1727" s="137"/>
      <c r="V1727" s="137"/>
      <c r="W1727" s="137"/>
      <c r="X1727" s="137"/>
      <c r="Y1727" s="137"/>
      <c r="Z1727"/>
      <c r="AA1727"/>
      <c r="AB1727"/>
      <c r="AC1727"/>
      <c r="AD1727"/>
      <c r="AE1727"/>
      <c r="AF1727" s="13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 s="137"/>
      <c r="BL1727" s="137"/>
      <c r="BM1727"/>
      <c r="BN1727"/>
      <c r="BO1727"/>
      <c r="BP1727"/>
      <c r="BQ1727"/>
      <c r="BR1727"/>
      <c r="BS1727"/>
      <c r="BT1727"/>
    </row>
    <row r="1728" spans="1:72" s="79" customFormat="1" ht="27" customHeight="1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 s="41"/>
      <c r="R1728" s="137"/>
      <c r="S1728"/>
      <c r="T1728" s="137"/>
      <c r="U1728" s="137"/>
      <c r="V1728" s="137"/>
      <c r="W1728" s="137"/>
      <c r="X1728" s="137"/>
      <c r="Y1728" s="137"/>
      <c r="Z1728"/>
      <c r="AA1728"/>
      <c r="AB1728"/>
      <c r="AC1728"/>
      <c r="AD1728"/>
      <c r="AE1728"/>
      <c r="AF1728" s="137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 s="137"/>
      <c r="BL1728" s="137"/>
      <c r="BM1728"/>
      <c r="BN1728"/>
      <c r="BO1728"/>
      <c r="BP1728"/>
      <c r="BQ1728"/>
      <c r="BR1728"/>
      <c r="BS1728"/>
      <c r="BT1728"/>
    </row>
    <row r="1729" spans="1:72" s="79" customFormat="1" ht="27" customHeight="1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 s="41"/>
      <c r="R1729" s="137"/>
      <c r="S1729"/>
      <c r="T1729" s="137"/>
      <c r="U1729" s="137"/>
      <c r="V1729" s="137"/>
      <c r="W1729" s="137"/>
      <c r="X1729" s="137"/>
      <c r="Y1729" s="137"/>
      <c r="Z1729"/>
      <c r="AA1729"/>
      <c r="AB1729"/>
      <c r="AC1729"/>
      <c r="AD1729"/>
      <c r="AE1729"/>
      <c r="AF1729" s="137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 s="137"/>
      <c r="BL1729" s="137"/>
      <c r="BM1729"/>
      <c r="BN1729"/>
      <c r="BO1729"/>
      <c r="BP1729"/>
      <c r="BQ1729"/>
      <c r="BR1729"/>
      <c r="BS1729"/>
      <c r="BT1729"/>
    </row>
    <row r="1730" spans="1:72" s="79" customFormat="1" ht="27" customHeight="1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 s="41"/>
      <c r="R1730" s="137"/>
      <c r="S1730"/>
      <c r="T1730" s="137"/>
      <c r="U1730" s="137"/>
      <c r="V1730" s="137"/>
      <c r="W1730" s="137"/>
      <c r="X1730" s="137"/>
      <c r="Y1730" s="137"/>
      <c r="Z1730"/>
      <c r="AA1730"/>
      <c r="AB1730"/>
      <c r="AC1730"/>
      <c r="AD1730"/>
      <c r="AE1730"/>
      <c r="AF1730" s="137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 s="137"/>
      <c r="BL1730" s="137"/>
      <c r="BM1730"/>
      <c r="BN1730"/>
      <c r="BO1730"/>
      <c r="BP1730"/>
      <c r="BQ1730"/>
      <c r="BR1730"/>
      <c r="BS1730"/>
      <c r="BT1730"/>
    </row>
    <row r="1731" spans="1:72" s="79" customFormat="1" ht="27" customHeight="1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 s="41"/>
      <c r="R1731" s="137"/>
      <c r="S1731"/>
      <c r="T1731" s="137"/>
      <c r="U1731" s="137"/>
      <c r="V1731" s="137"/>
      <c r="W1731" s="137"/>
      <c r="X1731" s="137"/>
      <c r="Y1731" s="137"/>
      <c r="Z1731"/>
      <c r="AA1731"/>
      <c r="AB1731"/>
      <c r="AC1731"/>
      <c r="AD1731"/>
      <c r="AE1731"/>
      <c r="AF1731" s="137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 s="137"/>
      <c r="BL1731" s="137"/>
      <c r="BM1731"/>
      <c r="BN1731"/>
      <c r="BO1731"/>
      <c r="BP1731"/>
      <c r="BQ1731"/>
      <c r="BR1731"/>
      <c r="BS1731"/>
      <c r="BT1731"/>
    </row>
    <row r="1732" spans="1:72" s="79" customFormat="1" ht="27" customHeight="1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 s="41"/>
      <c r="R1732" s="137"/>
      <c r="S1732"/>
      <c r="T1732" s="137"/>
      <c r="U1732" s="137"/>
      <c r="V1732" s="137"/>
      <c r="W1732" s="137"/>
      <c r="X1732" s="137"/>
      <c r="Y1732" s="137"/>
      <c r="Z1732"/>
      <c r="AA1732"/>
      <c r="AB1732"/>
      <c r="AC1732"/>
      <c r="AD1732"/>
      <c r="AE1732"/>
      <c r="AF1732" s="137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 s="137"/>
      <c r="BL1732" s="137"/>
      <c r="BM1732"/>
      <c r="BN1732"/>
      <c r="BO1732"/>
      <c r="BP1732"/>
      <c r="BQ1732"/>
      <c r="BR1732"/>
      <c r="BS1732"/>
      <c r="BT1732"/>
    </row>
    <row r="1733" spans="1:72" s="79" customFormat="1" ht="27" customHeight="1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 s="41"/>
      <c r="R1733" s="137"/>
      <c r="S1733"/>
      <c r="T1733" s="137"/>
      <c r="U1733" s="137"/>
      <c r="V1733" s="137"/>
      <c r="W1733" s="137"/>
      <c r="X1733" s="137"/>
      <c r="Y1733" s="137"/>
      <c r="Z1733"/>
      <c r="AA1733"/>
      <c r="AB1733"/>
      <c r="AC1733"/>
      <c r="AD1733"/>
      <c r="AE1733"/>
      <c r="AF1733" s="137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 s="137"/>
      <c r="BL1733" s="137"/>
      <c r="BM1733"/>
      <c r="BN1733"/>
      <c r="BO1733"/>
      <c r="BP1733"/>
      <c r="BQ1733"/>
      <c r="BR1733"/>
      <c r="BS1733"/>
      <c r="BT1733"/>
    </row>
    <row r="1734" spans="1:72" s="79" customFormat="1" ht="27" customHeight="1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 s="41"/>
      <c r="R1734" s="137"/>
      <c r="S1734"/>
      <c r="T1734" s="137"/>
      <c r="U1734" s="137"/>
      <c r="V1734" s="137"/>
      <c r="W1734" s="137"/>
      <c r="X1734" s="137"/>
      <c r="Y1734" s="137"/>
      <c r="Z1734"/>
      <c r="AA1734"/>
      <c r="AB1734"/>
      <c r="AC1734"/>
      <c r="AD1734"/>
      <c r="AE1734"/>
      <c r="AF1734" s="137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 s="137"/>
      <c r="BL1734" s="137"/>
      <c r="BM1734"/>
      <c r="BN1734"/>
      <c r="BO1734"/>
      <c r="BP1734"/>
      <c r="BQ1734"/>
      <c r="BR1734"/>
      <c r="BS1734"/>
      <c r="BT1734"/>
    </row>
    <row r="1735" spans="1:72" s="79" customFormat="1" ht="27" customHeight="1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 s="41"/>
      <c r="R1735" s="137"/>
      <c r="S1735"/>
      <c r="T1735" s="137"/>
      <c r="U1735" s="137"/>
      <c r="V1735" s="137"/>
      <c r="W1735" s="137"/>
      <c r="X1735" s="137"/>
      <c r="Y1735" s="137"/>
      <c r="Z1735"/>
      <c r="AA1735"/>
      <c r="AB1735"/>
      <c r="AC1735"/>
      <c r="AD1735"/>
      <c r="AE1735"/>
      <c r="AF1735" s="137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 s="137"/>
      <c r="BL1735" s="137"/>
      <c r="BM1735"/>
      <c r="BN1735"/>
      <c r="BO1735"/>
      <c r="BP1735"/>
      <c r="BQ1735"/>
      <c r="BR1735"/>
      <c r="BS1735"/>
      <c r="BT1735"/>
    </row>
    <row r="1736" spans="1:72" s="79" customFormat="1" ht="27" customHeight="1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 s="41"/>
      <c r="R1736" s="137"/>
      <c r="S1736"/>
      <c r="T1736" s="137"/>
      <c r="U1736" s="137"/>
      <c r="V1736" s="137"/>
      <c r="W1736" s="137"/>
      <c r="X1736" s="137"/>
      <c r="Y1736" s="137"/>
      <c r="Z1736"/>
      <c r="AA1736"/>
      <c r="AB1736"/>
      <c r="AC1736"/>
      <c r="AD1736"/>
      <c r="AE1736"/>
      <c r="AF1736" s="137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 s="137"/>
      <c r="BL1736" s="137"/>
      <c r="BM1736"/>
      <c r="BN1736"/>
      <c r="BO1736"/>
      <c r="BP1736"/>
      <c r="BQ1736"/>
      <c r="BR1736"/>
      <c r="BS1736"/>
      <c r="BT1736"/>
    </row>
    <row r="1737" spans="1:72" s="79" customFormat="1" ht="27" customHeight="1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 s="41"/>
      <c r="R1737" s="137"/>
      <c r="S1737"/>
      <c r="T1737" s="137"/>
      <c r="U1737" s="137"/>
      <c r="V1737" s="137"/>
      <c r="W1737" s="137"/>
      <c r="X1737" s="137"/>
      <c r="Y1737" s="137"/>
      <c r="Z1737"/>
      <c r="AA1737"/>
      <c r="AB1737"/>
      <c r="AC1737"/>
      <c r="AD1737"/>
      <c r="AE1737"/>
      <c r="AF1737" s="1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 s="137"/>
      <c r="BL1737" s="137"/>
      <c r="BM1737"/>
      <c r="BN1737"/>
      <c r="BO1737"/>
      <c r="BP1737"/>
      <c r="BQ1737"/>
      <c r="BR1737"/>
      <c r="BS1737"/>
      <c r="BT1737"/>
    </row>
    <row r="1738" spans="1:72" s="79" customFormat="1" ht="27" customHeight="1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 s="41"/>
      <c r="R1738" s="137"/>
      <c r="S1738"/>
      <c r="T1738" s="137"/>
      <c r="U1738" s="137"/>
      <c r="V1738" s="137"/>
      <c r="W1738" s="137"/>
      <c r="X1738" s="137"/>
      <c r="Y1738" s="137"/>
      <c r="Z1738"/>
      <c r="AA1738"/>
      <c r="AB1738"/>
      <c r="AC1738"/>
      <c r="AD1738"/>
      <c r="AE1738"/>
      <c r="AF1738" s="137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 s="137"/>
      <c r="BL1738" s="137"/>
      <c r="BM1738"/>
      <c r="BN1738"/>
      <c r="BO1738"/>
      <c r="BP1738"/>
      <c r="BQ1738"/>
      <c r="BR1738"/>
      <c r="BS1738"/>
      <c r="BT1738"/>
    </row>
    <row r="1739" spans="1:72" s="79" customFormat="1" ht="27" customHeight="1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 s="41"/>
      <c r="R1739" s="137"/>
      <c r="S1739"/>
      <c r="T1739" s="137"/>
      <c r="U1739" s="137"/>
      <c r="V1739" s="137"/>
      <c r="W1739" s="137"/>
      <c r="X1739" s="137"/>
      <c r="Y1739" s="137"/>
      <c r="Z1739"/>
      <c r="AA1739"/>
      <c r="AB1739"/>
      <c r="AC1739"/>
      <c r="AD1739"/>
      <c r="AE1739"/>
      <c r="AF1739" s="137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 s="137"/>
      <c r="BL1739" s="137"/>
      <c r="BM1739"/>
      <c r="BN1739"/>
      <c r="BO1739"/>
      <c r="BP1739"/>
      <c r="BQ1739"/>
      <c r="BR1739"/>
      <c r="BS1739"/>
      <c r="BT1739"/>
    </row>
    <row r="1740" spans="1:72" s="79" customFormat="1" ht="27" customHeight="1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 s="41"/>
      <c r="R1740" s="137"/>
      <c r="S1740"/>
      <c r="T1740" s="137"/>
      <c r="U1740" s="137"/>
      <c r="V1740" s="137"/>
      <c r="W1740" s="137"/>
      <c r="X1740" s="137"/>
      <c r="Y1740" s="137"/>
      <c r="Z1740"/>
      <c r="AA1740"/>
      <c r="AB1740"/>
      <c r="AC1740"/>
      <c r="AD1740"/>
      <c r="AE1740"/>
      <c r="AF1740" s="137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 s="137"/>
      <c r="BL1740" s="137"/>
      <c r="BM1740"/>
      <c r="BN1740"/>
      <c r="BO1740"/>
      <c r="BP1740"/>
      <c r="BQ1740"/>
      <c r="BR1740"/>
      <c r="BS1740"/>
      <c r="BT1740"/>
    </row>
    <row r="1741" spans="1:72" s="79" customFormat="1" ht="27" customHeight="1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 s="41"/>
      <c r="R1741" s="137"/>
      <c r="S1741"/>
      <c r="T1741" s="137"/>
      <c r="U1741" s="137"/>
      <c r="V1741" s="137"/>
      <c r="W1741" s="137"/>
      <c r="X1741" s="137"/>
      <c r="Y1741" s="137"/>
      <c r="Z1741"/>
      <c r="AA1741"/>
      <c r="AB1741"/>
      <c r="AC1741"/>
      <c r="AD1741"/>
      <c r="AE1741"/>
      <c r="AF1741" s="137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 s="137"/>
      <c r="BL1741" s="137"/>
      <c r="BM1741"/>
      <c r="BN1741"/>
      <c r="BO1741"/>
      <c r="BP1741"/>
      <c r="BQ1741"/>
      <c r="BR1741"/>
      <c r="BS1741"/>
      <c r="BT1741"/>
    </row>
    <row r="1742" spans="1:72" s="79" customFormat="1" ht="27" customHeight="1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 s="41"/>
      <c r="R1742" s="137"/>
      <c r="S1742"/>
      <c r="T1742" s="137"/>
      <c r="U1742" s="137"/>
      <c r="V1742" s="137"/>
      <c r="W1742" s="137"/>
      <c r="X1742" s="137"/>
      <c r="Y1742" s="137"/>
      <c r="Z1742"/>
      <c r="AA1742"/>
      <c r="AB1742"/>
      <c r="AC1742"/>
      <c r="AD1742"/>
      <c r="AE1742"/>
      <c r="AF1742" s="137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 s="137"/>
      <c r="BL1742" s="137"/>
      <c r="BM1742"/>
      <c r="BN1742"/>
      <c r="BO1742"/>
      <c r="BP1742"/>
      <c r="BQ1742"/>
      <c r="BR1742"/>
      <c r="BS1742"/>
      <c r="BT1742"/>
    </row>
    <row r="1743" spans="1:72" s="79" customFormat="1" ht="27" customHeight="1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 s="41"/>
      <c r="R1743" s="137"/>
      <c r="S1743"/>
      <c r="T1743" s="137"/>
      <c r="U1743" s="137"/>
      <c r="V1743" s="137"/>
      <c r="W1743" s="137"/>
      <c r="X1743" s="137"/>
      <c r="Y1743" s="137"/>
      <c r="Z1743"/>
      <c r="AA1743"/>
      <c r="AB1743"/>
      <c r="AC1743"/>
      <c r="AD1743"/>
      <c r="AE1743"/>
      <c r="AF1743" s="137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 s="137"/>
      <c r="BL1743" s="137"/>
      <c r="BM1743"/>
      <c r="BN1743"/>
      <c r="BO1743"/>
      <c r="BP1743"/>
      <c r="BQ1743"/>
      <c r="BR1743"/>
      <c r="BS1743"/>
      <c r="BT1743"/>
    </row>
    <row r="1744" spans="1:72" s="79" customFormat="1" ht="27" customHeight="1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 s="41"/>
      <c r="R1744" s="137"/>
      <c r="S1744"/>
      <c r="T1744" s="137"/>
      <c r="U1744" s="137"/>
      <c r="V1744" s="137"/>
      <c r="W1744" s="137"/>
      <c r="X1744" s="137"/>
      <c r="Y1744" s="137"/>
      <c r="Z1744"/>
      <c r="AA1744"/>
      <c r="AB1744"/>
      <c r="AC1744"/>
      <c r="AD1744"/>
      <c r="AE1744"/>
      <c r="AF1744" s="137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 s="137"/>
      <c r="BL1744" s="137"/>
      <c r="BM1744"/>
      <c r="BN1744"/>
      <c r="BO1744"/>
      <c r="BP1744"/>
      <c r="BQ1744"/>
      <c r="BR1744"/>
      <c r="BS1744"/>
      <c r="BT1744"/>
    </row>
    <row r="1745" spans="1:72" s="79" customFormat="1" ht="27" customHeight="1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 s="41"/>
      <c r="R1745" s="137"/>
      <c r="S1745"/>
      <c r="T1745" s="137"/>
      <c r="U1745" s="137"/>
      <c r="V1745" s="137"/>
      <c r="W1745" s="137"/>
      <c r="X1745" s="137"/>
      <c r="Y1745" s="137"/>
      <c r="Z1745"/>
      <c r="AA1745"/>
      <c r="AB1745"/>
      <c r="AC1745"/>
      <c r="AD1745"/>
      <c r="AE1745"/>
      <c r="AF1745" s="137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 s="137"/>
      <c r="BL1745" s="137"/>
      <c r="BM1745"/>
      <c r="BN1745"/>
      <c r="BO1745"/>
      <c r="BP1745"/>
      <c r="BQ1745"/>
      <c r="BR1745"/>
      <c r="BS1745"/>
      <c r="BT1745"/>
    </row>
    <row r="1746" spans="1:72" s="79" customFormat="1" ht="27" customHeight="1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 s="41"/>
      <c r="R1746" s="137"/>
      <c r="S1746"/>
      <c r="T1746" s="137"/>
      <c r="U1746" s="137"/>
      <c r="V1746" s="137"/>
      <c r="W1746" s="137"/>
      <c r="X1746" s="137"/>
      <c r="Y1746" s="137"/>
      <c r="Z1746"/>
      <c r="AA1746"/>
      <c r="AB1746"/>
      <c r="AC1746"/>
      <c r="AD1746"/>
      <c r="AE1746"/>
      <c r="AF1746" s="137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 s="137"/>
      <c r="BL1746" s="137"/>
      <c r="BM1746"/>
      <c r="BN1746"/>
      <c r="BO1746"/>
      <c r="BP1746"/>
      <c r="BQ1746"/>
      <c r="BR1746"/>
      <c r="BS1746"/>
      <c r="BT1746"/>
    </row>
    <row r="1747" spans="1:72" s="79" customFormat="1" ht="27" customHeight="1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 s="41"/>
      <c r="R1747" s="137"/>
      <c r="S1747"/>
      <c r="T1747" s="137"/>
      <c r="U1747" s="137"/>
      <c r="V1747" s="137"/>
      <c r="W1747" s="137"/>
      <c r="X1747" s="137"/>
      <c r="Y1747" s="137"/>
      <c r="Z1747"/>
      <c r="AA1747"/>
      <c r="AB1747"/>
      <c r="AC1747"/>
      <c r="AD1747"/>
      <c r="AE1747"/>
      <c r="AF1747" s="13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 s="137"/>
      <c r="BL1747" s="137"/>
      <c r="BM1747"/>
      <c r="BN1747"/>
      <c r="BO1747"/>
      <c r="BP1747"/>
      <c r="BQ1747"/>
      <c r="BR1747"/>
      <c r="BS1747"/>
      <c r="BT1747"/>
    </row>
    <row r="1748" spans="1:72" s="79" customFormat="1" ht="27" customHeight="1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 s="41"/>
      <c r="R1748" s="137"/>
      <c r="S1748"/>
      <c r="T1748" s="137"/>
      <c r="U1748" s="137"/>
      <c r="V1748" s="137"/>
      <c r="W1748" s="137"/>
      <c r="X1748" s="137"/>
      <c r="Y1748" s="137"/>
      <c r="Z1748"/>
      <c r="AA1748"/>
      <c r="AB1748"/>
      <c r="AC1748"/>
      <c r="AD1748"/>
      <c r="AE1748"/>
      <c r="AF1748" s="137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 s="137"/>
      <c r="BL1748" s="137"/>
      <c r="BM1748"/>
      <c r="BN1748"/>
      <c r="BO1748"/>
      <c r="BP1748"/>
      <c r="BQ1748"/>
      <c r="BR1748"/>
      <c r="BS1748"/>
      <c r="BT1748"/>
    </row>
    <row r="1749" spans="1:72" s="79" customFormat="1" ht="27" customHeight="1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 s="41"/>
      <c r="R1749" s="137"/>
      <c r="S1749"/>
      <c r="T1749" s="137"/>
      <c r="U1749" s="137"/>
      <c r="V1749" s="137"/>
      <c r="W1749" s="137"/>
      <c r="X1749" s="137"/>
      <c r="Y1749" s="137"/>
      <c r="Z1749"/>
      <c r="AA1749"/>
      <c r="AB1749"/>
      <c r="AC1749"/>
      <c r="AD1749"/>
      <c r="AE1749"/>
      <c r="AF1749" s="137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 s="137"/>
      <c r="BL1749" s="137"/>
      <c r="BM1749"/>
      <c r="BN1749"/>
      <c r="BO1749"/>
      <c r="BP1749"/>
      <c r="BQ1749"/>
      <c r="BR1749"/>
      <c r="BS1749"/>
      <c r="BT1749"/>
    </row>
    <row r="1750" spans="1:72" s="79" customFormat="1" ht="27" customHeight="1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 s="41"/>
      <c r="R1750" s="137"/>
      <c r="S1750"/>
      <c r="T1750" s="137"/>
      <c r="U1750" s="137"/>
      <c r="V1750" s="137"/>
      <c r="W1750" s="137"/>
      <c r="X1750" s="137"/>
      <c r="Y1750" s="137"/>
      <c r="Z1750"/>
      <c r="AA1750"/>
      <c r="AB1750"/>
      <c r="AC1750"/>
      <c r="AD1750"/>
      <c r="AE1750"/>
      <c r="AF1750" s="137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 s="137"/>
      <c r="BL1750" s="137"/>
      <c r="BM1750"/>
      <c r="BN1750"/>
      <c r="BO1750"/>
      <c r="BP1750"/>
      <c r="BQ1750"/>
      <c r="BR1750"/>
      <c r="BS1750"/>
      <c r="BT1750"/>
    </row>
    <row r="1751" spans="1:72" s="79" customFormat="1" ht="27" customHeight="1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 s="41"/>
      <c r="R1751" s="137"/>
      <c r="S1751"/>
      <c r="T1751" s="137"/>
      <c r="U1751" s="137"/>
      <c r="V1751" s="137"/>
      <c r="W1751" s="137"/>
      <c r="X1751" s="137"/>
      <c r="Y1751" s="137"/>
      <c r="Z1751"/>
      <c r="AA1751"/>
      <c r="AB1751"/>
      <c r="AC1751"/>
      <c r="AD1751"/>
      <c r="AE1751"/>
      <c r="AF1751" s="137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 s="137"/>
      <c r="BL1751" s="137"/>
      <c r="BM1751"/>
      <c r="BN1751"/>
      <c r="BO1751"/>
      <c r="BP1751"/>
      <c r="BQ1751"/>
      <c r="BR1751"/>
      <c r="BS1751"/>
      <c r="BT1751"/>
    </row>
    <row r="1752" spans="1:72" s="79" customFormat="1" ht="27" customHeight="1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 s="41"/>
      <c r="R1752" s="137"/>
      <c r="S1752"/>
      <c r="T1752" s="137"/>
      <c r="U1752" s="137"/>
      <c r="V1752" s="137"/>
      <c r="W1752" s="137"/>
      <c r="X1752" s="137"/>
      <c r="Y1752" s="137"/>
      <c r="Z1752"/>
      <c r="AA1752"/>
      <c r="AB1752"/>
      <c r="AC1752"/>
      <c r="AD1752"/>
      <c r="AE1752"/>
      <c r="AF1752" s="137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 s="137"/>
      <c r="BL1752" s="137"/>
      <c r="BM1752"/>
      <c r="BN1752"/>
      <c r="BO1752"/>
      <c r="BP1752"/>
      <c r="BQ1752"/>
      <c r="BR1752"/>
      <c r="BS1752"/>
      <c r="BT1752"/>
    </row>
    <row r="1753" spans="1:72" s="79" customFormat="1" ht="27" customHeight="1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 s="41"/>
      <c r="R1753" s="137"/>
      <c r="S1753"/>
      <c r="T1753" s="137"/>
      <c r="U1753" s="137"/>
      <c r="V1753" s="137"/>
      <c r="W1753" s="137"/>
      <c r="X1753" s="137"/>
      <c r="Y1753" s="137"/>
      <c r="Z1753"/>
      <c r="AA1753"/>
      <c r="AB1753"/>
      <c r="AC1753"/>
      <c r="AD1753"/>
      <c r="AE1753"/>
      <c r="AF1753" s="137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 s="137"/>
      <c r="BL1753" s="137"/>
      <c r="BM1753"/>
      <c r="BN1753"/>
      <c r="BO1753"/>
      <c r="BP1753"/>
      <c r="BQ1753"/>
      <c r="BR1753"/>
      <c r="BS1753"/>
      <c r="BT1753"/>
    </row>
    <row r="1754" spans="1:72" s="79" customFormat="1" ht="27" customHeight="1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 s="41"/>
      <c r="R1754" s="137"/>
      <c r="S1754"/>
      <c r="T1754" s="137"/>
      <c r="U1754" s="137"/>
      <c r="V1754" s="137"/>
      <c r="W1754" s="137"/>
      <c r="X1754" s="137"/>
      <c r="Y1754" s="137"/>
      <c r="Z1754"/>
      <c r="AA1754"/>
      <c r="AB1754"/>
      <c r="AC1754"/>
      <c r="AD1754"/>
      <c r="AE1754"/>
      <c r="AF1754" s="137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 s="137"/>
      <c r="BL1754" s="137"/>
      <c r="BM1754"/>
      <c r="BN1754"/>
      <c r="BO1754"/>
      <c r="BP1754"/>
      <c r="BQ1754"/>
      <c r="BR1754"/>
      <c r="BS1754"/>
      <c r="BT1754"/>
    </row>
    <row r="1755" spans="1:72" s="79" customFormat="1" ht="27" customHeight="1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 s="41"/>
      <c r="R1755" s="137"/>
      <c r="S1755"/>
      <c r="T1755" s="137"/>
      <c r="U1755" s="137"/>
      <c r="V1755" s="137"/>
      <c r="W1755" s="137"/>
      <c r="X1755" s="137"/>
      <c r="Y1755" s="137"/>
      <c r="Z1755"/>
      <c r="AA1755"/>
      <c r="AB1755"/>
      <c r="AC1755"/>
      <c r="AD1755"/>
      <c r="AE1755"/>
      <c r="AF1755" s="137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 s="137"/>
      <c r="BL1755" s="137"/>
      <c r="BM1755"/>
      <c r="BN1755"/>
      <c r="BO1755"/>
      <c r="BP1755"/>
      <c r="BQ1755"/>
      <c r="BR1755"/>
      <c r="BS1755"/>
      <c r="BT1755"/>
    </row>
    <row r="1756" spans="1:72" s="79" customFormat="1" ht="27" customHeight="1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 s="41"/>
      <c r="R1756" s="137"/>
      <c r="S1756"/>
      <c r="T1756" s="137"/>
      <c r="U1756" s="137"/>
      <c r="V1756" s="137"/>
      <c r="W1756" s="137"/>
      <c r="X1756" s="137"/>
      <c r="Y1756" s="137"/>
      <c r="Z1756"/>
      <c r="AA1756"/>
      <c r="AB1756"/>
      <c r="AC1756"/>
      <c r="AD1756"/>
      <c r="AE1756"/>
      <c r="AF1756" s="137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 s="137"/>
      <c r="BL1756" s="137"/>
      <c r="BM1756"/>
      <c r="BN1756"/>
      <c r="BO1756"/>
      <c r="BP1756"/>
      <c r="BQ1756"/>
      <c r="BR1756"/>
      <c r="BS1756"/>
      <c r="BT1756"/>
    </row>
    <row r="1757" spans="1:72" s="79" customFormat="1" ht="27" customHeight="1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 s="41"/>
      <c r="R1757" s="137"/>
      <c r="S1757"/>
      <c r="T1757" s="137"/>
      <c r="U1757" s="137"/>
      <c r="V1757" s="137"/>
      <c r="W1757" s="137"/>
      <c r="X1757" s="137"/>
      <c r="Y1757" s="137"/>
      <c r="Z1757"/>
      <c r="AA1757"/>
      <c r="AB1757"/>
      <c r="AC1757"/>
      <c r="AD1757"/>
      <c r="AE1757"/>
      <c r="AF1757" s="13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 s="137"/>
      <c r="BL1757" s="137"/>
      <c r="BM1757"/>
      <c r="BN1757"/>
      <c r="BO1757"/>
      <c r="BP1757"/>
      <c r="BQ1757"/>
      <c r="BR1757"/>
      <c r="BS1757"/>
      <c r="BT1757"/>
    </row>
    <row r="1758" spans="1:72" s="79" customFormat="1" ht="27" customHeight="1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 s="41"/>
      <c r="R1758" s="137"/>
      <c r="S1758"/>
      <c r="T1758" s="137"/>
      <c r="U1758" s="137"/>
      <c r="V1758" s="137"/>
      <c r="W1758" s="137"/>
      <c r="X1758" s="137"/>
      <c r="Y1758" s="137"/>
      <c r="Z1758"/>
      <c r="AA1758"/>
      <c r="AB1758"/>
      <c r="AC1758"/>
      <c r="AD1758"/>
      <c r="AE1758"/>
      <c r="AF1758" s="137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 s="137"/>
      <c r="BL1758" s="137"/>
      <c r="BM1758"/>
      <c r="BN1758"/>
      <c r="BO1758"/>
      <c r="BP1758"/>
      <c r="BQ1758"/>
      <c r="BR1758"/>
      <c r="BS1758"/>
      <c r="BT1758"/>
    </row>
    <row r="1759" spans="1:72" s="79" customFormat="1" ht="27" customHeight="1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 s="41"/>
      <c r="R1759" s="137"/>
      <c r="S1759"/>
      <c r="T1759" s="137"/>
      <c r="U1759" s="137"/>
      <c r="V1759" s="137"/>
      <c r="W1759" s="137"/>
      <c r="X1759" s="137"/>
      <c r="Y1759" s="137"/>
      <c r="Z1759"/>
      <c r="AA1759"/>
      <c r="AB1759"/>
      <c r="AC1759"/>
      <c r="AD1759"/>
      <c r="AE1759"/>
      <c r="AF1759" s="137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 s="137"/>
      <c r="BL1759" s="137"/>
      <c r="BM1759"/>
      <c r="BN1759"/>
      <c r="BO1759"/>
      <c r="BP1759"/>
      <c r="BQ1759"/>
      <c r="BR1759"/>
      <c r="BS1759"/>
      <c r="BT1759"/>
    </row>
    <row r="1760" spans="1:72" s="79" customFormat="1" ht="27" customHeight="1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 s="41"/>
      <c r="R1760" s="137"/>
      <c r="S1760"/>
      <c r="T1760" s="137"/>
      <c r="U1760" s="137"/>
      <c r="V1760" s="137"/>
      <c r="W1760" s="137"/>
      <c r="X1760" s="137"/>
      <c r="Y1760" s="137"/>
      <c r="Z1760"/>
      <c r="AA1760"/>
      <c r="AB1760"/>
      <c r="AC1760"/>
      <c r="AD1760"/>
      <c r="AE1760"/>
      <c r="AF1760" s="137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 s="137"/>
      <c r="BL1760" s="137"/>
      <c r="BM1760"/>
      <c r="BN1760"/>
      <c r="BO1760"/>
      <c r="BP1760"/>
      <c r="BQ1760"/>
      <c r="BR1760"/>
      <c r="BS1760"/>
      <c r="BT1760"/>
    </row>
    <row r="1761" spans="1:72" s="79" customFormat="1" ht="27" customHeight="1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 s="41"/>
      <c r="R1761" s="137"/>
      <c r="S1761"/>
      <c r="T1761" s="137"/>
      <c r="U1761" s="137"/>
      <c r="V1761" s="137"/>
      <c r="W1761" s="137"/>
      <c r="X1761" s="137"/>
      <c r="Y1761" s="137"/>
      <c r="Z1761"/>
      <c r="AA1761"/>
      <c r="AB1761"/>
      <c r="AC1761"/>
      <c r="AD1761"/>
      <c r="AE1761"/>
      <c r="AF1761" s="137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 s="137"/>
      <c r="BL1761" s="137"/>
      <c r="BM1761"/>
      <c r="BN1761"/>
      <c r="BO1761"/>
      <c r="BP1761"/>
      <c r="BQ1761"/>
      <c r="BR1761"/>
      <c r="BS1761"/>
      <c r="BT1761"/>
    </row>
    <row r="1762" spans="1:72" s="79" customFormat="1" ht="27" customHeight="1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 s="41"/>
      <c r="R1762" s="137"/>
      <c r="S1762"/>
      <c r="T1762" s="137"/>
      <c r="U1762" s="137"/>
      <c r="V1762" s="137"/>
      <c r="W1762" s="137"/>
      <c r="X1762" s="137"/>
      <c r="Y1762" s="137"/>
      <c r="Z1762"/>
      <c r="AA1762"/>
      <c r="AB1762"/>
      <c r="AC1762"/>
      <c r="AD1762"/>
      <c r="AE1762"/>
      <c r="AF1762" s="137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 s="137"/>
      <c r="BL1762" s="137"/>
      <c r="BM1762"/>
      <c r="BN1762"/>
      <c r="BO1762"/>
      <c r="BP1762"/>
      <c r="BQ1762"/>
      <c r="BR1762"/>
      <c r="BS1762"/>
      <c r="BT1762"/>
    </row>
    <row r="1763" spans="1:72" s="79" customFormat="1" ht="27" customHeight="1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 s="41"/>
      <c r="R1763" s="137"/>
      <c r="S1763"/>
      <c r="T1763" s="137"/>
      <c r="U1763" s="137"/>
      <c r="V1763" s="137"/>
      <c r="W1763" s="137"/>
      <c r="X1763" s="137"/>
      <c r="Y1763" s="137"/>
      <c r="Z1763"/>
      <c r="AA1763"/>
      <c r="AB1763"/>
      <c r="AC1763"/>
      <c r="AD1763"/>
      <c r="AE1763"/>
      <c r="AF1763" s="137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 s="137"/>
      <c r="BL1763" s="137"/>
      <c r="BM1763"/>
      <c r="BN1763"/>
      <c r="BO1763"/>
      <c r="BP1763"/>
      <c r="BQ1763"/>
      <c r="BR1763"/>
      <c r="BS1763"/>
      <c r="BT1763"/>
    </row>
    <row r="1764" spans="1:72" s="79" customFormat="1" ht="27" customHeight="1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 s="41"/>
      <c r="R1764" s="137"/>
      <c r="S1764"/>
      <c r="T1764" s="137"/>
      <c r="U1764" s="137"/>
      <c r="V1764" s="137"/>
      <c r="W1764" s="137"/>
      <c r="X1764" s="137"/>
      <c r="Y1764" s="137"/>
      <c r="Z1764"/>
      <c r="AA1764"/>
      <c r="AB1764"/>
      <c r="AC1764"/>
      <c r="AD1764"/>
      <c r="AE1764"/>
      <c r="AF1764" s="137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 s="137"/>
      <c r="BL1764" s="137"/>
      <c r="BM1764"/>
      <c r="BN1764"/>
      <c r="BO1764"/>
      <c r="BP1764"/>
      <c r="BQ1764"/>
      <c r="BR1764"/>
      <c r="BS1764"/>
      <c r="BT1764"/>
    </row>
    <row r="1765" spans="1:72" s="79" customFormat="1" ht="27" customHeight="1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 s="41"/>
      <c r="R1765" s="137"/>
      <c r="S1765"/>
      <c r="T1765" s="137"/>
      <c r="U1765" s="137"/>
      <c r="V1765" s="137"/>
      <c r="W1765" s="137"/>
      <c r="X1765" s="137"/>
      <c r="Y1765" s="137"/>
      <c r="Z1765"/>
      <c r="AA1765"/>
      <c r="AB1765"/>
      <c r="AC1765"/>
      <c r="AD1765"/>
      <c r="AE1765"/>
      <c r="AF1765" s="137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 s="137"/>
      <c r="BL1765" s="137"/>
      <c r="BM1765"/>
      <c r="BN1765"/>
      <c r="BO1765"/>
      <c r="BP1765"/>
      <c r="BQ1765"/>
      <c r="BR1765"/>
      <c r="BS1765"/>
      <c r="BT1765"/>
    </row>
    <row r="1766" spans="1:72" s="79" customFormat="1" ht="27" customHeight="1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 s="41"/>
      <c r="R1766" s="137"/>
      <c r="S1766"/>
      <c r="T1766" s="137"/>
      <c r="U1766" s="137"/>
      <c r="V1766" s="137"/>
      <c r="W1766" s="137"/>
      <c r="X1766" s="137"/>
      <c r="Y1766" s="137"/>
      <c r="Z1766"/>
      <c r="AA1766"/>
      <c r="AB1766"/>
      <c r="AC1766"/>
      <c r="AD1766"/>
      <c r="AE1766"/>
      <c r="AF1766" s="137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 s="137"/>
      <c r="BL1766" s="137"/>
      <c r="BM1766"/>
      <c r="BN1766"/>
      <c r="BO1766"/>
      <c r="BP1766"/>
      <c r="BQ1766"/>
      <c r="BR1766"/>
      <c r="BS1766"/>
      <c r="BT1766"/>
    </row>
    <row r="1767" spans="1:72" s="79" customFormat="1" ht="27" customHeight="1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 s="41"/>
      <c r="R1767" s="137"/>
      <c r="S1767"/>
      <c r="T1767" s="137"/>
      <c r="U1767" s="137"/>
      <c r="V1767" s="137"/>
      <c r="W1767" s="137"/>
      <c r="X1767" s="137"/>
      <c r="Y1767" s="137"/>
      <c r="Z1767"/>
      <c r="AA1767"/>
      <c r="AB1767"/>
      <c r="AC1767"/>
      <c r="AD1767"/>
      <c r="AE1767"/>
      <c r="AF1767" s="13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 s="137"/>
      <c r="BL1767" s="137"/>
      <c r="BM1767"/>
      <c r="BN1767"/>
      <c r="BO1767"/>
      <c r="BP1767"/>
      <c r="BQ1767"/>
      <c r="BR1767"/>
      <c r="BS1767"/>
      <c r="BT1767"/>
    </row>
    <row r="1768" spans="1:72" s="79" customFormat="1" ht="27" customHeight="1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 s="41"/>
      <c r="R1768" s="137"/>
      <c r="S1768"/>
      <c r="T1768" s="137"/>
      <c r="U1768" s="137"/>
      <c r="V1768" s="137"/>
      <c r="W1768" s="137"/>
      <c r="X1768" s="137"/>
      <c r="Y1768" s="137"/>
      <c r="Z1768"/>
      <c r="AA1768"/>
      <c r="AB1768"/>
      <c r="AC1768"/>
      <c r="AD1768"/>
      <c r="AE1768"/>
      <c r="AF1768" s="137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 s="137"/>
      <c r="BL1768" s="137"/>
      <c r="BM1768"/>
      <c r="BN1768"/>
      <c r="BO1768"/>
      <c r="BP1768"/>
      <c r="BQ1768"/>
      <c r="BR1768"/>
      <c r="BS1768"/>
      <c r="BT1768"/>
    </row>
    <row r="1769" spans="1:72" s="79" customFormat="1" ht="27" customHeight="1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 s="41"/>
      <c r="R1769" s="137"/>
      <c r="S1769"/>
      <c r="T1769" s="137"/>
      <c r="U1769" s="137"/>
      <c r="V1769" s="137"/>
      <c r="W1769" s="137"/>
      <c r="X1769" s="137"/>
      <c r="Y1769" s="137"/>
      <c r="Z1769"/>
      <c r="AA1769"/>
      <c r="AB1769"/>
      <c r="AC1769"/>
      <c r="AD1769"/>
      <c r="AE1769"/>
      <c r="AF1769" s="137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 s="137"/>
      <c r="BL1769" s="137"/>
      <c r="BM1769"/>
      <c r="BN1769"/>
      <c r="BO1769"/>
      <c r="BP1769"/>
      <c r="BQ1769"/>
      <c r="BR1769"/>
      <c r="BS1769"/>
      <c r="BT1769"/>
    </row>
    <row r="1770" spans="1:72" s="79" customFormat="1" ht="27" customHeight="1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 s="41"/>
      <c r="R1770" s="137"/>
      <c r="S1770"/>
      <c r="T1770" s="137"/>
      <c r="U1770" s="137"/>
      <c r="V1770" s="137"/>
      <c r="W1770" s="137"/>
      <c r="X1770" s="137"/>
      <c r="Y1770" s="137"/>
      <c r="Z1770"/>
      <c r="AA1770"/>
      <c r="AB1770"/>
      <c r="AC1770"/>
      <c r="AD1770"/>
      <c r="AE1770"/>
      <c r="AF1770" s="137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 s="137"/>
      <c r="BL1770" s="137"/>
      <c r="BM1770"/>
      <c r="BN1770"/>
      <c r="BO1770"/>
      <c r="BP1770"/>
      <c r="BQ1770"/>
      <c r="BR1770"/>
      <c r="BS1770"/>
      <c r="BT1770"/>
    </row>
    <row r="1771" spans="1:72" s="79" customFormat="1" ht="27" customHeight="1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 s="41"/>
      <c r="R1771" s="137"/>
      <c r="S1771"/>
      <c r="T1771" s="137"/>
      <c r="U1771" s="137"/>
      <c r="V1771" s="137"/>
      <c r="W1771" s="137"/>
      <c r="X1771" s="137"/>
      <c r="Y1771" s="137"/>
      <c r="Z1771"/>
      <c r="AA1771"/>
      <c r="AB1771"/>
      <c r="AC1771"/>
      <c r="AD1771"/>
      <c r="AE1771"/>
      <c r="AF1771" s="137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 s="137"/>
      <c r="BL1771" s="137"/>
      <c r="BM1771"/>
      <c r="BN1771"/>
      <c r="BO1771"/>
      <c r="BP1771"/>
      <c r="BQ1771"/>
      <c r="BR1771"/>
      <c r="BS1771"/>
      <c r="BT1771"/>
    </row>
    <row r="1772" spans="1:72" s="79" customFormat="1" ht="27" customHeight="1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 s="41"/>
      <c r="R1772" s="137"/>
      <c r="S1772"/>
      <c r="T1772" s="137"/>
      <c r="U1772" s="137"/>
      <c r="V1772" s="137"/>
      <c r="W1772" s="137"/>
      <c r="X1772" s="137"/>
      <c r="Y1772" s="137"/>
      <c r="Z1772"/>
      <c r="AA1772"/>
      <c r="AB1772"/>
      <c r="AC1772"/>
      <c r="AD1772"/>
      <c r="AE1772"/>
      <c r="AF1772" s="137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 s="137"/>
      <c r="BL1772" s="137"/>
      <c r="BM1772"/>
      <c r="BN1772"/>
      <c r="BO1772"/>
      <c r="BP1772"/>
      <c r="BQ1772"/>
      <c r="BR1772"/>
      <c r="BS1772"/>
      <c r="BT1772"/>
    </row>
    <row r="1773" spans="1:72" s="79" customFormat="1" ht="27" customHeight="1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 s="41"/>
      <c r="R1773" s="137"/>
      <c r="S1773"/>
      <c r="T1773" s="137"/>
      <c r="U1773" s="137"/>
      <c r="V1773" s="137"/>
      <c r="W1773" s="137"/>
      <c r="X1773" s="137"/>
      <c r="Y1773" s="137"/>
      <c r="Z1773"/>
      <c r="AA1773"/>
      <c r="AB1773"/>
      <c r="AC1773"/>
      <c r="AD1773"/>
      <c r="AE1773"/>
      <c r="AF1773" s="137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 s="137"/>
      <c r="BL1773" s="137"/>
      <c r="BM1773"/>
      <c r="BN1773"/>
      <c r="BO1773"/>
      <c r="BP1773"/>
      <c r="BQ1773"/>
      <c r="BR1773"/>
      <c r="BS1773"/>
      <c r="BT1773"/>
    </row>
    <row r="1774" spans="1:72" s="79" customFormat="1" ht="27" customHeight="1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 s="41"/>
      <c r="R1774" s="137"/>
      <c r="S1774"/>
      <c r="T1774" s="137"/>
      <c r="U1774" s="137"/>
      <c r="V1774" s="137"/>
      <c r="W1774" s="137"/>
      <c r="X1774" s="137"/>
      <c r="Y1774" s="137"/>
      <c r="Z1774"/>
      <c r="AA1774"/>
      <c r="AB1774"/>
      <c r="AC1774"/>
      <c r="AD1774"/>
      <c r="AE1774"/>
      <c r="AF1774" s="137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 s="137"/>
      <c r="BL1774" s="137"/>
      <c r="BM1774"/>
      <c r="BN1774"/>
      <c r="BO1774"/>
      <c r="BP1774"/>
      <c r="BQ1774"/>
      <c r="BR1774"/>
      <c r="BS1774"/>
      <c r="BT1774"/>
    </row>
    <row r="1775" spans="1:72" s="79" customFormat="1" ht="27" customHeight="1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 s="41"/>
      <c r="R1775" s="137"/>
      <c r="S1775"/>
      <c r="T1775" s="137"/>
      <c r="U1775" s="137"/>
      <c r="V1775" s="137"/>
      <c r="W1775" s="137"/>
      <c r="X1775" s="137"/>
      <c r="Y1775" s="137"/>
      <c r="Z1775"/>
      <c r="AA1775"/>
      <c r="AB1775"/>
      <c r="AC1775"/>
      <c r="AD1775"/>
      <c r="AE1775"/>
      <c r="AF1775" s="137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 s="137"/>
      <c r="BL1775" s="137"/>
      <c r="BM1775"/>
      <c r="BN1775"/>
      <c r="BO1775"/>
      <c r="BP1775"/>
      <c r="BQ1775"/>
      <c r="BR1775"/>
      <c r="BS1775"/>
      <c r="BT1775"/>
    </row>
    <row r="1776" spans="1:72" s="79" customFormat="1" ht="27" customHeight="1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 s="41"/>
      <c r="R1776" s="137"/>
      <c r="S1776"/>
      <c r="T1776" s="137"/>
      <c r="U1776" s="137"/>
      <c r="V1776" s="137"/>
      <c r="W1776" s="137"/>
      <c r="X1776" s="137"/>
      <c r="Y1776" s="137"/>
      <c r="Z1776"/>
      <c r="AA1776"/>
      <c r="AB1776"/>
      <c r="AC1776"/>
      <c r="AD1776"/>
      <c r="AE1776"/>
      <c r="AF1776" s="137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 s="137"/>
      <c r="BL1776" s="137"/>
      <c r="BM1776"/>
      <c r="BN1776"/>
      <c r="BO1776"/>
      <c r="BP1776"/>
      <c r="BQ1776"/>
      <c r="BR1776"/>
      <c r="BS1776"/>
      <c r="BT1776"/>
    </row>
    <row r="1777" spans="1:72" s="79" customFormat="1" ht="27" customHeight="1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 s="41"/>
      <c r="R1777" s="137"/>
      <c r="S1777"/>
      <c r="T1777" s="137"/>
      <c r="U1777" s="137"/>
      <c r="V1777" s="137"/>
      <c r="W1777" s="137"/>
      <c r="X1777" s="137"/>
      <c r="Y1777" s="137"/>
      <c r="Z1777"/>
      <c r="AA1777"/>
      <c r="AB1777"/>
      <c r="AC1777"/>
      <c r="AD1777"/>
      <c r="AE1777"/>
      <c r="AF1777" s="13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 s="137"/>
      <c r="BL1777" s="137"/>
      <c r="BM1777"/>
      <c r="BN1777"/>
      <c r="BO1777"/>
      <c r="BP1777"/>
      <c r="BQ1777"/>
      <c r="BR1777"/>
      <c r="BS1777"/>
      <c r="BT1777"/>
    </row>
    <row r="1778" spans="1:72" s="79" customFormat="1" ht="27" customHeight="1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 s="41"/>
      <c r="R1778" s="137"/>
      <c r="S1778"/>
      <c r="T1778" s="137"/>
      <c r="U1778" s="137"/>
      <c r="V1778" s="137"/>
      <c r="W1778" s="137"/>
      <c r="X1778" s="137"/>
      <c r="Y1778" s="137"/>
      <c r="Z1778"/>
      <c r="AA1778"/>
      <c r="AB1778"/>
      <c r="AC1778"/>
      <c r="AD1778"/>
      <c r="AE1778"/>
      <c r="AF1778" s="137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 s="137"/>
      <c r="BL1778" s="137"/>
      <c r="BM1778"/>
      <c r="BN1778"/>
      <c r="BO1778"/>
      <c r="BP1778"/>
      <c r="BQ1778"/>
      <c r="BR1778"/>
      <c r="BS1778"/>
      <c r="BT1778"/>
    </row>
    <row r="1779" spans="1:72" s="79" customFormat="1" ht="27" customHeight="1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 s="41"/>
      <c r="R1779" s="137"/>
      <c r="S1779"/>
      <c r="T1779" s="137"/>
      <c r="U1779" s="137"/>
      <c r="V1779" s="137"/>
      <c r="W1779" s="137"/>
      <c r="X1779" s="137"/>
      <c r="Y1779" s="137"/>
      <c r="Z1779"/>
      <c r="AA1779"/>
      <c r="AB1779"/>
      <c r="AC1779"/>
      <c r="AD1779"/>
      <c r="AE1779"/>
      <c r="AF1779" s="137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 s="137"/>
      <c r="BL1779" s="137"/>
      <c r="BM1779"/>
      <c r="BN1779"/>
      <c r="BO1779"/>
      <c r="BP1779"/>
      <c r="BQ1779"/>
      <c r="BR1779"/>
      <c r="BS1779"/>
      <c r="BT1779"/>
    </row>
    <row r="1780" spans="1:72" s="79" customFormat="1" ht="27" customHeight="1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 s="41"/>
      <c r="R1780" s="137"/>
      <c r="S1780"/>
      <c r="T1780" s="137"/>
      <c r="U1780" s="137"/>
      <c r="V1780" s="137"/>
      <c r="W1780" s="137"/>
      <c r="X1780" s="137"/>
      <c r="Y1780" s="137"/>
      <c r="Z1780"/>
      <c r="AA1780"/>
      <c r="AB1780"/>
      <c r="AC1780"/>
      <c r="AD1780"/>
      <c r="AE1780"/>
      <c r="AF1780" s="137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 s="137"/>
      <c r="BL1780" s="137"/>
      <c r="BM1780"/>
      <c r="BN1780"/>
      <c r="BO1780"/>
      <c r="BP1780"/>
      <c r="BQ1780"/>
      <c r="BR1780"/>
      <c r="BS1780"/>
      <c r="BT1780"/>
    </row>
    <row r="1781" spans="1:72" s="79" customFormat="1" ht="27" customHeight="1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 s="41"/>
      <c r="R1781" s="137"/>
      <c r="S1781"/>
      <c r="T1781" s="137"/>
      <c r="U1781" s="137"/>
      <c r="V1781" s="137"/>
      <c r="W1781" s="137"/>
      <c r="X1781" s="137"/>
      <c r="Y1781" s="137"/>
      <c r="Z1781"/>
      <c r="AA1781"/>
      <c r="AB1781"/>
      <c r="AC1781"/>
      <c r="AD1781"/>
      <c r="AE1781"/>
      <c r="AF1781" s="137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 s="137"/>
      <c r="BL1781" s="137"/>
      <c r="BM1781"/>
      <c r="BN1781"/>
      <c r="BO1781"/>
      <c r="BP1781"/>
      <c r="BQ1781"/>
      <c r="BR1781"/>
      <c r="BS1781"/>
      <c r="BT1781"/>
    </row>
    <row r="1782" spans="1:72" s="79" customFormat="1" ht="27" customHeight="1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 s="41"/>
      <c r="R1782" s="137"/>
      <c r="S1782"/>
      <c r="T1782" s="137"/>
      <c r="U1782" s="137"/>
      <c r="V1782" s="137"/>
      <c r="W1782" s="137"/>
      <c r="X1782" s="137"/>
      <c r="Y1782" s="137"/>
      <c r="Z1782"/>
      <c r="AA1782"/>
      <c r="AB1782"/>
      <c r="AC1782"/>
      <c r="AD1782"/>
      <c r="AE1782"/>
      <c r="AF1782" s="137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 s="137"/>
      <c r="BL1782" s="137"/>
      <c r="BM1782"/>
      <c r="BN1782"/>
      <c r="BO1782"/>
      <c r="BP1782"/>
      <c r="BQ1782"/>
      <c r="BR1782"/>
      <c r="BS1782"/>
      <c r="BT1782"/>
    </row>
    <row r="1783" spans="1:72" s="79" customFormat="1" ht="27" customHeight="1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 s="41"/>
      <c r="R1783" s="137"/>
      <c r="S1783"/>
      <c r="T1783" s="137"/>
      <c r="U1783" s="137"/>
      <c r="V1783" s="137"/>
      <c r="W1783" s="137"/>
      <c r="X1783" s="137"/>
      <c r="Y1783" s="137"/>
      <c r="Z1783"/>
      <c r="AA1783"/>
      <c r="AB1783"/>
      <c r="AC1783"/>
      <c r="AD1783"/>
      <c r="AE1783"/>
      <c r="AF1783" s="137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 s="137"/>
      <c r="BL1783" s="137"/>
      <c r="BM1783"/>
      <c r="BN1783"/>
      <c r="BO1783"/>
      <c r="BP1783"/>
      <c r="BQ1783"/>
      <c r="BR1783"/>
      <c r="BS1783"/>
      <c r="BT1783"/>
    </row>
    <row r="1784" spans="1:72" s="79" customFormat="1" ht="27" customHeight="1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 s="41"/>
      <c r="R1784" s="137"/>
      <c r="S1784"/>
      <c r="T1784" s="137"/>
      <c r="U1784" s="137"/>
      <c r="V1784" s="137"/>
      <c r="W1784" s="137"/>
      <c r="X1784" s="137"/>
      <c r="Y1784" s="137"/>
      <c r="Z1784"/>
      <c r="AA1784"/>
      <c r="AB1784"/>
      <c r="AC1784"/>
      <c r="AD1784"/>
      <c r="AE1784"/>
      <c r="AF1784" s="137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 s="137"/>
      <c r="BL1784" s="137"/>
      <c r="BM1784"/>
      <c r="BN1784"/>
      <c r="BO1784"/>
      <c r="BP1784"/>
      <c r="BQ1784"/>
      <c r="BR1784"/>
      <c r="BS1784"/>
      <c r="BT1784"/>
    </row>
    <row r="1785" spans="1:72" s="79" customFormat="1" ht="27" customHeight="1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 s="41"/>
      <c r="R1785" s="137"/>
      <c r="S1785"/>
      <c r="T1785" s="137"/>
      <c r="U1785" s="137"/>
      <c r="V1785" s="137"/>
      <c r="W1785" s="137"/>
      <c r="X1785" s="137"/>
      <c r="Y1785" s="137"/>
      <c r="Z1785"/>
      <c r="AA1785"/>
      <c r="AB1785"/>
      <c r="AC1785"/>
      <c r="AD1785"/>
      <c r="AE1785"/>
      <c r="AF1785" s="137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 s="137"/>
      <c r="BL1785" s="137"/>
      <c r="BM1785"/>
      <c r="BN1785"/>
      <c r="BO1785"/>
      <c r="BP1785"/>
      <c r="BQ1785"/>
      <c r="BR1785"/>
      <c r="BS1785"/>
      <c r="BT1785"/>
    </row>
    <row r="1786" spans="1:72" s="79" customFormat="1" ht="27" customHeight="1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 s="41"/>
      <c r="R1786" s="137"/>
      <c r="S1786"/>
      <c r="T1786" s="137"/>
      <c r="U1786" s="137"/>
      <c r="V1786" s="137"/>
      <c r="W1786" s="137"/>
      <c r="X1786" s="137"/>
      <c r="Y1786" s="137"/>
      <c r="Z1786"/>
      <c r="AA1786"/>
      <c r="AB1786"/>
      <c r="AC1786"/>
      <c r="AD1786"/>
      <c r="AE1786"/>
      <c r="AF1786" s="137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 s="137"/>
      <c r="BL1786" s="137"/>
      <c r="BM1786"/>
      <c r="BN1786"/>
      <c r="BO1786"/>
      <c r="BP1786"/>
      <c r="BQ1786"/>
      <c r="BR1786"/>
      <c r="BS1786"/>
      <c r="BT1786"/>
    </row>
    <row r="1787" spans="1:72" s="79" customFormat="1" ht="27" customHeight="1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 s="41"/>
      <c r="R1787" s="137"/>
      <c r="S1787"/>
      <c r="T1787" s="137"/>
      <c r="U1787" s="137"/>
      <c r="V1787" s="137"/>
      <c r="W1787" s="137"/>
      <c r="X1787" s="137"/>
      <c r="Y1787" s="137"/>
      <c r="Z1787"/>
      <c r="AA1787"/>
      <c r="AB1787"/>
      <c r="AC1787"/>
      <c r="AD1787"/>
      <c r="AE1787"/>
      <c r="AF1787" s="13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 s="137"/>
      <c r="BL1787" s="137"/>
      <c r="BM1787"/>
      <c r="BN1787"/>
      <c r="BO1787"/>
      <c r="BP1787"/>
      <c r="BQ1787"/>
      <c r="BR1787"/>
      <c r="BS1787"/>
      <c r="BT1787"/>
    </row>
    <row r="1788" spans="1:72" s="79" customFormat="1" ht="27" customHeight="1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 s="41"/>
      <c r="R1788" s="137"/>
      <c r="S1788"/>
      <c r="T1788" s="137"/>
      <c r="U1788" s="137"/>
      <c r="V1788" s="137"/>
      <c r="W1788" s="137"/>
      <c r="X1788" s="137"/>
      <c r="Y1788" s="137"/>
      <c r="Z1788"/>
      <c r="AA1788"/>
      <c r="AB1788"/>
      <c r="AC1788"/>
      <c r="AD1788"/>
      <c r="AE1788"/>
      <c r="AF1788" s="137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 s="137"/>
      <c r="BL1788" s="137"/>
      <c r="BM1788"/>
      <c r="BN1788"/>
      <c r="BO1788"/>
      <c r="BP1788"/>
      <c r="BQ1788"/>
      <c r="BR1788"/>
      <c r="BS1788"/>
      <c r="BT1788"/>
    </row>
    <row r="1789" spans="1:72" s="79" customFormat="1" ht="27" customHeight="1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 s="41"/>
      <c r="R1789" s="137"/>
      <c r="S1789"/>
      <c r="T1789" s="137"/>
      <c r="U1789" s="137"/>
      <c r="V1789" s="137"/>
      <c r="W1789" s="137"/>
      <c r="X1789" s="137"/>
      <c r="Y1789" s="137"/>
      <c r="Z1789"/>
      <c r="AA1789"/>
      <c r="AB1789"/>
      <c r="AC1789"/>
      <c r="AD1789"/>
      <c r="AE1789"/>
      <c r="AF1789" s="137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 s="137"/>
      <c r="BL1789" s="137"/>
      <c r="BM1789"/>
      <c r="BN1789"/>
      <c r="BO1789"/>
      <c r="BP1789"/>
      <c r="BQ1789"/>
      <c r="BR1789"/>
      <c r="BS1789"/>
      <c r="BT1789"/>
    </row>
    <row r="1790" spans="1:72" s="79" customFormat="1" ht="27" customHeight="1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 s="41"/>
      <c r="R1790" s="137"/>
      <c r="S1790"/>
      <c r="T1790" s="137"/>
      <c r="U1790" s="137"/>
      <c r="V1790" s="137"/>
      <c r="W1790" s="137"/>
      <c r="X1790" s="137"/>
      <c r="Y1790" s="137"/>
      <c r="Z1790"/>
      <c r="AA1790"/>
      <c r="AB1790"/>
      <c r="AC1790"/>
      <c r="AD1790"/>
      <c r="AE1790"/>
      <c r="AF1790" s="137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 s="137"/>
      <c r="BL1790" s="137"/>
      <c r="BM1790"/>
      <c r="BN1790"/>
      <c r="BO1790"/>
      <c r="BP1790"/>
      <c r="BQ1790"/>
      <c r="BR1790"/>
      <c r="BS1790"/>
      <c r="BT1790"/>
    </row>
    <row r="1791" spans="1:72" s="79" customFormat="1" ht="27" customHeight="1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 s="41"/>
      <c r="R1791" s="137"/>
      <c r="S1791"/>
      <c r="T1791" s="137"/>
      <c r="U1791" s="137"/>
      <c r="V1791" s="137"/>
      <c r="W1791" s="137"/>
      <c r="X1791" s="137"/>
      <c r="Y1791" s="137"/>
      <c r="Z1791"/>
      <c r="AA1791"/>
      <c r="AB1791"/>
      <c r="AC1791"/>
      <c r="AD1791"/>
      <c r="AE1791"/>
      <c r="AF1791" s="137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 s="137"/>
      <c r="BL1791" s="137"/>
      <c r="BM1791"/>
      <c r="BN1791"/>
      <c r="BO1791"/>
      <c r="BP1791"/>
      <c r="BQ1791"/>
      <c r="BR1791"/>
      <c r="BS1791"/>
      <c r="BT1791"/>
    </row>
    <row r="1792" spans="1:72" s="79" customFormat="1" ht="27" customHeight="1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 s="41"/>
      <c r="R1792" s="137"/>
      <c r="S1792"/>
      <c r="T1792" s="137"/>
      <c r="U1792" s="137"/>
      <c r="V1792" s="137"/>
      <c r="W1792" s="137"/>
      <c r="X1792" s="137"/>
      <c r="Y1792" s="137"/>
      <c r="Z1792"/>
      <c r="AA1792"/>
      <c r="AB1792"/>
      <c r="AC1792"/>
      <c r="AD1792"/>
      <c r="AE1792"/>
      <c r="AF1792" s="137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 s="137"/>
      <c r="BL1792" s="137"/>
      <c r="BM1792"/>
      <c r="BN1792"/>
      <c r="BO1792"/>
      <c r="BP1792"/>
      <c r="BQ1792"/>
      <c r="BR1792"/>
      <c r="BS1792"/>
      <c r="BT1792"/>
    </row>
    <row r="1793" spans="1:72" s="79" customFormat="1" ht="27" customHeight="1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 s="41"/>
      <c r="R1793" s="137"/>
      <c r="S1793"/>
      <c r="T1793" s="137"/>
      <c r="U1793" s="137"/>
      <c r="V1793" s="137"/>
      <c r="W1793" s="137"/>
      <c r="X1793" s="137"/>
      <c r="Y1793" s="137"/>
      <c r="Z1793"/>
      <c r="AA1793"/>
      <c r="AB1793"/>
      <c r="AC1793"/>
      <c r="AD1793"/>
      <c r="AE1793"/>
      <c r="AF1793" s="137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 s="137"/>
      <c r="BL1793" s="137"/>
      <c r="BM1793"/>
      <c r="BN1793"/>
      <c r="BO1793"/>
      <c r="BP1793"/>
      <c r="BQ1793"/>
      <c r="BR1793"/>
      <c r="BS1793"/>
      <c r="BT1793"/>
    </row>
    <row r="1794" spans="1:72" s="79" customFormat="1" ht="27" customHeight="1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 s="41"/>
      <c r="R1794" s="137"/>
      <c r="S1794"/>
      <c r="T1794" s="137"/>
      <c r="U1794" s="137"/>
      <c r="V1794" s="137"/>
      <c r="W1794" s="137"/>
      <c r="X1794" s="137"/>
      <c r="Y1794" s="137"/>
      <c r="Z1794"/>
      <c r="AA1794"/>
      <c r="AB1794"/>
      <c r="AC1794"/>
      <c r="AD1794"/>
      <c r="AE1794"/>
      <c r="AF1794" s="137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 s="137"/>
      <c r="BL1794" s="137"/>
      <c r="BM1794"/>
      <c r="BN1794"/>
      <c r="BO1794"/>
      <c r="BP1794"/>
      <c r="BQ1794"/>
      <c r="BR1794"/>
      <c r="BS1794"/>
      <c r="BT1794"/>
    </row>
    <row r="1795" spans="1:72" s="79" customFormat="1" ht="27" customHeight="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 s="41"/>
      <c r="R1795" s="137"/>
      <c r="S1795"/>
      <c r="T1795" s="137"/>
      <c r="U1795" s="137"/>
      <c r="V1795" s="137"/>
      <c r="W1795" s="137"/>
      <c r="X1795" s="137"/>
      <c r="Y1795" s="137"/>
      <c r="Z1795"/>
      <c r="AA1795"/>
      <c r="AB1795"/>
      <c r="AC1795"/>
      <c r="AD1795"/>
      <c r="AE1795"/>
      <c r="AF1795" s="137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 s="137"/>
      <c r="BL1795" s="137"/>
      <c r="BM1795"/>
      <c r="BN1795"/>
      <c r="BO1795"/>
      <c r="BP1795"/>
      <c r="BQ1795"/>
      <c r="BR1795"/>
      <c r="BS1795"/>
      <c r="BT1795"/>
    </row>
    <row r="1796" spans="1:72" s="79" customFormat="1" ht="27" customHeight="1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 s="41"/>
      <c r="R1796" s="137"/>
      <c r="S1796"/>
      <c r="T1796" s="137"/>
      <c r="U1796" s="137"/>
      <c r="V1796" s="137"/>
      <c r="W1796" s="137"/>
      <c r="X1796" s="137"/>
      <c r="Y1796" s="137"/>
      <c r="Z1796"/>
      <c r="AA1796"/>
      <c r="AB1796"/>
      <c r="AC1796"/>
      <c r="AD1796"/>
      <c r="AE1796"/>
      <c r="AF1796" s="137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 s="137"/>
      <c r="BL1796" s="137"/>
      <c r="BM1796"/>
      <c r="BN1796"/>
      <c r="BO1796"/>
      <c r="BP1796"/>
      <c r="BQ1796"/>
      <c r="BR1796"/>
      <c r="BS1796"/>
      <c r="BT1796"/>
    </row>
    <row r="1797" spans="1:72" s="79" customFormat="1" ht="27" customHeight="1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 s="41"/>
      <c r="R1797" s="137"/>
      <c r="S1797"/>
      <c r="T1797" s="137"/>
      <c r="U1797" s="137"/>
      <c r="V1797" s="137"/>
      <c r="W1797" s="137"/>
      <c r="X1797" s="137"/>
      <c r="Y1797" s="137"/>
      <c r="Z1797"/>
      <c r="AA1797"/>
      <c r="AB1797"/>
      <c r="AC1797"/>
      <c r="AD1797"/>
      <c r="AE1797"/>
      <c r="AF1797" s="13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 s="137"/>
      <c r="BL1797" s="137"/>
      <c r="BM1797"/>
      <c r="BN1797"/>
      <c r="BO1797"/>
      <c r="BP1797"/>
      <c r="BQ1797"/>
      <c r="BR1797"/>
      <c r="BS1797"/>
      <c r="BT1797"/>
    </row>
    <row r="1798" spans="1:72" s="79" customFormat="1" ht="27" customHeight="1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 s="41"/>
      <c r="R1798" s="137"/>
      <c r="S1798"/>
      <c r="T1798" s="137"/>
      <c r="U1798" s="137"/>
      <c r="V1798" s="137"/>
      <c r="W1798" s="137"/>
      <c r="X1798" s="137"/>
      <c r="Y1798" s="137"/>
      <c r="Z1798"/>
      <c r="AA1798"/>
      <c r="AB1798"/>
      <c r="AC1798"/>
      <c r="AD1798"/>
      <c r="AE1798"/>
      <c r="AF1798" s="137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 s="137"/>
      <c r="BL1798" s="137"/>
      <c r="BM1798"/>
      <c r="BN1798"/>
      <c r="BO1798"/>
      <c r="BP1798"/>
      <c r="BQ1798"/>
      <c r="BR1798"/>
      <c r="BS1798"/>
      <c r="BT1798"/>
    </row>
    <row r="1799" spans="1:72" s="79" customFormat="1" ht="27" customHeight="1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 s="41"/>
      <c r="R1799" s="137"/>
      <c r="S1799"/>
      <c r="T1799" s="137"/>
      <c r="U1799" s="137"/>
      <c r="V1799" s="137"/>
      <c r="W1799" s="137"/>
      <c r="X1799" s="137"/>
      <c r="Y1799" s="137"/>
      <c r="Z1799"/>
      <c r="AA1799"/>
      <c r="AB1799"/>
      <c r="AC1799"/>
      <c r="AD1799"/>
      <c r="AE1799"/>
      <c r="AF1799" s="137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 s="137"/>
      <c r="BL1799" s="137"/>
      <c r="BM1799"/>
      <c r="BN1799"/>
      <c r="BO1799"/>
      <c r="BP1799"/>
      <c r="BQ1799"/>
      <c r="BR1799"/>
      <c r="BS1799"/>
      <c r="BT1799"/>
    </row>
    <row r="1800" spans="1:72" s="79" customFormat="1" ht="27" customHeight="1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 s="41"/>
      <c r="R1800" s="137"/>
      <c r="S1800"/>
      <c r="T1800" s="137"/>
      <c r="U1800" s="137"/>
      <c r="V1800" s="137"/>
      <c r="W1800" s="137"/>
      <c r="X1800" s="137"/>
      <c r="Y1800" s="137"/>
      <c r="Z1800"/>
      <c r="AA1800"/>
      <c r="AB1800"/>
      <c r="AC1800"/>
      <c r="AD1800"/>
      <c r="AE1800"/>
      <c r="AF1800" s="137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 s="137"/>
      <c r="BL1800" s="137"/>
      <c r="BM1800"/>
      <c r="BN1800"/>
      <c r="BO1800"/>
      <c r="BP1800"/>
      <c r="BQ1800"/>
      <c r="BR1800"/>
      <c r="BS1800"/>
      <c r="BT1800"/>
    </row>
    <row r="1801" spans="1:72" s="79" customFormat="1" ht="27" customHeight="1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 s="41"/>
      <c r="R1801" s="137"/>
      <c r="S1801"/>
      <c r="T1801" s="137"/>
      <c r="U1801" s="137"/>
      <c r="V1801" s="137"/>
      <c r="W1801" s="137"/>
      <c r="X1801" s="137"/>
      <c r="Y1801" s="137"/>
      <c r="Z1801"/>
      <c r="AA1801"/>
      <c r="AB1801"/>
      <c r="AC1801"/>
      <c r="AD1801"/>
      <c r="AE1801"/>
      <c r="AF1801" s="137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 s="137"/>
      <c r="BL1801" s="137"/>
      <c r="BM1801"/>
      <c r="BN1801"/>
      <c r="BO1801"/>
      <c r="BP1801"/>
      <c r="BQ1801"/>
      <c r="BR1801"/>
      <c r="BS1801"/>
      <c r="BT1801"/>
    </row>
    <row r="1802" spans="1:72" s="79" customFormat="1" ht="27" customHeight="1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 s="41"/>
      <c r="R1802" s="137"/>
      <c r="S1802"/>
      <c r="T1802" s="137"/>
      <c r="U1802" s="137"/>
      <c r="V1802" s="137"/>
      <c r="W1802" s="137"/>
      <c r="X1802" s="137"/>
      <c r="Y1802" s="137"/>
      <c r="Z1802"/>
      <c r="AA1802"/>
      <c r="AB1802"/>
      <c r="AC1802"/>
      <c r="AD1802"/>
      <c r="AE1802"/>
      <c r="AF1802" s="137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 s="137"/>
      <c r="BL1802" s="137"/>
      <c r="BM1802"/>
      <c r="BN1802"/>
      <c r="BO1802"/>
      <c r="BP1802"/>
      <c r="BQ1802"/>
      <c r="BR1802"/>
      <c r="BS1802"/>
      <c r="BT1802"/>
    </row>
    <row r="1803" spans="1:72" s="79" customFormat="1" ht="27" customHeight="1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 s="41"/>
      <c r="R1803" s="137"/>
      <c r="S1803"/>
      <c r="T1803" s="137"/>
      <c r="U1803" s="137"/>
      <c r="V1803" s="137"/>
      <c r="W1803" s="137"/>
      <c r="X1803" s="137"/>
      <c r="Y1803" s="137"/>
      <c r="Z1803"/>
      <c r="AA1803"/>
      <c r="AB1803"/>
      <c r="AC1803"/>
      <c r="AD1803"/>
      <c r="AE1803"/>
      <c r="AF1803" s="137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 s="137"/>
      <c r="BL1803" s="137"/>
      <c r="BM1803"/>
      <c r="BN1803"/>
      <c r="BO1803"/>
      <c r="BP1803"/>
      <c r="BQ1803"/>
      <c r="BR1803"/>
      <c r="BS1803"/>
      <c r="BT1803"/>
    </row>
    <row r="1804" spans="1:72" s="79" customFormat="1" ht="27" customHeight="1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 s="41"/>
      <c r="R1804" s="137"/>
      <c r="S1804"/>
      <c r="T1804" s="137"/>
      <c r="U1804" s="137"/>
      <c r="V1804" s="137"/>
      <c r="W1804" s="137"/>
      <c r="X1804" s="137"/>
      <c r="Y1804" s="137"/>
      <c r="Z1804"/>
      <c r="AA1804"/>
      <c r="AB1804"/>
      <c r="AC1804"/>
      <c r="AD1804"/>
      <c r="AE1804"/>
      <c r="AF1804" s="137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 s="137"/>
      <c r="BL1804" s="137"/>
      <c r="BM1804"/>
      <c r="BN1804"/>
      <c r="BO1804"/>
      <c r="BP1804"/>
      <c r="BQ1804"/>
      <c r="BR1804"/>
      <c r="BS1804"/>
      <c r="BT1804"/>
    </row>
    <row r="1805" spans="1:72" s="79" customFormat="1" ht="27" customHeight="1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 s="41"/>
      <c r="R1805" s="137"/>
      <c r="S1805"/>
      <c r="T1805" s="137"/>
      <c r="U1805" s="137"/>
      <c r="V1805" s="137"/>
      <c r="W1805" s="137"/>
      <c r="X1805" s="137"/>
      <c r="Y1805" s="137"/>
      <c r="Z1805"/>
      <c r="AA1805"/>
      <c r="AB1805"/>
      <c r="AC1805"/>
      <c r="AD1805"/>
      <c r="AE1805"/>
      <c r="AF1805" s="137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 s="137"/>
      <c r="BL1805" s="137"/>
      <c r="BM1805"/>
      <c r="BN1805"/>
      <c r="BO1805"/>
      <c r="BP1805"/>
      <c r="BQ1805"/>
      <c r="BR1805"/>
      <c r="BS1805"/>
      <c r="BT1805"/>
    </row>
    <row r="1806" spans="1:72" s="79" customFormat="1" ht="27" customHeight="1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 s="41"/>
      <c r="R1806" s="137"/>
      <c r="S1806"/>
      <c r="T1806" s="137"/>
      <c r="U1806" s="137"/>
      <c r="V1806" s="137"/>
      <c r="W1806" s="137"/>
      <c r="X1806" s="137"/>
      <c r="Y1806" s="137"/>
      <c r="Z1806"/>
      <c r="AA1806"/>
      <c r="AB1806"/>
      <c r="AC1806"/>
      <c r="AD1806"/>
      <c r="AE1806"/>
      <c r="AF1806" s="137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 s="137"/>
      <c r="BL1806" s="137"/>
      <c r="BM1806"/>
      <c r="BN1806"/>
      <c r="BO1806"/>
      <c r="BP1806"/>
      <c r="BQ1806"/>
      <c r="BR1806"/>
      <c r="BS1806"/>
      <c r="BT1806"/>
    </row>
    <row r="1807" spans="1:72" s="79" customFormat="1" ht="27" customHeight="1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 s="41"/>
      <c r="R1807" s="137"/>
      <c r="S1807"/>
      <c r="T1807" s="137"/>
      <c r="U1807" s="137"/>
      <c r="V1807" s="137"/>
      <c r="W1807" s="137"/>
      <c r="X1807" s="137"/>
      <c r="Y1807" s="137"/>
      <c r="Z1807"/>
      <c r="AA1807"/>
      <c r="AB1807"/>
      <c r="AC1807"/>
      <c r="AD1807"/>
      <c r="AE1807"/>
      <c r="AF1807" s="13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 s="137"/>
      <c r="BL1807" s="137"/>
      <c r="BM1807"/>
      <c r="BN1807"/>
      <c r="BO1807"/>
      <c r="BP1807"/>
      <c r="BQ1807"/>
      <c r="BR1807"/>
      <c r="BS1807"/>
      <c r="BT1807"/>
    </row>
    <row r="1808" spans="1:72" s="79" customFormat="1" ht="27" customHeight="1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 s="41"/>
      <c r="R1808" s="137"/>
      <c r="S1808"/>
      <c r="T1808" s="137"/>
      <c r="U1808" s="137"/>
      <c r="V1808" s="137"/>
      <c r="W1808" s="137"/>
      <c r="X1808" s="137"/>
      <c r="Y1808" s="137"/>
      <c r="Z1808"/>
      <c r="AA1808"/>
      <c r="AB1808"/>
      <c r="AC1808"/>
      <c r="AD1808"/>
      <c r="AE1808"/>
      <c r="AF1808" s="137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 s="137"/>
      <c r="BL1808" s="137"/>
      <c r="BM1808"/>
      <c r="BN1808"/>
      <c r="BO1808"/>
      <c r="BP1808"/>
      <c r="BQ1808"/>
      <c r="BR1808"/>
      <c r="BS1808"/>
      <c r="BT1808"/>
    </row>
    <row r="1809" spans="1:72" s="79" customFormat="1" ht="27" customHeight="1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 s="41"/>
      <c r="R1809" s="137"/>
      <c r="S1809"/>
      <c r="T1809" s="137"/>
      <c r="U1809" s="137"/>
      <c r="V1809" s="137"/>
      <c r="W1809" s="137"/>
      <c r="X1809" s="137"/>
      <c r="Y1809" s="137"/>
      <c r="Z1809"/>
      <c r="AA1809"/>
      <c r="AB1809"/>
      <c r="AC1809"/>
      <c r="AD1809"/>
      <c r="AE1809"/>
      <c r="AF1809" s="137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 s="137"/>
      <c r="BL1809" s="137"/>
      <c r="BM1809"/>
      <c r="BN1809"/>
      <c r="BO1809"/>
      <c r="BP1809"/>
      <c r="BQ1809"/>
      <c r="BR1809"/>
      <c r="BS1809"/>
      <c r="BT1809"/>
    </row>
    <row r="1810" spans="1:72" s="79" customFormat="1" ht="27" customHeight="1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 s="41"/>
      <c r="R1810" s="137"/>
      <c r="S1810"/>
      <c r="T1810" s="137"/>
      <c r="U1810" s="137"/>
      <c r="V1810" s="137"/>
      <c r="W1810" s="137"/>
      <c r="X1810" s="137"/>
      <c r="Y1810" s="137"/>
      <c r="Z1810"/>
      <c r="AA1810"/>
      <c r="AB1810"/>
      <c r="AC1810"/>
      <c r="AD1810"/>
      <c r="AE1810"/>
      <c r="AF1810" s="137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 s="137"/>
      <c r="BL1810" s="137"/>
      <c r="BM1810"/>
      <c r="BN1810"/>
      <c r="BO1810"/>
      <c r="BP1810"/>
      <c r="BQ1810"/>
      <c r="BR1810"/>
      <c r="BS1810"/>
      <c r="BT1810"/>
    </row>
    <row r="1811" spans="1:72" s="79" customFormat="1" ht="27" customHeight="1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 s="41"/>
      <c r="R1811" s="137"/>
      <c r="S1811"/>
      <c r="T1811" s="137"/>
      <c r="U1811" s="137"/>
      <c r="V1811" s="137"/>
      <c r="W1811" s="137"/>
      <c r="X1811" s="137"/>
      <c r="Y1811" s="137"/>
      <c r="Z1811"/>
      <c r="AA1811"/>
      <c r="AB1811"/>
      <c r="AC1811"/>
      <c r="AD1811"/>
      <c r="AE1811"/>
      <c r="AF1811" s="137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 s="137"/>
      <c r="BL1811" s="137"/>
      <c r="BM1811"/>
      <c r="BN1811"/>
      <c r="BO1811"/>
      <c r="BP1811"/>
      <c r="BQ1811"/>
      <c r="BR1811"/>
      <c r="BS1811"/>
      <c r="BT1811"/>
    </row>
    <row r="1812" spans="1:72" s="79" customFormat="1" ht="27" customHeight="1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 s="41"/>
      <c r="R1812" s="137"/>
      <c r="S1812"/>
      <c r="T1812" s="137"/>
      <c r="U1812" s="137"/>
      <c r="V1812" s="137"/>
      <c r="W1812" s="137"/>
      <c r="X1812" s="137"/>
      <c r="Y1812" s="137"/>
      <c r="Z1812"/>
      <c r="AA1812"/>
      <c r="AB1812"/>
      <c r="AC1812"/>
      <c r="AD1812"/>
      <c r="AE1812"/>
      <c r="AF1812" s="137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 s="137"/>
      <c r="BL1812" s="137"/>
      <c r="BM1812"/>
      <c r="BN1812"/>
      <c r="BO1812"/>
      <c r="BP1812"/>
      <c r="BQ1812"/>
      <c r="BR1812"/>
      <c r="BS1812"/>
      <c r="BT1812"/>
    </row>
    <row r="1813" spans="1:72" s="79" customFormat="1" ht="27" customHeight="1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 s="41"/>
      <c r="R1813" s="137"/>
      <c r="S1813"/>
      <c r="T1813" s="137"/>
      <c r="U1813" s="137"/>
      <c r="V1813" s="137"/>
      <c r="W1813" s="137"/>
      <c r="X1813" s="137"/>
      <c r="Y1813" s="137"/>
      <c r="Z1813"/>
      <c r="AA1813"/>
      <c r="AB1813"/>
      <c r="AC1813"/>
      <c r="AD1813"/>
      <c r="AE1813"/>
      <c r="AF1813" s="137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 s="137"/>
      <c r="BL1813" s="137"/>
      <c r="BM1813"/>
      <c r="BN1813"/>
      <c r="BO1813"/>
      <c r="BP1813"/>
      <c r="BQ1813"/>
      <c r="BR1813"/>
      <c r="BS1813"/>
      <c r="BT1813"/>
    </row>
    <row r="1814" spans="1:72" s="79" customFormat="1" ht="27" customHeight="1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 s="41"/>
      <c r="R1814" s="137"/>
      <c r="S1814"/>
      <c r="T1814" s="137"/>
      <c r="U1814" s="137"/>
      <c r="V1814" s="137"/>
      <c r="W1814" s="137"/>
      <c r="X1814" s="137"/>
      <c r="Y1814" s="137"/>
      <c r="Z1814"/>
      <c r="AA1814"/>
      <c r="AB1814"/>
      <c r="AC1814"/>
      <c r="AD1814"/>
      <c r="AE1814"/>
      <c r="AF1814" s="137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 s="137"/>
      <c r="BL1814" s="137"/>
      <c r="BM1814"/>
      <c r="BN1814"/>
      <c r="BO1814"/>
      <c r="BP1814"/>
      <c r="BQ1814"/>
      <c r="BR1814"/>
      <c r="BS1814"/>
      <c r="BT1814"/>
    </row>
    <row r="1815" spans="1:72" s="79" customFormat="1" ht="27" customHeight="1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 s="41"/>
      <c r="R1815" s="137"/>
      <c r="S1815"/>
      <c r="T1815" s="137"/>
      <c r="U1815" s="137"/>
      <c r="V1815" s="137"/>
      <c r="W1815" s="137"/>
      <c r="X1815" s="137"/>
      <c r="Y1815" s="137"/>
      <c r="Z1815"/>
      <c r="AA1815"/>
      <c r="AB1815"/>
      <c r="AC1815"/>
      <c r="AD1815"/>
      <c r="AE1815"/>
      <c r="AF1815" s="137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 s="137"/>
      <c r="BL1815" s="137"/>
      <c r="BM1815"/>
      <c r="BN1815"/>
      <c r="BO1815"/>
      <c r="BP1815"/>
      <c r="BQ1815"/>
      <c r="BR1815"/>
      <c r="BS1815"/>
      <c r="BT1815"/>
    </row>
    <row r="1816" spans="1:72" s="79" customFormat="1" ht="27" customHeight="1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 s="41"/>
      <c r="R1816" s="137"/>
      <c r="S1816"/>
      <c r="T1816" s="137"/>
      <c r="U1816" s="137"/>
      <c r="V1816" s="137"/>
      <c r="W1816" s="137"/>
      <c r="X1816" s="137"/>
      <c r="Y1816" s="137"/>
      <c r="Z1816"/>
      <c r="AA1816"/>
      <c r="AB1816"/>
      <c r="AC1816"/>
      <c r="AD1816"/>
      <c r="AE1816"/>
      <c r="AF1816" s="137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 s="137"/>
      <c r="BL1816" s="137"/>
      <c r="BM1816"/>
      <c r="BN1816"/>
      <c r="BO1816"/>
      <c r="BP1816"/>
      <c r="BQ1816"/>
      <c r="BR1816"/>
      <c r="BS1816"/>
      <c r="BT1816"/>
    </row>
    <row r="1817" spans="1:72" s="79" customFormat="1" ht="27" customHeight="1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 s="41"/>
      <c r="R1817" s="137"/>
      <c r="S1817"/>
      <c r="T1817" s="137"/>
      <c r="U1817" s="137"/>
      <c r="V1817" s="137"/>
      <c r="W1817" s="137"/>
      <c r="X1817" s="137"/>
      <c r="Y1817" s="137"/>
      <c r="Z1817"/>
      <c r="AA1817"/>
      <c r="AB1817"/>
      <c r="AC1817"/>
      <c r="AD1817"/>
      <c r="AE1817"/>
      <c r="AF1817" s="13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 s="137"/>
      <c r="BL1817" s="137"/>
      <c r="BM1817"/>
      <c r="BN1817"/>
      <c r="BO1817"/>
      <c r="BP1817"/>
      <c r="BQ1817"/>
      <c r="BR1817"/>
      <c r="BS1817"/>
      <c r="BT1817"/>
    </row>
    <row r="1818" spans="1:72" s="79" customFormat="1" ht="27" customHeight="1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 s="41"/>
      <c r="R1818" s="137"/>
      <c r="S1818"/>
      <c r="T1818" s="137"/>
      <c r="U1818" s="137"/>
      <c r="V1818" s="137"/>
      <c r="W1818" s="137"/>
      <c r="X1818" s="137"/>
      <c r="Y1818" s="137"/>
      <c r="Z1818"/>
      <c r="AA1818"/>
      <c r="AB1818"/>
      <c r="AC1818"/>
      <c r="AD1818"/>
      <c r="AE1818"/>
      <c r="AF1818" s="137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 s="137"/>
      <c r="BL1818" s="137"/>
      <c r="BM1818"/>
      <c r="BN1818"/>
      <c r="BO1818"/>
      <c r="BP1818"/>
      <c r="BQ1818"/>
      <c r="BR1818"/>
      <c r="BS1818"/>
      <c r="BT1818"/>
    </row>
    <row r="1819" spans="1:72" s="79" customFormat="1" ht="27" customHeight="1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 s="41"/>
      <c r="R1819" s="137"/>
      <c r="S1819"/>
      <c r="T1819" s="137"/>
      <c r="U1819" s="137"/>
      <c r="V1819" s="137"/>
      <c r="W1819" s="137"/>
      <c r="X1819" s="137"/>
      <c r="Y1819" s="137"/>
      <c r="Z1819"/>
      <c r="AA1819"/>
      <c r="AB1819"/>
      <c r="AC1819"/>
      <c r="AD1819"/>
      <c r="AE1819"/>
      <c r="AF1819" s="137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 s="137"/>
      <c r="BL1819" s="137"/>
      <c r="BM1819"/>
      <c r="BN1819"/>
      <c r="BO1819"/>
      <c r="BP1819"/>
      <c r="BQ1819"/>
      <c r="BR1819"/>
      <c r="BS1819"/>
      <c r="BT1819"/>
    </row>
    <row r="1820" spans="1:72" s="79" customFormat="1" ht="27" customHeight="1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 s="41"/>
      <c r="R1820" s="137"/>
      <c r="S1820"/>
      <c r="T1820" s="137"/>
      <c r="U1820" s="137"/>
      <c r="V1820" s="137"/>
      <c r="W1820" s="137"/>
      <c r="X1820" s="137"/>
      <c r="Y1820" s="137"/>
      <c r="Z1820"/>
      <c r="AA1820"/>
      <c r="AB1820"/>
      <c r="AC1820"/>
      <c r="AD1820"/>
      <c r="AE1820"/>
      <c r="AF1820" s="137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 s="137"/>
      <c r="BL1820" s="137"/>
      <c r="BM1820"/>
      <c r="BN1820"/>
      <c r="BO1820"/>
      <c r="BP1820"/>
      <c r="BQ1820"/>
      <c r="BR1820"/>
      <c r="BS1820"/>
      <c r="BT1820"/>
    </row>
    <row r="1821" spans="1:72" s="79" customFormat="1" ht="27" customHeight="1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 s="41"/>
      <c r="R1821" s="137"/>
      <c r="S1821"/>
      <c r="T1821" s="137"/>
      <c r="U1821" s="137"/>
      <c r="V1821" s="137"/>
      <c r="W1821" s="137"/>
      <c r="X1821" s="137"/>
      <c r="Y1821" s="137"/>
      <c r="Z1821"/>
      <c r="AA1821"/>
      <c r="AB1821"/>
      <c r="AC1821"/>
      <c r="AD1821"/>
      <c r="AE1821"/>
      <c r="AF1821" s="137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 s="137"/>
      <c r="BL1821" s="137"/>
      <c r="BM1821"/>
      <c r="BN1821"/>
      <c r="BO1821"/>
      <c r="BP1821"/>
      <c r="BQ1821"/>
      <c r="BR1821"/>
      <c r="BS1821"/>
      <c r="BT1821"/>
    </row>
    <row r="1822" spans="1:72" s="79" customFormat="1" ht="27" customHeight="1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 s="41"/>
      <c r="R1822" s="137"/>
      <c r="S1822"/>
      <c r="T1822" s="137"/>
      <c r="U1822" s="137"/>
      <c r="V1822" s="137"/>
      <c r="W1822" s="137"/>
      <c r="X1822" s="137"/>
      <c r="Y1822" s="137"/>
      <c r="Z1822"/>
      <c r="AA1822"/>
      <c r="AB1822"/>
      <c r="AC1822"/>
      <c r="AD1822"/>
      <c r="AE1822"/>
      <c r="AF1822" s="137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 s="137"/>
      <c r="BL1822" s="137"/>
      <c r="BM1822"/>
      <c r="BN1822"/>
      <c r="BO1822"/>
      <c r="BP1822"/>
      <c r="BQ1822"/>
      <c r="BR1822"/>
      <c r="BS1822"/>
      <c r="BT1822"/>
    </row>
    <row r="1823" spans="1:72" s="79" customFormat="1" ht="27" customHeight="1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 s="41"/>
      <c r="R1823" s="137"/>
      <c r="S1823"/>
      <c r="T1823" s="137"/>
      <c r="U1823" s="137"/>
      <c r="V1823" s="137"/>
      <c r="W1823" s="137"/>
      <c r="X1823" s="137"/>
      <c r="Y1823" s="137"/>
      <c r="Z1823"/>
      <c r="AA1823"/>
      <c r="AB1823"/>
      <c r="AC1823"/>
      <c r="AD1823"/>
      <c r="AE1823"/>
      <c r="AF1823" s="137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 s="137"/>
      <c r="BL1823" s="137"/>
      <c r="BM1823"/>
      <c r="BN1823"/>
      <c r="BO1823"/>
      <c r="BP1823"/>
      <c r="BQ1823"/>
      <c r="BR1823"/>
      <c r="BS1823"/>
      <c r="BT1823"/>
    </row>
    <row r="1824" spans="1:72" s="79" customFormat="1" ht="27" customHeight="1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 s="41"/>
      <c r="R1824" s="137"/>
      <c r="S1824"/>
      <c r="T1824" s="137"/>
      <c r="U1824" s="137"/>
      <c r="V1824" s="137"/>
      <c r="W1824" s="137"/>
      <c r="X1824" s="137"/>
      <c r="Y1824" s="137"/>
      <c r="Z1824"/>
      <c r="AA1824"/>
      <c r="AB1824"/>
      <c r="AC1824"/>
      <c r="AD1824"/>
      <c r="AE1824"/>
      <c r="AF1824" s="137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 s="137"/>
      <c r="BL1824" s="137"/>
      <c r="BM1824"/>
      <c r="BN1824"/>
      <c r="BO1824"/>
      <c r="BP1824"/>
      <c r="BQ1824"/>
      <c r="BR1824"/>
      <c r="BS1824"/>
      <c r="BT1824"/>
    </row>
    <row r="1825" spans="1:72" s="79" customFormat="1" ht="27" customHeight="1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 s="41"/>
      <c r="R1825" s="137"/>
      <c r="S1825"/>
      <c r="T1825" s="137"/>
      <c r="U1825" s="137"/>
      <c r="V1825" s="137"/>
      <c r="W1825" s="137"/>
      <c r="X1825" s="137"/>
      <c r="Y1825" s="137"/>
      <c r="Z1825"/>
      <c r="AA1825"/>
      <c r="AB1825"/>
      <c r="AC1825"/>
      <c r="AD1825"/>
      <c r="AE1825"/>
      <c r="AF1825" s="137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 s="137"/>
      <c r="BL1825" s="137"/>
      <c r="BM1825"/>
      <c r="BN1825"/>
      <c r="BO1825"/>
      <c r="BP1825"/>
      <c r="BQ1825"/>
      <c r="BR1825"/>
      <c r="BS1825"/>
      <c r="BT1825"/>
    </row>
    <row r="1826" spans="1:72" s="79" customFormat="1" ht="27" customHeight="1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 s="41"/>
      <c r="R1826" s="137"/>
      <c r="S1826"/>
      <c r="T1826" s="137"/>
      <c r="U1826" s="137"/>
      <c r="V1826" s="137"/>
      <c r="W1826" s="137"/>
      <c r="X1826" s="137"/>
      <c r="Y1826" s="137"/>
      <c r="Z1826"/>
      <c r="AA1826"/>
      <c r="AB1826"/>
      <c r="AC1826"/>
      <c r="AD1826"/>
      <c r="AE1826"/>
      <c r="AF1826" s="137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 s="137"/>
      <c r="BL1826" s="137"/>
      <c r="BM1826"/>
      <c r="BN1826"/>
      <c r="BO1826"/>
      <c r="BP1826"/>
      <c r="BQ1826"/>
      <c r="BR1826"/>
      <c r="BS1826"/>
      <c r="BT1826"/>
    </row>
    <row r="1827" spans="1:72" s="79" customFormat="1" ht="27" customHeight="1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 s="41"/>
      <c r="R1827" s="137"/>
      <c r="S1827"/>
      <c r="T1827" s="137"/>
      <c r="U1827" s="137"/>
      <c r="V1827" s="137"/>
      <c r="W1827" s="137"/>
      <c r="X1827" s="137"/>
      <c r="Y1827" s="137"/>
      <c r="Z1827"/>
      <c r="AA1827"/>
      <c r="AB1827"/>
      <c r="AC1827"/>
      <c r="AD1827"/>
      <c r="AE1827"/>
      <c r="AF1827" s="13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 s="137"/>
      <c r="BL1827" s="137"/>
      <c r="BM1827"/>
      <c r="BN1827"/>
      <c r="BO1827"/>
      <c r="BP1827"/>
      <c r="BQ1827"/>
      <c r="BR1827"/>
      <c r="BS1827"/>
      <c r="BT1827"/>
    </row>
    <row r="1828" spans="1:72" s="79" customFormat="1" ht="27" customHeight="1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 s="41"/>
      <c r="R1828" s="137"/>
      <c r="S1828"/>
      <c r="T1828" s="137"/>
      <c r="U1828" s="137"/>
      <c r="V1828" s="137"/>
      <c r="W1828" s="137"/>
      <c r="X1828" s="137"/>
      <c r="Y1828" s="137"/>
      <c r="Z1828"/>
      <c r="AA1828"/>
      <c r="AB1828"/>
      <c r="AC1828"/>
      <c r="AD1828"/>
      <c r="AE1828"/>
      <c r="AF1828" s="137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 s="137"/>
      <c r="BL1828" s="137"/>
      <c r="BM1828"/>
      <c r="BN1828"/>
      <c r="BO1828"/>
      <c r="BP1828"/>
      <c r="BQ1828"/>
      <c r="BR1828"/>
      <c r="BS1828"/>
      <c r="BT1828"/>
    </row>
    <row r="1829" spans="1:72" s="79" customFormat="1" ht="27" customHeight="1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 s="41"/>
      <c r="R1829" s="137"/>
      <c r="S1829"/>
      <c r="T1829" s="137"/>
      <c r="U1829" s="137"/>
      <c r="V1829" s="137"/>
      <c r="W1829" s="137"/>
      <c r="X1829" s="137"/>
      <c r="Y1829" s="137"/>
      <c r="Z1829"/>
      <c r="AA1829"/>
      <c r="AB1829"/>
      <c r="AC1829"/>
      <c r="AD1829"/>
      <c r="AE1829"/>
      <c r="AF1829" s="137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 s="137"/>
      <c r="BL1829" s="137"/>
      <c r="BM1829"/>
      <c r="BN1829"/>
      <c r="BO1829"/>
      <c r="BP1829"/>
      <c r="BQ1829"/>
      <c r="BR1829"/>
      <c r="BS1829"/>
      <c r="BT1829"/>
    </row>
    <row r="1830" spans="1:72" s="79" customFormat="1" ht="27" customHeight="1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 s="41"/>
      <c r="R1830" s="137"/>
      <c r="S1830"/>
      <c r="T1830" s="137"/>
      <c r="U1830" s="137"/>
      <c r="V1830" s="137"/>
      <c r="W1830" s="137"/>
      <c r="X1830" s="137"/>
      <c r="Y1830" s="137"/>
      <c r="Z1830"/>
      <c r="AA1830"/>
      <c r="AB1830"/>
      <c r="AC1830"/>
      <c r="AD1830"/>
      <c r="AE1830"/>
      <c r="AF1830" s="137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 s="137"/>
      <c r="BL1830" s="137"/>
      <c r="BM1830"/>
      <c r="BN1830"/>
      <c r="BO1830"/>
      <c r="BP1830"/>
      <c r="BQ1830"/>
      <c r="BR1830"/>
      <c r="BS1830"/>
      <c r="BT1830"/>
    </row>
    <row r="1831" spans="1:72" s="79" customFormat="1" ht="27" customHeight="1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 s="41"/>
      <c r="R1831" s="137"/>
      <c r="S1831"/>
      <c r="T1831" s="137"/>
      <c r="U1831" s="137"/>
      <c r="V1831" s="137"/>
      <c r="W1831" s="137"/>
      <c r="X1831" s="137"/>
      <c r="Y1831" s="137"/>
      <c r="Z1831"/>
      <c r="AA1831"/>
      <c r="AB1831"/>
      <c r="AC1831"/>
      <c r="AD1831"/>
      <c r="AE1831"/>
      <c r="AF1831" s="137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 s="137"/>
      <c r="BL1831" s="137"/>
      <c r="BM1831"/>
      <c r="BN1831"/>
      <c r="BO1831"/>
      <c r="BP1831"/>
      <c r="BQ1831"/>
      <c r="BR1831"/>
      <c r="BS1831"/>
      <c r="BT1831"/>
    </row>
    <row r="1832" spans="1:72" s="79" customFormat="1" ht="27" customHeight="1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 s="41"/>
      <c r="R1832" s="137"/>
      <c r="S1832"/>
      <c r="T1832" s="137"/>
      <c r="U1832" s="137"/>
      <c r="V1832" s="137"/>
      <c r="W1832" s="137"/>
      <c r="X1832" s="137"/>
      <c r="Y1832" s="137"/>
      <c r="Z1832"/>
      <c r="AA1832"/>
      <c r="AB1832"/>
      <c r="AC1832"/>
      <c r="AD1832"/>
      <c r="AE1832"/>
      <c r="AF1832" s="137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 s="137"/>
      <c r="BL1832" s="137"/>
      <c r="BM1832"/>
      <c r="BN1832"/>
      <c r="BO1832"/>
      <c r="BP1832"/>
      <c r="BQ1832"/>
      <c r="BR1832"/>
      <c r="BS1832"/>
      <c r="BT1832"/>
    </row>
    <row r="1833" spans="1:72" s="79" customFormat="1" ht="27" customHeight="1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 s="41"/>
      <c r="R1833" s="137"/>
      <c r="S1833"/>
      <c r="T1833" s="137"/>
      <c r="U1833" s="137"/>
      <c r="V1833" s="137"/>
      <c r="W1833" s="137"/>
      <c r="X1833" s="137"/>
      <c r="Y1833" s="137"/>
      <c r="Z1833"/>
      <c r="AA1833"/>
      <c r="AB1833"/>
      <c r="AC1833"/>
      <c r="AD1833"/>
      <c r="AE1833"/>
      <c r="AF1833" s="137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 s="137"/>
      <c r="BL1833" s="137"/>
      <c r="BM1833"/>
      <c r="BN1833"/>
      <c r="BO1833"/>
      <c r="BP1833"/>
      <c r="BQ1833"/>
      <c r="BR1833"/>
      <c r="BS1833"/>
      <c r="BT1833"/>
    </row>
    <row r="1834" spans="1:72" s="79" customFormat="1" ht="27" customHeight="1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 s="41"/>
      <c r="R1834" s="137"/>
      <c r="S1834"/>
      <c r="T1834" s="137"/>
      <c r="U1834" s="137"/>
      <c r="V1834" s="137"/>
      <c r="W1834" s="137"/>
      <c r="X1834" s="137"/>
      <c r="Y1834" s="137"/>
      <c r="Z1834"/>
      <c r="AA1834"/>
      <c r="AB1834"/>
      <c r="AC1834"/>
      <c r="AD1834"/>
      <c r="AE1834"/>
      <c r="AF1834" s="137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 s="137"/>
      <c r="BL1834" s="137"/>
      <c r="BM1834"/>
      <c r="BN1834"/>
      <c r="BO1834"/>
      <c r="BP1834"/>
      <c r="BQ1834"/>
      <c r="BR1834"/>
      <c r="BS1834"/>
      <c r="BT1834"/>
    </row>
    <row r="1835" spans="1:72" s="79" customFormat="1" ht="27" customHeight="1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 s="41"/>
      <c r="R1835" s="137"/>
      <c r="S1835"/>
      <c r="T1835" s="137"/>
      <c r="U1835" s="137"/>
      <c r="V1835" s="137"/>
      <c r="W1835" s="137"/>
      <c r="X1835" s="137"/>
      <c r="Y1835" s="137"/>
      <c r="Z1835"/>
      <c r="AA1835"/>
      <c r="AB1835"/>
      <c r="AC1835"/>
      <c r="AD1835"/>
      <c r="AE1835"/>
      <c r="AF1835" s="137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 s="137"/>
      <c r="BL1835" s="137"/>
      <c r="BM1835"/>
      <c r="BN1835"/>
      <c r="BO1835"/>
      <c r="BP1835"/>
      <c r="BQ1835"/>
      <c r="BR1835"/>
      <c r="BS1835"/>
      <c r="BT1835"/>
    </row>
    <row r="1836" spans="1:72" s="79" customFormat="1" ht="27" customHeight="1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 s="41"/>
      <c r="R1836" s="137"/>
      <c r="S1836"/>
      <c r="T1836" s="137"/>
      <c r="U1836" s="137"/>
      <c r="V1836" s="137"/>
      <c r="W1836" s="137"/>
      <c r="X1836" s="137"/>
      <c r="Y1836" s="137"/>
      <c r="Z1836"/>
      <c r="AA1836"/>
      <c r="AB1836"/>
      <c r="AC1836"/>
      <c r="AD1836"/>
      <c r="AE1836"/>
      <c r="AF1836" s="137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 s="137"/>
      <c r="BL1836" s="137"/>
      <c r="BM1836"/>
      <c r="BN1836"/>
      <c r="BO1836"/>
      <c r="BP1836"/>
      <c r="BQ1836"/>
      <c r="BR1836"/>
      <c r="BS1836"/>
      <c r="BT1836"/>
    </row>
    <row r="1837" spans="1:72" s="79" customFormat="1" ht="27" customHeight="1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 s="41"/>
      <c r="R1837" s="137"/>
      <c r="S1837"/>
      <c r="T1837" s="137"/>
      <c r="U1837" s="137"/>
      <c r="V1837" s="137"/>
      <c r="W1837" s="137"/>
      <c r="X1837" s="137"/>
      <c r="Y1837" s="137"/>
      <c r="Z1837"/>
      <c r="AA1837"/>
      <c r="AB1837"/>
      <c r="AC1837"/>
      <c r="AD1837"/>
      <c r="AE1837"/>
      <c r="AF1837" s="1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 s="137"/>
      <c r="BL1837" s="137"/>
      <c r="BM1837"/>
      <c r="BN1837"/>
      <c r="BO1837"/>
      <c r="BP1837"/>
      <c r="BQ1837"/>
      <c r="BR1837"/>
      <c r="BS1837"/>
      <c r="BT1837"/>
    </row>
    <row r="1838" spans="1:72" s="79" customFormat="1" ht="27" customHeight="1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 s="41"/>
      <c r="R1838" s="137"/>
      <c r="S1838"/>
      <c r="T1838" s="137"/>
      <c r="U1838" s="137"/>
      <c r="V1838" s="137"/>
      <c r="W1838" s="137"/>
      <c r="X1838" s="137"/>
      <c r="Y1838" s="137"/>
      <c r="Z1838"/>
      <c r="AA1838"/>
      <c r="AB1838"/>
      <c r="AC1838"/>
      <c r="AD1838"/>
      <c r="AE1838"/>
      <c r="AF1838" s="137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 s="137"/>
      <c r="BL1838" s="137"/>
      <c r="BM1838"/>
      <c r="BN1838"/>
      <c r="BO1838"/>
      <c r="BP1838"/>
      <c r="BQ1838"/>
      <c r="BR1838"/>
      <c r="BS1838"/>
      <c r="BT1838"/>
    </row>
    <row r="1839" spans="1:72" s="79" customFormat="1" ht="27" customHeight="1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 s="41"/>
      <c r="R1839" s="137"/>
      <c r="S1839"/>
      <c r="T1839" s="137"/>
      <c r="U1839" s="137"/>
      <c r="V1839" s="137"/>
      <c r="W1839" s="137"/>
      <c r="X1839" s="137"/>
      <c r="Y1839" s="137"/>
      <c r="Z1839"/>
      <c r="AA1839"/>
      <c r="AB1839"/>
      <c r="AC1839"/>
      <c r="AD1839"/>
      <c r="AE1839"/>
      <c r="AF1839" s="137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 s="137"/>
      <c r="BL1839" s="137"/>
      <c r="BM1839"/>
      <c r="BN1839"/>
      <c r="BO1839"/>
      <c r="BP1839"/>
      <c r="BQ1839"/>
      <c r="BR1839"/>
      <c r="BS1839"/>
      <c r="BT1839"/>
    </row>
    <row r="1840" spans="1:72" s="79" customFormat="1" ht="27" customHeight="1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 s="41"/>
      <c r="R1840" s="137"/>
      <c r="S1840"/>
      <c r="T1840" s="137"/>
      <c r="U1840" s="137"/>
      <c r="V1840" s="137"/>
      <c r="W1840" s="137"/>
      <c r="X1840" s="137"/>
      <c r="Y1840" s="137"/>
      <c r="Z1840"/>
      <c r="AA1840"/>
      <c r="AB1840"/>
      <c r="AC1840"/>
      <c r="AD1840"/>
      <c r="AE1840"/>
      <c r="AF1840" s="137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 s="137"/>
      <c r="BL1840" s="137"/>
      <c r="BM1840"/>
      <c r="BN1840"/>
      <c r="BO1840"/>
      <c r="BP1840"/>
      <c r="BQ1840"/>
      <c r="BR1840"/>
      <c r="BS1840"/>
      <c r="BT1840"/>
    </row>
    <row r="1841" spans="1:72" s="79" customFormat="1" ht="27" customHeight="1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 s="41"/>
      <c r="R1841" s="137"/>
      <c r="S1841"/>
      <c r="T1841" s="137"/>
      <c r="U1841" s="137"/>
      <c r="V1841" s="137"/>
      <c r="W1841" s="137"/>
      <c r="X1841" s="137"/>
      <c r="Y1841" s="137"/>
      <c r="Z1841"/>
      <c r="AA1841"/>
      <c r="AB1841"/>
      <c r="AC1841"/>
      <c r="AD1841"/>
      <c r="AE1841"/>
      <c r="AF1841" s="137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 s="137"/>
      <c r="BL1841" s="137"/>
      <c r="BM1841"/>
      <c r="BN1841"/>
      <c r="BO1841"/>
      <c r="BP1841"/>
      <c r="BQ1841"/>
      <c r="BR1841"/>
      <c r="BS1841"/>
      <c r="BT1841"/>
    </row>
    <row r="1842" spans="1:72" s="79" customFormat="1" ht="27" customHeight="1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 s="41"/>
      <c r="R1842" s="137"/>
      <c r="S1842"/>
      <c r="T1842" s="137"/>
      <c r="U1842" s="137"/>
      <c r="V1842" s="137"/>
      <c r="W1842" s="137"/>
      <c r="X1842" s="137"/>
      <c r="Y1842" s="137"/>
      <c r="Z1842"/>
      <c r="AA1842"/>
      <c r="AB1842"/>
      <c r="AC1842"/>
      <c r="AD1842"/>
      <c r="AE1842"/>
      <c r="AF1842" s="137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 s="137"/>
      <c r="BL1842" s="137"/>
      <c r="BM1842"/>
      <c r="BN1842"/>
      <c r="BO1842"/>
      <c r="BP1842"/>
      <c r="BQ1842"/>
      <c r="BR1842"/>
      <c r="BS1842"/>
      <c r="BT1842"/>
    </row>
    <row r="1843" spans="1:72" s="79" customFormat="1" ht="27" customHeight="1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 s="41"/>
      <c r="R1843" s="137"/>
      <c r="S1843"/>
      <c r="T1843" s="137"/>
      <c r="U1843" s="137"/>
      <c r="V1843" s="137"/>
      <c r="W1843" s="137"/>
      <c r="X1843" s="137"/>
      <c r="Y1843" s="137"/>
      <c r="Z1843"/>
      <c r="AA1843"/>
      <c r="AB1843"/>
      <c r="AC1843"/>
      <c r="AD1843"/>
      <c r="AE1843"/>
      <c r="AF1843" s="137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 s="137"/>
      <c r="BL1843" s="137"/>
      <c r="BM1843"/>
      <c r="BN1843"/>
      <c r="BO1843"/>
      <c r="BP1843"/>
      <c r="BQ1843"/>
      <c r="BR1843"/>
      <c r="BS1843"/>
      <c r="BT1843"/>
    </row>
    <row r="1844" spans="1:72" s="79" customFormat="1" ht="27" customHeight="1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 s="41"/>
      <c r="R1844" s="137"/>
      <c r="S1844"/>
      <c r="T1844" s="137"/>
      <c r="U1844" s="137"/>
      <c r="V1844" s="137"/>
      <c r="W1844" s="137"/>
      <c r="X1844" s="137"/>
      <c r="Y1844" s="137"/>
      <c r="Z1844"/>
      <c r="AA1844"/>
      <c r="AB1844"/>
      <c r="AC1844"/>
      <c r="AD1844"/>
      <c r="AE1844"/>
      <c r="AF1844" s="137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 s="137"/>
      <c r="BL1844" s="137"/>
      <c r="BM1844"/>
      <c r="BN1844"/>
      <c r="BO1844"/>
      <c r="BP1844"/>
      <c r="BQ1844"/>
      <c r="BR1844"/>
      <c r="BS1844"/>
      <c r="BT1844"/>
    </row>
    <row r="1845" spans="1:72" s="79" customFormat="1" ht="27" customHeight="1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 s="41"/>
      <c r="R1845" s="137"/>
      <c r="S1845"/>
      <c r="T1845" s="137"/>
      <c r="U1845" s="137"/>
      <c r="V1845" s="137"/>
      <c r="W1845" s="137"/>
      <c r="X1845" s="137"/>
      <c r="Y1845" s="137"/>
      <c r="Z1845"/>
      <c r="AA1845"/>
      <c r="AB1845"/>
      <c r="AC1845"/>
      <c r="AD1845"/>
      <c r="AE1845"/>
      <c r="AF1845" s="137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 s="137"/>
      <c r="BL1845" s="137"/>
      <c r="BM1845"/>
      <c r="BN1845"/>
      <c r="BO1845"/>
      <c r="BP1845"/>
      <c r="BQ1845"/>
      <c r="BR1845"/>
      <c r="BS1845"/>
      <c r="BT1845"/>
    </row>
    <row r="1846" spans="1:72" s="79" customFormat="1" ht="27" customHeight="1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 s="41"/>
      <c r="R1846" s="137"/>
      <c r="S1846"/>
      <c r="T1846" s="137"/>
      <c r="U1846" s="137"/>
      <c r="V1846" s="137"/>
      <c r="W1846" s="137"/>
      <c r="X1846" s="137"/>
      <c r="Y1846" s="137"/>
      <c r="Z1846"/>
      <c r="AA1846"/>
      <c r="AB1846"/>
      <c r="AC1846"/>
      <c r="AD1846"/>
      <c r="AE1846"/>
      <c r="AF1846" s="137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 s="137"/>
      <c r="BL1846" s="137"/>
      <c r="BM1846"/>
      <c r="BN1846"/>
      <c r="BO1846"/>
      <c r="BP1846"/>
      <c r="BQ1846"/>
      <c r="BR1846"/>
      <c r="BS1846"/>
      <c r="BT1846"/>
    </row>
    <row r="1847" spans="1:72" s="79" customFormat="1" ht="27" customHeight="1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 s="41"/>
      <c r="R1847" s="137"/>
      <c r="S1847"/>
      <c r="T1847" s="137"/>
      <c r="U1847" s="137"/>
      <c r="V1847" s="137"/>
      <c r="W1847" s="137"/>
      <c r="X1847" s="137"/>
      <c r="Y1847" s="137"/>
      <c r="Z1847"/>
      <c r="AA1847"/>
      <c r="AB1847"/>
      <c r="AC1847"/>
      <c r="AD1847"/>
      <c r="AE1847"/>
      <c r="AF1847" s="13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 s="137"/>
      <c r="BL1847" s="137"/>
      <c r="BM1847"/>
      <c r="BN1847"/>
      <c r="BO1847"/>
      <c r="BP1847"/>
      <c r="BQ1847"/>
      <c r="BR1847"/>
      <c r="BS1847"/>
      <c r="BT1847"/>
    </row>
    <row r="1848" spans="1:72" s="79" customFormat="1" ht="27" customHeight="1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 s="41"/>
      <c r="R1848" s="137"/>
      <c r="S1848"/>
      <c r="T1848" s="137"/>
      <c r="U1848" s="137"/>
      <c r="V1848" s="137"/>
      <c r="W1848" s="137"/>
      <c r="X1848" s="137"/>
      <c r="Y1848" s="137"/>
      <c r="Z1848"/>
      <c r="AA1848"/>
      <c r="AB1848"/>
      <c r="AC1848"/>
      <c r="AD1848"/>
      <c r="AE1848"/>
      <c r="AF1848" s="137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 s="137"/>
      <c r="BL1848" s="137"/>
      <c r="BM1848"/>
      <c r="BN1848"/>
      <c r="BO1848"/>
      <c r="BP1848"/>
      <c r="BQ1848"/>
      <c r="BR1848"/>
      <c r="BS1848"/>
      <c r="BT1848"/>
    </row>
    <row r="1849" spans="1:72" s="79" customFormat="1" ht="27" customHeight="1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 s="41"/>
      <c r="R1849" s="137"/>
      <c r="S1849"/>
      <c r="T1849" s="137"/>
      <c r="U1849" s="137"/>
      <c r="V1849" s="137"/>
      <c r="W1849" s="137"/>
      <c r="X1849" s="137"/>
      <c r="Y1849" s="137"/>
      <c r="Z1849"/>
      <c r="AA1849"/>
      <c r="AB1849"/>
      <c r="AC1849"/>
      <c r="AD1849"/>
      <c r="AE1849"/>
      <c r="AF1849" s="137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 s="137"/>
      <c r="BL1849" s="137"/>
      <c r="BM1849"/>
      <c r="BN1849"/>
      <c r="BO1849"/>
      <c r="BP1849"/>
      <c r="BQ1849"/>
      <c r="BR1849"/>
      <c r="BS1849"/>
      <c r="BT1849"/>
    </row>
    <row r="1850" spans="1:72" s="79" customFormat="1" ht="27" customHeight="1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 s="41"/>
      <c r="R1850" s="137"/>
      <c r="S1850"/>
      <c r="T1850" s="137"/>
      <c r="U1850" s="137"/>
      <c r="V1850" s="137"/>
      <c r="W1850" s="137"/>
      <c r="X1850" s="137"/>
      <c r="Y1850" s="137"/>
      <c r="Z1850"/>
      <c r="AA1850"/>
      <c r="AB1850"/>
      <c r="AC1850"/>
      <c r="AD1850"/>
      <c r="AE1850"/>
      <c r="AF1850" s="137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 s="137"/>
      <c r="BL1850" s="137"/>
      <c r="BM1850"/>
      <c r="BN1850"/>
      <c r="BO1850"/>
      <c r="BP1850"/>
      <c r="BQ1850"/>
      <c r="BR1850"/>
      <c r="BS1850"/>
      <c r="BT1850"/>
    </row>
    <row r="1851" spans="1:72" s="79" customFormat="1" ht="27" customHeight="1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 s="41"/>
      <c r="R1851" s="137"/>
      <c r="S1851"/>
      <c r="T1851" s="137"/>
      <c r="U1851" s="137"/>
      <c r="V1851" s="137"/>
      <c r="W1851" s="137"/>
      <c r="X1851" s="137"/>
      <c r="Y1851" s="137"/>
      <c r="Z1851"/>
      <c r="AA1851"/>
      <c r="AB1851"/>
      <c r="AC1851"/>
      <c r="AD1851"/>
      <c r="AE1851"/>
      <c r="AF1851" s="137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 s="137"/>
      <c r="BL1851" s="137"/>
      <c r="BM1851"/>
      <c r="BN1851"/>
      <c r="BO1851"/>
      <c r="BP1851"/>
      <c r="BQ1851"/>
      <c r="BR1851"/>
      <c r="BS1851"/>
      <c r="BT1851"/>
    </row>
    <row r="1852" spans="1:72" s="79" customFormat="1" ht="27" customHeight="1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 s="41"/>
      <c r="R1852" s="137"/>
      <c r="S1852"/>
      <c r="T1852" s="137"/>
      <c r="U1852" s="137"/>
      <c r="V1852" s="137"/>
      <c r="W1852" s="137"/>
      <c r="X1852" s="137"/>
      <c r="Y1852" s="137"/>
      <c r="Z1852"/>
      <c r="AA1852"/>
      <c r="AB1852"/>
      <c r="AC1852"/>
      <c r="AD1852"/>
      <c r="AE1852"/>
      <c r="AF1852" s="137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 s="137"/>
      <c r="BL1852" s="137"/>
      <c r="BM1852"/>
      <c r="BN1852"/>
      <c r="BO1852"/>
      <c r="BP1852"/>
      <c r="BQ1852"/>
      <c r="BR1852"/>
      <c r="BS1852"/>
      <c r="BT1852"/>
    </row>
    <row r="1853" spans="1:72" s="79" customFormat="1" ht="27" customHeight="1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 s="41"/>
      <c r="R1853" s="137"/>
      <c r="S1853"/>
      <c r="T1853" s="137"/>
      <c r="U1853" s="137"/>
      <c r="V1853" s="137"/>
      <c r="W1853" s="137"/>
      <c r="X1853" s="137"/>
      <c r="Y1853" s="137"/>
      <c r="Z1853"/>
      <c r="AA1853"/>
      <c r="AB1853"/>
      <c r="AC1853"/>
      <c r="AD1853"/>
      <c r="AE1853"/>
      <c r="AF1853" s="137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 s="137"/>
      <c r="BL1853" s="137"/>
      <c r="BM1853"/>
      <c r="BN1853"/>
      <c r="BO1853"/>
      <c r="BP1853"/>
      <c r="BQ1853"/>
      <c r="BR1853"/>
      <c r="BS1853"/>
      <c r="BT1853"/>
    </row>
    <row r="1854" spans="1:72" s="79" customFormat="1" ht="27" customHeight="1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 s="41"/>
      <c r="R1854" s="137"/>
      <c r="S1854"/>
      <c r="T1854" s="137"/>
      <c r="U1854" s="137"/>
      <c r="V1854" s="137"/>
      <c r="W1854" s="137"/>
      <c r="X1854" s="137"/>
      <c r="Y1854" s="137"/>
      <c r="Z1854"/>
      <c r="AA1854"/>
      <c r="AB1854"/>
      <c r="AC1854"/>
      <c r="AD1854"/>
      <c r="AE1854"/>
      <c r="AF1854" s="137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 s="137"/>
      <c r="BL1854" s="137"/>
      <c r="BM1854"/>
      <c r="BN1854"/>
      <c r="BO1854"/>
      <c r="BP1854"/>
      <c r="BQ1854"/>
      <c r="BR1854"/>
      <c r="BS1854"/>
      <c r="BT1854"/>
    </row>
    <row r="1855" spans="1:72" s="79" customFormat="1" ht="27" customHeight="1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 s="41"/>
      <c r="R1855" s="137"/>
      <c r="S1855"/>
      <c r="T1855" s="137"/>
      <c r="U1855" s="137"/>
      <c r="V1855" s="137"/>
      <c r="W1855" s="137"/>
      <c r="X1855" s="137"/>
      <c r="Y1855" s="137"/>
      <c r="Z1855"/>
      <c r="AA1855"/>
      <c r="AB1855"/>
      <c r="AC1855"/>
      <c r="AD1855"/>
      <c r="AE1855"/>
      <c r="AF1855" s="137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 s="137"/>
      <c r="BL1855" s="137"/>
      <c r="BM1855"/>
      <c r="BN1855"/>
      <c r="BO1855"/>
      <c r="BP1855"/>
      <c r="BQ1855"/>
      <c r="BR1855"/>
      <c r="BS1855"/>
      <c r="BT1855"/>
    </row>
    <row r="1856" spans="1:72" s="79" customFormat="1" ht="27" customHeight="1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 s="41"/>
      <c r="R1856" s="137"/>
      <c r="S1856"/>
      <c r="T1856" s="137"/>
      <c r="U1856" s="137"/>
      <c r="V1856" s="137"/>
      <c r="W1856" s="137"/>
      <c r="X1856" s="137"/>
      <c r="Y1856" s="137"/>
      <c r="Z1856"/>
      <c r="AA1856"/>
      <c r="AB1856"/>
      <c r="AC1856"/>
      <c r="AD1856"/>
      <c r="AE1856"/>
      <c r="AF1856" s="137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 s="137"/>
      <c r="BL1856" s="137"/>
      <c r="BM1856"/>
      <c r="BN1856"/>
      <c r="BO1856"/>
      <c r="BP1856"/>
      <c r="BQ1856"/>
      <c r="BR1856"/>
      <c r="BS1856"/>
      <c r="BT1856"/>
    </row>
    <row r="1857" spans="1:72" s="79" customFormat="1" ht="27" customHeight="1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 s="41"/>
      <c r="R1857" s="137"/>
      <c r="S1857"/>
      <c r="T1857" s="137"/>
      <c r="U1857" s="137"/>
      <c r="V1857" s="137"/>
      <c r="W1857" s="137"/>
      <c r="X1857" s="137"/>
      <c r="Y1857" s="137"/>
      <c r="Z1857"/>
      <c r="AA1857"/>
      <c r="AB1857"/>
      <c r="AC1857"/>
      <c r="AD1857"/>
      <c r="AE1857"/>
      <c r="AF1857" s="13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 s="137"/>
      <c r="BL1857" s="137"/>
      <c r="BM1857"/>
      <c r="BN1857"/>
      <c r="BO1857"/>
      <c r="BP1857"/>
      <c r="BQ1857"/>
      <c r="BR1857"/>
      <c r="BS1857"/>
      <c r="BT1857"/>
    </row>
    <row r="1858" spans="1:72" s="79" customFormat="1" ht="27" customHeight="1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 s="41"/>
      <c r="R1858" s="137"/>
      <c r="S1858"/>
      <c r="T1858" s="137"/>
      <c r="U1858" s="137"/>
      <c r="V1858" s="137"/>
      <c r="W1858" s="137"/>
      <c r="X1858" s="137"/>
      <c r="Y1858" s="137"/>
      <c r="Z1858"/>
      <c r="AA1858"/>
      <c r="AB1858"/>
      <c r="AC1858"/>
      <c r="AD1858"/>
      <c r="AE1858"/>
      <c r="AF1858" s="137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 s="137"/>
      <c r="BL1858" s="137"/>
      <c r="BM1858"/>
      <c r="BN1858"/>
      <c r="BO1858"/>
      <c r="BP1858"/>
      <c r="BQ1858"/>
      <c r="BR1858"/>
      <c r="BS1858"/>
      <c r="BT1858"/>
    </row>
    <row r="1859" spans="1:72" s="79" customFormat="1" ht="27" customHeight="1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 s="41"/>
      <c r="R1859" s="137"/>
      <c r="S1859"/>
      <c r="T1859" s="137"/>
      <c r="U1859" s="137"/>
      <c r="V1859" s="137"/>
      <c r="W1859" s="137"/>
      <c r="X1859" s="137"/>
      <c r="Y1859" s="137"/>
      <c r="Z1859"/>
      <c r="AA1859"/>
      <c r="AB1859"/>
      <c r="AC1859"/>
      <c r="AD1859"/>
      <c r="AE1859"/>
      <c r="AF1859" s="137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 s="137"/>
      <c r="BL1859" s="137"/>
      <c r="BM1859"/>
      <c r="BN1859"/>
      <c r="BO1859"/>
      <c r="BP1859"/>
      <c r="BQ1859"/>
      <c r="BR1859"/>
      <c r="BS1859"/>
      <c r="BT1859"/>
    </row>
    <row r="1860" spans="1:72" s="79" customFormat="1" ht="27" customHeight="1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 s="41"/>
      <c r="R1860" s="137"/>
      <c r="S1860"/>
      <c r="T1860" s="137"/>
      <c r="U1860" s="137"/>
      <c r="V1860" s="137"/>
      <c r="W1860" s="137"/>
      <c r="X1860" s="137"/>
      <c r="Y1860" s="137"/>
      <c r="Z1860"/>
      <c r="AA1860"/>
      <c r="AB1860"/>
      <c r="AC1860"/>
      <c r="AD1860"/>
      <c r="AE1860"/>
      <c r="AF1860" s="137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 s="137"/>
      <c r="BL1860" s="137"/>
      <c r="BM1860"/>
      <c r="BN1860"/>
      <c r="BO1860"/>
      <c r="BP1860"/>
      <c r="BQ1860"/>
      <c r="BR1860"/>
      <c r="BS1860"/>
      <c r="BT1860"/>
    </row>
    <row r="1861" spans="1:72" s="79" customFormat="1" ht="27" customHeight="1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 s="41"/>
      <c r="R1861" s="137"/>
      <c r="S1861"/>
      <c r="T1861" s="137"/>
      <c r="U1861" s="137"/>
      <c r="V1861" s="137"/>
      <c r="W1861" s="137"/>
      <c r="X1861" s="137"/>
      <c r="Y1861" s="137"/>
      <c r="Z1861"/>
      <c r="AA1861"/>
      <c r="AB1861"/>
      <c r="AC1861"/>
      <c r="AD1861"/>
      <c r="AE1861"/>
      <c r="AF1861" s="137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 s="137"/>
      <c r="BL1861" s="137"/>
      <c r="BM1861"/>
      <c r="BN1861"/>
      <c r="BO1861"/>
      <c r="BP1861"/>
      <c r="BQ1861"/>
      <c r="BR1861"/>
      <c r="BS1861"/>
      <c r="BT1861"/>
    </row>
    <row r="1862" spans="1:72" s="79" customFormat="1" ht="27" customHeight="1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 s="41"/>
      <c r="R1862" s="137"/>
      <c r="S1862"/>
      <c r="T1862" s="137"/>
      <c r="U1862" s="137"/>
      <c r="V1862" s="137"/>
      <c r="W1862" s="137"/>
      <c r="X1862" s="137"/>
      <c r="Y1862" s="137"/>
      <c r="Z1862"/>
      <c r="AA1862"/>
      <c r="AB1862"/>
      <c r="AC1862"/>
      <c r="AD1862"/>
      <c r="AE1862"/>
      <c r="AF1862" s="137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 s="137"/>
      <c r="BL1862" s="137"/>
      <c r="BM1862"/>
      <c r="BN1862"/>
      <c r="BO1862"/>
      <c r="BP1862"/>
      <c r="BQ1862"/>
      <c r="BR1862"/>
      <c r="BS1862"/>
      <c r="BT1862"/>
    </row>
    <row r="1863" spans="1:72" s="79" customFormat="1" ht="27" customHeight="1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 s="41"/>
      <c r="R1863" s="137"/>
      <c r="S1863"/>
      <c r="T1863" s="137"/>
      <c r="U1863" s="137"/>
      <c r="V1863" s="137"/>
      <c r="W1863" s="137"/>
      <c r="X1863" s="137"/>
      <c r="Y1863" s="137"/>
      <c r="Z1863"/>
      <c r="AA1863"/>
      <c r="AB1863"/>
      <c r="AC1863"/>
      <c r="AD1863"/>
      <c r="AE1863"/>
      <c r="AF1863" s="137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 s="137"/>
      <c r="BL1863" s="137"/>
      <c r="BM1863"/>
      <c r="BN1863"/>
      <c r="BO1863"/>
      <c r="BP1863"/>
      <c r="BQ1863"/>
      <c r="BR1863"/>
      <c r="BS1863"/>
      <c r="BT1863"/>
    </row>
    <row r="1864" spans="1:72" s="79" customFormat="1" ht="27" customHeight="1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 s="41"/>
      <c r="R1864" s="137"/>
      <c r="S1864"/>
      <c r="T1864" s="137"/>
      <c r="U1864" s="137"/>
      <c r="V1864" s="137"/>
      <c r="W1864" s="137"/>
      <c r="X1864" s="137"/>
      <c r="Y1864" s="137"/>
      <c r="Z1864"/>
      <c r="AA1864"/>
      <c r="AB1864"/>
      <c r="AC1864"/>
      <c r="AD1864"/>
      <c r="AE1864"/>
      <c r="AF1864" s="137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 s="137"/>
      <c r="BL1864" s="137"/>
      <c r="BM1864"/>
      <c r="BN1864"/>
      <c r="BO1864"/>
      <c r="BP1864"/>
      <c r="BQ1864"/>
      <c r="BR1864"/>
      <c r="BS1864"/>
      <c r="BT1864"/>
    </row>
    <row r="1865" spans="1:72" s="79" customFormat="1" ht="27" customHeight="1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 s="41"/>
      <c r="R1865" s="137"/>
      <c r="S1865"/>
      <c r="T1865" s="137"/>
      <c r="U1865" s="137"/>
      <c r="V1865" s="137"/>
      <c r="W1865" s="137"/>
      <c r="X1865" s="137"/>
      <c r="Y1865" s="137"/>
      <c r="Z1865"/>
      <c r="AA1865"/>
      <c r="AB1865"/>
      <c r="AC1865"/>
      <c r="AD1865"/>
      <c r="AE1865"/>
      <c r="AF1865" s="137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 s="137"/>
      <c r="BL1865" s="137"/>
      <c r="BM1865"/>
      <c r="BN1865"/>
      <c r="BO1865"/>
      <c r="BP1865"/>
      <c r="BQ1865"/>
      <c r="BR1865"/>
      <c r="BS1865"/>
      <c r="BT1865"/>
    </row>
    <row r="1866" spans="1:72" s="79" customFormat="1" ht="27" customHeight="1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 s="41"/>
      <c r="R1866" s="137"/>
      <c r="S1866"/>
      <c r="T1866" s="137"/>
      <c r="U1866" s="137"/>
      <c r="V1866" s="137"/>
      <c r="W1866" s="137"/>
      <c r="X1866" s="137"/>
      <c r="Y1866" s="137"/>
      <c r="Z1866"/>
      <c r="AA1866"/>
      <c r="AB1866"/>
      <c r="AC1866"/>
      <c r="AD1866"/>
      <c r="AE1866"/>
      <c r="AF1866" s="137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 s="137"/>
      <c r="BL1866" s="137"/>
      <c r="BM1866"/>
      <c r="BN1866"/>
      <c r="BO1866"/>
      <c r="BP1866"/>
      <c r="BQ1866"/>
      <c r="BR1866"/>
      <c r="BS1866"/>
      <c r="BT1866"/>
    </row>
    <row r="1867" spans="1:72" s="79" customFormat="1" ht="27" customHeight="1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 s="41"/>
      <c r="R1867" s="137"/>
      <c r="S1867"/>
      <c r="T1867" s="137"/>
      <c r="U1867" s="137"/>
      <c r="V1867" s="137"/>
      <c r="W1867" s="137"/>
      <c r="X1867" s="137"/>
      <c r="Y1867" s="137"/>
      <c r="Z1867"/>
      <c r="AA1867"/>
      <c r="AB1867"/>
      <c r="AC1867"/>
      <c r="AD1867"/>
      <c r="AE1867"/>
      <c r="AF1867" s="13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 s="137"/>
      <c r="BL1867" s="137"/>
      <c r="BM1867"/>
      <c r="BN1867"/>
      <c r="BO1867"/>
      <c r="BP1867"/>
      <c r="BQ1867"/>
      <c r="BR1867"/>
      <c r="BS1867"/>
      <c r="BT1867"/>
    </row>
    <row r="1868" spans="1:72" s="79" customFormat="1" ht="27" customHeight="1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 s="41"/>
      <c r="R1868" s="137"/>
      <c r="S1868"/>
      <c r="T1868" s="137"/>
      <c r="U1868" s="137"/>
      <c r="V1868" s="137"/>
      <c r="W1868" s="137"/>
      <c r="X1868" s="137"/>
      <c r="Y1868" s="137"/>
      <c r="Z1868"/>
      <c r="AA1868"/>
      <c r="AB1868"/>
      <c r="AC1868"/>
      <c r="AD1868"/>
      <c r="AE1868"/>
      <c r="AF1868" s="137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 s="137"/>
      <c r="BL1868" s="137"/>
      <c r="BM1868"/>
      <c r="BN1868"/>
      <c r="BO1868"/>
      <c r="BP1868"/>
      <c r="BQ1868"/>
      <c r="BR1868"/>
      <c r="BS1868"/>
      <c r="BT1868"/>
    </row>
    <row r="1869" spans="1:72" s="79" customFormat="1" ht="27" customHeight="1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 s="41"/>
      <c r="R1869" s="137"/>
      <c r="S1869"/>
      <c r="T1869" s="137"/>
      <c r="U1869" s="137"/>
      <c r="V1869" s="137"/>
      <c r="W1869" s="137"/>
      <c r="X1869" s="137"/>
      <c r="Y1869" s="137"/>
      <c r="Z1869"/>
      <c r="AA1869"/>
      <c r="AB1869"/>
      <c r="AC1869"/>
      <c r="AD1869"/>
      <c r="AE1869"/>
      <c r="AF1869" s="137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 s="137"/>
      <c r="BL1869" s="137"/>
      <c r="BM1869"/>
      <c r="BN1869"/>
      <c r="BO1869"/>
      <c r="BP1869"/>
      <c r="BQ1869"/>
      <c r="BR1869"/>
      <c r="BS1869"/>
      <c r="BT1869"/>
    </row>
    <row r="1870" spans="1:72" s="79" customFormat="1" ht="27" customHeight="1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 s="41"/>
      <c r="R1870" s="137"/>
      <c r="S1870"/>
      <c r="T1870" s="137"/>
      <c r="U1870" s="137"/>
      <c r="V1870" s="137"/>
      <c r="W1870" s="137"/>
      <c r="X1870" s="137"/>
      <c r="Y1870" s="137"/>
      <c r="Z1870"/>
      <c r="AA1870"/>
      <c r="AB1870"/>
      <c r="AC1870"/>
      <c r="AD1870"/>
      <c r="AE1870"/>
      <c r="AF1870" s="137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 s="137"/>
      <c r="BL1870" s="137"/>
      <c r="BM1870"/>
      <c r="BN1870"/>
      <c r="BO1870"/>
      <c r="BP1870"/>
      <c r="BQ1870"/>
      <c r="BR1870"/>
      <c r="BS1870"/>
      <c r="BT1870"/>
    </row>
    <row r="1871" spans="1:72" s="79" customFormat="1" ht="27" customHeight="1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 s="41"/>
      <c r="R1871" s="137"/>
      <c r="S1871"/>
      <c r="T1871" s="137"/>
      <c r="U1871" s="137"/>
      <c r="V1871" s="137"/>
      <c r="W1871" s="137"/>
      <c r="X1871" s="137"/>
      <c r="Y1871" s="137"/>
      <c r="Z1871"/>
      <c r="AA1871"/>
      <c r="AB1871"/>
      <c r="AC1871"/>
      <c r="AD1871"/>
      <c r="AE1871"/>
      <c r="AF1871" s="137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 s="137"/>
      <c r="BL1871" s="137"/>
      <c r="BM1871"/>
      <c r="BN1871"/>
      <c r="BO1871"/>
      <c r="BP1871"/>
      <c r="BQ1871"/>
      <c r="BR1871"/>
      <c r="BS1871"/>
      <c r="BT1871"/>
    </row>
    <row r="1872" spans="1:72" s="79" customFormat="1" ht="27" customHeight="1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 s="41"/>
      <c r="R1872" s="137"/>
      <c r="S1872"/>
      <c r="T1872" s="137"/>
      <c r="U1872" s="137"/>
      <c r="V1872" s="137"/>
      <c r="W1872" s="137"/>
      <c r="X1872" s="137"/>
      <c r="Y1872" s="137"/>
      <c r="Z1872"/>
      <c r="AA1872"/>
      <c r="AB1872"/>
      <c r="AC1872"/>
      <c r="AD1872"/>
      <c r="AE1872"/>
      <c r="AF1872" s="137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 s="137"/>
      <c r="BL1872" s="137"/>
      <c r="BM1872"/>
      <c r="BN1872"/>
      <c r="BO1872"/>
      <c r="BP1872"/>
      <c r="BQ1872"/>
      <c r="BR1872"/>
      <c r="BS1872"/>
      <c r="BT1872"/>
    </row>
    <row r="1873" spans="1:72" s="79" customFormat="1" ht="27" customHeight="1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 s="41"/>
      <c r="R1873" s="137"/>
      <c r="S1873"/>
      <c r="T1873" s="137"/>
      <c r="U1873" s="137"/>
      <c r="V1873" s="137"/>
      <c r="W1873" s="137"/>
      <c r="X1873" s="137"/>
      <c r="Y1873" s="137"/>
      <c r="Z1873"/>
      <c r="AA1873"/>
      <c r="AB1873"/>
      <c r="AC1873"/>
      <c r="AD1873"/>
      <c r="AE1873"/>
      <c r="AF1873" s="137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 s="137"/>
      <c r="BL1873" s="137"/>
      <c r="BM1873"/>
      <c r="BN1873"/>
      <c r="BO1873"/>
      <c r="BP1873"/>
      <c r="BQ1873"/>
      <c r="BR1873"/>
      <c r="BS1873"/>
      <c r="BT1873"/>
    </row>
    <row r="1874" spans="1:72" s="79" customFormat="1" ht="27" customHeight="1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 s="41"/>
      <c r="R1874" s="137"/>
      <c r="S1874"/>
      <c r="T1874" s="137"/>
      <c r="U1874" s="137"/>
      <c r="V1874" s="137"/>
      <c r="W1874" s="137"/>
      <c r="X1874" s="137"/>
      <c r="Y1874" s="137"/>
      <c r="Z1874"/>
      <c r="AA1874"/>
      <c r="AB1874"/>
      <c r="AC1874"/>
      <c r="AD1874"/>
      <c r="AE1874"/>
      <c r="AF1874" s="137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 s="137"/>
      <c r="BL1874" s="137"/>
      <c r="BM1874"/>
      <c r="BN1874"/>
      <c r="BO1874"/>
      <c r="BP1874"/>
      <c r="BQ1874"/>
      <c r="BR1874"/>
      <c r="BS1874"/>
      <c r="BT1874"/>
    </row>
    <row r="1875" spans="1:72" s="79" customFormat="1" ht="27" customHeight="1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 s="41"/>
      <c r="R1875" s="137"/>
      <c r="S1875"/>
      <c r="T1875" s="137"/>
      <c r="U1875" s="137"/>
      <c r="V1875" s="137"/>
      <c r="W1875" s="137"/>
      <c r="X1875" s="137"/>
      <c r="Y1875" s="137"/>
      <c r="Z1875"/>
      <c r="AA1875"/>
      <c r="AB1875"/>
      <c r="AC1875"/>
      <c r="AD1875"/>
      <c r="AE1875"/>
      <c r="AF1875" s="137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 s="137"/>
      <c r="BL1875" s="137"/>
      <c r="BM1875"/>
      <c r="BN1875"/>
      <c r="BO1875"/>
      <c r="BP1875"/>
      <c r="BQ1875"/>
      <c r="BR1875"/>
      <c r="BS1875"/>
      <c r="BT1875"/>
    </row>
    <row r="1876" spans="1:72" s="79" customFormat="1" ht="27" customHeight="1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 s="41"/>
      <c r="R1876" s="137"/>
      <c r="S1876"/>
      <c r="T1876" s="137"/>
      <c r="U1876" s="137"/>
      <c r="V1876" s="137"/>
      <c r="W1876" s="137"/>
      <c r="X1876" s="137"/>
      <c r="Y1876" s="137"/>
      <c r="Z1876"/>
      <c r="AA1876"/>
      <c r="AB1876"/>
      <c r="AC1876"/>
      <c r="AD1876"/>
      <c r="AE1876"/>
      <c r="AF1876" s="137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 s="137"/>
      <c r="BL1876" s="137"/>
      <c r="BM1876"/>
      <c r="BN1876"/>
      <c r="BO1876"/>
      <c r="BP1876"/>
      <c r="BQ1876"/>
      <c r="BR1876"/>
      <c r="BS1876"/>
      <c r="BT1876"/>
    </row>
    <row r="1877" spans="1:72" s="79" customFormat="1" ht="27" customHeight="1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 s="41"/>
      <c r="R1877" s="137"/>
      <c r="S1877"/>
      <c r="T1877" s="137"/>
      <c r="U1877" s="137"/>
      <c r="V1877" s="137"/>
      <c r="W1877" s="137"/>
      <c r="X1877" s="137"/>
      <c r="Y1877" s="137"/>
      <c r="Z1877"/>
      <c r="AA1877"/>
      <c r="AB1877"/>
      <c r="AC1877"/>
      <c r="AD1877"/>
      <c r="AE1877"/>
      <c r="AF1877" s="13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 s="137"/>
      <c r="BL1877" s="137"/>
      <c r="BM1877"/>
      <c r="BN1877"/>
      <c r="BO1877"/>
      <c r="BP1877"/>
      <c r="BQ1877"/>
      <c r="BR1877"/>
      <c r="BS1877"/>
      <c r="BT1877"/>
    </row>
    <row r="1878" spans="1:72" s="79" customFormat="1" ht="27" customHeight="1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 s="41"/>
      <c r="R1878" s="137"/>
      <c r="S1878"/>
      <c r="T1878" s="137"/>
      <c r="U1878" s="137"/>
      <c r="V1878" s="137"/>
      <c r="W1878" s="137"/>
      <c r="X1878" s="137"/>
      <c r="Y1878" s="137"/>
      <c r="Z1878"/>
      <c r="AA1878"/>
      <c r="AB1878"/>
      <c r="AC1878"/>
      <c r="AD1878"/>
      <c r="AE1878"/>
      <c r="AF1878" s="137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 s="137"/>
      <c r="BL1878" s="137"/>
      <c r="BM1878"/>
      <c r="BN1878"/>
      <c r="BO1878"/>
      <c r="BP1878"/>
      <c r="BQ1878"/>
      <c r="BR1878"/>
      <c r="BS1878"/>
      <c r="BT1878"/>
    </row>
    <row r="1879" spans="1:72" s="79" customFormat="1" ht="27" customHeight="1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 s="41"/>
      <c r="R1879" s="137"/>
      <c r="S1879"/>
      <c r="T1879" s="137"/>
      <c r="U1879" s="137"/>
      <c r="V1879" s="137"/>
      <c r="W1879" s="137"/>
      <c r="X1879" s="137"/>
      <c r="Y1879" s="137"/>
      <c r="Z1879"/>
      <c r="AA1879"/>
      <c r="AB1879"/>
      <c r="AC1879"/>
      <c r="AD1879"/>
      <c r="AE1879"/>
      <c r="AF1879" s="137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 s="137"/>
      <c r="BL1879" s="137"/>
      <c r="BM1879"/>
      <c r="BN1879"/>
      <c r="BO1879"/>
      <c r="BP1879"/>
      <c r="BQ1879"/>
      <c r="BR1879"/>
      <c r="BS1879"/>
      <c r="BT1879"/>
    </row>
    <row r="1880" spans="1:72" s="79" customFormat="1" ht="27" customHeight="1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 s="41"/>
      <c r="R1880" s="137"/>
      <c r="S1880"/>
      <c r="T1880" s="137"/>
      <c r="U1880" s="137"/>
      <c r="V1880" s="137"/>
      <c r="W1880" s="137"/>
      <c r="X1880" s="137"/>
      <c r="Y1880" s="137"/>
      <c r="Z1880"/>
      <c r="AA1880"/>
      <c r="AB1880"/>
      <c r="AC1880"/>
      <c r="AD1880"/>
      <c r="AE1880"/>
      <c r="AF1880" s="137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 s="137"/>
      <c r="BL1880" s="137"/>
      <c r="BM1880"/>
      <c r="BN1880"/>
      <c r="BO1880"/>
      <c r="BP1880"/>
      <c r="BQ1880"/>
      <c r="BR1880"/>
      <c r="BS1880"/>
      <c r="BT1880"/>
    </row>
    <row r="1881" spans="1:72" s="79" customFormat="1" ht="27" customHeight="1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 s="41"/>
      <c r="R1881" s="137"/>
      <c r="S1881"/>
      <c r="T1881" s="137"/>
      <c r="U1881" s="137"/>
      <c r="V1881" s="137"/>
      <c r="W1881" s="137"/>
      <c r="X1881" s="137"/>
      <c r="Y1881" s="137"/>
      <c r="Z1881"/>
      <c r="AA1881"/>
      <c r="AB1881"/>
      <c r="AC1881"/>
      <c r="AD1881"/>
      <c r="AE1881"/>
      <c r="AF1881" s="137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 s="137"/>
      <c r="BL1881" s="137"/>
      <c r="BM1881"/>
      <c r="BN1881"/>
      <c r="BO1881"/>
      <c r="BP1881"/>
      <c r="BQ1881"/>
      <c r="BR1881"/>
      <c r="BS1881"/>
      <c r="BT1881"/>
    </row>
    <row r="1882" spans="1:72" s="79" customFormat="1" ht="27" customHeight="1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 s="41"/>
      <c r="R1882" s="137"/>
      <c r="S1882"/>
      <c r="T1882" s="137"/>
      <c r="U1882" s="137"/>
      <c r="V1882" s="137"/>
      <c r="W1882" s="137"/>
      <c r="X1882" s="137"/>
      <c r="Y1882" s="137"/>
      <c r="Z1882"/>
      <c r="AA1882"/>
      <c r="AB1882"/>
      <c r="AC1882"/>
      <c r="AD1882"/>
      <c r="AE1882"/>
      <c r="AF1882" s="137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 s="137"/>
      <c r="BL1882" s="137"/>
      <c r="BM1882"/>
      <c r="BN1882"/>
      <c r="BO1882"/>
      <c r="BP1882"/>
      <c r="BQ1882"/>
      <c r="BR1882"/>
      <c r="BS1882"/>
      <c r="BT1882"/>
    </row>
    <row r="1883" spans="1:72" s="79" customFormat="1" ht="27" customHeight="1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 s="41"/>
      <c r="R1883" s="137"/>
      <c r="S1883"/>
      <c r="T1883" s="137"/>
      <c r="U1883" s="137"/>
      <c r="V1883" s="137"/>
      <c r="W1883" s="137"/>
      <c r="X1883" s="137"/>
      <c r="Y1883" s="137"/>
      <c r="Z1883"/>
      <c r="AA1883"/>
      <c r="AB1883"/>
      <c r="AC1883"/>
      <c r="AD1883"/>
      <c r="AE1883"/>
      <c r="AF1883" s="137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 s="137"/>
      <c r="BL1883" s="137"/>
      <c r="BM1883"/>
      <c r="BN1883"/>
      <c r="BO1883"/>
      <c r="BP1883"/>
      <c r="BQ1883"/>
      <c r="BR1883"/>
      <c r="BS1883"/>
      <c r="BT1883"/>
    </row>
    <row r="1884" spans="1:72" s="79" customFormat="1" ht="27" customHeight="1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 s="41"/>
      <c r="R1884" s="137"/>
      <c r="S1884"/>
      <c r="T1884" s="137"/>
      <c r="U1884" s="137"/>
      <c r="V1884" s="137"/>
      <c r="W1884" s="137"/>
      <c r="X1884" s="137"/>
      <c r="Y1884" s="137"/>
      <c r="Z1884"/>
      <c r="AA1884"/>
      <c r="AB1884"/>
      <c r="AC1884"/>
      <c r="AD1884"/>
      <c r="AE1884"/>
      <c r="AF1884" s="137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 s="137"/>
      <c r="BL1884" s="137"/>
      <c r="BM1884"/>
      <c r="BN1884"/>
      <c r="BO1884"/>
      <c r="BP1884"/>
      <c r="BQ1884"/>
      <c r="BR1884"/>
      <c r="BS1884"/>
      <c r="BT1884"/>
    </row>
    <row r="1885" spans="1:72" s="79" customFormat="1" ht="27" customHeight="1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 s="41"/>
      <c r="R1885" s="137"/>
      <c r="S1885"/>
      <c r="T1885" s="137"/>
      <c r="U1885" s="137"/>
      <c r="V1885" s="137"/>
      <c r="W1885" s="137"/>
      <c r="X1885" s="137"/>
      <c r="Y1885" s="137"/>
      <c r="Z1885"/>
      <c r="AA1885"/>
      <c r="AB1885"/>
      <c r="AC1885"/>
      <c r="AD1885"/>
      <c r="AE1885"/>
      <c r="AF1885" s="137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 s="137"/>
      <c r="BL1885" s="137"/>
      <c r="BM1885"/>
      <c r="BN1885"/>
      <c r="BO1885"/>
      <c r="BP1885"/>
      <c r="BQ1885"/>
      <c r="BR1885"/>
      <c r="BS1885"/>
      <c r="BT1885"/>
    </row>
    <row r="1886" spans="1:72" s="79" customFormat="1" ht="27" customHeight="1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 s="41"/>
      <c r="R1886" s="137"/>
      <c r="S1886"/>
      <c r="T1886" s="137"/>
      <c r="U1886" s="137"/>
      <c r="V1886" s="137"/>
      <c r="W1886" s="137"/>
      <c r="X1886" s="137"/>
      <c r="Y1886" s="137"/>
      <c r="Z1886"/>
      <c r="AA1886"/>
      <c r="AB1886"/>
      <c r="AC1886"/>
      <c r="AD1886"/>
      <c r="AE1886"/>
      <c r="AF1886" s="137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 s="137"/>
      <c r="BL1886" s="137"/>
      <c r="BM1886"/>
      <c r="BN1886"/>
      <c r="BO1886"/>
      <c r="BP1886"/>
      <c r="BQ1886"/>
      <c r="BR1886"/>
      <c r="BS1886"/>
      <c r="BT1886"/>
    </row>
    <row r="1887" spans="1:72" s="79" customFormat="1" ht="27" customHeight="1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 s="41"/>
      <c r="R1887" s="137"/>
      <c r="S1887"/>
      <c r="T1887" s="137"/>
      <c r="U1887" s="137"/>
      <c r="V1887" s="137"/>
      <c r="W1887" s="137"/>
      <c r="X1887" s="137"/>
      <c r="Y1887" s="137"/>
      <c r="Z1887"/>
      <c r="AA1887"/>
      <c r="AB1887"/>
      <c r="AC1887"/>
      <c r="AD1887"/>
      <c r="AE1887"/>
      <c r="AF1887" s="13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 s="137"/>
      <c r="BL1887" s="137"/>
      <c r="BM1887"/>
      <c r="BN1887"/>
      <c r="BO1887"/>
      <c r="BP1887"/>
      <c r="BQ1887"/>
      <c r="BR1887"/>
      <c r="BS1887"/>
      <c r="BT1887"/>
    </row>
    <row r="1888" spans="1:72" s="79" customFormat="1" ht="27" customHeight="1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 s="41"/>
      <c r="R1888" s="137"/>
      <c r="S1888"/>
      <c r="T1888" s="137"/>
      <c r="U1888" s="137"/>
      <c r="V1888" s="137"/>
      <c r="W1888" s="137"/>
      <c r="X1888" s="137"/>
      <c r="Y1888" s="137"/>
      <c r="Z1888"/>
      <c r="AA1888"/>
      <c r="AB1888"/>
      <c r="AC1888"/>
      <c r="AD1888"/>
      <c r="AE1888"/>
      <c r="AF1888" s="137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 s="137"/>
      <c r="BL1888" s="137"/>
      <c r="BM1888"/>
      <c r="BN1888"/>
      <c r="BO1888"/>
      <c r="BP1888"/>
      <c r="BQ1888"/>
      <c r="BR1888"/>
      <c r="BS1888"/>
      <c r="BT1888"/>
    </row>
    <row r="1889" spans="1:72" s="79" customFormat="1" ht="27" customHeight="1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 s="41"/>
      <c r="R1889" s="137"/>
      <c r="S1889"/>
      <c r="T1889" s="137"/>
      <c r="U1889" s="137"/>
      <c r="V1889" s="137"/>
      <c r="W1889" s="137"/>
      <c r="X1889" s="137"/>
      <c r="Y1889" s="137"/>
      <c r="Z1889"/>
      <c r="AA1889"/>
      <c r="AB1889"/>
      <c r="AC1889"/>
      <c r="AD1889"/>
      <c r="AE1889"/>
      <c r="AF1889" s="137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 s="137"/>
      <c r="BL1889" s="137"/>
      <c r="BM1889"/>
      <c r="BN1889"/>
      <c r="BO1889"/>
      <c r="BP1889"/>
      <c r="BQ1889"/>
      <c r="BR1889"/>
      <c r="BS1889"/>
      <c r="BT1889"/>
    </row>
    <row r="1890" spans="1:72" s="79" customFormat="1" ht="27" customHeight="1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 s="41"/>
      <c r="R1890" s="137"/>
      <c r="S1890"/>
      <c r="T1890" s="137"/>
      <c r="U1890" s="137"/>
      <c r="V1890" s="137"/>
      <c r="W1890" s="137"/>
      <c r="X1890" s="137"/>
      <c r="Y1890" s="137"/>
      <c r="Z1890"/>
      <c r="AA1890"/>
      <c r="AB1890"/>
      <c r="AC1890"/>
      <c r="AD1890"/>
      <c r="AE1890"/>
      <c r="AF1890" s="137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 s="137"/>
      <c r="BL1890" s="137"/>
      <c r="BM1890"/>
      <c r="BN1890"/>
      <c r="BO1890"/>
      <c r="BP1890"/>
      <c r="BQ1890"/>
      <c r="BR1890"/>
      <c r="BS1890"/>
      <c r="BT1890"/>
    </row>
    <row r="1891" spans="1:72" s="79" customFormat="1" ht="27" customHeight="1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 s="41"/>
      <c r="R1891" s="137"/>
      <c r="S1891"/>
      <c r="T1891" s="137"/>
      <c r="U1891" s="137"/>
      <c r="V1891" s="137"/>
      <c r="W1891" s="137"/>
      <c r="X1891" s="137"/>
      <c r="Y1891" s="137"/>
      <c r="Z1891"/>
      <c r="AA1891"/>
      <c r="AB1891"/>
      <c r="AC1891"/>
      <c r="AD1891"/>
      <c r="AE1891"/>
      <c r="AF1891" s="137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 s="137"/>
      <c r="BL1891" s="137"/>
      <c r="BM1891"/>
      <c r="BN1891"/>
      <c r="BO1891"/>
      <c r="BP1891"/>
      <c r="BQ1891"/>
      <c r="BR1891"/>
      <c r="BS1891"/>
      <c r="BT1891"/>
    </row>
    <row r="1892" spans="1:72" s="79" customFormat="1" ht="27" customHeight="1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 s="41"/>
      <c r="R1892" s="137"/>
      <c r="S1892"/>
      <c r="T1892" s="137"/>
      <c r="U1892" s="137"/>
      <c r="V1892" s="137"/>
      <c r="W1892" s="137"/>
      <c r="X1892" s="137"/>
      <c r="Y1892" s="137"/>
      <c r="Z1892"/>
      <c r="AA1892"/>
      <c r="AB1892"/>
      <c r="AC1892"/>
      <c r="AD1892"/>
      <c r="AE1892"/>
      <c r="AF1892" s="137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 s="137"/>
      <c r="BL1892" s="137"/>
      <c r="BM1892"/>
      <c r="BN1892"/>
      <c r="BO1892"/>
      <c r="BP1892"/>
      <c r="BQ1892"/>
      <c r="BR1892"/>
      <c r="BS1892"/>
      <c r="BT1892"/>
    </row>
    <row r="1893" spans="1:72" s="79" customFormat="1" ht="27" customHeight="1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 s="41"/>
      <c r="R1893" s="137"/>
      <c r="S1893"/>
      <c r="T1893" s="137"/>
      <c r="U1893" s="137"/>
      <c r="V1893" s="137"/>
      <c r="W1893" s="137"/>
      <c r="X1893" s="137"/>
      <c r="Y1893" s="137"/>
      <c r="Z1893"/>
      <c r="AA1893"/>
      <c r="AB1893"/>
      <c r="AC1893"/>
      <c r="AD1893"/>
      <c r="AE1893"/>
      <c r="AF1893" s="137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 s="137"/>
      <c r="BL1893" s="137"/>
      <c r="BM1893"/>
      <c r="BN1893"/>
      <c r="BO1893"/>
      <c r="BP1893"/>
      <c r="BQ1893"/>
      <c r="BR1893"/>
      <c r="BS1893"/>
      <c r="BT1893"/>
    </row>
    <row r="1894" spans="1:72" s="79" customFormat="1" ht="27" customHeight="1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 s="41"/>
      <c r="R1894" s="137"/>
      <c r="S1894"/>
      <c r="T1894" s="137"/>
      <c r="U1894" s="137"/>
      <c r="V1894" s="137"/>
      <c r="W1894" s="137"/>
      <c r="X1894" s="137"/>
      <c r="Y1894" s="137"/>
      <c r="Z1894"/>
      <c r="AA1894"/>
      <c r="AB1894"/>
      <c r="AC1894"/>
      <c r="AD1894"/>
      <c r="AE1894"/>
      <c r="AF1894" s="137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 s="137"/>
      <c r="BL1894" s="137"/>
      <c r="BM1894"/>
      <c r="BN1894"/>
      <c r="BO1894"/>
      <c r="BP1894"/>
      <c r="BQ1894"/>
      <c r="BR1894"/>
      <c r="BS1894"/>
      <c r="BT1894"/>
    </row>
    <row r="1895" spans="1:72" s="79" customFormat="1" ht="27" customHeight="1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 s="41"/>
      <c r="R1895" s="137"/>
      <c r="S1895"/>
      <c r="T1895" s="137"/>
      <c r="U1895" s="137"/>
      <c r="V1895" s="137"/>
      <c r="W1895" s="137"/>
      <c r="X1895" s="137"/>
      <c r="Y1895" s="137"/>
      <c r="Z1895"/>
      <c r="AA1895"/>
      <c r="AB1895"/>
      <c r="AC1895"/>
      <c r="AD1895"/>
      <c r="AE1895"/>
      <c r="AF1895" s="137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 s="137"/>
      <c r="BL1895" s="137"/>
      <c r="BM1895"/>
      <c r="BN1895"/>
      <c r="BO1895"/>
      <c r="BP1895"/>
      <c r="BQ1895"/>
      <c r="BR1895"/>
      <c r="BS1895"/>
      <c r="BT1895"/>
    </row>
    <row r="1896" spans="1:72" s="79" customFormat="1" ht="27" customHeight="1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 s="41"/>
      <c r="R1896" s="137"/>
      <c r="S1896"/>
      <c r="T1896" s="137"/>
      <c r="U1896" s="137"/>
      <c r="V1896" s="137"/>
      <c r="W1896" s="137"/>
      <c r="X1896" s="137"/>
      <c r="Y1896" s="137"/>
      <c r="Z1896"/>
      <c r="AA1896"/>
      <c r="AB1896"/>
      <c r="AC1896"/>
      <c r="AD1896"/>
      <c r="AE1896"/>
      <c r="AF1896" s="137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 s="137"/>
      <c r="BL1896" s="137"/>
      <c r="BM1896"/>
      <c r="BN1896"/>
      <c r="BO1896"/>
      <c r="BP1896"/>
      <c r="BQ1896"/>
      <c r="BR1896"/>
      <c r="BS1896"/>
      <c r="BT1896"/>
    </row>
    <row r="1897" spans="1:72" s="79" customFormat="1" ht="27" customHeight="1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 s="41"/>
      <c r="R1897" s="137"/>
      <c r="S1897"/>
      <c r="T1897" s="137"/>
      <c r="U1897" s="137"/>
      <c r="V1897" s="137"/>
      <c r="W1897" s="137"/>
      <c r="X1897" s="137"/>
      <c r="Y1897" s="137"/>
      <c r="Z1897"/>
      <c r="AA1897"/>
      <c r="AB1897"/>
      <c r="AC1897"/>
      <c r="AD1897"/>
      <c r="AE1897"/>
      <c r="AF1897" s="13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 s="137"/>
      <c r="BL1897" s="137"/>
      <c r="BM1897"/>
      <c r="BN1897"/>
      <c r="BO1897"/>
      <c r="BP1897"/>
      <c r="BQ1897"/>
      <c r="BR1897"/>
      <c r="BS1897"/>
      <c r="BT1897"/>
    </row>
    <row r="1898" spans="1:72" s="79" customFormat="1" ht="27" customHeight="1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 s="41"/>
      <c r="R1898" s="137"/>
      <c r="S1898"/>
      <c r="T1898" s="137"/>
      <c r="U1898" s="137"/>
      <c r="V1898" s="137"/>
      <c r="W1898" s="137"/>
      <c r="X1898" s="137"/>
      <c r="Y1898" s="137"/>
      <c r="Z1898"/>
      <c r="AA1898"/>
      <c r="AB1898"/>
      <c r="AC1898"/>
      <c r="AD1898"/>
      <c r="AE1898"/>
      <c r="AF1898" s="137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 s="137"/>
      <c r="BL1898" s="137"/>
      <c r="BM1898"/>
      <c r="BN1898"/>
      <c r="BO1898"/>
      <c r="BP1898"/>
      <c r="BQ1898"/>
      <c r="BR1898"/>
      <c r="BS1898"/>
      <c r="BT1898"/>
    </row>
    <row r="1899" spans="1:72" s="79" customFormat="1" ht="27" customHeight="1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 s="41"/>
      <c r="R1899" s="137"/>
      <c r="S1899"/>
      <c r="T1899" s="137"/>
      <c r="U1899" s="137"/>
      <c r="V1899" s="137"/>
      <c r="W1899" s="137"/>
      <c r="X1899" s="137"/>
      <c r="Y1899" s="137"/>
      <c r="Z1899"/>
      <c r="AA1899"/>
      <c r="AB1899"/>
      <c r="AC1899"/>
      <c r="AD1899"/>
      <c r="AE1899"/>
      <c r="AF1899" s="137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 s="137"/>
      <c r="BL1899" s="137"/>
      <c r="BM1899"/>
      <c r="BN1899"/>
      <c r="BO1899"/>
      <c r="BP1899"/>
      <c r="BQ1899"/>
      <c r="BR1899"/>
      <c r="BS1899"/>
      <c r="BT1899"/>
    </row>
    <row r="1900" spans="1:72" s="79" customFormat="1" ht="27" customHeight="1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 s="41"/>
      <c r="R1900" s="137"/>
      <c r="S1900"/>
      <c r="T1900" s="137"/>
      <c r="U1900" s="137"/>
      <c r="V1900" s="137"/>
      <c r="W1900" s="137"/>
      <c r="X1900" s="137"/>
      <c r="Y1900" s="137"/>
      <c r="Z1900"/>
      <c r="AA1900"/>
      <c r="AB1900"/>
      <c r="AC1900"/>
      <c r="AD1900"/>
      <c r="AE1900"/>
      <c r="AF1900" s="137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 s="137"/>
      <c r="BL1900" s="137"/>
      <c r="BM1900"/>
      <c r="BN1900"/>
      <c r="BO1900"/>
      <c r="BP1900"/>
      <c r="BQ1900"/>
      <c r="BR1900"/>
      <c r="BS1900"/>
      <c r="BT1900"/>
    </row>
    <row r="1901" spans="1:72" s="79" customFormat="1" ht="27" customHeight="1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 s="41"/>
      <c r="R1901" s="137"/>
      <c r="S1901"/>
      <c r="T1901" s="137"/>
      <c r="U1901" s="137"/>
      <c r="V1901" s="137"/>
      <c r="W1901" s="137"/>
      <c r="X1901" s="137"/>
      <c r="Y1901" s="137"/>
      <c r="Z1901"/>
      <c r="AA1901"/>
      <c r="AB1901"/>
      <c r="AC1901"/>
      <c r="AD1901"/>
      <c r="AE1901"/>
      <c r="AF1901" s="137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 s="137"/>
      <c r="BL1901" s="137"/>
      <c r="BM1901"/>
      <c r="BN1901"/>
      <c r="BO1901"/>
      <c r="BP1901"/>
      <c r="BQ1901"/>
      <c r="BR1901"/>
      <c r="BS1901"/>
      <c r="BT1901"/>
    </row>
    <row r="1902" spans="1:72" s="79" customFormat="1" ht="27" customHeight="1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 s="41"/>
      <c r="R1902" s="137"/>
      <c r="S1902"/>
      <c r="T1902" s="137"/>
      <c r="U1902" s="137"/>
      <c r="V1902" s="137"/>
      <c r="W1902" s="137"/>
      <c r="X1902" s="137"/>
      <c r="Y1902" s="137"/>
      <c r="Z1902"/>
      <c r="AA1902"/>
      <c r="AB1902"/>
      <c r="AC1902"/>
      <c r="AD1902"/>
      <c r="AE1902"/>
      <c r="AF1902" s="137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 s="137"/>
      <c r="BL1902" s="137"/>
      <c r="BM1902"/>
      <c r="BN1902"/>
      <c r="BO1902"/>
      <c r="BP1902"/>
      <c r="BQ1902"/>
      <c r="BR1902"/>
      <c r="BS1902"/>
      <c r="BT1902"/>
    </row>
    <row r="1903" spans="1:72" s="79" customFormat="1" ht="27" customHeight="1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 s="41"/>
      <c r="R1903" s="137"/>
      <c r="S1903"/>
      <c r="T1903" s="137"/>
      <c r="U1903" s="137"/>
      <c r="V1903" s="137"/>
      <c r="W1903" s="137"/>
      <c r="X1903" s="137"/>
      <c r="Y1903" s="137"/>
      <c r="Z1903"/>
      <c r="AA1903"/>
      <c r="AB1903"/>
      <c r="AC1903"/>
      <c r="AD1903"/>
      <c r="AE1903"/>
      <c r="AF1903" s="137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 s="137"/>
      <c r="BL1903" s="137"/>
      <c r="BM1903"/>
      <c r="BN1903"/>
      <c r="BO1903"/>
      <c r="BP1903"/>
      <c r="BQ1903"/>
      <c r="BR1903"/>
      <c r="BS1903"/>
      <c r="BT1903"/>
    </row>
    <row r="1904" spans="1:72" s="79" customFormat="1" ht="27" customHeight="1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 s="41"/>
      <c r="R1904" s="137"/>
      <c r="S1904"/>
      <c r="T1904" s="137"/>
      <c r="U1904" s="137"/>
      <c r="V1904" s="137"/>
      <c r="W1904" s="137"/>
      <c r="X1904" s="137"/>
      <c r="Y1904" s="137"/>
      <c r="Z1904"/>
      <c r="AA1904"/>
      <c r="AB1904"/>
      <c r="AC1904"/>
      <c r="AD1904"/>
      <c r="AE1904"/>
      <c r="AF1904" s="137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 s="137"/>
      <c r="BL1904" s="137"/>
      <c r="BM1904"/>
      <c r="BN1904"/>
      <c r="BO1904"/>
      <c r="BP1904"/>
      <c r="BQ1904"/>
      <c r="BR1904"/>
      <c r="BS1904"/>
      <c r="BT1904"/>
    </row>
    <row r="1905" spans="1:72" s="79" customFormat="1" ht="27" customHeight="1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 s="41"/>
      <c r="R1905" s="137"/>
      <c r="S1905"/>
      <c r="T1905" s="137"/>
      <c r="U1905" s="137"/>
      <c r="V1905" s="137"/>
      <c r="W1905" s="137"/>
      <c r="X1905" s="137"/>
      <c r="Y1905" s="137"/>
      <c r="Z1905"/>
      <c r="AA1905"/>
      <c r="AB1905"/>
      <c r="AC1905"/>
      <c r="AD1905"/>
      <c r="AE1905"/>
      <c r="AF1905" s="137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 s="137"/>
      <c r="BL1905" s="137"/>
      <c r="BM1905"/>
      <c r="BN1905"/>
      <c r="BO1905"/>
      <c r="BP1905"/>
      <c r="BQ1905"/>
      <c r="BR1905"/>
      <c r="BS1905"/>
      <c r="BT1905"/>
    </row>
    <row r="1906" spans="1:72" s="79" customFormat="1" ht="27" customHeight="1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 s="41"/>
      <c r="R1906" s="137"/>
      <c r="S1906"/>
      <c r="T1906" s="137"/>
      <c r="U1906" s="137"/>
      <c r="V1906" s="137"/>
      <c r="W1906" s="137"/>
      <c r="X1906" s="137"/>
      <c r="Y1906" s="137"/>
      <c r="Z1906"/>
      <c r="AA1906"/>
      <c r="AB1906"/>
      <c r="AC1906"/>
      <c r="AD1906"/>
      <c r="AE1906"/>
      <c r="AF1906" s="137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 s="137"/>
      <c r="BL1906" s="137"/>
      <c r="BM1906"/>
      <c r="BN1906"/>
      <c r="BO1906"/>
      <c r="BP1906"/>
      <c r="BQ1906"/>
      <c r="BR1906"/>
      <c r="BS1906"/>
      <c r="BT1906"/>
    </row>
    <row r="1907" spans="1:72" s="79" customFormat="1" ht="27" customHeight="1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 s="41"/>
      <c r="R1907" s="137"/>
      <c r="S1907"/>
      <c r="T1907" s="137"/>
      <c r="U1907" s="137"/>
      <c r="V1907" s="137"/>
      <c r="W1907" s="137"/>
      <c r="X1907" s="137"/>
      <c r="Y1907" s="137"/>
      <c r="Z1907"/>
      <c r="AA1907"/>
      <c r="AB1907"/>
      <c r="AC1907"/>
      <c r="AD1907"/>
      <c r="AE1907"/>
      <c r="AF1907" s="13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 s="137"/>
      <c r="BL1907" s="137"/>
      <c r="BM1907"/>
      <c r="BN1907"/>
      <c r="BO1907"/>
      <c r="BP1907"/>
      <c r="BQ1907"/>
      <c r="BR1907"/>
      <c r="BS1907"/>
      <c r="BT1907"/>
    </row>
    <row r="1908" spans="1:72" s="79" customFormat="1" ht="27" customHeight="1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 s="41"/>
      <c r="R1908" s="137"/>
      <c r="S1908"/>
      <c r="T1908" s="137"/>
      <c r="U1908" s="137"/>
      <c r="V1908" s="137"/>
      <c r="W1908" s="137"/>
      <c r="X1908" s="137"/>
      <c r="Y1908" s="137"/>
      <c r="Z1908"/>
      <c r="AA1908"/>
      <c r="AB1908"/>
      <c r="AC1908"/>
      <c r="AD1908"/>
      <c r="AE1908"/>
      <c r="AF1908" s="137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 s="137"/>
      <c r="BL1908" s="137"/>
      <c r="BM1908"/>
      <c r="BN1908"/>
      <c r="BO1908"/>
      <c r="BP1908"/>
      <c r="BQ1908"/>
      <c r="BR1908"/>
      <c r="BS1908"/>
      <c r="BT1908"/>
    </row>
    <row r="1909" spans="1:72" s="79" customFormat="1" ht="27" customHeight="1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 s="41"/>
      <c r="R1909" s="137"/>
      <c r="S1909"/>
      <c r="T1909" s="137"/>
      <c r="U1909" s="137"/>
      <c r="V1909" s="137"/>
      <c r="W1909" s="137"/>
      <c r="X1909" s="137"/>
      <c r="Y1909" s="137"/>
      <c r="Z1909"/>
      <c r="AA1909"/>
      <c r="AB1909"/>
      <c r="AC1909"/>
      <c r="AD1909"/>
      <c r="AE1909"/>
      <c r="AF1909" s="137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 s="137"/>
      <c r="BL1909" s="137"/>
      <c r="BM1909"/>
      <c r="BN1909"/>
      <c r="BO1909"/>
      <c r="BP1909"/>
      <c r="BQ1909"/>
      <c r="BR1909"/>
      <c r="BS1909"/>
      <c r="BT1909"/>
    </row>
    <row r="1910" spans="1:72" s="79" customFormat="1" ht="27" customHeight="1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 s="41"/>
      <c r="R1910" s="137"/>
      <c r="S1910"/>
      <c r="T1910" s="137"/>
      <c r="U1910" s="137"/>
      <c r="V1910" s="137"/>
      <c r="W1910" s="137"/>
      <c r="X1910" s="137"/>
      <c r="Y1910" s="137"/>
      <c r="Z1910"/>
      <c r="AA1910"/>
      <c r="AB1910"/>
      <c r="AC1910"/>
      <c r="AD1910"/>
      <c r="AE1910"/>
      <c r="AF1910" s="137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 s="137"/>
      <c r="BL1910" s="137"/>
      <c r="BM1910"/>
      <c r="BN1910"/>
      <c r="BO1910"/>
      <c r="BP1910"/>
      <c r="BQ1910"/>
      <c r="BR1910"/>
      <c r="BS1910"/>
      <c r="BT1910"/>
    </row>
    <row r="1911" spans="1:72" s="79" customFormat="1" ht="27" customHeight="1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 s="41"/>
      <c r="R1911" s="137"/>
      <c r="S1911"/>
      <c r="T1911" s="137"/>
      <c r="U1911" s="137"/>
      <c r="V1911" s="137"/>
      <c r="W1911" s="137"/>
      <c r="X1911" s="137"/>
      <c r="Y1911" s="137"/>
      <c r="Z1911"/>
      <c r="AA1911"/>
      <c r="AB1911"/>
      <c r="AC1911"/>
      <c r="AD1911"/>
      <c r="AE1911"/>
      <c r="AF1911" s="137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 s="137"/>
      <c r="BL1911" s="137"/>
      <c r="BM1911"/>
      <c r="BN1911"/>
      <c r="BO1911"/>
      <c r="BP1911"/>
      <c r="BQ1911"/>
      <c r="BR1911"/>
      <c r="BS1911"/>
      <c r="BT1911"/>
    </row>
    <row r="1912" spans="1:72" s="79" customFormat="1" ht="27" customHeight="1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 s="41"/>
      <c r="R1912" s="137"/>
      <c r="S1912"/>
      <c r="T1912" s="137"/>
      <c r="U1912" s="137"/>
      <c r="V1912" s="137"/>
      <c r="W1912" s="137"/>
      <c r="X1912" s="137"/>
      <c r="Y1912" s="137"/>
      <c r="Z1912"/>
      <c r="AA1912"/>
      <c r="AB1912"/>
      <c r="AC1912"/>
      <c r="AD1912"/>
      <c r="AE1912"/>
      <c r="AF1912" s="137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 s="137"/>
      <c r="BL1912" s="137"/>
      <c r="BM1912"/>
      <c r="BN1912"/>
      <c r="BO1912"/>
      <c r="BP1912"/>
      <c r="BQ1912"/>
      <c r="BR1912"/>
      <c r="BS1912"/>
      <c r="BT1912"/>
    </row>
    <row r="1913" spans="1:72" s="79" customFormat="1" ht="27" customHeight="1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 s="41"/>
      <c r="R1913" s="137"/>
      <c r="S1913"/>
      <c r="T1913" s="137"/>
      <c r="U1913" s="137"/>
      <c r="V1913" s="137"/>
      <c r="W1913" s="137"/>
      <c r="X1913" s="137"/>
      <c r="Y1913" s="137"/>
      <c r="Z1913"/>
      <c r="AA1913"/>
      <c r="AB1913"/>
      <c r="AC1913"/>
      <c r="AD1913"/>
      <c r="AE1913"/>
      <c r="AF1913" s="137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 s="137"/>
      <c r="BL1913" s="137"/>
      <c r="BM1913"/>
      <c r="BN1913"/>
      <c r="BO1913"/>
      <c r="BP1913"/>
      <c r="BQ1913"/>
      <c r="BR1913"/>
      <c r="BS1913"/>
      <c r="BT1913"/>
    </row>
    <row r="1914" spans="1:72" s="79" customFormat="1" ht="27" customHeight="1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 s="41"/>
      <c r="R1914" s="137"/>
      <c r="S1914"/>
      <c r="T1914" s="137"/>
      <c r="U1914" s="137"/>
      <c r="V1914" s="137"/>
      <c r="W1914" s="137"/>
      <c r="X1914" s="137"/>
      <c r="Y1914" s="137"/>
      <c r="Z1914"/>
      <c r="AA1914"/>
      <c r="AB1914"/>
      <c r="AC1914"/>
      <c r="AD1914"/>
      <c r="AE1914"/>
      <c r="AF1914" s="137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 s="137"/>
      <c r="BL1914" s="137"/>
      <c r="BM1914"/>
      <c r="BN1914"/>
      <c r="BO1914"/>
      <c r="BP1914"/>
      <c r="BQ1914"/>
      <c r="BR1914"/>
      <c r="BS1914"/>
      <c r="BT1914"/>
    </row>
    <row r="1915" spans="1:72" s="79" customFormat="1" ht="27" customHeight="1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 s="41"/>
      <c r="R1915" s="137"/>
      <c r="S1915"/>
      <c r="T1915" s="137"/>
      <c r="U1915" s="137"/>
      <c r="V1915" s="137"/>
      <c r="W1915" s="137"/>
      <c r="X1915" s="137"/>
      <c r="Y1915" s="137"/>
      <c r="Z1915"/>
      <c r="AA1915"/>
      <c r="AB1915"/>
      <c r="AC1915"/>
      <c r="AD1915"/>
      <c r="AE1915"/>
      <c r="AF1915" s="137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 s="137"/>
      <c r="BL1915" s="137"/>
      <c r="BM1915"/>
      <c r="BN1915"/>
      <c r="BO1915"/>
      <c r="BP1915"/>
      <c r="BQ1915"/>
      <c r="BR1915"/>
      <c r="BS1915"/>
      <c r="BT1915"/>
    </row>
    <row r="1916" spans="1:72" s="79" customFormat="1" ht="27" customHeight="1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 s="41"/>
      <c r="R1916" s="137"/>
      <c r="S1916"/>
      <c r="T1916" s="137"/>
      <c r="U1916" s="137"/>
      <c r="V1916" s="137"/>
      <c r="W1916" s="137"/>
      <c r="X1916" s="137"/>
      <c r="Y1916" s="137"/>
      <c r="Z1916"/>
      <c r="AA1916"/>
      <c r="AB1916"/>
      <c r="AC1916"/>
      <c r="AD1916"/>
      <c r="AE1916"/>
      <c r="AF1916" s="137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 s="137"/>
      <c r="BL1916" s="137"/>
      <c r="BM1916"/>
      <c r="BN1916"/>
      <c r="BO1916"/>
      <c r="BP1916"/>
      <c r="BQ1916"/>
      <c r="BR1916"/>
      <c r="BS1916"/>
      <c r="BT1916"/>
    </row>
    <row r="1917" spans="1:72" s="79" customFormat="1" ht="27" customHeight="1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 s="41"/>
      <c r="R1917" s="137"/>
      <c r="S1917"/>
      <c r="T1917" s="137"/>
      <c r="U1917" s="137"/>
      <c r="V1917" s="137"/>
      <c r="W1917" s="137"/>
      <c r="X1917" s="137"/>
      <c r="Y1917" s="137"/>
      <c r="Z1917"/>
      <c r="AA1917"/>
      <c r="AB1917"/>
      <c r="AC1917"/>
      <c r="AD1917"/>
      <c r="AE1917"/>
      <c r="AF1917" s="13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 s="137"/>
      <c r="BL1917" s="137"/>
      <c r="BM1917"/>
      <c r="BN1917"/>
      <c r="BO1917"/>
      <c r="BP1917"/>
      <c r="BQ1917"/>
      <c r="BR1917"/>
      <c r="BS1917"/>
      <c r="BT1917"/>
    </row>
    <row r="1918" spans="1:72" s="79" customFormat="1" ht="27" customHeight="1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 s="41"/>
      <c r="R1918" s="137"/>
      <c r="S1918"/>
      <c r="T1918" s="137"/>
      <c r="U1918" s="137"/>
      <c r="V1918" s="137"/>
      <c r="W1918" s="137"/>
      <c r="X1918" s="137"/>
      <c r="Y1918" s="137"/>
      <c r="Z1918"/>
      <c r="AA1918"/>
      <c r="AB1918"/>
      <c r="AC1918"/>
      <c r="AD1918"/>
      <c r="AE1918"/>
      <c r="AF1918" s="137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 s="137"/>
      <c r="BL1918" s="137"/>
      <c r="BM1918"/>
      <c r="BN1918"/>
      <c r="BO1918"/>
      <c r="BP1918"/>
      <c r="BQ1918"/>
      <c r="BR1918"/>
      <c r="BS1918"/>
      <c r="BT1918"/>
    </row>
    <row r="1919" spans="1:72" s="79" customFormat="1" ht="27" customHeight="1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 s="41"/>
      <c r="R1919" s="137"/>
      <c r="S1919"/>
      <c r="T1919" s="137"/>
      <c r="U1919" s="137"/>
      <c r="V1919" s="137"/>
      <c r="W1919" s="137"/>
      <c r="X1919" s="137"/>
      <c r="Y1919" s="137"/>
      <c r="Z1919"/>
      <c r="AA1919"/>
      <c r="AB1919"/>
      <c r="AC1919"/>
      <c r="AD1919"/>
      <c r="AE1919"/>
      <c r="AF1919" s="137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 s="137"/>
      <c r="BL1919" s="137"/>
      <c r="BM1919"/>
      <c r="BN1919"/>
      <c r="BO1919"/>
      <c r="BP1919"/>
      <c r="BQ1919"/>
      <c r="BR1919"/>
      <c r="BS1919"/>
      <c r="BT1919"/>
    </row>
    <row r="1920" spans="1:72" s="79" customFormat="1" ht="27" customHeight="1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 s="41"/>
      <c r="R1920" s="137"/>
      <c r="S1920"/>
      <c r="T1920" s="137"/>
      <c r="U1920" s="137"/>
      <c r="V1920" s="137"/>
      <c r="W1920" s="137"/>
      <c r="X1920" s="137"/>
      <c r="Y1920" s="137"/>
      <c r="Z1920"/>
      <c r="AA1920"/>
      <c r="AB1920"/>
      <c r="AC1920"/>
      <c r="AD1920"/>
      <c r="AE1920"/>
      <c r="AF1920" s="137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 s="137"/>
      <c r="BL1920" s="137"/>
      <c r="BM1920"/>
      <c r="BN1920"/>
      <c r="BO1920"/>
      <c r="BP1920"/>
      <c r="BQ1920"/>
      <c r="BR1920"/>
      <c r="BS1920"/>
      <c r="BT1920"/>
    </row>
    <row r="1921" spans="1:72" s="79" customFormat="1" ht="27" customHeight="1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 s="41"/>
      <c r="R1921" s="137"/>
      <c r="S1921"/>
      <c r="T1921" s="137"/>
      <c r="U1921" s="137"/>
      <c r="V1921" s="137"/>
      <c r="W1921" s="137"/>
      <c r="X1921" s="137"/>
      <c r="Y1921" s="137"/>
      <c r="Z1921"/>
      <c r="AA1921"/>
      <c r="AB1921"/>
      <c r="AC1921"/>
      <c r="AD1921"/>
      <c r="AE1921"/>
      <c r="AF1921" s="137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 s="137"/>
      <c r="BL1921" s="137"/>
      <c r="BM1921"/>
      <c r="BN1921"/>
      <c r="BO1921"/>
      <c r="BP1921"/>
      <c r="BQ1921"/>
      <c r="BR1921"/>
      <c r="BS1921"/>
      <c r="BT1921"/>
    </row>
    <row r="1922" spans="1:72" s="79" customFormat="1" ht="27" customHeight="1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 s="41"/>
      <c r="R1922" s="137"/>
      <c r="S1922"/>
      <c r="T1922" s="137"/>
      <c r="U1922" s="137"/>
      <c r="V1922" s="137"/>
      <c r="W1922" s="137"/>
      <c r="X1922" s="137"/>
      <c r="Y1922" s="137"/>
      <c r="Z1922"/>
      <c r="AA1922"/>
      <c r="AB1922"/>
      <c r="AC1922"/>
      <c r="AD1922"/>
      <c r="AE1922"/>
      <c r="AF1922" s="137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 s="137"/>
      <c r="BL1922" s="137"/>
      <c r="BM1922"/>
      <c r="BN1922"/>
      <c r="BO1922"/>
      <c r="BP1922"/>
      <c r="BQ1922"/>
      <c r="BR1922"/>
      <c r="BS1922"/>
      <c r="BT1922"/>
    </row>
    <row r="1923" spans="1:72" s="79" customFormat="1" ht="27" customHeight="1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 s="41"/>
      <c r="R1923" s="137"/>
      <c r="S1923"/>
      <c r="T1923" s="137"/>
      <c r="U1923" s="137"/>
      <c r="V1923" s="137"/>
      <c r="W1923" s="137"/>
      <c r="X1923" s="137"/>
      <c r="Y1923" s="137"/>
      <c r="Z1923"/>
      <c r="AA1923"/>
      <c r="AB1923"/>
      <c r="AC1923"/>
      <c r="AD1923"/>
      <c r="AE1923"/>
      <c r="AF1923" s="137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 s="137"/>
      <c r="BL1923" s="137"/>
      <c r="BM1923"/>
      <c r="BN1923"/>
      <c r="BO1923"/>
      <c r="BP1923"/>
      <c r="BQ1923"/>
      <c r="BR1923"/>
      <c r="BS1923"/>
      <c r="BT1923"/>
    </row>
    <row r="1924" spans="1:72" s="79" customFormat="1" ht="27" customHeight="1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 s="41"/>
      <c r="R1924" s="137"/>
      <c r="S1924"/>
      <c r="T1924" s="137"/>
      <c r="U1924" s="137"/>
      <c r="V1924" s="137"/>
      <c r="W1924" s="137"/>
      <c r="X1924" s="137"/>
      <c r="Y1924" s="137"/>
      <c r="Z1924"/>
      <c r="AA1924"/>
      <c r="AB1924"/>
      <c r="AC1924"/>
      <c r="AD1924"/>
      <c r="AE1924"/>
      <c r="AF1924" s="137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 s="137"/>
      <c r="BL1924" s="137"/>
      <c r="BM1924"/>
      <c r="BN1924"/>
      <c r="BO1924"/>
      <c r="BP1924"/>
      <c r="BQ1924"/>
      <c r="BR1924"/>
      <c r="BS1924"/>
      <c r="BT1924"/>
    </row>
    <row r="1925" spans="1:72" s="79" customFormat="1" ht="27" customHeight="1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 s="41"/>
      <c r="R1925" s="137"/>
      <c r="S1925"/>
      <c r="T1925" s="137"/>
      <c r="U1925" s="137"/>
      <c r="V1925" s="137"/>
      <c r="W1925" s="137"/>
      <c r="X1925" s="137"/>
      <c r="Y1925" s="137"/>
      <c r="Z1925"/>
      <c r="AA1925"/>
      <c r="AB1925"/>
      <c r="AC1925"/>
      <c r="AD1925"/>
      <c r="AE1925"/>
      <c r="AF1925" s="137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 s="137"/>
      <c r="BL1925" s="137"/>
      <c r="BM1925"/>
      <c r="BN1925"/>
      <c r="BO1925"/>
      <c r="BP1925"/>
      <c r="BQ1925"/>
      <c r="BR1925"/>
      <c r="BS1925"/>
      <c r="BT1925"/>
    </row>
    <row r="1926" spans="1:72" s="79" customFormat="1" ht="27" customHeight="1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 s="41"/>
      <c r="R1926" s="137"/>
      <c r="S1926"/>
      <c r="T1926" s="137"/>
      <c r="U1926" s="137"/>
      <c r="V1926" s="137"/>
      <c r="W1926" s="137"/>
      <c r="X1926" s="137"/>
      <c r="Y1926" s="137"/>
      <c r="Z1926"/>
      <c r="AA1926"/>
      <c r="AB1926"/>
      <c r="AC1926"/>
      <c r="AD1926"/>
      <c r="AE1926"/>
      <c r="AF1926" s="137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 s="137"/>
      <c r="BL1926" s="137"/>
      <c r="BM1926"/>
      <c r="BN1926"/>
      <c r="BO1926"/>
      <c r="BP1926"/>
      <c r="BQ1926"/>
      <c r="BR1926"/>
      <c r="BS1926"/>
      <c r="BT1926"/>
    </row>
    <row r="1927" spans="1:72" s="79" customFormat="1" ht="27" customHeight="1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 s="41"/>
      <c r="R1927" s="137"/>
      <c r="S1927"/>
      <c r="T1927" s="137"/>
      <c r="U1927" s="137"/>
      <c r="V1927" s="137"/>
      <c r="W1927" s="137"/>
      <c r="X1927" s="137"/>
      <c r="Y1927" s="137"/>
      <c r="Z1927"/>
      <c r="AA1927"/>
      <c r="AB1927"/>
      <c r="AC1927"/>
      <c r="AD1927"/>
      <c r="AE1927"/>
      <c r="AF1927" s="13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 s="137"/>
      <c r="BL1927" s="137"/>
      <c r="BM1927"/>
      <c r="BN1927"/>
      <c r="BO1927"/>
      <c r="BP1927"/>
      <c r="BQ1927"/>
      <c r="BR1927"/>
      <c r="BS1927"/>
      <c r="BT1927"/>
    </row>
    <row r="1928" spans="1:72" s="79" customFormat="1" ht="27" customHeight="1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 s="41"/>
      <c r="R1928" s="137"/>
      <c r="S1928"/>
      <c r="T1928" s="137"/>
      <c r="U1928" s="137"/>
      <c r="V1928" s="137"/>
      <c r="W1928" s="137"/>
      <c r="X1928" s="137"/>
      <c r="Y1928" s="137"/>
      <c r="Z1928"/>
      <c r="AA1928"/>
      <c r="AB1928"/>
      <c r="AC1928"/>
      <c r="AD1928"/>
      <c r="AE1928"/>
      <c r="AF1928" s="137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 s="137"/>
      <c r="BL1928" s="137"/>
      <c r="BM1928"/>
      <c r="BN1928"/>
      <c r="BO1928"/>
      <c r="BP1928"/>
      <c r="BQ1928"/>
      <c r="BR1928"/>
      <c r="BS1928"/>
      <c r="BT1928"/>
    </row>
    <row r="1929" spans="1:72" s="79" customFormat="1" ht="27" customHeight="1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 s="41"/>
      <c r="R1929" s="137"/>
      <c r="S1929"/>
      <c r="T1929" s="137"/>
      <c r="U1929" s="137"/>
      <c r="V1929" s="137"/>
      <c r="W1929" s="137"/>
      <c r="X1929" s="137"/>
      <c r="Y1929" s="137"/>
      <c r="Z1929"/>
      <c r="AA1929"/>
      <c r="AB1929"/>
      <c r="AC1929"/>
      <c r="AD1929"/>
      <c r="AE1929"/>
      <c r="AF1929" s="137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 s="137"/>
      <c r="BL1929" s="137"/>
      <c r="BM1929"/>
      <c r="BN1929"/>
      <c r="BO1929"/>
      <c r="BP1929"/>
      <c r="BQ1929"/>
      <c r="BR1929"/>
      <c r="BS1929"/>
      <c r="BT1929"/>
    </row>
    <row r="1930" spans="1:72" s="79" customFormat="1" ht="27" customHeight="1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 s="41"/>
      <c r="R1930" s="137"/>
      <c r="S1930"/>
      <c r="T1930" s="137"/>
      <c r="U1930" s="137"/>
      <c r="V1930" s="137"/>
      <c r="W1930" s="137"/>
      <c r="X1930" s="137"/>
      <c r="Y1930" s="137"/>
      <c r="Z1930"/>
      <c r="AA1930"/>
      <c r="AB1930"/>
      <c r="AC1930"/>
      <c r="AD1930"/>
      <c r="AE1930"/>
      <c r="AF1930" s="137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 s="137"/>
      <c r="BL1930" s="137"/>
      <c r="BM1930"/>
      <c r="BN1930"/>
      <c r="BO1930"/>
      <c r="BP1930"/>
      <c r="BQ1930"/>
      <c r="BR1930"/>
      <c r="BS1930"/>
      <c r="BT1930"/>
    </row>
    <row r="1931" spans="1:72" s="79" customFormat="1" ht="27" customHeight="1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 s="41"/>
      <c r="R1931" s="137"/>
      <c r="S1931"/>
      <c r="T1931" s="137"/>
      <c r="U1931" s="137"/>
      <c r="V1931" s="137"/>
      <c r="W1931" s="137"/>
      <c r="X1931" s="137"/>
      <c r="Y1931" s="137"/>
      <c r="Z1931"/>
      <c r="AA1931"/>
      <c r="AB1931"/>
      <c r="AC1931"/>
      <c r="AD1931"/>
      <c r="AE1931"/>
      <c r="AF1931" s="137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 s="137"/>
      <c r="BL1931" s="137"/>
      <c r="BM1931"/>
      <c r="BN1931"/>
      <c r="BO1931"/>
      <c r="BP1931"/>
      <c r="BQ1931"/>
      <c r="BR1931"/>
      <c r="BS1931"/>
      <c r="BT1931"/>
    </row>
    <row r="1932" spans="1:72" s="79" customFormat="1" ht="27" customHeight="1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 s="41"/>
      <c r="R1932" s="137"/>
      <c r="S1932"/>
      <c r="T1932" s="137"/>
      <c r="U1932" s="137"/>
      <c r="V1932" s="137"/>
      <c r="W1932" s="137"/>
      <c r="X1932" s="137"/>
      <c r="Y1932" s="137"/>
      <c r="Z1932"/>
      <c r="AA1932"/>
      <c r="AB1932"/>
      <c r="AC1932"/>
      <c r="AD1932"/>
      <c r="AE1932"/>
      <c r="AF1932" s="137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 s="137"/>
      <c r="BL1932" s="137"/>
      <c r="BM1932"/>
      <c r="BN1932"/>
      <c r="BO1932"/>
      <c r="BP1932"/>
      <c r="BQ1932"/>
      <c r="BR1932"/>
      <c r="BS1932"/>
      <c r="BT1932"/>
    </row>
    <row r="1933" spans="1:72" s="79" customFormat="1" ht="27" customHeight="1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 s="41"/>
      <c r="R1933" s="137"/>
      <c r="S1933"/>
      <c r="T1933" s="137"/>
      <c r="U1933" s="137"/>
      <c r="V1933" s="137"/>
      <c r="W1933" s="137"/>
      <c r="X1933" s="137"/>
      <c r="Y1933" s="137"/>
      <c r="Z1933"/>
      <c r="AA1933"/>
      <c r="AB1933"/>
      <c r="AC1933"/>
      <c r="AD1933"/>
      <c r="AE1933"/>
      <c r="AF1933" s="137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 s="137"/>
      <c r="BL1933" s="137"/>
      <c r="BM1933"/>
      <c r="BN1933"/>
      <c r="BO1933"/>
      <c r="BP1933"/>
      <c r="BQ1933"/>
      <c r="BR1933"/>
      <c r="BS1933"/>
      <c r="BT1933"/>
    </row>
    <row r="1934" spans="1:72" s="79" customFormat="1" ht="27" customHeight="1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 s="41"/>
      <c r="R1934" s="137"/>
      <c r="S1934"/>
      <c r="T1934" s="137"/>
      <c r="U1934" s="137"/>
      <c r="V1934" s="137"/>
      <c r="W1934" s="137"/>
      <c r="X1934" s="137"/>
      <c r="Y1934" s="137"/>
      <c r="Z1934"/>
      <c r="AA1934"/>
      <c r="AB1934"/>
      <c r="AC1934"/>
      <c r="AD1934"/>
      <c r="AE1934"/>
      <c r="AF1934" s="137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 s="137"/>
      <c r="BL1934" s="137"/>
      <c r="BM1934"/>
      <c r="BN1934"/>
      <c r="BO1934"/>
      <c r="BP1934"/>
      <c r="BQ1934"/>
      <c r="BR1934"/>
      <c r="BS1934"/>
      <c r="BT1934"/>
    </row>
    <row r="1935" spans="1:72" s="79" customFormat="1" ht="27" customHeight="1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 s="41"/>
      <c r="R1935" s="137"/>
      <c r="S1935"/>
      <c r="T1935" s="137"/>
      <c r="U1935" s="137"/>
      <c r="V1935" s="137"/>
      <c r="W1935" s="137"/>
      <c r="X1935" s="137"/>
      <c r="Y1935" s="137"/>
      <c r="Z1935"/>
      <c r="AA1935"/>
      <c r="AB1935"/>
      <c r="AC1935"/>
      <c r="AD1935"/>
      <c r="AE1935"/>
      <c r="AF1935" s="137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 s="137"/>
      <c r="BL1935" s="137"/>
      <c r="BM1935"/>
      <c r="BN1935"/>
      <c r="BO1935"/>
      <c r="BP1935"/>
      <c r="BQ1935"/>
      <c r="BR1935"/>
      <c r="BS1935"/>
      <c r="BT1935"/>
    </row>
    <row r="1936" spans="1:72" ht="27" customHeight="1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 s="41"/>
      <c r="S1936"/>
      <c r="U1936" s="137"/>
      <c r="AB1936"/>
      <c r="AE1936"/>
      <c r="AI1936"/>
      <c r="AK1936"/>
      <c r="AL1936"/>
      <c r="AM1936"/>
      <c r="AN1936"/>
      <c r="AO1936"/>
      <c r="AP1936"/>
      <c r="AQ1936"/>
      <c r="AR1936"/>
      <c r="BF1936"/>
      <c r="BG1936"/>
      <c r="BH1936"/>
      <c r="BI1936"/>
      <c r="BJ1936"/>
      <c r="BK1936" s="137"/>
      <c r="BO1936"/>
      <c r="BP1936"/>
      <c r="BQ1936"/>
      <c r="BR1936"/>
      <c r="BS1936"/>
    </row>
    <row r="1937" spans="1:71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 s="41"/>
      <c r="S1937"/>
      <c r="U1937" s="137"/>
      <c r="AB1937"/>
      <c r="AE1937"/>
      <c r="AI1937"/>
      <c r="AK1937"/>
      <c r="AL1937"/>
      <c r="AM1937"/>
      <c r="AN1937"/>
      <c r="AO1937"/>
      <c r="AP1937"/>
      <c r="AQ1937"/>
      <c r="AR1937"/>
      <c r="BF1937"/>
      <c r="BG1937"/>
      <c r="BH1937"/>
      <c r="BI1937"/>
      <c r="BJ1937"/>
      <c r="BK1937" s="137"/>
      <c r="BO1937"/>
      <c r="BP1937"/>
      <c r="BQ1937"/>
      <c r="BR1937"/>
      <c r="BS1937"/>
    </row>
    <row r="1938" spans="1:71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 s="41"/>
      <c r="S1938"/>
      <c r="U1938" s="137"/>
      <c r="AB1938"/>
      <c r="AE1938"/>
      <c r="AI1938"/>
      <c r="AK1938"/>
      <c r="AL1938"/>
      <c r="AM1938"/>
      <c r="AN1938"/>
      <c r="AO1938"/>
      <c r="AP1938"/>
      <c r="AQ1938"/>
      <c r="AR1938"/>
      <c r="BF1938"/>
      <c r="BG1938"/>
      <c r="BH1938"/>
      <c r="BI1938"/>
      <c r="BJ1938"/>
      <c r="BK1938" s="137"/>
      <c r="BO1938"/>
      <c r="BP1938"/>
      <c r="BQ1938"/>
      <c r="BR1938"/>
      <c r="BS1938"/>
    </row>
    <row r="1939" spans="1:71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 s="41"/>
      <c r="S1939"/>
      <c r="U1939" s="137"/>
      <c r="AB1939"/>
      <c r="AE1939"/>
      <c r="AI1939"/>
      <c r="AK1939"/>
      <c r="AL1939"/>
      <c r="AM1939"/>
      <c r="AN1939"/>
      <c r="AO1939"/>
      <c r="AP1939"/>
      <c r="AQ1939"/>
      <c r="AR1939"/>
      <c r="BF1939"/>
      <c r="BG1939"/>
      <c r="BH1939"/>
      <c r="BI1939"/>
      <c r="BJ1939"/>
      <c r="BK1939" s="137"/>
      <c r="BO1939"/>
      <c r="BP1939"/>
      <c r="BQ1939"/>
      <c r="BR1939"/>
      <c r="BS1939"/>
    </row>
    <row r="1940" spans="1:71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 s="41"/>
      <c r="S1940"/>
      <c r="U1940" s="137"/>
      <c r="AB1940"/>
      <c r="AE1940"/>
      <c r="AI1940"/>
      <c r="AK1940"/>
      <c r="AL1940"/>
      <c r="AM1940"/>
      <c r="AN1940"/>
      <c r="AO1940"/>
      <c r="AP1940"/>
      <c r="AQ1940"/>
      <c r="AR1940"/>
      <c r="BF1940"/>
      <c r="BG1940"/>
      <c r="BH1940"/>
      <c r="BI1940"/>
      <c r="BJ1940"/>
      <c r="BK1940" s="137"/>
      <c r="BO1940"/>
      <c r="BP1940"/>
      <c r="BQ1940"/>
      <c r="BR1940"/>
      <c r="BS1940"/>
    </row>
    <row r="1941" spans="1:71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 s="41"/>
      <c r="S1941"/>
      <c r="U1941" s="137"/>
      <c r="AB1941"/>
      <c r="AE1941"/>
      <c r="AI1941"/>
      <c r="AK1941"/>
      <c r="AL1941"/>
      <c r="AM1941"/>
      <c r="AN1941"/>
      <c r="AO1941"/>
      <c r="AP1941"/>
      <c r="AQ1941"/>
      <c r="AR1941"/>
      <c r="BF1941"/>
      <c r="BG1941"/>
      <c r="BH1941"/>
      <c r="BI1941"/>
      <c r="BJ1941"/>
      <c r="BK1941" s="137"/>
      <c r="BO1941"/>
      <c r="BP1941"/>
      <c r="BQ1941"/>
      <c r="BR1941"/>
      <c r="BS1941"/>
    </row>
    <row r="1942" spans="1:71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 s="41"/>
      <c r="S1942"/>
      <c r="U1942" s="137"/>
      <c r="AB1942"/>
      <c r="AE1942"/>
      <c r="AI1942"/>
      <c r="AK1942"/>
      <c r="AL1942"/>
      <c r="AM1942"/>
      <c r="AN1942"/>
      <c r="AO1942"/>
      <c r="AP1942"/>
      <c r="AQ1942"/>
      <c r="AR1942"/>
      <c r="BF1942"/>
      <c r="BG1942"/>
      <c r="BH1942"/>
      <c r="BI1942"/>
      <c r="BJ1942"/>
      <c r="BK1942" s="137"/>
      <c r="BO1942"/>
      <c r="BP1942"/>
      <c r="BQ1942"/>
      <c r="BR1942"/>
      <c r="BS1942"/>
    </row>
    <row r="1943" spans="1:71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 s="41"/>
      <c r="S1943"/>
      <c r="U1943" s="137"/>
      <c r="AB1943"/>
      <c r="AE1943"/>
      <c r="AI1943"/>
      <c r="AK1943"/>
      <c r="AL1943"/>
      <c r="AM1943"/>
      <c r="AN1943"/>
      <c r="AO1943"/>
      <c r="AP1943"/>
      <c r="AQ1943"/>
      <c r="AR1943"/>
      <c r="BF1943"/>
      <c r="BG1943"/>
      <c r="BH1943"/>
      <c r="BI1943"/>
      <c r="BJ1943"/>
      <c r="BK1943" s="137"/>
      <c r="BO1943"/>
      <c r="BP1943"/>
      <c r="BQ1943"/>
      <c r="BR1943"/>
      <c r="BS1943"/>
    </row>
    <row r="1944" spans="1:71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 s="41"/>
      <c r="S1944"/>
      <c r="U1944" s="137"/>
      <c r="AB1944"/>
      <c r="AE1944"/>
      <c r="AI1944"/>
      <c r="AK1944"/>
      <c r="AL1944"/>
      <c r="AM1944"/>
      <c r="AN1944"/>
      <c r="AO1944"/>
      <c r="AP1944"/>
      <c r="AQ1944"/>
      <c r="AR1944"/>
      <c r="BF1944"/>
      <c r="BG1944"/>
      <c r="BH1944"/>
      <c r="BI1944"/>
      <c r="BJ1944"/>
      <c r="BK1944" s="137"/>
      <c r="BO1944"/>
      <c r="BP1944"/>
      <c r="BQ1944"/>
      <c r="BR1944"/>
      <c r="BS1944"/>
    </row>
    <row r="1945" spans="1:71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 s="41"/>
      <c r="S1945"/>
      <c r="U1945" s="137"/>
      <c r="AB1945"/>
      <c r="AE1945"/>
      <c r="AI1945"/>
      <c r="AK1945"/>
      <c r="AL1945"/>
      <c r="AM1945"/>
      <c r="AN1945"/>
      <c r="AO1945"/>
      <c r="AP1945"/>
      <c r="AQ1945"/>
      <c r="AR1945"/>
      <c r="BF1945"/>
      <c r="BG1945"/>
      <c r="BH1945"/>
      <c r="BI1945"/>
      <c r="BJ1945"/>
      <c r="BK1945" s="137"/>
      <c r="BO1945"/>
      <c r="BP1945"/>
      <c r="BQ1945"/>
      <c r="BR1945"/>
      <c r="BS1945"/>
    </row>
    <row r="1946" spans="1:71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 s="41"/>
      <c r="S1946"/>
      <c r="U1946" s="137"/>
      <c r="AB1946"/>
      <c r="AE1946"/>
      <c r="AI1946"/>
      <c r="AK1946"/>
      <c r="AL1946"/>
      <c r="AM1946"/>
      <c r="AN1946"/>
      <c r="AO1946"/>
      <c r="AP1946"/>
      <c r="AQ1946"/>
      <c r="AR1946"/>
      <c r="BF1946"/>
      <c r="BG1946"/>
      <c r="BH1946"/>
      <c r="BI1946"/>
      <c r="BJ1946"/>
      <c r="BK1946" s="137"/>
      <c r="BO1946"/>
      <c r="BP1946"/>
      <c r="BQ1946"/>
      <c r="BR1946"/>
      <c r="BS1946"/>
    </row>
    <row r="1947" spans="1:71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 s="41"/>
      <c r="S1947"/>
      <c r="U1947" s="137"/>
      <c r="AB1947"/>
      <c r="AE1947"/>
      <c r="AI1947"/>
      <c r="AK1947"/>
      <c r="AL1947"/>
      <c r="AM1947"/>
      <c r="AN1947"/>
      <c r="AO1947"/>
      <c r="AP1947"/>
      <c r="AQ1947"/>
      <c r="AR1947"/>
      <c r="BF1947"/>
      <c r="BG1947"/>
      <c r="BH1947"/>
      <c r="BI1947"/>
      <c r="BJ1947"/>
      <c r="BK1947" s="137"/>
      <c r="BO1947"/>
      <c r="BP1947"/>
      <c r="BQ1947"/>
      <c r="BR1947"/>
      <c r="BS1947"/>
    </row>
    <row r="1948" spans="1:71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 s="41"/>
      <c r="S1948"/>
      <c r="U1948" s="137"/>
      <c r="AB1948"/>
      <c r="AE1948"/>
      <c r="AI1948"/>
      <c r="AK1948"/>
      <c r="AL1948"/>
      <c r="AM1948"/>
      <c r="AN1948"/>
      <c r="AO1948"/>
      <c r="AP1948"/>
      <c r="AQ1948"/>
      <c r="AR1948"/>
      <c r="BF1948"/>
      <c r="BG1948"/>
      <c r="BH1948"/>
      <c r="BI1948"/>
      <c r="BJ1948"/>
      <c r="BK1948" s="137"/>
      <c r="BO1948"/>
      <c r="BP1948"/>
      <c r="BQ1948"/>
      <c r="BR1948"/>
      <c r="BS1948"/>
    </row>
    <row r="1949" spans="1:71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 s="41"/>
      <c r="S1949"/>
      <c r="U1949" s="137"/>
      <c r="AB1949"/>
      <c r="AE1949"/>
      <c r="AI1949"/>
      <c r="AK1949"/>
      <c r="AL1949"/>
      <c r="AM1949"/>
      <c r="AN1949"/>
      <c r="AO1949"/>
      <c r="AP1949"/>
      <c r="AQ1949"/>
      <c r="AR1949"/>
      <c r="BF1949"/>
      <c r="BG1949"/>
      <c r="BH1949"/>
      <c r="BI1949"/>
      <c r="BJ1949"/>
      <c r="BK1949" s="137"/>
      <c r="BO1949"/>
      <c r="BP1949"/>
      <c r="BQ1949"/>
      <c r="BR1949"/>
      <c r="BS1949"/>
    </row>
    <row r="1950" spans="1:71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 s="41"/>
      <c r="S1950"/>
      <c r="U1950" s="137"/>
      <c r="AB1950"/>
      <c r="AE1950"/>
      <c r="AI1950"/>
      <c r="AK1950"/>
      <c r="AL1950"/>
      <c r="AM1950"/>
      <c r="AN1950"/>
      <c r="AO1950"/>
      <c r="AP1950"/>
      <c r="AQ1950"/>
      <c r="AR1950"/>
      <c r="BF1950"/>
      <c r="BG1950"/>
      <c r="BH1950"/>
      <c r="BI1950"/>
      <c r="BJ1950"/>
      <c r="BK1950" s="137"/>
      <c r="BO1950"/>
      <c r="BP1950"/>
      <c r="BQ1950"/>
      <c r="BR1950"/>
      <c r="BS1950"/>
    </row>
    <row r="1951" spans="1:71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 s="41"/>
      <c r="S1951"/>
      <c r="U1951" s="137"/>
      <c r="AB1951"/>
      <c r="AE1951"/>
      <c r="AI1951"/>
      <c r="AK1951"/>
      <c r="AL1951"/>
      <c r="AM1951"/>
      <c r="AN1951"/>
      <c r="AO1951"/>
      <c r="AP1951"/>
      <c r="AQ1951"/>
      <c r="AR1951"/>
      <c r="BF1951"/>
      <c r="BG1951"/>
      <c r="BH1951"/>
      <c r="BI1951"/>
      <c r="BJ1951"/>
      <c r="BK1951" s="137"/>
      <c r="BO1951"/>
      <c r="BP1951"/>
      <c r="BQ1951"/>
      <c r="BR1951"/>
      <c r="BS1951"/>
    </row>
    <row r="1952" spans="1:71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 s="41"/>
      <c r="S1952"/>
      <c r="U1952" s="137"/>
      <c r="AB1952"/>
      <c r="AE1952"/>
      <c r="AI1952"/>
      <c r="AK1952"/>
      <c r="AL1952"/>
      <c r="AM1952"/>
      <c r="AN1952"/>
      <c r="AO1952"/>
      <c r="AP1952"/>
      <c r="AQ1952"/>
      <c r="AR1952"/>
      <c r="BF1952"/>
      <c r="BG1952"/>
      <c r="BH1952"/>
      <c r="BI1952"/>
      <c r="BJ1952"/>
      <c r="BK1952" s="137"/>
      <c r="BO1952"/>
      <c r="BP1952"/>
      <c r="BQ1952"/>
      <c r="BR1952"/>
      <c r="BS1952"/>
    </row>
    <row r="1953" spans="1:71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 s="41"/>
      <c r="S1953"/>
      <c r="U1953" s="137"/>
      <c r="AB1953"/>
      <c r="AE1953"/>
      <c r="AI1953"/>
      <c r="AK1953"/>
      <c r="AL1953"/>
      <c r="AM1953"/>
      <c r="AN1953"/>
      <c r="AO1953"/>
      <c r="AP1953"/>
      <c r="AQ1953"/>
      <c r="AR1953"/>
      <c r="BF1953"/>
      <c r="BG1953"/>
      <c r="BH1953"/>
      <c r="BI1953"/>
      <c r="BJ1953"/>
      <c r="BK1953" s="137"/>
      <c r="BO1953"/>
      <c r="BP1953"/>
      <c r="BQ1953"/>
      <c r="BR1953"/>
      <c r="BS1953"/>
    </row>
    <row r="1954" spans="1:71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 s="41"/>
      <c r="S1954"/>
      <c r="U1954" s="137"/>
      <c r="AB1954"/>
      <c r="AE1954"/>
      <c r="AI1954"/>
      <c r="AK1954"/>
      <c r="AL1954"/>
      <c r="AM1954"/>
      <c r="AN1954"/>
      <c r="AO1954"/>
      <c r="AP1954"/>
      <c r="AQ1954"/>
      <c r="AR1954"/>
      <c r="BF1954"/>
      <c r="BG1954"/>
      <c r="BH1954"/>
      <c r="BI1954"/>
      <c r="BJ1954"/>
      <c r="BK1954" s="137"/>
      <c r="BO1954"/>
      <c r="BP1954"/>
      <c r="BQ1954"/>
      <c r="BR1954"/>
      <c r="BS1954"/>
    </row>
    <row r="1955" spans="1:71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 s="41"/>
      <c r="S1955"/>
      <c r="U1955" s="137"/>
      <c r="AB1955"/>
      <c r="AE1955"/>
      <c r="AI1955"/>
      <c r="AK1955"/>
      <c r="AL1955"/>
      <c r="AM1955"/>
      <c r="AN1955"/>
      <c r="AO1955"/>
      <c r="AP1955"/>
      <c r="AQ1955"/>
      <c r="AR1955"/>
      <c r="BF1955"/>
      <c r="BG1955"/>
      <c r="BH1955"/>
      <c r="BI1955"/>
      <c r="BJ1955"/>
      <c r="BK1955" s="137"/>
      <c r="BO1955"/>
      <c r="BP1955"/>
      <c r="BQ1955"/>
      <c r="BR1955"/>
      <c r="BS1955"/>
    </row>
    <row r="1956" spans="1:71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 s="41"/>
      <c r="S1956"/>
      <c r="U1956" s="137"/>
      <c r="AB1956"/>
      <c r="AE1956"/>
      <c r="AI1956"/>
      <c r="AK1956"/>
      <c r="AL1956"/>
      <c r="AM1956"/>
      <c r="AN1956"/>
      <c r="AO1956"/>
      <c r="AP1956"/>
      <c r="AQ1956"/>
      <c r="AR1956"/>
      <c r="BF1956"/>
      <c r="BG1956"/>
      <c r="BH1956"/>
      <c r="BI1956"/>
      <c r="BJ1956"/>
      <c r="BK1956" s="137"/>
      <c r="BO1956"/>
      <c r="BP1956"/>
      <c r="BQ1956"/>
      <c r="BR1956"/>
      <c r="BS1956"/>
    </row>
    <row r="1957" spans="1:71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 s="41"/>
      <c r="S1957"/>
      <c r="U1957" s="137"/>
      <c r="AB1957"/>
      <c r="AE1957"/>
      <c r="AI1957"/>
      <c r="AK1957"/>
      <c r="AL1957"/>
      <c r="AM1957"/>
      <c r="AN1957"/>
      <c r="AO1957"/>
      <c r="AP1957"/>
      <c r="AQ1957"/>
      <c r="AR1957"/>
      <c r="BF1957"/>
      <c r="BG1957"/>
      <c r="BH1957"/>
      <c r="BI1957"/>
      <c r="BJ1957"/>
      <c r="BK1957" s="137"/>
      <c r="BO1957"/>
      <c r="BP1957"/>
      <c r="BQ1957"/>
      <c r="BR1957"/>
      <c r="BS1957"/>
    </row>
    <row r="1958" spans="1:71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 s="41"/>
      <c r="S1958"/>
      <c r="U1958" s="137"/>
      <c r="AB1958"/>
      <c r="AE1958"/>
      <c r="AI1958"/>
      <c r="AK1958"/>
      <c r="AL1958"/>
      <c r="AM1958"/>
      <c r="AN1958"/>
      <c r="AO1958"/>
      <c r="AP1958"/>
      <c r="AQ1958"/>
      <c r="AR1958"/>
      <c r="BF1958"/>
      <c r="BG1958"/>
      <c r="BH1958"/>
      <c r="BI1958"/>
      <c r="BJ1958"/>
      <c r="BK1958" s="137"/>
      <c r="BO1958"/>
      <c r="BP1958"/>
      <c r="BQ1958"/>
      <c r="BR1958"/>
      <c r="BS1958"/>
    </row>
    <row r="1959" spans="1:71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 s="41"/>
      <c r="S1959"/>
      <c r="U1959" s="137"/>
      <c r="AB1959"/>
      <c r="AE1959"/>
      <c r="AI1959"/>
      <c r="AK1959"/>
      <c r="AL1959"/>
      <c r="AM1959"/>
      <c r="AN1959"/>
      <c r="AO1959"/>
      <c r="AP1959"/>
      <c r="AQ1959"/>
      <c r="AR1959"/>
      <c r="BF1959"/>
      <c r="BG1959"/>
      <c r="BH1959"/>
      <c r="BI1959"/>
      <c r="BJ1959"/>
      <c r="BK1959" s="137"/>
      <c r="BO1959"/>
      <c r="BP1959"/>
      <c r="BQ1959"/>
      <c r="BR1959"/>
      <c r="BS1959"/>
    </row>
    <row r="1960" spans="1:71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 s="41"/>
      <c r="S1960"/>
      <c r="U1960" s="137"/>
      <c r="AB1960"/>
      <c r="AE1960"/>
      <c r="AI1960"/>
      <c r="AK1960"/>
      <c r="AL1960"/>
      <c r="AM1960"/>
      <c r="AN1960"/>
      <c r="AO1960"/>
      <c r="AP1960"/>
      <c r="AQ1960"/>
      <c r="AR1960"/>
      <c r="BF1960"/>
      <c r="BG1960"/>
      <c r="BH1960"/>
      <c r="BI1960"/>
      <c r="BJ1960"/>
      <c r="BK1960" s="137"/>
      <c r="BO1960"/>
      <c r="BP1960"/>
      <c r="BQ1960"/>
      <c r="BR1960"/>
      <c r="BS1960"/>
    </row>
    <row r="1961" spans="1:71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 s="41"/>
      <c r="S1961"/>
      <c r="U1961" s="137"/>
      <c r="AB1961"/>
      <c r="AE1961"/>
      <c r="AI1961"/>
      <c r="AK1961"/>
      <c r="AL1961"/>
      <c r="AM1961"/>
      <c r="AN1961"/>
      <c r="AO1961"/>
      <c r="AP1961"/>
      <c r="AQ1961"/>
      <c r="AR1961"/>
      <c r="BF1961"/>
      <c r="BG1961"/>
      <c r="BH1961"/>
      <c r="BI1961"/>
      <c r="BJ1961"/>
      <c r="BK1961" s="137"/>
      <c r="BO1961"/>
      <c r="BP1961"/>
      <c r="BQ1961"/>
      <c r="BR1961"/>
      <c r="BS1961"/>
    </row>
    <row r="1962" spans="1:71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 s="41"/>
      <c r="S1962"/>
      <c r="U1962" s="137"/>
      <c r="AB1962"/>
      <c r="AE1962"/>
      <c r="AI1962"/>
      <c r="AK1962"/>
      <c r="AL1962"/>
      <c r="AM1962"/>
      <c r="AN1962"/>
      <c r="AO1962"/>
      <c r="AP1962"/>
      <c r="AQ1962"/>
      <c r="AR1962"/>
      <c r="BF1962"/>
      <c r="BG1962"/>
      <c r="BH1962"/>
      <c r="BI1962"/>
      <c r="BJ1962"/>
      <c r="BK1962" s="137"/>
      <c r="BO1962"/>
      <c r="BP1962"/>
      <c r="BQ1962"/>
      <c r="BR1962"/>
      <c r="BS1962"/>
    </row>
    <row r="1963" spans="1:71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 s="41"/>
      <c r="S1963"/>
      <c r="U1963" s="137"/>
      <c r="AB1963"/>
      <c r="AE1963"/>
      <c r="AI1963"/>
      <c r="AK1963"/>
      <c r="AL1963"/>
      <c r="AM1963"/>
      <c r="AN1963"/>
      <c r="AO1963"/>
      <c r="AP1963"/>
      <c r="AQ1963"/>
      <c r="AR1963"/>
      <c r="BF1963"/>
      <c r="BG1963"/>
      <c r="BH1963"/>
      <c r="BI1963"/>
      <c r="BJ1963"/>
      <c r="BK1963" s="137"/>
      <c r="BO1963"/>
      <c r="BP1963"/>
      <c r="BQ1963"/>
      <c r="BR1963"/>
      <c r="BS1963"/>
    </row>
    <row r="1964" spans="1:71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 s="41"/>
      <c r="S1964"/>
      <c r="U1964" s="137"/>
      <c r="AB1964"/>
      <c r="AE1964"/>
      <c r="AI1964"/>
      <c r="AK1964"/>
      <c r="AL1964"/>
      <c r="AM1964"/>
      <c r="AN1964"/>
      <c r="AO1964"/>
      <c r="AP1964"/>
      <c r="AQ1964"/>
      <c r="AR1964"/>
      <c r="BF1964"/>
      <c r="BG1964"/>
      <c r="BH1964"/>
      <c r="BI1964"/>
      <c r="BJ1964"/>
      <c r="BK1964" s="137"/>
      <c r="BO1964"/>
      <c r="BP1964"/>
      <c r="BQ1964"/>
      <c r="BR1964"/>
      <c r="BS1964"/>
    </row>
    <row r="1965" spans="1:71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 s="41"/>
      <c r="S1965"/>
      <c r="U1965" s="137"/>
      <c r="AB1965"/>
      <c r="AE1965"/>
      <c r="AI1965"/>
      <c r="AK1965"/>
      <c r="AL1965"/>
      <c r="AM1965"/>
      <c r="AN1965"/>
      <c r="AO1965"/>
      <c r="AP1965"/>
      <c r="AQ1965"/>
      <c r="AR1965"/>
      <c r="BF1965"/>
      <c r="BG1965"/>
      <c r="BH1965"/>
      <c r="BI1965"/>
      <c r="BJ1965"/>
      <c r="BK1965" s="137"/>
      <c r="BO1965"/>
      <c r="BP1965"/>
      <c r="BQ1965"/>
      <c r="BR1965"/>
      <c r="BS1965"/>
    </row>
    <row r="1966" spans="1:71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 s="41"/>
      <c r="S1966"/>
      <c r="U1966" s="137"/>
      <c r="AB1966"/>
      <c r="AE1966"/>
      <c r="AI1966"/>
      <c r="AK1966"/>
      <c r="AL1966"/>
      <c r="AM1966"/>
      <c r="AN1966"/>
      <c r="AO1966"/>
      <c r="AP1966"/>
      <c r="AQ1966"/>
      <c r="AR1966"/>
      <c r="BF1966"/>
      <c r="BG1966"/>
      <c r="BH1966"/>
      <c r="BI1966"/>
      <c r="BJ1966"/>
      <c r="BK1966" s="137"/>
      <c r="BO1966"/>
      <c r="BP1966"/>
      <c r="BQ1966"/>
      <c r="BR1966"/>
      <c r="BS1966"/>
    </row>
    <row r="1967" spans="1:71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 s="41"/>
      <c r="S1967"/>
      <c r="U1967" s="137"/>
      <c r="AB1967"/>
      <c r="AE1967"/>
      <c r="AI1967"/>
      <c r="AK1967"/>
      <c r="AL1967"/>
      <c r="AM1967"/>
      <c r="AN1967"/>
      <c r="AO1967"/>
      <c r="AP1967"/>
      <c r="AQ1967"/>
      <c r="AR1967"/>
      <c r="BF1967"/>
      <c r="BG1967"/>
      <c r="BH1967"/>
      <c r="BI1967"/>
      <c r="BJ1967"/>
      <c r="BK1967" s="137"/>
      <c r="BO1967"/>
      <c r="BP1967"/>
      <c r="BQ1967"/>
      <c r="BR1967"/>
      <c r="BS1967"/>
    </row>
    <row r="1968" spans="1:71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 s="41"/>
      <c r="S1968"/>
      <c r="U1968" s="137"/>
      <c r="AB1968"/>
      <c r="AE1968"/>
      <c r="AI1968"/>
      <c r="AK1968"/>
      <c r="AL1968"/>
      <c r="AM1968"/>
      <c r="AN1968"/>
      <c r="AO1968"/>
      <c r="AP1968"/>
      <c r="AQ1968"/>
      <c r="AR1968"/>
      <c r="BF1968"/>
      <c r="BG1968"/>
      <c r="BH1968"/>
      <c r="BI1968"/>
      <c r="BJ1968"/>
      <c r="BK1968" s="137"/>
      <c r="BO1968"/>
      <c r="BP1968"/>
      <c r="BQ1968"/>
      <c r="BR1968"/>
      <c r="BS1968"/>
    </row>
    <row r="1969" spans="1:71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 s="41"/>
      <c r="S1969"/>
      <c r="U1969" s="137"/>
      <c r="AB1969"/>
      <c r="AE1969"/>
      <c r="AI1969"/>
      <c r="AK1969"/>
      <c r="AL1969"/>
      <c r="AM1969"/>
      <c r="AN1969"/>
      <c r="AO1969"/>
      <c r="AP1969"/>
      <c r="AQ1969"/>
      <c r="AR1969"/>
      <c r="BF1969"/>
      <c r="BG1969"/>
      <c r="BH1969"/>
      <c r="BI1969"/>
      <c r="BJ1969"/>
      <c r="BK1969" s="137"/>
      <c r="BO1969"/>
      <c r="BP1969"/>
      <c r="BQ1969"/>
      <c r="BR1969"/>
      <c r="BS1969"/>
    </row>
    <row r="1970" spans="1:71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 s="41"/>
      <c r="S1970"/>
      <c r="U1970" s="137"/>
      <c r="AB1970"/>
      <c r="AE1970"/>
      <c r="AI1970"/>
      <c r="AK1970"/>
      <c r="AL1970"/>
      <c r="AM1970"/>
      <c r="AN1970"/>
      <c r="AO1970"/>
      <c r="AP1970"/>
      <c r="AQ1970"/>
      <c r="AR1970"/>
      <c r="BF1970"/>
      <c r="BG1970"/>
      <c r="BH1970"/>
      <c r="BI1970"/>
      <c r="BJ1970"/>
      <c r="BK1970" s="137"/>
      <c r="BO1970"/>
      <c r="BP1970"/>
      <c r="BQ1970"/>
      <c r="BR1970"/>
      <c r="BS1970"/>
    </row>
    <row r="1971" spans="1:71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 s="41"/>
      <c r="S1971"/>
      <c r="U1971" s="137"/>
      <c r="AB1971"/>
      <c r="AE1971"/>
      <c r="AI1971"/>
      <c r="AK1971"/>
      <c r="AL1971"/>
      <c r="AM1971"/>
      <c r="AN1971"/>
      <c r="AO1971"/>
      <c r="AP1971"/>
      <c r="AQ1971"/>
      <c r="AR1971"/>
      <c r="BF1971"/>
      <c r="BG1971"/>
      <c r="BH1971"/>
      <c r="BI1971"/>
      <c r="BJ1971"/>
      <c r="BK1971" s="137"/>
      <c r="BO1971"/>
      <c r="BP1971"/>
      <c r="BQ1971"/>
      <c r="BR1971"/>
      <c r="BS1971"/>
    </row>
    <row r="1972" spans="1:71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 s="41"/>
      <c r="S1972"/>
      <c r="U1972" s="137"/>
      <c r="AB1972"/>
      <c r="AE1972"/>
      <c r="AI1972"/>
      <c r="AK1972"/>
      <c r="AL1972"/>
      <c r="AM1972"/>
      <c r="AN1972"/>
      <c r="AO1972"/>
      <c r="AP1972"/>
      <c r="AQ1972"/>
      <c r="AR1972"/>
      <c r="BF1972"/>
      <c r="BG1972"/>
      <c r="BH1972"/>
      <c r="BI1972"/>
      <c r="BJ1972"/>
      <c r="BK1972" s="137"/>
      <c r="BO1972"/>
      <c r="BP1972"/>
      <c r="BQ1972"/>
      <c r="BR1972"/>
      <c r="BS1972"/>
    </row>
    <row r="1973" spans="1:71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 s="41"/>
      <c r="S1973"/>
      <c r="U1973" s="137"/>
      <c r="AB1973"/>
      <c r="AE1973"/>
      <c r="AI1973"/>
      <c r="AK1973"/>
      <c r="AL1973"/>
      <c r="AM1973"/>
      <c r="AN1973"/>
      <c r="AO1973"/>
      <c r="AP1973"/>
      <c r="AQ1973"/>
      <c r="AR1973"/>
      <c r="BF1973"/>
      <c r="BG1973"/>
      <c r="BH1973"/>
      <c r="BI1973"/>
      <c r="BJ1973"/>
      <c r="BK1973" s="137"/>
      <c r="BO1973"/>
      <c r="BP1973"/>
      <c r="BQ1973"/>
      <c r="BR1973"/>
      <c r="BS1973"/>
    </row>
    <row r="1974" spans="1:71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 s="41"/>
      <c r="S1974"/>
      <c r="U1974" s="137"/>
      <c r="AB1974"/>
      <c r="AE1974"/>
      <c r="AI1974"/>
      <c r="AK1974"/>
      <c r="AL1974"/>
      <c r="AM1974"/>
      <c r="AN1974"/>
      <c r="AO1974"/>
      <c r="AP1974"/>
      <c r="AQ1974"/>
      <c r="AR1974"/>
      <c r="BF1974"/>
      <c r="BG1974"/>
      <c r="BH1974"/>
      <c r="BI1974"/>
      <c r="BJ1974"/>
      <c r="BK1974" s="137"/>
      <c r="BO1974"/>
      <c r="BP1974"/>
      <c r="BQ1974"/>
      <c r="BR1974"/>
      <c r="BS1974"/>
    </row>
    <row r="1975" spans="1:71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 s="41"/>
      <c r="S1975"/>
      <c r="U1975" s="137"/>
      <c r="AB1975"/>
      <c r="AE1975"/>
      <c r="AI1975"/>
      <c r="AK1975"/>
      <c r="AL1975"/>
      <c r="AM1975"/>
      <c r="AN1975"/>
      <c r="AO1975"/>
      <c r="AP1975"/>
      <c r="AQ1975"/>
      <c r="AR1975"/>
      <c r="BF1975"/>
      <c r="BG1975"/>
      <c r="BH1975"/>
      <c r="BI1975"/>
      <c r="BJ1975"/>
      <c r="BK1975" s="137"/>
      <c r="BO1975"/>
      <c r="BP1975"/>
      <c r="BQ1975"/>
      <c r="BR1975"/>
      <c r="BS1975"/>
    </row>
    <row r="1976" spans="1:71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 s="41"/>
      <c r="S1976"/>
      <c r="U1976" s="137"/>
      <c r="AB1976"/>
      <c r="AE1976"/>
      <c r="AI1976"/>
      <c r="AK1976"/>
      <c r="AL1976"/>
      <c r="AM1976"/>
      <c r="AN1976"/>
      <c r="AO1976"/>
      <c r="AP1976"/>
      <c r="AQ1976"/>
      <c r="AR1976"/>
      <c r="BF1976"/>
      <c r="BG1976"/>
      <c r="BH1976"/>
      <c r="BI1976"/>
      <c r="BJ1976"/>
      <c r="BK1976" s="137"/>
      <c r="BO1976"/>
      <c r="BP1976"/>
      <c r="BQ1976"/>
      <c r="BR1976"/>
      <c r="BS1976"/>
    </row>
    <row r="1977" spans="1:71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 s="41"/>
      <c r="S1977"/>
      <c r="U1977" s="137"/>
      <c r="AB1977"/>
      <c r="AE1977"/>
      <c r="AI1977"/>
      <c r="AK1977"/>
      <c r="AL1977"/>
      <c r="AM1977"/>
      <c r="AN1977"/>
      <c r="AO1977"/>
      <c r="AP1977"/>
      <c r="AQ1977"/>
      <c r="AR1977"/>
      <c r="BF1977"/>
      <c r="BG1977"/>
      <c r="BH1977"/>
      <c r="BI1977"/>
      <c r="BJ1977"/>
      <c r="BK1977" s="137"/>
      <c r="BO1977"/>
      <c r="BP1977"/>
      <c r="BQ1977"/>
      <c r="BR1977"/>
      <c r="BS1977"/>
    </row>
    <row r="1978" spans="1:71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 s="41"/>
      <c r="S1978"/>
      <c r="U1978" s="137"/>
      <c r="AB1978"/>
      <c r="AE1978"/>
      <c r="AI1978"/>
      <c r="AK1978"/>
      <c r="AL1978"/>
      <c r="AM1978"/>
      <c r="AN1978"/>
      <c r="AO1978"/>
      <c r="AP1978"/>
      <c r="AQ1978"/>
      <c r="AR1978"/>
      <c r="BF1978"/>
      <c r="BG1978"/>
      <c r="BH1978"/>
      <c r="BI1978"/>
      <c r="BJ1978"/>
      <c r="BK1978" s="137"/>
      <c r="BO1978"/>
      <c r="BP1978"/>
      <c r="BQ1978"/>
      <c r="BR1978"/>
      <c r="BS1978"/>
    </row>
    <row r="1979" spans="1:71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 s="41"/>
      <c r="S1979"/>
      <c r="U1979" s="137"/>
      <c r="AB1979"/>
      <c r="AE1979"/>
      <c r="AI1979"/>
      <c r="AK1979"/>
      <c r="AL1979"/>
      <c r="AM1979"/>
      <c r="AN1979"/>
      <c r="AO1979"/>
      <c r="AP1979"/>
      <c r="AQ1979"/>
      <c r="AR1979"/>
      <c r="BF1979"/>
      <c r="BG1979"/>
      <c r="BH1979"/>
      <c r="BI1979"/>
      <c r="BJ1979"/>
      <c r="BK1979" s="137"/>
      <c r="BO1979"/>
      <c r="BP1979"/>
      <c r="BQ1979"/>
      <c r="BR1979"/>
      <c r="BS1979"/>
    </row>
    <row r="1980" spans="1:71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 s="41"/>
      <c r="S1980"/>
      <c r="U1980" s="137"/>
      <c r="AB1980"/>
      <c r="AE1980"/>
      <c r="AI1980"/>
      <c r="AK1980"/>
      <c r="AL1980"/>
      <c r="AM1980"/>
      <c r="AN1980"/>
      <c r="AO1980"/>
      <c r="AP1980"/>
      <c r="AQ1980"/>
      <c r="AR1980"/>
      <c r="BF1980"/>
      <c r="BG1980"/>
      <c r="BH1980"/>
      <c r="BI1980"/>
      <c r="BJ1980"/>
      <c r="BK1980" s="137"/>
      <c r="BO1980"/>
      <c r="BP1980"/>
      <c r="BQ1980"/>
      <c r="BR1980"/>
      <c r="BS1980"/>
    </row>
    <row r="1981" spans="1:71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 s="41"/>
      <c r="S1981"/>
      <c r="U1981" s="137"/>
      <c r="AB1981"/>
      <c r="AE1981"/>
      <c r="AI1981"/>
      <c r="AK1981"/>
      <c r="AL1981"/>
      <c r="AM1981"/>
      <c r="AN1981"/>
      <c r="AO1981"/>
      <c r="AP1981"/>
      <c r="AQ1981"/>
      <c r="AR1981"/>
      <c r="BF1981"/>
      <c r="BG1981"/>
      <c r="BH1981"/>
      <c r="BI1981"/>
      <c r="BJ1981"/>
      <c r="BK1981" s="137"/>
      <c r="BO1981"/>
      <c r="BP1981"/>
      <c r="BQ1981"/>
      <c r="BR1981"/>
      <c r="BS1981"/>
    </row>
    <row r="1982" spans="1:71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 s="41"/>
      <c r="S1982"/>
      <c r="U1982" s="137"/>
      <c r="AB1982"/>
      <c r="AE1982"/>
      <c r="AI1982"/>
      <c r="AK1982"/>
      <c r="AL1982"/>
      <c r="AM1982"/>
      <c r="AN1982"/>
      <c r="AO1982"/>
      <c r="AP1982"/>
      <c r="AQ1982"/>
      <c r="AR1982"/>
      <c r="BF1982"/>
      <c r="BG1982"/>
      <c r="BH1982"/>
      <c r="BI1982"/>
      <c r="BJ1982"/>
      <c r="BK1982" s="137"/>
      <c r="BO1982"/>
      <c r="BP1982"/>
      <c r="BQ1982"/>
      <c r="BR1982"/>
      <c r="BS1982"/>
    </row>
    <row r="1983" spans="1:71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 s="41"/>
      <c r="S1983"/>
      <c r="U1983" s="137"/>
      <c r="AB1983"/>
      <c r="AE1983"/>
      <c r="AI1983"/>
      <c r="AK1983"/>
      <c r="AL1983"/>
      <c r="AM1983"/>
      <c r="AN1983"/>
      <c r="AO1983"/>
      <c r="AP1983"/>
      <c r="AQ1983"/>
      <c r="AR1983"/>
      <c r="BF1983"/>
      <c r="BG1983"/>
      <c r="BH1983"/>
      <c r="BI1983"/>
      <c r="BJ1983"/>
      <c r="BK1983" s="137"/>
      <c r="BO1983"/>
      <c r="BP1983"/>
      <c r="BQ1983"/>
      <c r="BR1983"/>
      <c r="BS1983"/>
    </row>
    <row r="1984" spans="1:71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 s="41"/>
      <c r="S1984"/>
      <c r="U1984" s="137"/>
      <c r="AB1984"/>
      <c r="AE1984"/>
      <c r="AI1984"/>
      <c r="AK1984"/>
      <c r="AL1984"/>
      <c r="AM1984"/>
      <c r="AN1984"/>
      <c r="AO1984"/>
      <c r="AP1984"/>
      <c r="AQ1984"/>
      <c r="AR1984"/>
      <c r="BF1984"/>
      <c r="BG1984"/>
      <c r="BH1984"/>
      <c r="BI1984"/>
      <c r="BJ1984"/>
      <c r="BK1984" s="137"/>
      <c r="BO1984"/>
      <c r="BP1984"/>
      <c r="BQ1984"/>
      <c r="BR1984"/>
      <c r="BS1984"/>
    </row>
    <row r="1985" spans="1:71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 s="41"/>
      <c r="S1985"/>
      <c r="U1985" s="137"/>
      <c r="AB1985"/>
      <c r="AE1985"/>
      <c r="AI1985"/>
      <c r="AK1985"/>
      <c r="AL1985"/>
      <c r="AM1985"/>
      <c r="AN1985"/>
      <c r="AO1985"/>
      <c r="AP1985"/>
      <c r="AQ1985"/>
      <c r="AR1985"/>
      <c r="BF1985"/>
      <c r="BG1985"/>
      <c r="BH1985"/>
      <c r="BI1985"/>
      <c r="BJ1985"/>
      <c r="BK1985" s="137"/>
      <c r="BO1985"/>
      <c r="BP1985"/>
      <c r="BQ1985"/>
      <c r="BR1985"/>
      <c r="BS1985"/>
    </row>
    <row r="1986" spans="1:71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 s="41"/>
      <c r="S1986"/>
      <c r="U1986" s="137"/>
      <c r="AB1986"/>
      <c r="AE1986"/>
      <c r="AI1986"/>
      <c r="AK1986"/>
      <c r="AL1986"/>
      <c r="AM1986"/>
      <c r="AN1986"/>
      <c r="AO1986"/>
      <c r="AP1986"/>
      <c r="AQ1986"/>
      <c r="AR1986"/>
      <c r="BF1986"/>
      <c r="BG1986"/>
      <c r="BH1986"/>
      <c r="BI1986"/>
      <c r="BJ1986"/>
      <c r="BK1986" s="137"/>
      <c r="BO1986"/>
      <c r="BP1986"/>
      <c r="BQ1986"/>
      <c r="BR1986"/>
      <c r="BS1986"/>
    </row>
    <row r="1987" spans="1:71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 s="41"/>
      <c r="S1987"/>
      <c r="U1987" s="137"/>
      <c r="AB1987"/>
      <c r="AE1987"/>
      <c r="AI1987"/>
      <c r="AK1987"/>
      <c r="AL1987"/>
      <c r="AM1987"/>
      <c r="AN1987"/>
      <c r="AO1987"/>
      <c r="AP1987"/>
      <c r="AQ1987"/>
      <c r="AR1987"/>
      <c r="BF1987"/>
      <c r="BG1987"/>
      <c r="BH1987"/>
      <c r="BI1987"/>
      <c r="BJ1987"/>
      <c r="BK1987" s="137"/>
      <c r="BO1987"/>
      <c r="BP1987"/>
      <c r="BQ1987"/>
      <c r="BR1987"/>
      <c r="BS1987"/>
    </row>
    <row r="1988" spans="1:71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 s="41"/>
      <c r="S1988"/>
      <c r="U1988" s="137"/>
      <c r="AB1988"/>
      <c r="AE1988"/>
      <c r="AI1988"/>
      <c r="AK1988"/>
      <c r="AL1988"/>
      <c r="AM1988"/>
      <c r="AN1988"/>
      <c r="AO1988"/>
      <c r="AP1988"/>
      <c r="AQ1988"/>
      <c r="AR1988"/>
      <c r="BF1988"/>
      <c r="BG1988"/>
      <c r="BH1988"/>
      <c r="BI1988"/>
      <c r="BJ1988"/>
      <c r="BK1988" s="137"/>
      <c r="BO1988"/>
      <c r="BP1988"/>
      <c r="BQ1988"/>
      <c r="BR1988"/>
      <c r="BS1988"/>
    </row>
    <row r="1989" spans="1:71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 s="41"/>
      <c r="S1989"/>
      <c r="U1989" s="137"/>
      <c r="AB1989"/>
      <c r="AE1989"/>
      <c r="AI1989"/>
      <c r="AK1989"/>
      <c r="AL1989"/>
      <c r="AM1989"/>
      <c r="AN1989"/>
      <c r="AO1989"/>
      <c r="AP1989"/>
      <c r="AQ1989"/>
      <c r="AR1989"/>
      <c r="BF1989"/>
      <c r="BG1989"/>
      <c r="BH1989"/>
      <c r="BI1989"/>
      <c r="BJ1989"/>
      <c r="BK1989" s="137"/>
      <c r="BO1989"/>
      <c r="BP1989"/>
      <c r="BQ1989"/>
      <c r="BR1989"/>
      <c r="BS1989"/>
    </row>
    <row r="1990" spans="1:71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 s="41"/>
      <c r="S1990"/>
      <c r="U1990" s="137"/>
      <c r="AB1990"/>
      <c r="AE1990"/>
      <c r="AI1990"/>
      <c r="AK1990"/>
      <c r="AL1990"/>
      <c r="AM1990"/>
      <c r="AN1990"/>
      <c r="AO1990"/>
      <c r="AP1990"/>
      <c r="AQ1990"/>
      <c r="AR1990"/>
      <c r="BF1990"/>
      <c r="BG1990"/>
      <c r="BH1990"/>
      <c r="BI1990"/>
      <c r="BJ1990"/>
      <c r="BK1990" s="137"/>
      <c r="BO1990"/>
      <c r="BP1990"/>
      <c r="BQ1990"/>
      <c r="BR1990"/>
      <c r="BS1990"/>
    </row>
    <row r="1991" spans="1:71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 s="41"/>
      <c r="S1991"/>
      <c r="U1991" s="137"/>
      <c r="AB1991"/>
      <c r="AE1991"/>
      <c r="AI1991"/>
      <c r="AK1991"/>
      <c r="AL1991"/>
      <c r="AM1991"/>
      <c r="AN1991"/>
      <c r="AO1991"/>
      <c r="AP1991"/>
      <c r="AQ1991"/>
      <c r="AR1991"/>
      <c r="BF1991"/>
      <c r="BG1991"/>
      <c r="BH1991"/>
      <c r="BI1991"/>
      <c r="BJ1991"/>
      <c r="BK1991" s="137"/>
      <c r="BO1991"/>
      <c r="BP1991"/>
      <c r="BQ1991"/>
      <c r="BR1991"/>
      <c r="BS1991"/>
    </row>
    <row r="1992" spans="1:71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 s="41"/>
      <c r="S1992"/>
      <c r="U1992" s="137"/>
      <c r="AB1992"/>
      <c r="AE1992"/>
      <c r="AI1992"/>
      <c r="AK1992"/>
      <c r="AL1992"/>
      <c r="AM1992"/>
      <c r="AN1992"/>
      <c r="AO1992"/>
      <c r="AP1992"/>
      <c r="AQ1992"/>
      <c r="AR1992"/>
      <c r="BF1992"/>
      <c r="BG1992"/>
      <c r="BH1992"/>
      <c r="BI1992"/>
      <c r="BJ1992"/>
      <c r="BK1992" s="137"/>
      <c r="BO1992"/>
      <c r="BP1992"/>
      <c r="BQ1992"/>
      <c r="BR1992"/>
      <c r="BS1992"/>
    </row>
    <row r="1993" spans="1:71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 s="41"/>
      <c r="S1993"/>
      <c r="U1993" s="137"/>
      <c r="AB1993"/>
      <c r="AE1993"/>
      <c r="AI1993"/>
      <c r="AK1993"/>
      <c r="AL1993"/>
      <c r="AM1993"/>
      <c r="AN1993"/>
      <c r="AO1993"/>
      <c r="AP1993"/>
      <c r="AQ1993"/>
      <c r="AR1993"/>
      <c r="BF1993"/>
      <c r="BG1993"/>
      <c r="BH1993"/>
      <c r="BI1993"/>
      <c r="BJ1993"/>
      <c r="BK1993" s="137"/>
      <c r="BO1993"/>
      <c r="BP1993"/>
      <c r="BQ1993"/>
      <c r="BR1993"/>
      <c r="BS1993"/>
    </row>
    <row r="1994" spans="1:71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 s="41"/>
      <c r="S1994"/>
      <c r="U1994" s="137"/>
      <c r="AB1994"/>
      <c r="AE1994"/>
      <c r="AI1994"/>
      <c r="AK1994"/>
      <c r="AL1994"/>
      <c r="AM1994"/>
      <c r="AN1994"/>
      <c r="AO1994"/>
      <c r="AP1994"/>
      <c r="AQ1994"/>
      <c r="AR1994"/>
      <c r="BF1994"/>
      <c r="BG1994"/>
      <c r="BH1994"/>
      <c r="BI1994"/>
      <c r="BJ1994"/>
      <c r="BK1994" s="137"/>
      <c r="BO1994"/>
      <c r="BP1994"/>
      <c r="BQ1994"/>
      <c r="BR1994"/>
      <c r="BS1994"/>
    </row>
    <row r="1995" spans="1:71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 s="41"/>
      <c r="S1995"/>
      <c r="U1995" s="137"/>
      <c r="AB1995"/>
      <c r="AE1995"/>
      <c r="AI1995"/>
      <c r="AK1995"/>
      <c r="AL1995"/>
      <c r="AM1995"/>
      <c r="AN1995"/>
      <c r="AO1995"/>
      <c r="AP1995"/>
      <c r="AQ1995"/>
      <c r="AR1995"/>
      <c r="BF1995"/>
      <c r="BG1995"/>
      <c r="BH1995"/>
      <c r="BI1995"/>
      <c r="BJ1995"/>
      <c r="BK1995" s="137"/>
      <c r="BO1995"/>
      <c r="BP1995"/>
      <c r="BQ1995"/>
      <c r="BR1995"/>
      <c r="BS1995"/>
    </row>
    <row r="1996" spans="1:71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 s="41"/>
      <c r="S1996"/>
      <c r="U1996" s="137"/>
      <c r="AB1996"/>
      <c r="AE1996"/>
      <c r="AI1996"/>
      <c r="AK1996"/>
      <c r="AL1996"/>
      <c r="AM1996"/>
      <c r="AN1996"/>
      <c r="AO1996"/>
      <c r="AP1996"/>
      <c r="AQ1996"/>
      <c r="AR1996"/>
      <c r="BF1996"/>
      <c r="BG1996"/>
      <c r="BH1996"/>
      <c r="BI1996"/>
      <c r="BJ1996"/>
      <c r="BK1996" s="137"/>
      <c r="BO1996"/>
      <c r="BP1996"/>
      <c r="BQ1996"/>
      <c r="BR1996"/>
      <c r="BS1996"/>
    </row>
    <row r="1997" spans="1:71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 s="41"/>
      <c r="S1997"/>
      <c r="U1997" s="137"/>
      <c r="AB1997"/>
      <c r="AE1997"/>
      <c r="AI1997"/>
      <c r="AK1997"/>
      <c r="AL1997"/>
      <c r="AM1997"/>
      <c r="AN1997"/>
      <c r="AO1997"/>
      <c r="AP1997"/>
      <c r="AQ1997"/>
      <c r="AR1997"/>
      <c r="BF1997"/>
      <c r="BG1997"/>
      <c r="BH1997"/>
      <c r="BI1997"/>
      <c r="BJ1997"/>
      <c r="BK1997" s="137"/>
      <c r="BO1997"/>
      <c r="BP1997"/>
      <c r="BQ1997"/>
      <c r="BR1997"/>
      <c r="BS1997"/>
    </row>
    <row r="1998" spans="1:71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 s="41"/>
      <c r="S1998"/>
      <c r="U1998" s="137"/>
      <c r="AB1998"/>
      <c r="AE1998"/>
      <c r="AI1998"/>
      <c r="AK1998"/>
      <c r="AL1998"/>
      <c r="AM1998"/>
      <c r="AN1998"/>
      <c r="AO1998"/>
      <c r="AP1998"/>
      <c r="AQ1998"/>
      <c r="AR1998"/>
      <c r="BF1998"/>
      <c r="BG1998"/>
      <c r="BH1998"/>
      <c r="BI1998"/>
      <c r="BJ1998"/>
      <c r="BK1998" s="137"/>
      <c r="BO1998"/>
      <c r="BP1998"/>
      <c r="BQ1998"/>
      <c r="BR1998"/>
      <c r="BS1998"/>
    </row>
    <row r="1999" spans="1:71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 s="41"/>
      <c r="S1999"/>
      <c r="U1999" s="137"/>
      <c r="AB1999"/>
      <c r="AE1999"/>
      <c r="AI1999"/>
      <c r="AK1999"/>
      <c r="AL1999"/>
      <c r="AM1999"/>
      <c r="AN1999"/>
      <c r="AO1999"/>
      <c r="AP1999"/>
      <c r="AQ1999"/>
      <c r="AR1999"/>
      <c r="BF1999"/>
      <c r="BG1999"/>
      <c r="BH1999"/>
      <c r="BI1999"/>
      <c r="BJ1999"/>
      <c r="BK1999" s="137"/>
      <c r="BO1999"/>
      <c r="BP1999"/>
      <c r="BQ1999"/>
      <c r="BR1999"/>
      <c r="BS1999"/>
    </row>
    <row r="2000" spans="1:71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 s="41"/>
      <c r="S2000"/>
      <c r="U2000" s="137"/>
      <c r="AB2000"/>
      <c r="AE2000"/>
      <c r="AI2000"/>
      <c r="AK2000"/>
      <c r="AL2000"/>
      <c r="AM2000"/>
      <c r="AN2000"/>
      <c r="AO2000"/>
      <c r="AP2000"/>
      <c r="AQ2000"/>
      <c r="AR2000"/>
      <c r="BF2000"/>
      <c r="BG2000"/>
      <c r="BH2000"/>
      <c r="BI2000"/>
      <c r="BJ2000"/>
      <c r="BK2000" s="137"/>
      <c r="BO2000"/>
      <c r="BP2000"/>
      <c r="BQ2000"/>
      <c r="BR2000"/>
      <c r="BS2000"/>
    </row>
    <row r="2001" spans="1:71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 s="41"/>
      <c r="S2001"/>
      <c r="U2001" s="137"/>
      <c r="AB2001"/>
      <c r="AE2001"/>
      <c r="AI2001"/>
      <c r="AK2001"/>
      <c r="AL2001"/>
      <c r="AM2001"/>
      <c r="AN2001"/>
      <c r="AO2001"/>
      <c r="AP2001"/>
      <c r="AQ2001"/>
      <c r="AR2001"/>
      <c r="BF2001"/>
      <c r="BG2001"/>
      <c r="BH2001"/>
      <c r="BI2001"/>
      <c r="BJ2001"/>
      <c r="BK2001" s="137"/>
      <c r="BO2001"/>
      <c r="BP2001"/>
      <c r="BQ2001"/>
      <c r="BR2001"/>
      <c r="BS2001"/>
    </row>
    <row r="2002" spans="1:71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 s="41"/>
      <c r="S2002"/>
      <c r="U2002" s="137"/>
      <c r="AB2002"/>
      <c r="AE2002"/>
      <c r="AI2002"/>
      <c r="AK2002"/>
      <c r="AL2002"/>
      <c r="AM2002"/>
      <c r="AN2002"/>
      <c r="AO2002"/>
      <c r="AP2002"/>
      <c r="AQ2002"/>
      <c r="AR2002"/>
      <c r="BF2002"/>
      <c r="BG2002"/>
      <c r="BH2002"/>
      <c r="BI2002"/>
      <c r="BJ2002"/>
      <c r="BK2002" s="137"/>
      <c r="BO2002"/>
      <c r="BP2002"/>
      <c r="BQ2002"/>
      <c r="BR2002"/>
      <c r="BS2002"/>
    </row>
    <row r="2003" spans="1:71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 s="41"/>
      <c r="S2003"/>
      <c r="U2003" s="137"/>
      <c r="AB2003"/>
      <c r="AE2003"/>
      <c r="AI2003"/>
      <c r="AK2003"/>
      <c r="AL2003"/>
      <c r="AM2003"/>
      <c r="AN2003"/>
      <c r="AO2003"/>
      <c r="AP2003"/>
      <c r="AQ2003"/>
      <c r="AR2003"/>
      <c r="BF2003"/>
      <c r="BG2003"/>
      <c r="BH2003"/>
      <c r="BI2003"/>
      <c r="BJ2003"/>
      <c r="BK2003" s="137"/>
      <c r="BO2003"/>
      <c r="BP2003"/>
      <c r="BQ2003"/>
      <c r="BR2003"/>
      <c r="BS2003"/>
    </row>
    <row r="2004" spans="1:71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 s="41"/>
      <c r="S2004"/>
      <c r="U2004" s="137"/>
      <c r="AB2004"/>
      <c r="AE2004"/>
      <c r="AI2004"/>
      <c r="AK2004"/>
      <c r="AL2004"/>
      <c r="AM2004"/>
      <c r="AN2004"/>
      <c r="AO2004"/>
      <c r="AP2004"/>
      <c r="AQ2004"/>
      <c r="AR2004"/>
      <c r="BF2004"/>
      <c r="BG2004"/>
      <c r="BH2004"/>
      <c r="BI2004"/>
      <c r="BJ2004"/>
      <c r="BK2004" s="137"/>
      <c r="BO2004"/>
      <c r="BP2004"/>
      <c r="BQ2004"/>
      <c r="BR2004"/>
      <c r="BS2004"/>
    </row>
    <row r="2005" spans="1:71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 s="41"/>
      <c r="S2005"/>
      <c r="U2005" s="137"/>
      <c r="AB2005"/>
      <c r="AE2005"/>
      <c r="AI2005"/>
      <c r="AK2005"/>
      <c r="AL2005"/>
      <c r="AM2005"/>
      <c r="AN2005"/>
      <c r="AO2005"/>
      <c r="AP2005"/>
      <c r="AQ2005"/>
      <c r="AR2005"/>
      <c r="BF2005"/>
      <c r="BG2005"/>
      <c r="BH2005"/>
      <c r="BI2005"/>
      <c r="BJ2005"/>
      <c r="BK2005" s="137"/>
      <c r="BO2005"/>
      <c r="BP2005"/>
      <c r="BQ2005"/>
      <c r="BR2005"/>
      <c r="BS2005"/>
    </row>
    <row r="2006" spans="1:71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 s="41"/>
      <c r="S2006"/>
      <c r="U2006" s="137"/>
      <c r="AB2006"/>
      <c r="AE2006"/>
      <c r="AI2006"/>
      <c r="AK2006"/>
      <c r="AL2006"/>
      <c r="AM2006"/>
      <c r="AN2006"/>
      <c r="AO2006"/>
      <c r="AP2006"/>
      <c r="AQ2006"/>
      <c r="AR2006"/>
      <c r="BF2006"/>
      <c r="BG2006"/>
      <c r="BH2006"/>
      <c r="BI2006"/>
      <c r="BJ2006"/>
      <c r="BK2006" s="137"/>
      <c r="BO2006"/>
      <c r="BP2006"/>
      <c r="BQ2006"/>
      <c r="BR2006"/>
      <c r="BS2006"/>
    </row>
    <row r="2007" spans="1:71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 s="41"/>
      <c r="S2007"/>
      <c r="U2007" s="137"/>
      <c r="AB2007"/>
      <c r="AE2007"/>
      <c r="AI2007"/>
      <c r="AK2007"/>
      <c r="AL2007"/>
      <c r="AM2007"/>
      <c r="AN2007"/>
      <c r="AO2007"/>
      <c r="AP2007"/>
      <c r="AQ2007"/>
      <c r="AR2007"/>
      <c r="BF2007"/>
      <c r="BG2007"/>
      <c r="BH2007"/>
      <c r="BI2007"/>
      <c r="BJ2007"/>
      <c r="BK2007" s="137"/>
      <c r="BO2007"/>
      <c r="BP2007"/>
      <c r="BQ2007"/>
      <c r="BR2007"/>
      <c r="BS2007"/>
    </row>
    <row r="2008" spans="1:71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 s="41"/>
      <c r="S2008"/>
      <c r="U2008" s="137"/>
      <c r="AB2008"/>
      <c r="AE2008"/>
      <c r="AI2008"/>
      <c r="AK2008"/>
      <c r="AL2008"/>
      <c r="AM2008"/>
      <c r="AN2008"/>
      <c r="AO2008"/>
      <c r="AP2008"/>
      <c r="AQ2008"/>
      <c r="AR2008"/>
      <c r="BF2008"/>
      <c r="BG2008"/>
      <c r="BH2008"/>
      <c r="BI2008"/>
      <c r="BJ2008"/>
      <c r="BK2008" s="137"/>
      <c r="BO2008"/>
      <c r="BP2008"/>
      <c r="BQ2008"/>
      <c r="BR2008"/>
      <c r="BS2008"/>
    </row>
    <row r="2009" spans="1:71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 s="41"/>
      <c r="S2009"/>
      <c r="U2009" s="137"/>
      <c r="AB2009"/>
      <c r="AE2009"/>
      <c r="AI2009"/>
      <c r="AK2009"/>
      <c r="AL2009"/>
      <c r="AM2009"/>
      <c r="AN2009"/>
      <c r="AO2009"/>
      <c r="AP2009"/>
      <c r="AQ2009"/>
      <c r="AR2009"/>
      <c r="BF2009"/>
      <c r="BG2009"/>
      <c r="BH2009"/>
      <c r="BI2009"/>
      <c r="BJ2009"/>
      <c r="BK2009" s="137"/>
      <c r="BO2009"/>
      <c r="BP2009"/>
      <c r="BQ2009"/>
      <c r="BR2009"/>
      <c r="BS2009"/>
    </row>
    <row r="2010" spans="1:71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 s="41"/>
      <c r="S2010"/>
      <c r="U2010" s="137"/>
      <c r="AB2010"/>
      <c r="AE2010"/>
      <c r="AI2010"/>
      <c r="AK2010"/>
      <c r="AL2010"/>
      <c r="AM2010"/>
      <c r="AN2010"/>
      <c r="AO2010"/>
      <c r="AP2010"/>
      <c r="AQ2010"/>
      <c r="AR2010"/>
      <c r="BF2010"/>
      <c r="BG2010"/>
      <c r="BH2010"/>
      <c r="BI2010"/>
      <c r="BJ2010"/>
      <c r="BK2010" s="137"/>
      <c r="BO2010"/>
      <c r="BP2010"/>
      <c r="BQ2010"/>
      <c r="BR2010"/>
      <c r="BS2010"/>
    </row>
    <row r="2011" spans="1:71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 s="41"/>
      <c r="S2011"/>
      <c r="U2011" s="137"/>
      <c r="AB2011"/>
      <c r="AE2011"/>
      <c r="AI2011"/>
      <c r="AK2011"/>
      <c r="AL2011"/>
      <c r="AM2011"/>
      <c r="AN2011"/>
      <c r="AO2011"/>
      <c r="AP2011"/>
      <c r="AQ2011"/>
      <c r="AR2011"/>
      <c r="BF2011"/>
      <c r="BG2011"/>
      <c r="BH2011"/>
      <c r="BI2011"/>
      <c r="BJ2011"/>
      <c r="BK2011" s="137"/>
      <c r="BO2011"/>
      <c r="BP2011"/>
      <c r="BQ2011"/>
      <c r="BR2011"/>
      <c r="BS2011"/>
    </row>
    <row r="2012" spans="1:71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 s="41"/>
      <c r="S2012"/>
      <c r="U2012" s="137"/>
      <c r="AB2012"/>
      <c r="AE2012"/>
      <c r="AI2012"/>
      <c r="AK2012"/>
      <c r="AL2012"/>
      <c r="AM2012"/>
      <c r="AN2012"/>
      <c r="AO2012"/>
      <c r="AP2012"/>
      <c r="AQ2012"/>
      <c r="AR2012"/>
      <c r="BF2012"/>
      <c r="BG2012"/>
      <c r="BH2012"/>
      <c r="BI2012"/>
      <c r="BJ2012"/>
      <c r="BK2012" s="137"/>
      <c r="BO2012"/>
      <c r="BP2012"/>
      <c r="BQ2012"/>
      <c r="BR2012"/>
      <c r="BS2012"/>
    </row>
    <row r="2013" spans="1:71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 s="41"/>
      <c r="S2013"/>
      <c r="U2013" s="137"/>
      <c r="AB2013"/>
      <c r="AE2013"/>
      <c r="AI2013"/>
      <c r="AK2013"/>
      <c r="AL2013"/>
      <c r="AM2013"/>
      <c r="AN2013"/>
      <c r="AO2013"/>
      <c r="AP2013"/>
      <c r="AQ2013"/>
      <c r="AR2013"/>
      <c r="BF2013"/>
      <c r="BG2013"/>
      <c r="BH2013"/>
      <c r="BI2013"/>
      <c r="BJ2013"/>
      <c r="BK2013" s="137"/>
      <c r="BO2013"/>
      <c r="BP2013"/>
      <c r="BQ2013"/>
      <c r="BR2013"/>
      <c r="BS2013"/>
    </row>
    <row r="2014" spans="1:71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 s="41"/>
      <c r="S2014"/>
      <c r="U2014" s="137"/>
      <c r="AB2014"/>
      <c r="AE2014"/>
      <c r="AI2014"/>
      <c r="AK2014"/>
      <c r="AL2014"/>
      <c r="AM2014"/>
      <c r="AN2014"/>
      <c r="AO2014"/>
      <c r="AP2014"/>
      <c r="AQ2014"/>
      <c r="AR2014"/>
      <c r="BF2014"/>
      <c r="BG2014"/>
      <c r="BH2014"/>
      <c r="BI2014"/>
      <c r="BJ2014"/>
      <c r="BK2014" s="137"/>
      <c r="BO2014"/>
      <c r="BP2014"/>
      <c r="BQ2014"/>
      <c r="BR2014"/>
      <c r="BS2014"/>
    </row>
    <row r="2015" spans="1:71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 s="41"/>
      <c r="S2015"/>
      <c r="U2015" s="137"/>
      <c r="AB2015"/>
      <c r="AE2015"/>
      <c r="AI2015"/>
      <c r="AK2015"/>
      <c r="AL2015"/>
      <c r="AM2015"/>
      <c r="AN2015"/>
      <c r="AO2015"/>
      <c r="AP2015"/>
      <c r="AQ2015"/>
      <c r="AR2015"/>
      <c r="BF2015"/>
      <c r="BG2015"/>
      <c r="BH2015"/>
      <c r="BI2015"/>
      <c r="BJ2015"/>
      <c r="BK2015" s="137"/>
      <c r="BO2015"/>
      <c r="BP2015"/>
      <c r="BQ2015"/>
      <c r="BR2015"/>
      <c r="BS2015"/>
    </row>
    <row r="2016" spans="1:71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 s="41"/>
      <c r="S2016"/>
      <c r="U2016" s="137"/>
      <c r="AB2016"/>
      <c r="AE2016"/>
      <c r="AI2016"/>
      <c r="AK2016"/>
      <c r="AL2016"/>
      <c r="AM2016"/>
      <c r="AN2016"/>
      <c r="AO2016"/>
      <c r="AP2016"/>
      <c r="AQ2016"/>
      <c r="AR2016"/>
      <c r="BF2016"/>
      <c r="BG2016"/>
      <c r="BH2016"/>
      <c r="BI2016"/>
      <c r="BJ2016"/>
      <c r="BK2016" s="137"/>
      <c r="BO2016"/>
      <c r="BP2016"/>
      <c r="BQ2016"/>
      <c r="BR2016"/>
      <c r="BS2016"/>
    </row>
    <row r="2017" spans="1:71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 s="41"/>
      <c r="S2017"/>
      <c r="U2017" s="137"/>
      <c r="AB2017"/>
      <c r="AE2017"/>
      <c r="AI2017"/>
      <c r="AK2017"/>
      <c r="AL2017"/>
      <c r="AM2017"/>
      <c r="AN2017"/>
      <c r="AO2017"/>
      <c r="AP2017"/>
      <c r="AQ2017"/>
      <c r="AR2017"/>
      <c r="BF2017"/>
      <c r="BG2017"/>
      <c r="BH2017"/>
      <c r="BI2017"/>
      <c r="BJ2017"/>
      <c r="BK2017" s="137"/>
      <c r="BO2017"/>
      <c r="BP2017"/>
      <c r="BQ2017"/>
      <c r="BR2017"/>
      <c r="BS2017"/>
    </row>
    <row r="2018" spans="1:71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 s="41"/>
      <c r="S2018"/>
      <c r="U2018" s="137"/>
      <c r="AB2018"/>
      <c r="AE2018"/>
      <c r="AI2018"/>
      <c r="AK2018"/>
      <c r="AL2018"/>
      <c r="AM2018"/>
      <c r="AN2018"/>
      <c r="AO2018"/>
      <c r="AP2018"/>
      <c r="AQ2018"/>
      <c r="AR2018"/>
      <c r="BF2018"/>
      <c r="BG2018"/>
      <c r="BH2018"/>
      <c r="BI2018"/>
      <c r="BJ2018"/>
      <c r="BK2018" s="137"/>
      <c r="BO2018"/>
      <c r="BP2018"/>
      <c r="BQ2018"/>
      <c r="BR2018"/>
      <c r="BS2018"/>
    </row>
    <row r="2019" spans="1:71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 s="41"/>
      <c r="S2019"/>
      <c r="U2019" s="137"/>
      <c r="AB2019"/>
      <c r="AE2019"/>
      <c r="AI2019"/>
      <c r="AK2019"/>
      <c r="AL2019"/>
      <c r="AM2019"/>
      <c r="AN2019"/>
      <c r="AO2019"/>
      <c r="AP2019"/>
      <c r="AQ2019"/>
      <c r="AR2019"/>
      <c r="BF2019"/>
      <c r="BG2019"/>
      <c r="BH2019"/>
      <c r="BI2019"/>
      <c r="BJ2019"/>
      <c r="BK2019" s="137"/>
      <c r="BO2019"/>
      <c r="BP2019"/>
      <c r="BQ2019"/>
      <c r="BR2019"/>
      <c r="BS2019"/>
    </row>
    <row r="2020" spans="1:71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 s="41"/>
      <c r="S2020"/>
      <c r="U2020" s="137"/>
      <c r="AB2020"/>
      <c r="AE2020"/>
      <c r="AI2020"/>
      <c r="AK2020"/>
      <c r="AL2020"/>
      <c r="AM2020"/>
      <c r="AN2020"/>
      <c r="AO2020"/>
      <c r="AP2020"/>
      <c r="AQ2020"/>
      <c r="AR2020"/>
      <c r="BF2020"/>
      <c r="BG2020"/>
      <c r="BH2020"/>
      <c r="BI2020"/>
      <c r="BJ2020"/>
      <c r="BK2020" s="137"/>
      <c r="BO2020"/>
      <c r="BP2020"/>
      <c r="BQ2020"/>
      <c r="BR2020"/>
      <c r="BS2020"/>
    </row>
    <row r="2021" spans="1:71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 s="41"/>
      <c r="S2021"/>
      <c r="U2021" s="137"/>
      <c r="AB2021"/>
      <c r="AE2021"/>
      <c r="AI2021"/>
      <c r="AK2021"/>
      <c r="AL2021"/>
      <c r="AM2021"/>
      <c r="AN2021"/>
      <c r="AO2021"/>
      <c r="AP2021"/>
      <c r="AQ2021"/>
      <c r="AR2021"/>
      <c r="BF2021"/>
      <c r="BG2021"/>
      <c r="BH2021"/>
      <c r="BI2021"/>
      <c r="BJ2021"/>
      <c r="BK2021" s="137"/>
      <c r="BO2021"/>
      <c r="BP2021"/>
      <c r="BQ2021"/>
      <c r="BR2021"/>
      <c r="BS2021"/>
    </row>
    <row r="2022" spans="1:71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 s="41"/>
      <c r="S2022"/>
      <c r="U2022" s="137"/>
      <c r="AB2022"/>
      <c r="AE2022"/>
      <c r="AI2022"/>
      <c r="AK2022"/>
      <c r="AL2022"/>
      <c r="AM2022"/>
      <c r="AN2022"/>
      <c r="AO2022"/>
      <c r="AP2022"/>
      <c r="AQ2022"/>
      <c r="AR2022"/>
      <c r="BF2022"/>
      <c r="BG2022"/>
      <c r="BH2022"/>
      <c r="BI2022"/>
      <c r="BJ2022"/>
      <c r="BK2022" s="137"/>
      <c r="BO2022"/>
      <c r="BP2022"/>
      <c r="BQ2022"/>
      <c r="BR2022"/>
      <c r="BS2022"/>
    </row>
    <row r="2023" spans="1:71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 s="41"/>
      <c r="S2023"/>
      <c r="U2023" s="137"/>
      <c r="AB2023"/>
      <c r="AE2023"/>
      <c r="AI2023"/>
      <c r="AK2023"/>
      <c r="AL2023"/>
      <c r="AM2023"/>
      <c r="AN2023"/>
      <c r="AO2023"/>
      <c r="AP2023"/>
      <c r="AQ2023"/>
      <c r="AR2023"/>
      <c r="BF2023"/>
      <c r="BG2023"/>
      <c r="BH2023"/>
      <c r="BI2023"/>
      <c r="BJ2023"/>
      <c r="BK2023" s="137"/>
      <c r="BO2023"/>
      <c r="BP2023"/>
      <c r="BQ2023"/>
      <c r="BR2023"/>
      <c r="BS2023"/>
    </row>
    <row r="2024" spans="1:71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 s="41"/>
      <c r="S2024"/>
      <c r="U2024" s="137"/>
      <c r="AB2024"/>
      <c r="AE2024"/>
      <c r="AI2024"/>
      <c r="AK2024"/>
      <c r="AL2024"/>
      <c r="AM2024"/>
      <c r="AN2024"/>
      <c r="AO2024"/>
      <c r="AP2024"/>
      <c r="AQ2024"/>
      <c r="AR2024"/>
      <c r="BF2024"/>
      <c r="BG2024"/>
      <c r="BH2024"/>
      <c r="BI2024"/>
      <c r="BJ2024"/>
      <c r="BK2024" s="137"/>
      <c r="BO2024"/>
      <c r="BP2024"/>
      <c r="BQ2024"/>
      <c r="BR2024"/>
      <c r="BS2024"/>
    </row>
    <row r="2025" spans="1:71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 s="41"/>
      <c r="S2025"/>
      <c r="U2025" s="137"/>
      <c r="AB2025"/>
      <c r="AE2025"/>
      <c r="AI2025"/>
      <c r="AK2025"/>
      <c r="AL2025"/>
      <c r="AM2025"/>
      <c r="AN2025"/>
      <c r="AO2025"/>
      <c r="AP2025"/>
      <c r="AQ2025"/>
      <c r="AR2025"/>
      <c r="BF2025"/>
      <c r="BG2025"/>
      <c r="BH2025"/>
      <c r="BI2025"/>
      <c r="BJ2025"/>
      <c r="BK2025" s="137"/>
      <c r="BO2025"/>
      <c r="BP2025"/>
      <c r="BQ2025"/>
      <c r="BR2025"/>
      <c r="BS2025"/>
    </row>
    <row r="2026" spans="1:71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 s="41"/>
      <c r="S2026"/>
      <c r="U2026" s="137"/>
      <c r="AB2026"/>
      <c r="AE2026"/>
      <c r="AI2026"/>
      <c r="AK2026"/>
      <c r="AL2026"/>
      <c r="AM2026"/>
      <c r="AN2026"/>
      <c r="AO2026"/>
      <c r="AP2026"/>
      <c r="AQ2026"/>
      <c r="AR2026"/>
      <c r="BF2026"/>
      <c r="BG2026"/>
      <c r="BH2026"/>
      <c r="BI2026"/>
      <c r="BJ2026"/>
      <c r="BK2026" s="137"/>
      <c r="BO2026"/>
      <c r="BP2026"/>
      <c r="BQ2026"/>
      <c r="BR2026"/>
      <c r="BS2026"/>
    </row>
    <row r="2027" spans="1:71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 s="41"/>
      <c r="S2027"/>
      <c r="U2027" s="137"/>
      <c r="AB2027"/>
      <c r="AE2027"/>
      <c r="AI2027"/>
      <c r="AK2027"/>
      <c r="AL2027"/>
      <c r="AM2027"/>
      <c r="AN2027"/>
      <c r="AO2027"/>
      <c r="AP2027"/>
      <c r="AQ2027"/>
      <c r="AR2027"/>
      <c r="BF2027"/>
      <c r="BG2027"/>
      <c r="BH2027"/>
      <c r="BI2027"/>
      <c r="BJ2027"/>
      <c r="BK2027" s="137"/>
      <c r="BO2027"/>
      <c r="BP2027"/>
      <c r="BQ2027"/>
      <c r="BR2027"/>
      <c r="BS2027"/>
    </row>
    <row r="2028" spans="1:71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 s="41"/>
      <c r="S2028"/>
      <c r="U2028" s="137"/>
      <c r="AB2028"/>
      <c r="AE2028"/>
      <c r="AI2028"/>
      <c r="AK2028"/>
      <c r="AL2028"/>
      <c r="AM2028"/>
      <c r="AN2028"/>
      <c r="AO2028"/>
      <c r="AP2028"/>
      <c r="AQ2028"/>
      <c r="AR2028"/>
      <c r="BF2028"/>
      <c r="BG2028"/>
      <c r="BH2028"/>
      <c r="BI2028"/>
      <c r="BJ2028"/>
      <c r="BK2028" s="137"/>
      <c r="BO2028"/>
      <c r="BP2028"/>
      <c r="BQ2028"/>
      <c r="BR2028"/>
      <c r="BS2028"/>
    </row>
    <row r="2029" spans="1:71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 s="41"/>
      <c r="S2029"/>
      <c r="U2029" s="137"/>
      <c r="AB2029"/>
      <c r="AE2029"/>
      <c r="AI2029"/>
      <c r="AK2029"/>
      <c r="AL2029"/>
      <c r="AM2029"/>
      <c r="AN2029"/>
      <c r="AO2029"/>
      <c r="AP2029"/>
      <c r="AQ2029"/>
      <c r="AR2029"/>
      <c r="BF2029"/>
      <c r="BG2029"/>
      <c r="BH2029"/>
      <c r="BI2029"/>
      <c r="BJ2029"/>
      <c r="BK2029" s="137"/>
      <c r="BO2029"/>
      <c r="BP2029"/>
      <c r="BQ2029"/>
      <c r="BR2029"/>
      <c r="BS2029"/>
    </row>
    <row r="2030" spans="1:71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 s="41"/>
      <c r="S2030"/>
      <c r="U2030" s="137"/>
      <c r="AB2030"/>
      <c r="AE2030"/>
      <c r="AI2030"/>
      <c r="AK2030"/>
      <c r="AL2030"/>
      <c r="AM2030"/>
      <c r="AN2030"/>
      <c r="AO2030"/>
      <c r="AP2030"/>
      <c r="AQ2030"/>
      <c r="AR2030"/>
      <c r="BF2030"/>
      <c r="BG2030"/>
      <c r="BH2030"/>
      <c r="BI2030"/>
      <c r="BJ2030"/>
      <c r="BK2030" s="137"/>
      <c r="BO2030"/>
      <c r="BP2030"/>
      <c r="BQ2030"/>
      <c r="BR2030"/>
      <c r="BS2030"/>
    </row>
    <row r="2031" spans="1:71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 s="41"/>
      <c r="S2031"/>
      <c r="U2031" s="137"/>
      <c r="AB2031"/>
      <c r="AE2031"/>
      <c r="AI2031"/>
      <c r="AK2031"/>
      <c r="AL2031"/>
      <c r="AM2031"/>
      <c r="AN2031"/>
      <c r="AO2031"/>
      <c r="AP2031"/>
      <c r="AQ2031"/>
      <c r="AR2031"/>
      <c r="BF2031"/>
      <c r="BG2031"/>
      <c r="BH2031"/>
      <c r="BI2031"/>
      <c r="BJ2031"/>
      <c r="BK2031" s="137"/>
      <c r="BO2031"/>
      <c r="BP2031"/>
      <c r="BQ2031"/>
      <c r="BR2031"/>
      <c r="BS2031"/>
    </row>
    <row r="2032" spans="1:71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 s="41"/>
      <c r="S2032"/>
      <c r="U2032" s="137"/>
      <c r="AB2032"/>
      <c r="AE2032"/>
      <c r="AI2032"/>
      <c r="AK2032"/>
      <c r="AL2032"/>
      <c r="AM2032"/>
      <c r="AN2032"/>
      <c r="AO2032"/>
      <c r="AP2032"/>
      <c r="AQ2032"/>
      <c r="AR2032"/>
      <c r="BF2032"/>
      <c r="BG2032"/>
      <c r="BH2032"/>
      <c r="BI2032"/>
      <c r="BJ2032"/>
      <c r="BK2032" s="137"/>
      <c r="BO2032"/>
      <c r="BP2032"/>
      <c r="BQ2032"/>
      <c r="BR2032"/>
      <c r="BS2032"/>
    </row>
    <row r="2033" spans="1:71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 s="41"/>
      <c r="S2033"/>
      <c r="U2033" s="137"/>
      <c r="AB2033"/>
      <c r="AE2033"/>
      <c r="AI2033"/>
      <c r="AK2033"/>
      <c r="AL2033"/>
      <c r="AM2033"/>
      <c r="AN2033"/>
      <c r="AO2033"/>
      <c r="AP2033"/>
      <c r="AQ2033"/>
      <c r="AR2033"/>
      <c r="BF2033"/>
      <c r="BG2033"/>
      <c r="BH2033"/>
      <c r="BI2033"/>
      <c r="BJ2033"/>
      <c r="BK2033" s="137"/>
      <c r="BO2033"/>
      <c r="BP2033"/>
      <c r="BQ2033"/>
      <c r="BR2033"/>
      <c r="BS2033"/>
    </row>
    <row r="2034" spans="1:71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 s="41"/>
      <c r="S2034"/>
      <c r="U2034" s="137"/>
      <c r="AB2034"/>
      <c r="AE2034"/>
      <c r="AI2034"/>
      <c r="AK2034"/>
      <c r="AL2034"/>
      <c r="AM2034"/>
      <c r="AN2034"/>
      <c r="AO2034"/>
      <c r="AP2034"/>
      <c r="AQ2034"/>
      <c r="AR2034"/>
      <c r="BF2034"/>
      <c r="BG2034"/>
      <c r="BH2034"/>
      <c r="BI2034"/>
      <c r="BJ2034"/>
      <c r="BK2034" s="137"/>
      <c r="BO2034"/>
      <c r="BP2034"/>
      <c r="BQ2034"/>
      <c r="BR2034"/>
      <c r="BS2034"/>
    </row>
    <row r="2035" spans="1:71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 s="41"/>
      <c r="S2035"/>
      <c r="U2035" s="137"/>
      <c r="AB2035"/>
      <c r="AE2035"/>
      <c r="AI2035"/>
      <c r="AK2035"/>
      <c r="AL2035"/>
      <c r="AM2035"/>
      <c r="AN2035"/>
      <c r="AO2035"/>
      <c r="AP2035"/>
      <c r="AQ2035"/>
      <c r="AR2035"/>
      <c r="BF2035"/>
      <c r="BG2035"/>
      <c r="BH2035"/>
      <c r="BI2035"/>
      <c r="BJ2035"/>
      <c r="BK2035" s="137"/>
      <c r="BO2035"/>
      <c r="BP2035"/>
      <c r="BQ2035"/>
      <c r="BR2035"/>
      <c r="BS2035"/>
    </row>
    <row r="2036" spans="1:71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 s="41"/>
      <c r="S2036"/>
      <c r="U2036" s="137"/>
      <c r="AB2036"/>
      <c r="AE2036"/>
      <c r="AI2036"/>
      <c r="AK2036"/>
      <c r="AL2036"/>
      <c r="AM2036"/>
      <c r="AN2036"/>
      <c r="AO2036"/>
      <c r="AP2036"/>
      <c r="AQ2036"/>
      <c r="AR2036"/>
      <c r="BF2036"/>
      <c r="BG2036"/>
      <c r="BH2036"/>
      <c r="BI2036"/>
      <c r="BJ2036"/>
      <c r="BK2036" s="137"/>
      <c r="BO2036"/>
      <c r="BP2036"/>
      <c r="BQ2036"/>
      <c r="BR2036"/>
      <c r="BS2036"/>
    </row>
    <row r="2037" spans="1:71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 s="41"/>
      <c r="S2037"/>
      <c r="U2037" s="137"/>
      <c r="AB2037"/>
      <c r="AE2037"/>
      <c r="AI2037"/>
      <c r="AK2037"/>
      <c r="AL2037"/>
      <c r="AM2037"/>
      <c r="AN2037"/>
      <c r="AO2037"/>
      <c r="AP2037"/>
      <c r="AQ2037"/>
      <c r="AR2037"/>
      <c r="BF2037"/>
      <c r="BG2037"/>
      <c r="BH2037"/>
      <c r="BI2037"/>
      <c r="BJ2037"/>
      <c r="BK2037" s="137"/>
      <c r="BO2037"/>
      <c r="BP2037"/>
      <c r="BQ2037"/>
      <c r="BR2037"/>
      <c r="BS2037"/>
    </row>
    <row r="2038" spans="1:71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 s="41"/>
      <c r="S2038"/>
      <c r="U2038" s="137"/>
      <c r="AB2038"/>
      <c r="AE2038"/>
      <c r="AI2038"/>
      <c r="AK2038"/>
      <c r="AL2038"/>
      <c r="AM2038"/>
      <c r="AN2038"/>
      <c r="AO2038"/>
      <c r="AP2038"/>
      <c r="AQ2038"/>
      <c r="AR2038"/>
      <c r="BF2038"/>
      <c r="BG2038"/>
      <c r="BH2038"/>
      <c r="BI2038"/>
      <c r="BJ2038"/>
      <c r="BK2038" s="137"/>
      <c r="BO2038"/>
      <c r="BP2038"/>
      <c r="BQ2038"/>
      <c r="BR2038"/>
      <c r="BS2038"/>
    </row>
    <row r="2039" spans="1:71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 s="41"/>
      <c r="S2039"/>
      <c r="U2039" s="137"/>
      <c r="AB2039"/>
      <c r="AE2039"/>
      <c r="AI2039"/>
      <c r="AK2039"/>
      <c r="AL2039"/>
      <c r="AM2039"/>
      <c r="AN2039"/>
      <c r="AO2039"/>
      <c r="AP2039"/>
      <c r="AQ2039"/>
      <c r="AR2039"/>
      <c r="BF2039"/>
      <c r="BG2039"/>
      <c r="BH2039"/>
      <c r="BI2039"/>
      <c r="BJ2039"/>
      <c r="BK2039" s="137"/>
      <c r="BO2039"/>
      <c r="BP2039"/>
      <c r="BQ2039"/>
      <c r="BR2039"/>
      <c r="BS2039"/>
    </row>
    <row r="2040" spans="1:71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 s="41"/>
      <c r="S2040"/>
      <c r="U2040" s="137"/>
      <c r="AB2040"/>
      <c r="AE2040"/>
      <c r="AI2040"/>
      <c r="AK2040"/>
      <c r="AL2040"/>
      <c r="AM2040"/>
      <c r="AN2040"/>
      <c r="AO2040"/>
      <c r="AP2040"/>
      <c r="AQ2040"/>
      <c r="AR2040"/>
      <c r="BF2040"/>
      <c r="BG2040"/>
      <c r="BH2040"/>
      <c r="BI2040"/>
      <c r="BJ2040"/>
      <c r="BK2040" s="137"/>
      <c r="BO2040"/>
      <c r="BP2040"/>
      <c r="BQ2040"/>
      <c r="BR2040"/>
      <c r="BS2040"/>
    </row>
    <row r="2041" spans="1:71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 s="41"/>
      <c r="S2041"/>
      <c r="U2041" s="137"/>
      <c r="AB2041"/>
      <c r="AE2041"/>
      <c r="AI2041"/>
      <c r="AK2041"/>
      <c r="AL2041"/>
      <c r="AM2041"/>
      <c r="AN2041"/>
      <c r="AO2041"/>
      <c r="AP2041"/>
      <c r="AQ2041"/>
      <c r="AR2041"/>
      <c r="BF2041"/>
      <c r="BG2041"/>
      <c r="BH2041"/>
      <c r="BI2041"/>
      <c r="BJ2041"/>
      <c r="BK2041" s="137"/>
      <c r="BO2041"/>
      <c r="BP2041"/>
      <c r="BQ2041"/>
      <c r="BR2041"/>
      <c r="BS2041"/>
    </row>
    <row r="2042" spans="1:71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 s="41"/>
      <c r="S2042"/>
      <c r="U2042" s="137"/>
      <c r="AB2042"/>
      <c r="AE2042"/>
      <c r="AI2042"/>
      <c r="AK2042"/>
      <c r="AL2042"/>
      <c r="AM2042"/>
      <c r="AN2042"/>
      <c r="AO2042"/>
      <c r="AP2042"/>
      <c r="AQ2042"/>
      <c r="AR2042"/>
      <c r="BF2042"/>
      <c r="BG2042"/>
      <c r="BH2042"/>
      <c r="BI2042"/>
      <c r="BJ2042"/>
      <c r="BK2042" s="137"/>
      <c r="BO2042"/>
      <c r="BP2042"/>
      <c r="BQ2042"/>
      <c r="BR2042"/>
      <c r="BS2042"/>
    </row>
    <row r="2043" spans="1:71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 s="41"/>
      <c r="S2043"/>
      <c r="U2043" s="137"/>
      <c r="AB2043"/>
      <c r="AE2043"/>
      <c r="AI2043"/>
      <c r="AK2043"/>
      <c r="AL2043"/>
      <c r="AM2043"/>
      <c r="AN2043"/>
      <c r="AO2043"/>
      <c r="AP2043"/>
      <c r="AQ2043"/>
      <c r="AR2043"/>
      <c r="BF2043"/>
      <c r="BG2043"/>
      <c r="BH2043"/>
      <c r="BI2043"/>
      <c r="BJ2043"/>
      <c r="BK2043" s="137"/>
      <c r="BO2043"/>
      <c r="BP2043"/>
      <c r="BQ2043"/>
      <c r="BR2043"/>
      <c r="BS2043"/>
    </row>
    <row r="2044" spans="1:71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 s="41"/>
      <c r="S2044"/>
      <c r="U2044" s="137"/>
      <c r="AB2044"/>
      <c r="AE2044"/>
      <c r="AI2044"/>
      <c r="AK2044"/>
      <c r="AL2044"/>
      <c r="AM2044"/>
      <c r="AN2044"/>
      <c r="AO2044"/>
      <c r="AP2044"/>
      <c r="AQ2044"/>
      <c r="AR2044"/>
      <c r="BF2044"/>
      <c r="BG2044"/>
      <c r="BH2044"/>
      <c r="BI2044"/>
      <c r="BJ2044"/>
      <c r="BK2044" s="137"/>
      <c r="BO2044"/>
      <c r="BP2044"/>
      <c r="BQ2044"/>
      <c r="BR2044"/>
      <c r="BS2044"/>
    </row>
    <row r="2045" spans="1:71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 s="41"/>
      <c r="S2045"/>
      <c r="U2045" s="137"/>
      <c r="AB2045"/>
      <c r="AE2045"/>
      <c r="AI2045"/>
      <c r="AK2045"/>
      <c r="AL2045"/>
      <c r="AM2045"/>
      <c r="AN2045"/>
      <c r="AO2045"/>
      <c r="AP2045"/>
      <c r="AQ2045"/>
      <c r="AR2045"/>
      <c r="BF2045"/>
      <c r="BG2045"/>
      <c r="BH2045"/>
      <c r="BI2045"/>
      <c r="BJ2045"/>
      <c r="BK2045" s="137"/>
      <c r="BO2045"/>
      <c r="BP2045"/>
      <c r="BQ2045"/>
      <c r="BR2045"/>
      <c r="BS2045"/>
    </row>
    <row r="2046" spans="1:71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 s="41"/>
      <c r="S2046"/>
      <c r="U2046" s="137"/>
      <c r="AB2046"/>
      <c r="AE2046"/>
      <c r="AI2046"/>
      <c r="AK2046"/>
      <c r="AL2046"/>
      <c r="AM2046"/>
      <c r="AN2046"/>
      <c r="AO2046"/>
      <c r="AP2046"/>
      <c r="AQ2046"/>
      <c r="AR2046"/>
      <c r="BF2046"/>
      <c r="BG2046"/>
      <c r="BH2046"/>
      <c r="BI2046"/>
      <c r="BJ2046"/>
      <c r="BK2046" s="137"/>
      <c r="BO2046"/>
      <c r="BP2046"/>
      <c r="BQ2046"/>
      <c r="BR2046"/>
      <c r="BS2046"/>
    </row>
    <row r="2047" spans="1:71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 s="41"/>
      <c r="S2047"/>
      <c r="U2047" s="137"/>
      <c r="AB2047"/>
      <c r="AE2047"/>
      <c r="AI2047"/>
      <c r="AK2047"/>
      <c r="AL2047"/>
      <c r="AM2047"/>
      <c r="AN2047"/>
      <c r="AO2047"/>
      <c r="AP2047"/>
      <c r="AQ2047"/>
      <c r="AR2047"/>
      <c r="BF2047"/>
      <c r="BG2047"/>
      <c r="BH2047"/>
      <c r="BI2047"/>
      <c r="BJ2047"/>
      <c r="BK2047" s="137"/>
      <c r="BO2047"/>
      <c r="BP2047"/>
      <c r="BQ2047"/>
      <c r="BR2047"/>
      <c r="BS2047"/>
    </row>
    <row r="2048" spans="1:71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 s="41"/>
      <c r="S2048"/>
      <c r="U2048" s="137"/>
      <c r="AB2048"/>
      <c r="AE2048"/>
      <c r="AI2048"/>
      <c r="AK2048"/>
      <c r="AL2048"/>
      <c r="AM2048"/>
      <c r="AN2048"/>
      <c r="AO2048"/>
      <c r="AP2048"/>
      <c r="AQ2048"/>
      <c r="AR2048"/>
      <c r="BF2048"/>
      <c r="BG2048"/>
      <c r="BH2048"/>
      <c r="BI2048"/>
      <c r="BJ2048"/>
      <c r="BK2048" s="137"/>
      <c r="BO2048"/>
      <c r="BP2048"/>
      <c r="BQ2048"/>
      <c r="BR2048"/>
      <c r="BS2048"/>
    </row>
    <row r="2049" spans="1:71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 s="41"/>
      <c r="S2049"/>
      <c r="U2049" s="137"/>
      <c r="AB2049"/>
      <c r="AE2049"/>
      <c r="AI2049"/>
      <c r="AK2049"/>
      <c r="AL2049"/>
      <c r="AM2049"/>
      <c r="AN2049"/>
      <c r="AO2049"/>
      <c r="AP2049"/>
      <c r="AQ2049"/>
      <c r="AR2049"/>
      <c r="BF2049"/>
      <c r="BG2049"/>
      <c r="BH2049"/>
      <c r="BI2049"/>
      <c r="BJ2049"/>
      <c r="BK2049" s="137"/>
      <c r="BO2049"/>
      <c r="BP2049"/>
      <c r="BQ2049"/>
      <c r="BR2049"/>
      <c r="BS2049"/>
    </row>
    <row r="2050" spans="1:71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 s="41"/>
      <c r="S2050"/>
      <c r="U2050" s="137"/>
      <c r="AB2050"/>
      <c r="AE2050"/>
      <c r="AI2050"/>
      <c r="AK2050"/>
      <c r="AL2050"/>
      <c r="AM2050"/>
      <c r="AN2050"/>
      <c r="AO2050"/>
      <c r="AP2050"/>
      <c r="AQ2050"/>
      <c r="AR2050"/>
      <c r="BF2050"/>
      <c r="BG2050"/>
      <c r="BH2050"/>
      <c r="BI2050"/>
      <c r="BJ2050"/>
      <c r="BK2050" s="137"/>
      <c r="BO2050"/>
      <c r="BP2050"/>
      <c r="BQ2050"/>
      <c r="BR2050"/>
      <c r="BS2050"/>
    </row>
    <row r="2051" spans="1:71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 s="41"/>
      <c r="S2051"/>
      <c r="U2051" s="137"/>
      <c r="AB2051"/>
      <c r="AE2051"/>
      <c r="AI2051"/>
      <c r="AK2051"/>
      <c r="AL2051"/>
      <c r="AM2051"/>
      <c r="AN2051"/>
      <c r="AO2051"/>
      <c r="AP2051"/>
      <c r="AQ2051"/>
      <c r="AR2051"/>
      <c r="BF2051"/>
      <c r="BG2051"/>
      <c r="BH2051"/>
      <c r="BI2051"/>
      <c r="BJ2051"/>
      <c r="BK2051" s="137"/>
      <c r="BO2051"/>
      <c r="BP2051"/>
      <c r="BQ2051"/>
      <c r="BR2051"/>
      <c r="BS2051"/>
    </row>
    <row r="2052" spans="1:71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 s="41"/>
      <c r="S2052"/>
      <c r="U2052" s="137"/>
      <c r="AB2052"/>
      <c r="AE2052"/>
      <c r="AI2052"/>
      <c r="AK2052"/>
      <c r="AL2052"/>
      <c r="AM2052"/>
      <c r="AN2052"/>
      <c r="AO2052"/>
      <c r="AP2052"/>
      <c r="AQ2052"/>
      <c r="AR2052"/>
      <c r="BF2052"/>
      <c r="BG2052"/>
      <c r="BH2052"/>
      <c r="BI2052"/>
      <c r="BJ2052"/>
      <c r="BK2052" s="137"/>
      <c r="BO2052"/>
      <c r="BP2052"/>
      <c r="BQ2052"/>
      <c r="BR2052"/>
      <c r="BS2052"/>
    </row>
    <row r="2053" spans="1:71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 s="41"/>
      <c r="S2053"/>
      <c r="U2053" s="137"/>
      <c r="AB2053"/>
      <c r="AE2053"/>
      <c r="AI2053"/>
      <c r="AK2053"/>
      <c r="AL2053"/>
      <c r="AM2053"/>
      <c r="AN2053"/>
      <c r="AO2053"/>
      <c r="AP2053"/>
      <c r="AQ2053"/>
      <c r="AR2053"/>
      <c r="BF2053"/>
      <c r="BG2053"/>
      <c r="BH2053"/>
      <c r="BI2053"/>
      <c r="BJ2053"/>
      <c r="BK2053" s="137"/>
      <c r="BO2053"/>
      <c r="BP2053"/>
      <c r="BQ2053"/>
      <c r="BR2053"/>
      <c r="BS2053"/>
    </row>
    <row r="2054" spans="1:71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 s="41"/>
      <c r="S2054"/>
      <c r="U2054" s="137"/>
      <c r="AB2054"/>
      <c r="AE2054"/>
      <c r="AI2054"/>
      <c r="AK2054"/>
      <c r="AL2054"/>
      <c r="AM2054"/>
      <c r="AN2054"/>
      <c r="AO2054"/>
      <c r="AP2054"/>
      <c r="AQ2054"/>
      <c r="AR2054"/>
      <c r="BF2054"/>
      <c r="BG2054"/>
      <c r="BH2054"/>
      <c r="BI2054"/>
      <c r="BJ2054"/>
      <c r="BK2054" s="137"/>
      <c r="BO2054"/>
      <c r="BP2054"/>
      <c r="BQ2054"/>
      <c r="BR2054"/>
      <c r="BS2054"/>
    </row>
    <row r="2055" spans="1:71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 s="41"/>
      <c r="S2055"/>
      <c r="U2055" s="137"/>
      <c r="AB2055"/>
      <c r="AE2055"/>
      <c r="AI2055"/>
      <c r="AK2055"/>
      <c r="AL2055"/>
      <c r="AM2055"/>
      <c r="AN2055"/>
      <c r="AO2055"/>
      <c r="AP2055"/>
      <c r="AQ2055"/>
      <c r="AR2055"/>
      <c r="BF2055"/>
      <c r="BG2055"/>
      <c r="BH2055"/>
      <c r="BI2055"/>
      <c r="BJ2055"/>
      <c r="BK2055" s="137"/>
      <c r="BO2055"/>
      <c r="BP2055"/>
      <c r="BQ2055"/>
      <c r="BR2055"/>
      <c r="BS2055"/>
    </row>
    <row r="2056" spans="1:71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 s="41"/>
      <c r="S2056"/>
      <c r="U2056" s="137"/>
      <c r="AB2056"/>
      <c r="AE2056"/>
      <c r="AI2056"/>
      <c r="AK2056"/>
      <c r="AL2056"/>
      <c r="AM2056"/>
      <c r="AN2056"/>
      <c r="AO2056"/>
      <c r="AP2056"/>
      <c r="AQ2056"/>
      <c r="AR2056"/>
      <c r="BF2056"/>
      <c r="BG2056"/>
      <c r="BH2056"/>
      <c r="BI2056"/>
      <c r="BJ2056"/>
      <c r="BK2056" s="137"/>
      <c r="BO2056"/>
      <c r="BP2056"/>
      <c r="BQ2056"/>
      <c r="BR2056"/>
      <c r="BS2056"/>
    </row>
    <row r="2057" spans="1:71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 s="41"/>
      <c r="S2057"/>
      <c r="U2057" s="137"/>
      <c r="AB2057"/>
      <c r="AE2057"/>
      <c r="AI2057"/>
      <c r="AK2057"/>
      <c r="AL2057"/>
      <c r="AM2057"/>
      <c r="AN2057"/>
      <c r="AO2057"/>
      <c r="AP2057"/>
      <c r="AQ2057"/>
      <c r="AR2057"/>
      <c r="BF2057"/>
      <c r="BG2057"/>
      <c r="BH2057"/>
      <c r="BI2057"/>
      <c r="BJ2057"/>
      <c r="BK2057" s="137"/>
      <c r="BO2057"/>
      <c r="BP2057"/>
      <c r="BQ2057"/>
      <c r="BR2057"/>
      <c r="BS2057"/>
    </row>
    <row r="2058" spans="1:71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 s="41"/>
      <c r="S2058"/>
      <c r="U2058" s="137"/>
      <c r="AB2058"/>
      <c r="AE2058"/>
      <c r="AI2058"/>
      <c r="AK2058"/>
      <c r="AL2058"/>
      <c r="AM2058"/>
      <c r="AN2058"/>
      <c r="AO2058"/>
      <c r="AP2058"/>
      <c r="AQ2058"/>
      <c r="AR2058"/>
      <c r="BF2058"/>
      <c r="BG2058"/>
      <c r="BH2058"/>
      <c r="BI2058"/>
      <c r="BJ2058"/>
      <c r="BK2058" s="137"/>
      <c r="BO2058"/>
      <c r="BP2058"/>
      <c r="BQ2058"/>
      <c r="BR2058"/>
      <c r="BS2058"/>
    </row>
    <row r="2059" spans="1:71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 s="41"/>
      <c r="S2059"/>
      <c r="U2059" s="137"/>
      <c r="AB2059"/>
      <c r="AE2059"/>
      <c r="AI2059"/>
      <c r="AK2059"/>
      <c r="AL2059"/>
      <c r="AM2059"/>
      <c r="AN2059"/>
      <c r="AO2059"/>
      <c r="AP2059"/>
      <c r="AQ2059"/>
      <c r="AR2059"/>
      <c r="BF2059"/>
      <c r="BG2059"/>
      <c r="BH2059"/>
      <c r="BI2059"/>
      <c r="BJ2059"/>
      <c r="BK2059" s="137"/>
      <c r="BO2059"/>
      <c r="BP2059"/>
      <c r="BQ2059"/>
      <c r="BR2059"/>
      <c r="BS2059"/>
    </row>
    <row r="2060" spans="1:71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 s="41"/>
      <c r="S2060"/>
      <c r="U2060" s="137"/>
      <c r="AB2060"/>
      <c r="AE2060"/>
      <c r="AI2060"/>
      <c r="AK2060"/>
      <c r="AL2060"/>
      <c r="AM2060"/>
      <c r="AN2060"/>
      <c r="AO2060"/>
      <c r="AP2060"/>
      <c r="AQ2060"/>
      <c r="AR2060"/>
      <c r="BF2060"/>
      <c r="BG2060"/>
      <c r="BH2060"/>
      <c r="BI2060"/>
      <c r="BJ2060"/>
      <c r="BK2060" s="137"/>
      <c r="BO2060"/>
      <c r="BP2060"/>
      <c r="BQ2060"/>
      <c r="BR2060"/>
      <c r="BS2060"/>
    </row>
    <row r="2061" spans="1:71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 s="41"/>
      <c r="S2061"/>
      <c r="U2061" s="137"/>
      <c r="AB2061"/>
      <c r="AE2061"/>
      <c r="AI2061"/>
      <c r="AK2061"/>
      <c r="AL2061"/>
      <c r="AM2061"/>
      <c r="AN2061"/>
      <c r="AO2061"/>
      <c r="AP2061"/>
      <c r="AQ2061"/>
      <c r="AR2061"/>
      <c r="BF2061"/>
      <c r="BG2061"/>
      <c r="BH2061"/>
      <c r="BI2061"/>
      <c r="BJ2061"/>
      <c r="BK2061" s="137"/>
      <c r="BO2061"/>
      <c r="BP2061"/>
      <c r="BQ2061"/>
      <c r="BR2061"/>
      <c r="BS2061"/>
    </row>
    <row r="2062" spans="1:71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 s="41"/>
      <c r="S2062"/>
      <c r="U2062" s="137"/>
      <c r="AB2062"/>
      <c r="AE2062"/>
      <c r="AI2062"/>
      <c r="AK2062"/>
      <c r="AL2062"/>
      <c r="AM2062"/>
      <c r="AN2062"/>
      <c r="AO2062"/>
      <c r="AP2062"/>
      <c r="AQ2062"/>
      <c r="AR2062"/>
      <c r="BF2062"/>
      <c r="BG2062"/>
      <c r="BH2062"/>
      <c r="BI2062"/>
      <c r="BJ2062"/>
      <c r="BK2062" s="137"/>
      <c r="BO2062"/>
      <c r="BP2062"/>
      <c r="BQ2062"/>
      <c r="BR2062"/>
      <c r="BS2062"/>
    </row>
    <row r="2063" spans="1:71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 s="41"/>
      <c r="S2063"/>
      <c r="U2063" s="137"/>
      <c r="AB2063"/>
      <c r="AE2063"/>
      <c r="AI2063"/>
      <c r="AK2063"/>
      <c r="AL2063"/>
      <c r="AM2063"/>
      <c r="AN2063"/>
      <c r="AO2063"/>
      <c r="AP2063"/>
      <c r="AQ2063"/>
      <c r="AR2063"/>
      <c r="BF2063"/>
      <c r="BG2063"/>
      <c r="BH2063"/>
      <c r="BI2063"/>
      <c r="BJ2063"/>
      <c r="BK2063" s="137"/>
      <c r="BO2063"/>
      <c r="BP2063"/>
      <c r="BQ2063"/>
      <c r="BR2063"/>
      <c r="BS2063"/>
    </row>
    <row r="2064" spans="1:71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 s="41"/>
      <c r="S2064"/>
      <c r="U2064" s="137"/>
      <c r="AB2064"/>
      <c r="AE2064"/>
      <c r="AI2064"/>
      <c r="AK2064"/>
      <c r="AL2064"/>
      <c r="AM2064"/>
      <c r="AN2064"/>
      <c r="AO2064"/>
      <c r="AP2064"/>
      <c r="AQ2064"/>
      <c r="AR2064"/>
      <c r="BF2064"/>
      <c r="BG2064"/>
      <c r="BH2064"/>
      <c r="BI2064"/>
      <c r="BJ2064"/>
      <c r="BK2064" s="137"/>
      <c r="BO2064"/>
      <c r="BP2064"/>
      <c r="BQ2064"/>
      <c r="BR2064"/>
      <c r="BS2064"/>
    </row>
  </sheetData>
  <autoFilter ref="A4:BT2064"/>
  <mergeCells count="69">
    <mergeCell ref="Q2:Q4"/>
    <mergeCell ref="G2:G4"/>
    <mergeCell ref="BO2:BS2"/>
    <mergeCell ref="BN2:BN4"/>
    <mergeCell ref="A1:P1"/>
    <mergeCell ref="R1:BL1"/>
    <mergeCell ref="AZ2:BE2"/>
    <mergeCell ref="AZ3:AZ4"/>
    <mergeCell ref="BD3:BD4"/>
    <mergeCell ref="BE3:BE4"/>
    <mergeCell ref="Z2:AI2"/>
    <mergeCell ref="Z3:AB3"/>
    <mergeCell ref="AC3:AE3"/>
    <mergeCell ref="AF3:AI3"/>
    <mergeCell ref="AK3:AK4"/>
    <mergeCell ref="AM3:AM4"/>
    <mergeCell ref="AS2:AY2"/>
    <mergeCell ref="BC3:BC4"/>
    <mergeCell ref="BA3:BA4"/>
    <mergeCell ref="A2:A4"/>
    <mergeCell ref="B2:B4"/>
    <mergeCell ref="C2:C4"/>
    <mergeCell ref="D2:D4"/>
    <mergeCell ref="E2:E4"/>
    <mergeCell ref="R3:R4"/>
    <mergeCell ref="T3:T4"/>
    <mergeCell ref="S3:S4"/>
    <mergeCell ref="Y3:Y4"/>
    <mergeCell ref="U3:U4"/>
    <mergeCell ref="V3:V4"/>
    <mergeCell ref="W3:W4"/>
    <mergeCell ref="X3:X4"/>
    <mergeCell ref="F2:F4"/>
    <mergeCell ref="AW3:AW4"/>
    <mergeCell ref="AV3:AV4"/>
    <mergeCell ref="AJ2:AR2"/>
    <mergeCell ref="AJ3:AJ4"/>
    <mergeCell ref="AO3:AO4"/>
    <mergeCell ref="AQ3:AQ4"/>
    <mergeCell ref="AR3:AR4"/>
    <mergeCell ref="AN3:AN4"/>
    <mergeCell ref="AT3:AT4"/>
    <mergeCell ref="AL3:AL4"/>
    <mergeCell ref="P2:P4"/>
    <mergeCell ref="H3:H4"/>
    <mergeCell ref="I3:I4"/>
    <mergeCell ref="J3:J4"/>
    <mergeCell ref="N2:N4"/>
    <mergeCell ref="M2:M4"/>
    <mergeCell ref="H2:J2"/>
    <mergeCell ref="K2:K4"/>
    <mergeCell ref="L2:L4"/>
    <mergeCell ref="O2:O4"/>
    <mergeCell ref="BT2:BT4"/>
    <mergeCell ref="BI3:BI4"/>
    <mergeCell ref="BJ3:BJ4"/>
    <mergeCell ref="R2:Y2"/>
    <mergeCell ref="BB3:BB4"/>
    <mergeCell ref="AS3:AS4"/>
    <mergeCell ref="AP3:AP4"/>
    <mergeCell ref="AY3:AY4"/>
    <mergeCell ref="BK2:BK4"/>
    <mergeCell ref="BG2:BJ2"/>
    <mergeCell ref="BG3:BG4"/>
    <mergeCell ref="BH3:BH4"/>
    <mergeCell ref="AX3:AX4"/>
    <mergeCell ref="BM2:BM4"/>
    <mergeCell ref="BL2:BL4"/>
    <mergeCell ref="AU3:AU4"/>
  </mergeCells>
  <phoneticPr fontId="1" type="noConversion"/>
  <pageMargins left="0.70866141732283472" right="0.51181102362204722" top="0.74803149606299213" bottom="0.74803149606299213" header="0.31496062992125984" footer="0.31496062992125984"/>
  <pageSetup paperSize="8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Y200"/>
  <sheetViews>
    <sheetView workbookViewId="0"/>
  </sheetViews>
  <sheetFormatPr defaultRowHeight="13.5"/>
  <cols>
    <col min="1" max="2" width="12" style="19" customWidth="1"/>
    <col min="3" max="3" width="12.375" style="19" customWidth="1"/>
    <col min="4" max="4" width="16.125" style="19" customWidth="1"/>
    <col min="5" max="5" width="4.875" customWidth="1"/>
    <col min="6" max="7" width="9" style="23"/>
    <col min="8" max="8" width="28.75" customWidth="1"/>
    <col min="9" max="9" width="9.875" customWidth="1"/>
    <col min="12" max="12" width="12.875" customWidth="1"/>
    <col min="13" max="13" width="9" style="30" customWidth="1"/>
    <col min="14" max="14" width="8.625" customWidth="1"/>
    <col min="15" max="15" width="12.25" customWidth="1"/>
    <col min="16" max="16" width="5.125" customWidth="1"/>
    <col min="17" max="17" width="7.375" customWidth="1"/>
    <col min="20" max="20" width="5" customWidth="1"/>
    <col min="21" max="21" width="7.25" customWidth="1"/>
    <col min="24" max="24" width="5.375" customWidth="1"/>
    <col min="25" max="25" width="6.75" customWidth="1"/>
    <col min="28" max="28" width="5.375" customWidth="1"/>
    <col min="29" max="29" width="6.375" customWidth="1"/>
    <col min="32" max="32" width="5.25" customWidth="1"/>
    <col min="33" max="33" width="6.25" customWidth="1"/>
    <col min="36" max="36" width="5.375" customWidth="1"/>
    <col min="37" max="37" width="6.375" customWidth="1"/>
    <col min="40" max="40" width="5.625" customWidth="1"/>
    <col min="41" max="41" width="6.75" customWidth="1"/>
    <col min="44" max="44" width="5.375" customWidth="1"/>
    <col min="45" max="45" width="6.375" customWidth="1"/>
    <col min="48" max="48" width="5.625" customWidth="1"/>
    <col min="49" max="49" width="6.375" customWidth="1"/>
    <col min="50" max="50" width="9.375" bestFit="1" customWidth="1"/>
  </cols>
  <sheetData>
    <row r="1" spans="1:77" ht="24" customHeight="1">
      <c r="A1" s="56">
        <v>20130701</v>
      </c>
      <c r="B1" s="205" t="e">
        <f>HYPERLINK("#班组生产计划!A"&amp;BH31)</f>
        <v>#REF!</v>
      </c>
      <c r="C1" s="206"/>
      <c r="F1" s="22" t="s">
        <v>100</v>
      </c>
      <c r="G1" s="22" t="s">
        <v>179</v>
      </c>
      <c r="H1" s="199" t="s">
        <v>101</v>
      </c>
      <c r="I1" s="200"/>
      <c r="J1" s="200"/>
      <c r="K1" s="200"/>
      <c r="L1" s="201"/>
    </row>
    <row r="2" spans="1:77" ht="24" customHeight="1">
      <c r="A2" s="207" t="s">
        <v>102</v>
      </c>
      <c r="B2" s="208"/>
      <c r="C2" s="208"/>
      <c r="D2" s="208"/>
      <c r="F2" s="22" t="s">
        <v>103</v>
      </c>
      <c r="G2" s="22" t="s">
        <v>104</v>
      </c>
      <c r="H2" s="12" t="s">
        <v>105</v>
      </c>
      <c r="I2" s="12" t="s">
        <v>106</v>
      </c>
      <c r="J2" s="12" t="s">
        <v>107</v>
      </c>
      <c r="K2" s="12" t="s">
        <v>108</v>
      </c>
      <c r="L2" s="12" t="s">
        <v>109</v>
      </c>
    </row>
    <row r="3" spans="1:77" ht="27" customHeight="1">
      <c r="A3" s="26" t="s">
        <v>110</v>
      </c>
      <c r="B3" s="26" t="s">
        <v>111</v>
      </c>
      <c r="C3" s="26" t="s">
        <v>112</v>
      </c>
      <c r="D3" s="26" t="s">
        <v>113</v>
      </c>
      <c r="F3" s="10" t="e">
        <f>LOOKUP(0,0/(G1=班组生产计划!#REF!:'班组生产计划'!R2996),班组生产计划!#REF!:'班组生产计划'!T2996)</f>
        <v>#REF!</v>
      </c>
      <c r="G3" s="10" t="e">
        <f>LOOKUP(0,0/(G1=班组生产计划!#REF!:'班组生产计划'!R2996),班组生产计划!#REF!:'班组生产计划'!D2996)</f>
        <v>#REF!</v>
      </c>
      <c r="H3" s="10" t="e">
        <f>LOOKUP(0,0/(G1=班组生产计划!#REF!:'班组生产计划'!R2996),班组生产计划!#REF!:'班组生产计划'!F2996)</f>
        <v>#REF!</v>
      </c>
      <c r="I3" s="10" t="e">
        <f>LOOKUP(0,0/(G1=班组生产计划!#REF!:'班组生产计划'!R2996),班组生产计划!#REF!:'班组生产计划'!Y2996)</f>
        <v>#REF!</v>
      </c>
      <c r="J3" s="10" t="e">
        <f>LOOKUP(0,0/(G1=班组生产计划!#REF!:'班组生产计划'!R2996),班组生产计划!#REF!:'班组生产计划'!I2996)</f>
        <v>#REF!</v>
      </c>
      <c r="K3" s="10" t="e">
        <f>LOOKUP(0,0/(G1=班组生产计划!#REF!:'班组生产计划'!R2996),班组生产计划!#REF!:'班组生产计划'!AF2996)</f>
        <v>#REF!</v>
      </c>
      <c r="L3" s="10" t="e">
        <f>LOOKUP(0,0/(G1=班组生产计划!#REF!:'班组生产计划'!R2996),班组生产计划!#REF!:'班组生产计划'!K2996)</f>
        <v>#REF!</v>
      </c>
      <c r="M3" s="29" t="s">
        <v>114</v>
      </c>
      <c r="N3" s="199" t="s">
        <v>115</v>
      </c>
      <c r="O3" s="200"/>
      <c r="P3" s="200"/>
      <c r="Q3" s="201"/>
      <c r="R3" s="199" t="s">
        <v>116</v>
      </c>
      <c r="S3" s="200"/>
      <c r="T3" s="200"/>
      <c r="U3" s="201"/>
      <c r="V3" s="199" t="s">
        <v>117</v>
      </c>
      <c r="W3" s="200"/>
      <c r="X3" s="200"/>
      <c r="Y3" s="201"/>
      <c r="Z3" s="199" t="s">
        <v>118</v>
      </c>
      <c r="AA3" s="200"/>
      <c r="AB3" s="200"/>
      <c r="AC3" s="201"/>
      <c r="AD3" s="199" t="s">
        <v>119</v>
      </c>
      <c r="AE3" s="200"/>
      <c r="AF3" s="200"/>
      <c r="AG3" s="201"/>
      <c r="AH3" s="199" t="s">
        <v>120</v>
      </c>
      <c r="AI3" s="200"/>
      <c r="AJ3" s="200"/>
      <c r="AK3" s="201"/>
      <c r="AL3" s="199" t="s">
        <v>121</v>
      </c>
      <c r="AM3" s="200"/>
      <c r="AN3" s="200"/>
      <c r="AO3" s="201"/>
      <c r="AP3" s="199" t="s">
        <v>122</v>
      </c>
      <c r="AQ3" s="200"/>
      <c r="AR3" s="200"/>
      <c r="AS3" s="201"/>
      <c r="AT3" s="199" t="s">
        <v>123</v>
      </c>
      <c r="AU3" s="200"/>
      <c r="AV3" s="200"/>
      <c r="AW3" s="201"/>
      <c r="AX3" s="23"/>
      <c r="AY3" s="202" t="s">
        <v>189</v>
      </c>
      <c r="AZ3" s="203"/>
      <c r="BA3" s="203"/>
      <c r="BB3" s="203"/>
      <c r="BC3" s="203"/>
      <c r="BD3" s="20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19" customFormat="1" ht="30" customHeight="1">
      <c r="A4" s="56"/>
      <c r="B4" s="56"/>
      <c r="C4" s="56"/>
      <c r="D4" s="56"/>
      <c r="E4" s="52"/>
      <c r="F4" s="120" t="s">
        <v>124</v>
      </c>
      <c r="G4" s="120" t="s">
        <v>125</v>
      </c>
      <c r="H4" s="55" t="s">
        <v>126</v>
      </c>
      <c r="I4" s="55" t="s">
        <v>127</v>
      </c>
      <c r="J4" s="55"/>
      <c r="K4" s="55"/>
      <c r="L4" s="55" t="s">
        <v>128</v>
      </c>
      <c r="M4" s="120"/>
      <c r="N4" s="55" t="s">
        <v>129</v>
      </c>
      <c r="O4" s="55" t="s">
        <v>130</v>
      </c>
      <c r="P4" s="55" t="s">
        <v>131</v>
      </c>
      <c r="Q4" s="55" t="s">
        <v>132</v>
      </c>
      <c r="R4" s="55" t="s">
        <v>129</v>
      </c>
      <c r="S4" s="55" t="s">
        <v>130</v>
      </c>
      <c r="T4" s="55" t="s">
        <v>131</v>
      </c>
      <c r="U4" s="55" t="s">
        <v>132</v>
      </c>
      <c r="V4" s="55" t="s">
        <v>129</v>
      </c>
      <c r="W4" s="55" t="s">
        <v>130</v>
      </c>
      <c r="X4" s="55" t="s">
        <v>131</v>
      </c>
      <c r="Y4" s="55" t="s">
        <v>132</v>
      </c>
      <c r="Z4" s="55" t="s">
        <v>129</v>
      </c>
      <c r="AA4" s="55" t="s">
        <v>130</v>
      </c>
      <c r="AB4" s="55" t="s">
        <v>131</v>
      </c>
      <c r="AC4" s="55" t="s">
        <v>132</v>
      </c>
      <c r="AD4" s="55" t="s">
        <v>129</v>
      </c>
      <c r="AE4" s="55" t="s">
        <v>130</v>
      </c>
      <c r="AF4" s="55" t="s">
        <v>131</v>
      </c>
      <c r="AG4" s="55" t="s">
        <v>132</v>
      </c>
      <c r="AH4" s="55" t="s">
        <v>129</v>
      </c>
      <c r="AI4" s="55" t="s">
        <v>130</v>
      </c>
      <c r="AJ4" s="55" t="s">
        <v>131</v>
      </c>
      <c r="AK4" s="55" t="s">
        <v>132</v>
      </c>
      <c r="AL4" s="55" t="s">
        <v>129</v>
      </c>
      <c r="AM4" s="55" t="s">
        <v>130</v>
      </c>
      <c r="AN4" s="55" t="s">
        <v>131</v>
      </c>
      <c r="AO4" s="55" t="s">
        <v>132</v>
      </c>
      <c r="AP4" s="55" t="s">
        <v>129</v>
      </c>
      <c r="AQ4" s="55" t="s">
        <v>130</v>
      </c>
      <c r="AR4" s="55" t="s">
        <v>131</v>
      </c>
      <c r="AS4" s="55" t="s">
        <v>132</v>
      </c>
      <c r="AT4" s="55" t="s">
        <v>129</v>
      </c>
      <c r="AU4" s="55" t="s">
        <v>130</v>
      </c>
      <c r="AV4" s="55" t="s">
        <v>131</v>
      </c>
      <c r="AW4" s="55" t="s">
        <v>132</v>
      </c>
      <c r="AX4" s="11"/>
      <c r="AY4" s="204"/>
      <c r="AZ4" s="204"/>
      <c r="BA4" s="204"/>
      <c r="BB4" s="204"/>
      <c r="BC4" s="204"/>
      <c r="BD4" s="204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 spans="1:77" ht="24" customHeight="1">
      <c r="A5" s="209" t="s">
        <v>133</v>
      </c>
      <c r="B5" s="209"/>
      <c r="C5" s="209"/>
      <c r="D5" s="209"/>
      <c r="E5" s="41"/>
      <c r="F5" s="119" t="s">
        <v>134</v>
      </c>
      <c r="G5" s="119" t="s">
        <v>135</v>
      </c>
      <c r="H5" s="49"/>
      <c r="I5" s="49">
        <v>3</v>
      </c>
      <c r="J5" s="49"/>
      <c r="K5" s="49"/>
      <c r="L5" s="54"/>
      <c r="M5" s="47">
        <f>P5+T5+X5+AB5+AF5+AJ5+AN5+AR5+AV5</f>
        <v>35</v>
      </c>
      <c r="N5" s="86">
        <v>20130701</v>
      </c>
      <c r="O5" s="86">
        <v>20130701</v>
      </c>
      <c r="P5" s="86">
        <v>35</v>
      </c>
      <c r="Q5" s="86" t="s">
        <v>279</v>
      </c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197" t="s">
        <v>59</v>
      </c>
      <c r="AY5" s="198"/>
      <c r="AZ5" s="5" t="s">
        <v>68</v>
      </c>
      <c r="BA5" s="197" t="s">
        <v>60</v>
      </c>
      <c r="BB5" s="198"/>
      <c r="BC5" s="5" t="s">
        <v>70</v>
      </c>
      <c r="BD5" s="197" t="s">
        <v>61</v>
      </c>
      <c r="BE5" s="198"/>
      <c r="BF5" s="5" t="s">
        <v>71</v>
      </c>
      <c r="BG5" s="197" t="s">
        <v>62</v>
      </c>
      <c r="BH5" s="198"/>
      <c r="BI5" s="5" t="s">
        <v>72</v>
      </c>
      <c r="BJ5" s="197" t="s">
        <v>63</v>
      </c>
      <c r="BK5" s="198"/>
      <c r="BL5" s="5" t="s">
        <v>73</v>
      </c>
      <c r="BM5" s="197" t="s">
        <v>64</v>
      </c>
      <c r="BN5" s="198"/>
      <c r="BO5" s="5" t="s">
        <v>74</v>
      </c>
      <c r="BP5" s="197" t="s">
        <v>65</v>
      </c>
      <c r="BQ5" s="198"/>
      <c r="BR5" s="5" t="s">
        <v>75</v>
      </c>
      <c r="BS5" s="197" t="s">
        <v>66</v>
      </c>
      <c r="BT5" s="198"/>
      <c r="BU5" s="5" t="s">
        <v>76</v>
      </c>
      <c r="BV5" s="197" t="s">
        <v>67</v>
      </c>
      <c r="BW5" s="198"/>
      <c r="BX5" s="5" t="s">
        <v>191</v>
      </c>
      <c r="BY5" s="24" t="s">
        <v>69</v>
      </c>
    </row>
    <row r="6" spans="1:77" ht="24" customHeight="1">
      <c r="A6" s="55" t="s">
        <v>136</v>
      </c>
      <c r="B6" s="55" t="s">
        <v>137</v>
      </c>
      <c r="C6" s="55" t="s">
        <v>138</v>
      </c>
      <c r="D6" s="55" t="s">
        <v>139</v>
      </c>
      <c r="E6" s="41"/>
      <c r="F6" s="119"/>
      <c r="G6" s="119"/>
      <c r="H6" s="49"/>
      <c r="I6" s="49">
        <v>2</v>
      </c>
      <c r="J6" s="49"/>
      <c r="K6" s="49"/>
      <c r="L6" s="54"/>
      <c r="M6" s="47">
        <f t="shared" ref="M6:M69" si="0">P6+T6+X6+AB6+AF6+AJ6+AN6+AR6+AV6</f>
        <v>35</v>
      </c>
      <c r="N6" s="86">
        <v>20130701</v>
      </c>
      <c r="O6" s="86">
        <v>20130701</v>
      </c>
      <c r="P6" s="86">
        <v>35</v>
      </c>
      <c r="Q6" s="86" t="s">
        <v>279</v>
      </c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25">
        <f>VLOOKUP("1S",$F$5:$N$200,9,FALSE)</f>
        <v>20130701</v>
      </c>
      <c r="AY6" s="25">
        <f>VLOOKUP("1E",$F$5:$O$200,10,FALSE)</f>
        <v>20130701</v>
      </c>
      <c r="AZ6" s="6">
        <f>IF(AX6="N","无",IF(OR(ISBLANK(AX6),(AX6=0)),IF(OR(ISBLANK(AY6),(AY6=0)),0,"ERROR"),IF(OR(ISBLANK(AY6),(AY6=0)),1,10)))</f>
        <v>10</v>
      </c>
      <c r="BA6" s="25">
        <f>VLOOKUP("1S",$F$5:$S$200,13,FALSE)</f>
        <v>0</v>
      </c>
      <c r="BB6" s="25">
        <f>VLOOKUP("1E",$F$5:$S$200,14,FALSE)</f>
        <v>0</v>
      </c>
      <c r="BC6" s="6">
        <f>IF(BA6="N","无",IF(OR(ISBLANK(BA6),(BA6=0)),IF(OR(ISBLANK(BB6),(BB6=0)),0,"ERROR"),IF(OR(ISBLANK(BB6),(BB6=0)),1,10)))</f>
        <v>0</v>
      </c>
      <c r="BD6" s="25">
        <f>VLOOKUP("1S",$F$5:$W$200,17,FALSE)</f>
        <v>0</v>
      </c>
      <c r="BE6" s="25">
        <f>VLOOKUP("1E",$F$5:$W$200,18,FALSE)</f>
        <v>0</v>
      </c>
      <c r="BF6" s="6">
        <f>IF(BD6="N","无",IF(OR(ISBLANK(BD6),(BD6=0)),IF(OR(ISBLANK(BE6),(BE6=0)),0,"ERROR"),IF(OR(ISBLANK(BE6),(BE6=0)),1,10)))</f>
        <v>0</v>
      </c>
      <c r="BG6" s="25">
        <f>VLOOKUP("1S",$F$5:$AA$200,21,FALSE)</f>
        <v>0</v>
      </c>
      <c r="BH6" s="25">
        <f>VLOOKUP("1E",$F$5:$AA$200,22,FALSE)</f>
        <v>0</v>
      </c>
      <c r="BI6" s="6">
        <f>IF(BG6="N","无",IF(OR(ISBLANK(BG6),(BG6=0)),IF(OR(ISBLANK(BH6),(BH6=0)),0,"ERROR"),IF(OR(ISBLANK(BH6),(BH6=0)),1,10)))</f>
        <v>0</v>
      </c>
      <c r="BJ6" s="25">
        <f>VLOOKUP("1S",$F$5:$AE$200,25,FALSE)</f>
        <v>0</v>
      </c>
      <c r="BK6" s="25">
        <f>VLOOKUP("1E",$F$5:$AE$200,26,FALSE)</f>
        <v>0</v>
      </c>
      <c r="BL6" s="6">
        <f>IF(BJ6="N","无",IF(OR(ISBLANK(BJ6),(BJ6=0)),IF(OR(ISBLANK(BK6),(BK6=0)),0,"ERROR"),IF(OR(ISBLANK(BK6),(BK6=0)),1,10)))</f>
        <v>0</v>
      </c>
      <c r="BM6" s="25">
        <f>VLOOKUP("1S",$F$5:$AI$200,29,FALSE)</f>
        <v>0</v>
      </c>
      <c r="BN6" s="25">
        <f>VLOOKUP("1E",$F$5:$AI$200,30,FALSE)</f>
        <v>0</v>
      </c>
      <c r="BO6" s="6">
        <f>IF(BM6="N","无",IF(OR(ISBLANK(BM6),(BM6=0)),IF(OR(ISBLANK(BN6),(BN6=0)),0,"ERROR"),IF(OR(ISBLANK(BN6),(BN6=0)),1,10)))</f>
        <v>0</v>
      </c>
      <c r="BP6" s="25">
        <f>VLOOKUP("1S",$F$5:$AM$200,33,FALSE)</f>
        <v>0</v>
      </c>
      <c r="BQ6" s="25">
        <f>VLOOKUP("1E",$F$5:$AM$200,34,FALSE)</f>
        <v>0</v>
      </c>
      <c r="BR6" s="6">
        <f>IF(BP6="N","无",IF(OR(ISBLANK(BP6),(BP6=0)),IF(OR(ISBLANK(BQ6),(BQ6=0)),0,"ERROR"),IF(OR(ISBLANK(BQ6),(BQ6=0)),1,10)))</f>
        <v>0</v>
      </c>
      <c r="BS6" s="25">
        <f>VLOOKUP("1S",$F$5:$AQ$200,37,FALSE)</f>
        <v>0</v>
      </c>
      <c r="BT6" s="25">
        <f>VLOOKUP("1E",$F$5:$AQ$200,38,FALSE)</f>
        <v>0</v>
      </c>
      <c r="BU6" s="6">
        <f>IF(BS6="N","无",IF(OR(ISBLANK(BS6),(BS6=0)),IF(OR(ISBLANK(BT6),(BT6=0)),0,"ERROR"),IF(OR(ISBLANK(BT6),(BT6=0)),1,10)))</f>
        <v>0</v>
      </c>
      <c r="BV6" s="25">
        <f>VLOOKUP("1S",$F$5:$AU$200,41,FALSE)</f>
        <v>0</v>
      </c>
      <c r="BW6" s="25">
        <f>VLOOKUP("1E",$F$5:$AU$200,42,FALSE)</f>
        <v>0</v>
      </c>
      <c r="BX6" s="6">
        <f>IF(BV6="N","无",IF(OR(ISBLANK(BV6),(BV6=0)),IF(OR(ISBLANK(BW6),(BW6=0)),0,"ERROR"),IF(OR(ISBLANK(BW6),(BW6=0)),1,10)))</f>
        <v>0</v>
      </c>
      <c r="BY6" s="28">
        <f>IF(AX6="N","无",BX6+BU6+BR6+BO6+BL6+BI6+BF6+BC6+AZ6)</f>
        <v>10</v>
      </c>
    </row>
    <row r="7" spans="1:77" ht="24" customHeight="1">
      <c r="A7" s="55" t="s">
        <v>140</v>
      </c>
      <c r="B7" s="56">
        <v>20111031</v>
      </c>
      <c r="C7" s="56"/>
      <c r="D7" s="56" t="s">
        <v>280</v>
      </c>
      <c r="E7" s="41"/>
      <c r="F7" s="119"/>
      <c r="G7" s="119"/>
      <c r="H7" s="49"/>
      <c r="I7" s="49">
        <v>1</v>
      </c>
      <c r="J7" s="49"/>
      <c r="K7" s="49"/>
      <c r="L7" s="54"/>
      <c r="M7" s="47">
        <f t="shared" si="0"/>
        <v>35</v>
      </c>
      <c r="N7" s="86">
        <v>20130701</v>
      </c>
      <c r="O7" s="86">
        <v>20130701</v>
      </c>
      <c r="P7" s="86">
        <v>35</v>
      </c>
      <c r="Q7" s="86" t="s">
        <v>279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25">
        <f>VLOOKUP("2S",$F$5:$N$200,9,FALSE)</f>
        <v>20130701</v>
      </c>
      <c r="AY7" s="25">
        <f>VLOOKUP("2E",$F$5:$O$200,10,FALSE)</f>
        <v>20130701</v>
      </c>
      <c r="AZ7" s="6">
        <f t="shared" ref="AZ7:AZ13" si="1">IF(AX7="N","无",IF(OR(ISBLANK(AX7),(AX7=0)),IF(OR(ISBLANK(AY7),(AY7=0)),0,"ERROR"),IF(OR(ISBLANK(AY7),(AY7=0)),1,10)))</f>
        <v>10</v>
      </c>
      <c r="BA7" s="25">
        <f>VLOOKUP("2S",$F$5:$S$200,13,FALSE)</f>
        <v>0</v>
      </c>
      <c r="BB7" s="25">
        <f>VLOOKUP("2E",$F$5:$S$200,14,FALSE)</f>
        <v>0</v>
      </c>
      <c r="BC7" s="6">
        <f t="shared" ref="BC7:BC13" si="2">IF(BA7="N","无",IF(OR(ISBLANK(BA7),(BA7=0)),IF(OR(ISBLANK(BB7),(BB7=0)),0,"ERROR"),IF(OR(ISBLANK(BB7),(BB7=0)),1,10)))</f>
        <v>0</v>
      </c>
      <c r="BD7" s="25">
        <f>VLOOKUP("2S",$F$5:$W$200,17,FALSE)</f>
        <v>0</v>
      </c>
      <c r="BE7" s="25">
        <f>VLOOKUP("2E",$F$5:$W$200,18,FALSE)</f>
        <v>0</v>
      </c>
      <c r="BF7" s="6">
        <f t="shared" ref="BF7:BF13" si="3">IF(BD7="N","无",IF(OR(ISBLANK(BD7),(BD7=0)),IF(OR(ISBLANK(BE7),(BE7=0)),0,"ERROR"),IF(OR(ISBLANK(BE7),(BE7=0)),1,10)))</f>
        <v>0</v>
      </c>
      <c r="BG7" s="25">
        <f>VLOOKUP("2S",$F$5:$AA$200,21,FALSE)</f>
        <v>0</v>
      </c>
      <c r="BH7" s="25">
        <f>VLOOKUP("2E",$F$5:$AA$200,22,FALSE)</f>
        <v>0</v>
      </c>
      <c r="BI7" s="6">
        <f t="shared" ref="BI7:BI13" si="4">IF(BG7="N","无",IF(OR(ISBLANK(BG7),(BG7=0)),IF(OR(ISBLANK(BH7),(BH7=0)),0,"ERROR"),IF(OR(ISBLANK(BH7),(BH7=0)),1,10)))</f>
        <v>0</v>
      </c>
      <c r="BJ7" s="25">
        <f>VLOOKUP("2S",$F$5:$AE$200,25,FALSE)</f>
        <v>0</v>
      </c>
      <c r="BK7" s="25">
        <f>VLOOKUP("2E",$F$5:$AE$200,26,FALSE)</f>
        <v>0</v>
      </c>
      <c r="BL7" s="6">
        <f t="shared" ref="BL7:BL13" si="5">IF(BJ7="N","无",IF(OR(ISBLANK(BJ7),(BJ7=0)),IF(OR(ISBLANK(BK7),(BK7=0)),0,"ERROR"),IF(OR(ISBLANK(BK7),(BK7=0)),1,10)))</f>
        <v>0</v>
      </c>
      <c r="BM7" s="25">
        <f>VLOOKUP("2S",$F$5:$AI$200,29,FALSE)</f>
        <v>0</v>
      </c>
      <c r="BN7" s="25">
        <f>VLOOKUP("2E",$F$5:$AI$200,30,FALSE)</f>
        <v>0</v>
      </c>
      <c r="BO7" s="6">
        <f t="shared" ref="BO7:BO13" si="6">IF(BM7="N","无",IF(OR(ISBLANK(BM7),(BM7=0)),IF(OR(ISBLANK(BN7),(BN7=0)),0,"ERROR"),IF(OR(ISBLANK(BN7),(BN7=0)),1,10)))</f>
        <v>0</v>
      </c>
      <c r="BP7" s="25">
        <f>VLOOKUP("2S",$F$5:$AM$200,33,FALSE)</f>
        <v>0</v>
      </c>
      <c r="BQ7" s="25">
        <f>VLOOKUP("2E",$F$5:$AM$200,34,FALSE)</f>
        <v>0</v>
      </c>
      <c r="BR7" s="6">
        <f t="shared" ref="BR7:BR13" si="7">IF(BP7="N","无",IF(OR(ISBLANK(BP7),(BP7=0)),IF(OR(ISBLANK(BQ7),(BQ7=0)),0,"ERROR"),IF(OR(ISBLANK(BQ7),(BQ7=0)),1,10)))</f>
        <v>0</v>
      </c>
      <c r="BS7" s="25">
        <f>VLOOKUP("2S",$F$5:$AQ$200,37,FALSE)</f>
        <v>0</v>
      </c>
      <c r="BT7" s="25">
        <f>VLOOKUP("2E",$F$5:$AQ$200,38,FALSE)</f>
        <v>0</v>
      </c>
      <c r="BU7" s="6">
        <f t="shared" ref="BU7:BU13" si="8">IF(BS7="N","无",IF(OR(ISBLANK(BS7),(BS7=0)),IF(OR(ISBLANK(BT7),(BT7=0)),0,"ERROR"),IF(OR(ISBLANK(BT7),(BT7=0)),1,10)))</f>
        <v>0</v>
      </c>
      <c r="BV7" s="25">
        <f>VLOOKUP("2S",$F$5:$AU$200,41,FALSE)</f>
        <v>0</v>
      </c>
      <c r="BW7" s="25">
        <f>VLOOKUP("2E",$F$5:$AU$200,42,FALSE)</f>
        <v>0</v>
      </c>
      <c r="BX7" s="6">
        <f t="shared" ref="BX7:BX13" si="9">IF(BV7="N","无",IF(OR(ISBLANK(BV7),(BV7=0)),IF(OR(ISBLANK(BW7),(BW7=0)),0,"ERROR"),IF(OR(ISBLANK(BW7),(BW7=0)),1,10)))</f>
        <v>0</v>
      </c>
      <c r="BY7" s="28">
        <f t="shared" ref="BY7:BY13" si="10">IF(AX7="N","无",BX7+BU7+BR7+BO7+BL7+BI7+BF7+BC7+AZ7)</f>
        <v>10</v>
      </c>
    </row>
    <row r="8" spans="1:77" ht="24" customHeight="1">
      <c r="A8" s="55" t="s">
        <v>141</v>
      </c>
      <c r="B8" s="56"/>
      <c r="C8" s="56"/>
      <c r="D8" s="56"/>
      <c r="E8" s="41"/>
      <c r="F8" s="119"/>
      <c r="G8" s="119"/>
      <c r="H8" s="49"/>
      <c r="I8" s="49">
        <v>1</v>
      </c>
      <c r="J8" s="49"/>
      <c r="K8" s="49"/>
      <c r="L8" s="54"/>
      <c r="M8" s="47">
        <f t="shared" si="0"/>
        <v>35</v>
      </c>
      <c r="N8" s="86">
        <v>20130701</v>
      </c>
      <c r="O8" s="86">
        <v>20130701</v>
      </c>
      <c r="P8" s="86">
        <v>35</v>
      </c>
      <c r="Q8" s="86" t="s">
        <v>279</v>
      </c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25">
        <f>VLOOKUP("3S",$F$5:$N$200,9,FALSE)</f>
        <v>20130701</v>
      </c>
      <c r="AY8" s="25">
        <f>VLOOKUP("3E",$F$5:$O$200,10,FALSE)</f>
        <v>20130701</v>
      </c>
      <c r="AZ8" s="6">
        <f t="shared" si="1"/>
        <v>10</v>
      </c>
      <c r="BA8" s="25">
        <f>VLOOKUP("3S",$F$5:$S$200,13,FALSE)</f>
        <v>0</v>
      </c>
      <c r="BB8" s="25">
        <f>VLOOKUP("3E",$F$5:$S$200,14,FALSE)</f>
        <v>0</v>
      </c>
      <c r="BC8" s="6">
        <f t="shared" si="2"/>
        <v>0</v>
      </c>
      <c r="BD8" s="25">
        <f>VLOOKUP("3S",$F$5:$W$200,17,FALSE)</f>
        <v>0</v>
      </c>
      <c r="BE8" s="25">
        <f>VLOOKUP("3E",$F$5:$W$200,18,FALSE)</f>
        <v>0</v>
      </c>
      <c r="BF8" s="6">
        <f t="shared" si="3"/>
        <v>0</v>
      </c>
      <c r="BG8" s="25">
        <f>VLOOKUP("3S",$F$5:$AA$200,21,FALSE)</f>
        <v>0</v>
      </c>
      <c r="BH8" s="25">
        <f>VLOOKUP("3E",$F$5:$AA$200,22,FALSE)</f>
        <v>0</v>
      </c>
      <c r="BI8" s="6">
        <f t="shared" si="4"/>
        <v>0</v>
      </c>
      <c r="BJ8" s="25">
        <f>VLOOKUP("3S",$F$5:$AE$200,25,FALSE)</f>
        <v>0</v>
      </c>
      <c r="BK8" s="25">
        <f>VLOOKUP("3E",$F$5:$AE$200,26,FALSE)</f>
        <v>0</v>
      </c>
      <c r="BL8" s="6">
        <f t="shared" si="5"/>
        <v>0</v>
      </c>
      <c r="BM8" s="25">
        <f>VLOOKUP("3S",$F$5:$AI$200,29,FALSE)</f>
        <v>0</v>
      </c>
      <c r="BN8" s="25">
        <f>VLOOKUP("3E",$F$5:$AI$200,30,FALSE)</f>
        <v>0</v>
      </c>
      <c r="BO8" s="6">
        <f t="shared" si="6"/>
        <v>0</v>
      </c>
      <c r="BP8" s="25">
        <f>VLOOKUP("3S",$F$5:$AM$200,33,FALSE)</f>
        <v>0</v>
      </c>
      <c r="BQ8" s="25">
        <f>VLOOKUP("3E",$F$5:$AM$200,34,FALSE)</f>
        <v>0</v>
      </c>
      <c r="BR8" s="6">
        <f t="shared" si="7"/>
        <v>0</v>
      </c>
      <c r="BS8" s="25">
        <f>VLOOKUP("3S",$F$5:$AQ$200,37,FALSE)</f>
        <v>0</v>
      </c>
      <c r="BT8" s="25">
        <f>VLOOKUP("3E",$F$5:$AQ$200,38,FALSE)</f>
        <v>0</v>
      </c>
      <c r="BU8" s="6">
        <f t="shared" si="8"/>
        <v>0</v>
      </c>
      <c r="BV8" s="25">
        <f>VLOOKUP("3S",$F$5:$AU$200,41,FALSE)</f>
        <v>0</v>
      </c>
      <c r="BW8" s="25">
        <f>VLOOKUP("3E",$F$5:$AU$200,42,FALSE)</f>
        <v>0</v>
      </c>
      <c r="BX8" s="6">
        <f t="shared" si="9"/>
        <v>0</v>
      </c>
      <c r="BY8" s="28">
        <f t="shared" si="10"/>
        <v>10</v>
      </c>
    </row>
    <row r="9" spans="1:77" ht="24" customHeight="1">
      <c r="A9" s="55" t="s">
        <v>142</v>
      </c>
      <c r="B9" s="56"/>
      <c r="C9" s="56"/>
      <c r="D9" s="56"/>
      <c r="E9" s="41"/>
      <c r="F9" s="119"/>
      <c r="G9" s="119"/>
      <c r="H9" s="49"/>
      <c r="I9" s="49">
        <v>1</v>
      </c>
      <c r="J9" s="49"/>
      <c r="K9" s="49"/>
      <c r="L9" s="54"/>
      <c r="M9" s="47">
        <f t="shared" si="0"/>
        <v>35</v>
      </c>
      <c r="N9" s="86">
        <v>20130701</v>
      </c>
      <c r="O9" s="86">
        <v>20130701</v>
      </c>
      <c r="P9" s="86">
        <v>35</v>
      </c>
      <c r="Q9" s="86" t="s">
        <v>279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25">
        <f>VLOOKUP("4SE",$F$5:$N$200,9,FALSE)</f>
        <v>20130701</v>
      </c>
      <c r="AY9" s="25">
        <f>VLOOKUP("4SE",$F$5:$O$200,10,FALSE)</f>
        <v>20130701</v>
      </c>
      <c r="AZ9" s="6">
        <f t="shared" si="1"/>
        <v>10</v>
      </c>
      <c r="BA9" s="25">
        <f>VLOOKUP("4SE",$F$5:$S$200,13,FALSE)</f>
        <v>0</v>
      </c>
      <c r="BB9" s="25">
        <f>VLOOKUP("4SE",$F$5:$S$200,14,FALSE)</f>
        <v>0</v>
      </c>
      <c r="BC9" s="6">
        <f t="shared" si="2"/>
        <v>0</v>
      </c>
      <c r="BD9" s="25">
        <f>VLOOKUP("4SE",$F$5:$W$200,17,FALSE)</f>
        <v>0</v>
      </c>
      <c r="BE9" s="25">
        <f>VLOOKUP("4SE",$F$5:$W$200,18,FALSE)</f>
        <v>0</v>
      </c>
      <c r="BF9" s="6">
        <f t="shared" si="3"/>
        <v>0</v>
      </c>
      <c r="BG9" s="25">
        <f>VLOOKUP("4SE",$F$5:$AA$200,21,FALSE)</f>
        <v>0</v>
      </c>
      <c r="BH9" s="25">
        <f>VLOOKUP("4SE",$F$5:$AA$200,22,FALSE)</f>
        <v>0</v>
      </c>
      <c r="BI9" s="6">
        <f t="shared" si="4"/>
        <v>0</v>
      </c>
      <c r="BJ9" s="25">
        <f>VLOOKUP("4SE",$F$5:$AE$200,25,FALSE)</f>
        <v>0</v>
      </c>
      <c r="BK9" s="25">
        <f>VLOOKUP("4SE",$F$5:$AE$200,26,FALSE)</f>
        <v>0</v>
      </c>
      <c r="BL9" s="6">
        <f t="shared" si="5"/>
        <v>0</v>
      </c>
      <c r="BM9" s="25">
        <f>VLOOKUP("4SE",$F$5:$AI$200,29,FALSE)</f>
        <v>0</v>
      </c>
      <c r="BN9" s="25">
        <f>VLOOKUP("4SE",$F$5:$AI$200,30,FALSE)</f>
        <v>0</v>
      </c>
      <c r="BO9" s="6">
        <f t="shared" si="6"/>
        <v>0</v>
      </c>
      <c r="BP9" s="25">
        <f>VLOOKUP("4SE",$F$5:$AM$200,33,FALSE)</f>
        <v>0</v>
      </c>
      <c r="BQ9" s="25">
        <f>VLOOKUP("4SE",$F$5:$AM$200,34,FALSE)</f>
        <v>0</v>
      </c>
      <c r="BR9" s="6">
        <f t="shared" si="7"/>
        <v>0</v>
      </c>
      <c r="BS9" s="25">
        <f>VLOOKUP("4SE",$F$5:$AQ$200,37,FALSE)</f>
        <v>0</v>
      </c>
      <c r="BT9" s="25">
        <f>VLOOKUP("4SE",$F$5:$AQ$200,38,FALSE)</f>
        <v>0</v>
      </c>
      <c r="BU9" s="6">
        <f t="shared" si="8"/>
        <v>0</v>
      </c>
      <c r="BV9" s="25">
        <f>VLOOKUP("4SE",$F$5:$AU$200,41,FALSE)</f>
        <v>0</v>
      </c>
      <c r="BW9" s="25">
        <f>VLOOKUP("4SE",$F$5:$AU$200,42,FALSE)</f>
        <v>0</v>
      </c>
      <c r="BX9" s="6">
        <f t="shared" si="9"/>
        <v>0</v>
      </c>
      <c r="BY9" s="28">
        <f t="shared" si="10"/>
        <v>10</v>
      </c>
    </row>
    <row r="10" spans="1:77" ht="24" customHeight="1">
      <c r="A10" s="55" t="s">
        <v>143</v>
      </c>
      <c r="B10" s="56"/>
      <c r="C10" s="56"/>
      <c r="D10" s="56"/>
      <c r="E10" s="41"/>
      <c r="F10" s="119"/>
      <c r="G10" s="119"/>
      <c r="H10" s="49"/>
      <c r="I10" s="49">
        <v>1</v>
      </c>
      <c r="J10" s="49"/>
      <c r="K10" s="49"/>
      <c r="L10" s="54"/>
      <c r="M10" s="47">
        <f t="shared" si="0"/>
        <v>35</v>
      </c>
      <c r="N10" s="86">
        <v>20130701</v>
      </c>
      <c r="O10" s="86">
        <v>20130701</v>
      </c>
      <c r="P10" s="86">
        <v>35</v>
      </c>
      <c r="Q10" s="86" t="s">
        <v>279</v>
      </c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25">
        <f>VLOOKUP("5S",$F$5:$N$200,9,FALSE)</f>
        <v>20130701</v>
      </c>
      <c r="AY10" s="25">
        <f>VLOOKUP("5E",$F$5:$O$200,10,FALSE)</f>
        <v>20130701</v>
      </c>
      <c r="AZ10" s="6">
        <f t="shared" si="1"/>
        <v>10</v>
      </c>
      <c r="BA10" s="25">
        <f>VLOOKUP("5S",$F$5:$S$200,13,FALSE)</f>
        <v>0</v>
      </c>
      <c r="BB10" s="25">
        <f>VLOOKUP("5E",$F$5:$S$200,14,FALSE)</f>
        <v>0</v>
      </c>
      <c r="BC10" s="6">
        <f t="shared" si="2"/>
        <v>0</v>
      </c>
      <c r="BD10" s="25">
        <f>VLOOKUP("5S",$F$5:$W$200,17,FALSE)</f>
        <v>0</v>
      </c>
      <c r="BE10" s="25">
        <f>VLOOKUP("5E",$F$5:$W$200,18,FALSE)</f>
        <v>0</v>
      </c>
      <c r="BF10" s="6">
        <f t="shared" si="3"/>
        <v>0</v>
      </c>
      <c r="BG10" s="25">
        <f>VLOOKUP("5S",$F$5:$AA$200,21,FALSE)</f>
        <v>0</v>
      </c>
      <c r="BH10" s="25">
        <f>VLOOKUP("5E",$F$5:$AA$200,22,FALSE)</f>
        <v>0</v>
      </c>
      <c r="BI10" s="6">
        <f t="shared" si="4"/>
        <v>0</v>
      </c>
      <c r="BJ10" s="25">
        <f>VLOOKUP("5S",$F$5:$AE$200,25,FALSE)</f>
        <v>0</v>
      </c>
      <c r="BK10" s="25">
        <f>VLOOKUP("5E",$F$5:$AE$200,26,FALSE)</f>
        <v>0</v>
      </c>
      <c r="BL10" s="6">
        <f t="shared" si="5"/>
        <v>0</v>
      </c>
      <c r="BM10" s="25">
        <f>VLOOKUP("5S",$F$5:$AI$200,29,FALSE)</f>
        <v>0</v>
      </c>
      <c r="BN10" s="25">
        <f>VLOOKUP("5E",$F$5:$AI$200,30,FALSE)</f>
        <v>0</v>
      </c>
      <c r="BO10" s="6">
        <f t="shared" si="6"/>
        <v>0</v>
      </c>
      <c r="BP10" s="25">
        <f>VLOOKUP("5S",$F$5:$AM$200,33,FALSE)</f>
        <v>0</v>
      </c>
      <c r="BQ10" s="25">
        <f>VLOOKUP("5E",$F$5:$AM$200,34,FALSE)</f>
        <v>0</v>
      </c>
      <c r="BR10" s="6">
        <f t="shared" si="7"/>
        <v>0</v>
      </c>
      <c r="BS10" s="25">
        <f>VLOOKUP("5S",$F$5:$AQ$200,37,FALSE)</f>
        <v>0</v>
      </c>
      <c r="BT10" s="25">
        <f>VLOOKUP("5E",$F$5:$AQ$200,38,FALSE)</f>
        <v>0</v>
      </c>
      <c r="BU10" s="6">
        <f t="shared" si="8"/>
        <v>0</v>
      </c>
      <c r="BV10" s="25">
        <f>VLOOKUP("5S",$F$5:$AU$200,41,FALSE)</f>
        <v>0</v>
      </c>
      <c r="BW10" s="25">
        <f>VLOOKUP("5E",$F$5:$AU$200,42,FALSE)</f>
        <v>0</v>
      </c>
      <c r="BX10" s="6">
        <f t="shared" si="9"/>
        <v>0</v>
      </c>
      <c r="BY10" s="28">
        <f t="shared" si="10"/>
        <v>10</v>
      </c>
    </row>
    <row r="11" spans="1:77" ht="24" customHeight="1">
      <c r="A11" s="55" t="s">
        <v>144</v>
      </c>
      <c r="B11" s="56"/>
      <c r="C11" s="56"/>
      <c r="D11" s="56"/>
      <c r="E11" s="41"/>
      <c r="F11" s="119"/>
      <c r="G11" s="119"/>
      <c r="H11" s="49"/>
      <c r="I11" s="49">
        <v>1</v>
      </c>
      <c r="J11" s="49"/>
      <c r="K11" s="49"/>
      <c r="L11" s="54"/>
      <c r="M11" s="47">
        <f t="shared" si="0"/>
        <v>35</v>
      </c>
      <c r="N11" s="86">
        <v>20130701</v>
      </c>
      <c r="O11" s="86">
        <v>20130701</v>
      </c>
      <c r="P11" s="86">
        <v>35</v>
      </c>
      <c r="Q11" s="86" t="s">
        <v>279</v>
      </c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25">
        <f>VLOOKUP("6S",$F$5:$N$200,9,FALSE)</f>
        <v>20130701</v>
      </c>
      <c r="AY11" s="25">
        <f>VLOOKUP("6E",$F$5:$O$200,10,FALSE)</f>
        <v>20130701</v>
      </c>
      <c r="AZ11" s="6">
        <f t="shared" si="1"/>
        <v>10</v>
      </c>
      <c r="BA11" s="25">
        <f>VLOOKUP("6S",$F$5:$S$200,13,FALSE)</f>
        <v>0</v>
      </c>
      <c r="BB11" s="25">
        <f>VLOOKUP("6E",$F$5:$S$200,14,FALSE)</f>
        <v>0</v>
      </c>
      <c r="BC11" s="6">
        <f t="shared" si="2"/>
        <v>0</v>
      </c>
      <c r="BD11" s="25">
        <f>VLOOKUP("6S",$F$5:$W$200,17,FALSE)</f>
        <v>0</v>
      </c>
      <c r="BE11" s="25">
        <f>VLOOKUP("6E",$F$5:$W$200,18,FALSE)</f>
        <v>0</v>
      </c>
      <c r="BF11" s="6">
        <f t="shared" si="3"/>
        <v>0</v>
      </c>
      <c r="BG11" s="25">
        <f>VLOOKUP("6S",$F$5:$AA$200,21,FALSE)</f>
        <v>0</v>
      </c>
      <c r="BH11" s="25">
        <f>VLOOKUP("6E",$F$5:$AA$200,22,FALSE)</f>
        <v>0</v>
      </c>
      <c r="BI11" s="6">
        <f t="shared" si="4"/>
        <v>0</v>
      </c>
      <c r="BJ11" s="25">
        <f>VLOOKUP("6S",$F$5:$AE$200,25,FALSE)</f>
        <v>0</v>
      </c>
      <c r="BK11" s="25">
        <f>VLOOKUP("6E",$F$5:$AE$200,26,FALSE)</f>
        <v>0</v>
      </c>
      <c r="BL11" s="6">
        <f t="shared" si="5"/>
        <v>0</v>
      </c>
      <c r="BM11" s="25">
        <f>VLOOKUP("6S",$F$5:$AI$200,29,FALSE)</f>
        <v>0</v>
      </c>
      <c r="BN11" s="25">
        <f>VLOOKUP("6E",$F$5:$AI$200,30,FALSE)</f>
        <v>0</v>
      </c>
      <c r="BO11" s="6">
        <f t="shared" si="6"/>
        <v>0</v>
      </c>
      <c r="BP11" s="25">
        <f>VLOOKUP("6S",$F$5:$AM$200,33,FALSE)</f>
        <v>0</v>
      </c>
      <c r="BQ11" s="25">
        <f>VLOOKUP("6E",$F$5:$AM$200,34,FALSE)</f>
        <v>0</v>
      </c>
      <c r="BR11" s="6">
        <f t="shared" si="7"/>
        <v>0</v>
      </c>
      <c r="BS11" s="25">
        <f>VLOOKUP("6S",$F$5:$AQ$200,37,FALSE)</f>
        <v>0</v>
      </c>
      <c r="BT11" s="25">
        <f>VLOOKUP("6E",$F$5:$AQ$200,38,FALSE)</f>
        <v>0</v>
      </c>
      <c r="BU11" s="6">
        <f t="shared" si="8"/>
        <v>0</v>
      </c>
      <c r="BV11" s="25">
        <f>VLOOKUP("6S",$F$5:$AU$200,41,FALSE)</f>
        <v>0</v>
      </c>
      <c r="BW11" s="25">
        <f>VLOOKUP("6E",$F$5:$AU$200,42,FALSE)</f>
        <v>0</v>
      </c>
      <c r="BX11" s="6">
        <f t="shared" si="9"/>
        <v>0</v>
      </c>
      <c r="BY11" s="28">
        <f t="shared" si="10"/>
        <v>10</v>
      </c>
    </row>
    <row r="12" spans="1:77" ht="24" customHeight="1">
      <c r="A12" s="55" t="s">
        <v>145</v>
      </c>
      <c r="B12" s="56"/>
      <c r="C12" s="56"/>
      <c r="D12" s="56"/>
      <c r="E12" s="41"/>
      <c r="F12" s="119"/>
      <c r="G12" s="119"/>
      <c r="H12" s="49"/>
      <c r="I12" s="49">
        <v>7</v>
      </c>
      <c r="J12" s="49"/>
      <c r="K12" s="49"/>
      <c r="L12" s="54"/>
      <c r="M12" s="47">
        <f t="shared" si="0"/>
        <v>35</v>
      </c>
      <c r="N12" s="86">
        <v>20130701</v>
      </c>
      <c r="O12" s="86">
        <v>20130701</v>
      </c>
      <c r="P12" s="86">
        <v>35</v>
      </c>
      <c r="Q12" s="86" t="s">
        <v>279</v>
      </c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25">
        <f>VLOOKUP("7S",$F$5:$N$200,9,FALSE)</f>
        <v>20130701</v>
      </c>
      <c r="AY12" s="25">
        <f>VLOOKUP("7E",$F$5:$O$200,10,FALSE)</f>
        <v>20130701</v>
      </c>
      <c r="AZ12" s="6">
        <f t="shared" si="1"/>
        <v>10</v>
      </c>
      <c r="BA12" s="25">
        <f>VLOOKUP("7S",$F$5:$S$200,13,FALSE)</f>
        <v>0</v>
      </c>
      <c r="BB12" s="25">
        <f>VLOOKUP("7E",$F$5:$S$200,14,FALSE)</f>
        <v>0</v>
      </c>
      <c r="BC12" s="6">
        <f t="shared" si="2"/>
        <v>0</v>
      </c>
      <c r="BD12" s="25">
        <f>VLOOKUP("7S",$F$5:$W$200,17,FALSE)</f>
        <v>0</v>
      </c>
      <c r="BE12" s="25">
        <f>VLOOKUP("7E",$F$5:$W$200,18,FALSE)</f>
        <v>0</v>
      </c>
      <c r="BF12" s="6">
        <f t="shared" si="3"/>
        <v>0</v>
      </c>
      <c r="BG12" s="25">
        <f>VLOOKUP("7S",$F$5:$AA$200,21,FALSE)</f>
        <v>0</v>
      </c>
      <c r="BH12" s="25">
        <f>VLOOKUP("7E",$F$5:$AA$200,22,FALSE)</f>
        <v>0</v>
      </c>
      <c r="BI12" s="6">
        <f t="shared" si="4"/>
        <v>0</v>
      </c>
      <c r="BJ12" s="25">
        <f>VLOOKUP("7S",$F$5:$AE$200,25,FALSE)</f>
        <v>0</v>
      </c>
      <c r="BK12" s="25">
        <f>VLOOKUP("7E",$F$5:$AE$200,26,FALSE)</f>
        <v>0</v>
      </c>
      <c r="BL12" s="6">
        <f t="shared" si="5"/>
        <v>0</v>
      </c>
      <c r="BM12" s="25">
        <f>VLOOKUP("7S",$F$5:$AI$200,29,FALSE)</f>
        <v>0</v>
      </c>
      <c r="BN12" s="25">
        <f>VLOOKUP("7E",$F$5:$AI$200,30,FALSE)</f>
        <v>0</v>
      </c>
      <c r="BO12" s="6">
        <f t="shared" si="6"/>
        <v>0</v>
      </c>
      <c r="BP12" s="25">
        <f>VLOOKUP("7S",$F$5:$AM$200,33,FALSE)</f>
        <v>0</v>
      </c>
      <c r="BQ12" s="25">
        <f>VLOOKUP("7E",$F$5:$AM$200,34,FALSE)</f>
        <v>0</v>
      </c>
      <c r="BR12" s="6">
        <f t="shared" si="7"/>
        <v>0</v>
      </c>
      <c r="BS12" s="25">
        <f>VLOOKUP("7S",$F$5:$AQ$200,37,FALSE)</f>
        <v>0</v>
      </c>
      <c r="BT12" s="25">
        <f>VLOOKUP("7E",$F$5:$AQ$200,38,FALSE)</f>
        <v>0</v>
      </c>
      <c r="BU12" s="6">
        <f t="shared" si="8"/>
        <v>0</v>
      </c>
      <c r="BV12" s="25">
        <f>VLOOKUP("7S",$F$5:$AU$200,41,FALSE)</f>
        <v>0</v>
      </c>
      <c r="BW12" s="25">
        <f>VLOOKUP("7E",$F$5:$AU$200,42,FALSE)</f>
        <v>0</v>
      </c>
      <c r="BX12" s="6">
        <f t="shared" si="9"/>
        <v>0</v>
      </c>
      <c r="BY12" s="28">
        <f t="shared" si="10"/>
        <v>10</v>
      </c>
    </row>
    <row r="13" spans="1:77" ht="24" customHeight="1">
      <c r="A13" s="55" t="s">
        <v>146</v>
      </c>
      <c r="B13" s="56"/>
      <c r="C13" s="56"/>
      <c r="D13" s="56"/>
      <c r="E13" s="41"/>
      <c r="F13" s="119"/>
      <c r="G13" s="119"/>
      <c r="H13" s="49"/>
      <c r="I13" s="49">
        <v>1</v>
      </c>
      <c r="J13" s="49"/>
      <c r="K13" s="49"/>
      <c r="L13" s="54"/>
      <c r="M13" s="47">
        <f t="shared" si="0"/>
        <v>35</v>
      </c>
      <c r="N13" s="86">
        <v>20130701</v>
      </c>
      <c r="O13" s="86">
        <v>20130701</v>
      </c>
      <c r="P13" s="86">
        <v>35</v>
      </c>
      <c r="Q13" s="86" t="s">
        <v>279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25" t="str">
        <f>VLOOKUP("8SE",$F$5:$N$200,9,FALSE)</f>
        <v>N</v>
      </c>
      <c r="AY13" s="25">
        <f>VLOOKUP("8SE",$F$5:$O$200,10,FALSE)</f>
        <v>0</v>
      </c>
      <c r="AZ13" s="6" t="str">
        <f t="shared" si="1"/>
        <v>无</v>
      </c>
      <c r="BA13" s="25">
        <f>VLOOKUP("8SE",$F$5:$S$200,13,FALSE)</f>
        <v>0</v>
      </c>
      <c r="BB13" s="25">
        <f>VLOOKUP("8SE",$F$5:$S$200,14,FALSE)</f>
        <v>0</v>
      </c>
      <c r="BC13" s="6">
        <f t="shared" si="2"/>
        <v>0</v>
      </c>
      <c r="BD13" s="25">
        <f>VLOOKUP("8SE",$F$5:$W$200,17,FALSE)</f>
        <v>0</v>
      </c>
      <c r="BE13" s="25">
        <f>VLOOKUP("8SE",$F$5:$W$200,18,FALSE)</f>
        <v>0</v>
      </c>
      <c r="BF13" s="6">
        <f t="shared" si="3"/>
        <v>0</v>
      </c>
      <c r="BG13" s="25">
        <f>VLOOKUP("8SE",$F$5:$AA$200,21,FALSE)</f>
        <v>0</v>
      </c>
      <c r="BH13" s="25">
        <f>VLOOKUP("8SE",$F$5:$AA$200,22,FALSE)</f>
        <v>0</v>
      </c>
      <c r="BI13" s="6">
        <f t="shared" si="4"/>
        <v>0</v>
      </c>
      <c r="BJ13" s="25">
        <f>VLOOKUP("8SE",$F$5:$AE$200,25,FALSE)</f>
        <v>0</v>
      </c>
      <c r="BK13" s="25">
        <f>VLOOKUP("8SE",$F$5:$AE$200,26,FALSE)</f>
        <v>0</v>
      </c>
      <c r="BL13" s="6">
        <f t="shared" si="5"/>
        <v>0</v>
      </c>
      <c r="BM13" s="25">
        <f>VLOOKUP("8SE",$F$5:$AI$200,29,FALSE)</f>
        <v>0</v>
      </c>
      <c r="BN13" s="25">
        <f>VLOOKUP("8SE",$F$5:$AI$200,30,FALSE)</f>
        <v>0</v>
      </c>
      <c r="BO13" s="6">
        <f t="shared" si="6"/>
        <v>0</v>
      </c>
      <c r="BP13" s="25">
        <f>VLOOKUP("8SE",$F$5:$AM$200,33,FALSE)</f>
        <v>0</v>
      </c>
      <c r="BQ13" s="25">
        <f>VLOOKUP("8SE",$F$5:$AM$200,34,FALSE)</f>
        <v>0</v>
      </c>
      <c r="BR13" s="6">
        <f t="shared" si="7"/>
        <v>0</v>
      </c>
      <c r="BS13" s="25">
        <f>VLOOKUP("8SE",$F$5:$AQ$200,37,FALSE)</f>
        <v>0</v>
      </c>
      <c r="BT13" s="25">
        <f>VLOOKUP("8SE",$F$5:$AQ$200,38,FALSE)</f>
        <v>0</v>
      </c>
      <c r="BU13" s="6">
        <f t="shared" si="8"/>
        <v>0</v>
      </c>
      <c r="BV13" s="25">
        <f>VLOOKUP("8SE",$F$5:$AU$200,41,FALSE)</f>
        <v>0</v>
      </c>
      <c r="BW13" s="25">
        <f>VLOOKUP("8SE",$F$5:$AU$200,42,FALSE)</f>
        <v>0</v>
      </c>
      <c r="BX13" s="6">
        <f t="shared" si="9"/>
        <v>0</v>
      </c>
      <c r="BY13" s="28" t="str">
        <f t="shared" si="10"/>
        <v>无</v>
      </c>
    </row>
    <row r="14" spans="1:77" ht="24" customHeight="1">
      <c r="A14" s="52"/>
      <c r="B14" s="52"/>
      <c r="C14" s="52"/>
      <c r="D14" s="52"/>
      <c r="E14" s="41"/>
      <c r="F14" s="119" t="s">
        <v>147</v>
      </c>
      <c r="G14" s="119"/>
      <c r="H14" s="49"/>
      <c r="I14" s="49">
        <v>1</v>
      </c>
      <c r="J14" s="49"/>
      <c r="K14" s="49"/>
      <c r="L14" s="54"/>
      <c r="M14" s="47">
        <f t="shared" si="0"/>
        <v>35</v>
      </c>
      <c r="N14" s="86">
        <v>20130701</v>
      </c>
      <c r="O14" s="86">
        <v>20130701</v>
      </c>
      <c r="P14" s="86">
        <v>35</v>
      </c>
      <c r="Q14" s="86" t="s">
        <v>279</v>
      </c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</row>
    <row r="15" spans="1:77" ht="24" customHeight="1">
      <c r="A15" s="160" t="s">
        <v>148</v>
      </c>
      <c r="B15" s="160"/>
      <c r="C15" s="160"/>
      <c r="D15" s="160"/>
      <c r="E15" s="41"/>
      <c r="F15" s="119" t="s">
        <v>149</v>
      </c>
      <c r="G15" s="119" t="s">
        <v>150</v>
      </c>
      <c r="H15" s="49"/>
      <c r="I15" s="49">
        <v>1</v>
      </c>
      <c r="J15" s="49"/>
      <c r="K15" s="49"/>
      <c r="L15" s="54"/>
      <c r="M15" s="47">
        <f t="shared" si="0"/>
        <v>22</v>
      </c>
      <c r="N15" s="87">
        <v>20130701</v>
      </c>
      <c r="O15" s="87">
        <v>20130701</v>
      </c>
      <c r="P15" s="87">
        <v>22</v>
      </c>
      <c r="Q15" s="87" t="s">
        <v>279</v>
      </c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</row>
    <row r="16" spans="1:77" ht="24" customHeight="1">
      <c r="A16" s="55" t="s">
        <v>151</v>
      </c>
      <c r="B16" s="55" t="s">
        <v>152</v>
      </c>
      <c r="C16" s="55" t="s">
        <v>153</v>
      </c>
      <c r="D16" s="55" t="s">
        <v>154</v>
      </c>
      <c r="E16" s="41"/>
      <c r="F16" s="119"/>
      <c r="G16" s="119"/>
      <c r="H16" s="49"/>
      <c r="I16" s="49">
        <v>1</v>
      </c>
      <c r="J16" s="49"/>
      <c r="K16" s="49"/>
      <c r="L16" s="54"/>
      <c r="M16" s="47">
        <f t="shared" si="0"/>
        <v>22</v>
      </c>
      <c r="N16" s="87">
        <v>20130701</v>
      </c>
      <c r="O16" s="87">
        <v>20130701</v>
      </c>
      <c r="P16" s="87">
        <v>22</v>
      </c>
      <c r="Q16" s="87" t="s">
        <v>279</v>
      </c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</row>
    <row r="17" spans="1:60" ht="24" customHeight="1">
      <c r="A17" s="55" t="s">
        <v>155</v>
      </c>
      <c r="B17" s="56"/>
      <c r="C17" s="56"/>
      <c r="D17" s="56"/>
      <c r="E17" s="41"/>
      <c r="F17" s="119"/>
      <c r="G17" s="119"/>
      <c r="H17" s="49"/>
      <c r="I17" s="49">
        <v>1</v>
      </c>
      <c r="J17" s="49"/>
      <c r="K17" s="49"/>
      <c r="L17" s="54"/>
      <c r="M17" s="47">
        <f t="shared" si="0"/>
        <v>22</v>
      </c>
      <c r="N17" s="87">
        <v>20130701</v>
      </c>
      <c r="O17" s="87">
        <v>20130701</v>
      </c>
      <c r="P17" s="87">
        <v>22</v>
      </c>
      <c r="Q17" s="87" t="s">
        <v>279</v>
      </c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</row>
    <row r="18" spans="1:60" ht="24" customHeight="1">
      <c r="A18" s="55" t="s">
        <v>156</v>
      </c>
      <c r="B18" s="56"/>
      <c r="C18" s="56"/>
      <c r="D18" s="56"/>
      <c r="E18" s="41"/>
      <c r="F18" s="119" t="s">
        <v>157</v>
      </c>
      <c r="G18" s="119"/>
      <c r="H18" s="49"/>
      <c r="I18" s="49">
        <v>2</v>
      </c>
      <c r="J18" s="49"/>
      <c r="K18" s="49"/>
      <c r="L18" s="54"/>
      <c r="M18" s="47">
        <f t="shared" si="0"/>
        <v>22</v>
      </c>
      <c r="N18" s="87">
        <v>20130701</v>
      </c>
      <c r="O18" s="87">
        <v>20130701</v>
      </c>
      <c r="P18" s="87">
        <v>22</v>
      </c>
      <c r="Q18" s="87" t="s">
        <v>279</v>
      </c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</row>
    <row r="19" spans="1:60" ht="24" customHeight="1">
      <c r="A19" s="55" t="s">
        <v>158</v>
      </c>
      <c r="B19" s="56"/>
      <c r="C19" s="56"/>
      <c r="D19" s="56"/>
      <c r="E19" s="41"/>
      <c r="F19" s="119" t="s">
        <v>159</v>
      </c>
      <c r="G19" s="119" t="s">
        <v>0</v>
      </c>
      <c r="H19" s="49"/>
      <c r="I19" s="49">
        <v>7</v>
      </c>
      <c r="J19" s="49"/>
      <c r="K19" s="49"/>
      <c r="L19" s="54"/>
      <c r="M19" s="47">
        <f t="shared" si="0"/>
        <v>22</v>
      </c>
      <c r="N19" s="86">
        <v>20130701</v>
      </c>
      <c r="O19" s="86">
        <v>20130701</v>
      </c>
      <c r="P19" s="86">
        <v>22</v>
      </c>
      <c r="Q19" s="86" t="s">
        <v>279</v>
      </c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</row>
    <row r="20" spans="1:60" ht="24" customHeight="1">
      <c r="A20" s="55" t="s">
        <v>160</v>
      </c>
      <c r="B20" s="56"/>
      <c r="C20" s="56"/>
      <c r="D20" s="56"/>
      <c r="E20" s="41"/>
      <c r="F20" s="119" t="s">
        <v>161</v>
      </c>
      <c r="G20" s="119"/>
      <c r="H20" s="49" t="s">
        <v>162</v>
      </c>
      <c r="I20" s="49">
        <v>2</v>
      </c>
      <c r="J20" s="49"/>
      <c r="K20" s="49"/>
      <c r="L20" s="54"/>
      <c r="M20" s="47">
        <f t="shared" si="0"/>
        <v>22</v>
      </c>
      <c r="N20" s="86">
        <v>20130701</v>
      </c>
      <c r="O20" s="86">
        <v>20130701</v>
      </c>
      <c r="P20" s="86">
        <v>22</v>
      </c>
      <c r="Q20" s="86" t="s">
        <v>279</v>
      </c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</row>
    <row r="21" spans="1:60" ht="24" customHeight="1">
      <c r="A21" s="55" t="s">
        <v>163</v>
      </c>
      <c r="B21" s="56"/>
      <c r="C21" s="56"/>
      <c r="D21" s="56"/>
      <c r="E21" s="41"/>
      <c r="F21" s="119" t="s">
        <v>164</v>
      </c>
      <c r="G21" s="119" t="s">
        <v>165</v>
      </c>
      <c r="H21" s="49"/>
      <c r="I21" s="49"/>
      <c r="J21" s="49"/>
      <c r="K21" s="49"/>
      <c r="L21" s="54"/>
      <c r="M21" s="47">
        <f t="shared" si="0"/>
        <v>22</v>
      </c>
      <c r="N21" s="87">
        <v>20130701</v>
      </c>
      <c r="O21" s="87">
        <v>20130701</v>
      </c>
      <c r="P21" s="87">
        <v>22</v>
      </c>
      <c r="Q21" s="87" t="s">
        <v>279</v>
      </c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</row>
    <row r="22" spans="1:60" ht="24" customHeight="1">
      <c r="A22" s="55" t="s">
        <v>166</v>
      </c>
      <c r="B22" s="56"/>
      <c r="C22" s="56"/>
      <c r="D22" s="56"/>
      <c r="E22" s="41"/>
      <c r="F22" s="119" t="s">
        <v>167</v>
      </c>
      <c r="G22" s="119" t="s">
        <v>168</v>
      </c>
      <c r="H22" s="49"/>
      <c r="I22" s="49"/>
      <c r="J22" s="49"/>
      <c r="K22" s="49"/>
      <c r="L22" s="54"/>
      <c r="M22" s="47">
        <f t="shared" si="0"/>
        <v>22</v>
      </c>
      <c r="N22" s="86">
        <v>20130701</v>
      </c>
      <c r="O22" s="86">
        <v>20130701</v>
      </c>
      <c r="P22" s="86">
        <v>22</v>
      </c>
      <c r="Q22" s="86" t="s">
        <v>279</v>
      </c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</row>
    <row r="23" spans="1:60" ht="24" customHeight="1">
      <c r="A23" s="52"/>
      <c r="B23" s="52"/>
      <c r="C23" s="52"/>
      <c r="D23" s="52"/>
      <c r="E23" s="41"/>
      <c r="F23" s="119"/>
      <c r="G23" s="119"/>
      <c r="H23" s="49"/>
      <c r="I23" s="49"/>
      <c r="J23" s="49"/>
      <c r="K23" s="49"/>
      <c r="L23" s="54"/>
      <c r="M23" s="47">
        <f t="shared" si="0"/>
        <v>22</v>
      </c>
      <c r="N23" s="86">
        <v>20130701</v>
      </c>
      <c r="O23" s="86">
        <v>20130701</v>
      </c>
      <c r="P23" s="86">
        <v>22</v>
      </c>
      <c r="Q23" s="86" t="s">
        <v>279</v>
      </c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</row>
    <row r="24" spans="1:60" ht="24" customHeight="1">
      <c r="A24" s="160" t="s">
        <v>169</v>
      </c>
      <c r="B24" s="160"/>
      <c r="C24" s="160"/>
      <c r="D24" s="160"/>
      <c r="E24" s="41"/>
      <c r="F24" s="119"/>
      <c r="G24" s="119"/>
      <c r="H24" s="49"/>
      <c r="I24" s="49"/>
      <c r="J24" s="49"/>
      <c r="K24" s="49"/>
      <c r="L24" s="54"/>
      <c r="M24" s="47">
        <f t="shared" si="0"/>
        <v>22</v>
      </c>
      <c r="N24" s="86">
        <v>20130701</v>
      </c>
      <c r="O24" s="86">
        <v>20130701</v>
      </c>
      <c r="P24" s="86">
        <v>22</v>
      </c>
      <c r="Q24" s="86" t="s">
        <v>279</v>
      </c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</row>
    <row r="25" spans="1:60" ht="24" customHeight="1">
      <c r="A25" s="55" t="s">
        <v>144</v>
      </c>
      <c r="B25" s="56"/>
      <c r="C25" s="56"/>
      <c r="D25" s="56"/>
      <c r="E25" s="41"/>
      <c r="F25" s="119"/>
      <c r="G25" s="119"/>
      <c r="H25" s="49"/>
      <c r="I25" s="49"/>
      <c r="J25" s="49"/>
      <c r="K25" s="49"/>
      <c r="L25" s="54"/>
      <c r="M25" s="47">
        <f t="shared" si="0"/>
        <v>22</v>
      </c>
      <c r="N25" s="86">
        <v>20130701</v>
      </c>
      <c r="O25" s="86">
        <v>20130701</v>
      </c>
      <c r="P25" s="86">
        <v>22</v>
      </c>
      <c r="Q25" s="86" t="s">
        <v>279</v>
      </c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</row>
    <row r="26" spans="1:60" ht="24" customHeight="1">
      <c r="A26" s="55" t="s">
        <v>145</v>
      </c>
      <c r="B26" s="56"/>
      <c r="C26" s="56"/>
      <c r="D26" s="56"/>
      <c r="E26" s="41"/>
      <c r="F26" s="119"/>
      <c r="G26" s="119"/>
      <c r="H26" s="49"/>
      <c r="I26" s="49"/>
      <c r="J26" s="49"/>
      <c r="K26" s="49"/>
      <c r="L26" s="54"/>
      <c r="M26" s="47">
        <f t="shared" si="0"/>
        <v>22</v>
      </c>
      <c r="N26" s="86">
        <v>20130701</v>
      </c>
      <c r="O26" s="86">
        <v>20130701</v>
      </c>
      <c r="P26" s="86">
        <v>22</v>
      </c>
      <c r="Q26" s="86" t="s">
        <v>279</v>
      </c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</row>
    <row r="27" spans="1:60" ht="24" customHeight="1">
      <c r="A27" s="55" t="s">
        <v>146</v>
      </c>
      <c r="B27" s="56"/>
      <c r="C27" s="56"/>
      <c r="D27" s="56"/>
      <c r="E27" s="41"/>
      <c r="F27" s="119"/>
      <c r="G27" s="119"/>
      <c r="H27" s="49"/>
      <c r="I27" s="49"/>
      <c r="J27" s="49"/>
      <c r="K27" s="49"/>
      <c r="L27" s="54"/>
      <c r="M27" s="47">
        <f t="shared" si="0"/>
        <v>22</v>
      </c>
      <c r="N27" s="86">
        <v>20130701</v>
      </c>
      <c r="O27" s="86">
        <v>20130701</v>
      </c>
      <c r="P27" s="86">
        <v>22</v>
      </c>
      <c r="Q27" s="86" t="s">
        <v>279</v>
      </c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</row>
    <row r="28" spans="1:60" ht="24" customHeight="1">
      <c r="A28" s="55" t="s">
        <v>136</v>
      </c>
      <c r="B28" s="55" t="s">
        <v>137</v>
      </c>
      <c r="C28" s="55" t="s">
        <v>138</v>
      </c>
      <c r="D28" s="55" t="s">
        <v>139</v>
      </c>
      <c r="E28" s="41"/>
      <c r="F28" s="119"/>
      <c r="G28" s="119"/>
      <c r="H28" s="49"/>
      <c r="I28" s="49"/>
      <c r="J28" s="49"/>
      <c r="K28" s="49"/>
      <c r="L28" s="54"/>
      <c r="M28" s="47">
        <f t="shared" si="0"/>
        <v>22</v>
      </c>
      <c r="N28" s="86">
        <v>20130701</v>
      </c>
      <c r="O28" s="86">
        <v>20130701</v>
      </c>
      <c r="P28" s="86">
        <v>22</v>
      </c>
      <c r="Q28" s="86" t="s">
        <v>279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>
        <f ca="1">MAX(INDIRECT("N5:O"&amp;AX44),INDIRECT("R5:S"&amp;AX44),INDIRECT("V5:W"&amp;AX44),INDIRECT("Z5:AA"&amp;AX44),INDIRECT("AD5:AE"&amp;AX44),INDIRECT("AH5:AI"&amp;AX44),INDIRECT("AH5:AI"&amp;AX44),INDIRECT("AL5:AM"&amp;AX44),INDIRECT("AP5:AQ"&amp;AX44),INDIRECT("AT5:AU"&amp;AX44),A4:C4,B7:C13,B25:C27,A1)</f>
        <v>20130701</v>
      </c>
    </row>
    <row r="29" spans="1:60" ht="24" customHeight="1">
      <c r="A29" s="52"/>
      <c r="B29" s="52"/>
      <c r="C29" s="52"/>
      <c r="D29" s="52"/>
      <c r="E29" s="41"/>
      <c r="F29" s="119"/>
      <c r="G29" s="119"/>
      <c r="H29" s="49"/>
      <c r="I29" s="49"/>
      <c r="J29" s="49"/>
      <c r="K29" s="49"/>
      <c r="L29" s="54"/>
      <c r="M29" s="47">
        <f t="shared" si="0"/>
        <v>22</v>
      </c>
      <c r="N29" s="86">
        <v>20130701</v>
      </c>
      <c r="O29" s="86">
        <v>20130701</v>
      </c>
      <c r="P29" s="86">
        <v>22</v>
      </c>
      <c r="Q29" s="86" t="s">
        <v>279</v>
      </c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</row>
    <row r="30" spans="1:60" ht="24" customHeight="1">
      <c r="A30" s="190" t="s">
        <v>79</v>
      </c>
      <c r="B30" s="191"/>
      <c r="C30" s="191"/>
      <c r="D30" s="192"/>
      <c r="E30" s="41"/>
      <c r="F30" s="119"/>
      <c r="G30" s="119"/>
      <c r="H30" s="49"/>
      <c r="I30" s="49"/>
      <c r="J30" s="49"/>
      <c r="K30" s="49"/>
      <c r="L30" s="54"/>
      <c r="M30" s="47">
        <f t="shared" si="0"/>
        <v>22</v>
      </c>
      <c r="N30" s="86">
        <v>20130701</v>
      </c>
      <c r="O30" s="86">
        <v>20130701</v>
      </c>
      <c r="P30" s="86">
        <v>22</v>
      </c>
      <c r="Q30" s="86" t="s">
        <v>279</v>
      </c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</row>
    <row r="31" spans="1:60" ht="24" customHeight="1">
      <c r="A31" s="121" t="s">
        <v>84</v>
      </c>
      <c r="B31" s="51" t="s">
        <v>85</v>
      </c>
      <c r="C31" s="51" t="s">
        <v>86</v>
      </c>
      <c r="D31" s="45" t="s">
        <v>53</v>
      </c>
      <c r="E31" s="41"/>
      <c r="F31" s="119" t="s">
        <v>170</v>
      </c>
      <c r="G31" s="119"/>
      <c r="H31" s="49"/>
      <c r="I31" s="49"/>
      <c r="J31" s="49"/>
      <c r="K31" s="49"/>
      <c r="L31" s="54"/>
      <c r="M31" s="47">
        <f t="shared" si="0"/>
        <v>22</v>
      </c>
      <c r="N31" s="86">
        <v>20130701</v>
      </c>
      <c r="O31" s="86">
        <v>20130701</v>
      </c>
      <c r="P31" s="86">
        <v>22</v>
      </c>
      <c r="Q31" s="86" t="s">
        <v>279</v>
      </c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9"/>
      <c r="AX31" s="27">
        <v>5</v>
      </c>
      <c r="AY31" s="34" t="s">
        <v>190</v>
      </c>
      <c r="AZ31" s="193" t="s">
        <v>204</v>
      </c>
      <c r="BA31" s="11"/>
      <c r="BB31" s="11"/>
      <c r="BC31" s="34">
        <f>IF(ISBLANK(B7),IF(ISBLANK(C7),"","ERROR"),IF(ISBLANK(C7),1,""))</f>
        <v>1</v>
      </c>
      <c r="BD31" s="193" t="s">
        <v>205</v>
      </c>
      <c r="BE31" s="11"/>
      <c r="BF31" s="34" t="str">
        <f>IF(ISBLANK(A4),"/",IF(ISBLANK(B4),IF(ISBLANK(C4),"等待","ERROR"),IF(ISBLANK(C4),"进行","完成")))</f>
        <v>/</v>
      </c>
      <c r="BG31" s="11"/>
      <c r="BH31" s="34" t="e">
        <f>LOOKUP(0,0/(G1=班组生产计划!#REF!:'班组生产计划'!R2996),班组生产计划!#REF!:'班组生产计划'!A2996)+4</f>
        <v>#REF!</v>
      </c>
    </row>
    <row r="32" spans="1:60" ht="24" customHeight="1">
      <c r="A32" s="121" t="s">
        <v>24</v>
      </c>
      <c r="B32" s="46"/>
      <c r="C32" s="46"/>
      <c r="D32" s="46"/>
      <c r="E32" s="41"/>
      <c r="F32" s="119" t="s">
        <v>171</v>
      </c>
      <c r="G32" s="119" t="s">
        <v>172</v>
      </c>
      <c r="H32" s="49"/>
      <c r="I32" s="49"/>
      <c r="J32" s="49"/>
      <c r="K32" s="49"/>
      <c r="L32" s="54"/>
      <c r="M32" s="47">
        <f t="shared" si="0"/>
        <v>22</v>
      </c>
      <c r="N32" s="87">
        <v>20130701</v>
      </c>
      <c r="O32" s="87">
        <v>20130701</v>
      </c>
      <c r="P32" s="87">
        <v>22</v>
      </c>
      <c r="Q32" s="87" t="s">
        <v>279</v>
      </c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8"/>
      <c r="AX32" s="27">
        <v>14</v>
      </c>
      <c r="AY32" s="34" t="s">
        <v>192</v>
      </c>
      <c r="AZ32" s="193"/>
      <c r="BA32" s="11"/>
      <c r="BB32" s="11"/>
      <c r="BC32" s="34" t="str">
        <f>IF(ISBLANK(B8),IF(ISBLANK(C8),"","ERROR"),IF(ISBLANK(C8),1,""))</f>
        <v/>
      </c>
      <c r="BD32" s="193"/>
      <c r="BE32" s="11"/>
      <c r="BF32" s="193" t="s">
        <v>206</v>
      </c>
      <c r="BG32" s="11"/>
      <c r="BH32" s="194" t="s">
        <v>209</v>
      </c>
    </row>
    <row r="33" spans="1:60" ht="24" customHeight="1">
      <c r="A33" s="121" t="s">
        <v>23</v>
      </c>
      <c r="B33" s="46"/>
      <c r="C33" s="46"/>
      <c r="D33" s="46"/>
      <c r="E33" s="41"/>
      <c r="F33" s="119"/>
      <c r="G33" s="119"/>
      <c r="H33" s="49"/>
      <c r="I33" s="49"/>
      <c r="J33" s="49"/>
      <c r="K33" s="49"/>
      <c r="L33" s="54"/>
      <c r="M33" s="47">
        <f t="shared" si="0"/>
        <v>22</v>
      </c>
      <c r="N33" s="87">
        <v>20130701</v>
      </c>
      <c r="O33" s="87">
        <v>20130701</v>
      </c>
      <c r="P33" s="87">
        <v>22</v>
      </c>
      <c r="Q33" s="87" t="s">
        <v>279</v>
      </c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8"/>
      <c r="AX33" s="27">
        <v>15</v>
      </c>
      <c r="AY33" s="34" t="s">
        <v>193</v>
      </c>
      <c r="AZ33" s="193"/>
      <c r="BA33" s="11"/>
      <c r="BB33" s="11"/>
      <c r="BC33" s="34" t="str">
        <f>IF(ISBLANK(B9),IF(ISBLANK(C9),"","ERROR"),IF(ISBLANK(C9),1,""))</f>
        <v/>
      </c>
      <c r="BD33" s="193"/>
      <c r="BE33" s="11"/>
      <c r="BF33" s="193"/>
      <c r="BG33" s="11"/>
      <c r="BH33" s="195"/>
    </row>
    <row r="34" spans="1:60" ht="24" customHeight="1">
      <c r="A34" s="121" t="s">
        <v>97</v>
      </c>
      <c r="B34" s="46"/>
      <c r="C34" s="46"/>
      <c r="D34" s="46"/>
      <c r="E34" s="41"/>
      <c r="F34" s="119"/>
      <c r="G34" s="119"/>
      <c r="H34" s="49"/>
      <c r="I34" s="49"/>
      <c r="J34" s="49"/>
      <c r="K34" s="49"/>
      <c r="L34" s="54"/>
      <c r="M34" s="47">
        <f t="shared" si="0"/>
        <v>22</v>
      </c>
      <c r="N34" s="87">
        <v>20130701</v>
      </c>
      <c r="O34" s="87">
        <v>20130701</v>
      </c>
      <c r="P34" s="87">
        <v>22</v>
      </c>
      <c r="Q34" s="87" t="s">
        <v>279</v>
      </c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8"/>
      <c r="AX34" s="27">
        <v>18</v>
      </c>
      <c r="AY34" s="34" t="s">
        <v>194</v>
      </c>
      <c r="AZ34" s="193"/>
      <c r="BA34" s="11"/>
      <c r="BB34" s="11"/>
      <c r="BC34" s="34" t="str">
        <f>IF(ISBLANK(B10),IF(ISBLANK(C10),"","ERROR"),IF(ISBLANK(C10),1,""))</f>
        <v/>
      </c>
      <c r="BD34" s="193"/>
      <c r="BE34" s="11"/>
      <c r="BF34" s="193"/>
      <c r="BG34" s="11"/>
      <c r="BH34" s="195"/>
    </row>
    <row r="35" spans="1:60" ht="24" customHeight="1">
      <c r="A35" s="121" t="s">
        <v>22</v>
      </c>
      <c r="B35" s="46"/>
      <c r="C35" s="46"/>
      <c r="D35" s="46"/>
      <c r="E35" s="41"/>
      <c r="F35" s="119"/>
      <c r="G35" s="119"/>
      <c r="H35" s="49"/>
      <c r="I35" s="49"/>
      <c r="J35" s="49"/>
      <c r="K35" s="49"/>
      <c r="L35" s="54"/>
      <c r="M35" s="47">
        <f t="shared" si="0"/>
        <v>22</v>
      </c>
      <c r="N35" s="87">
        <v>20130701</v>
      </c>
      <c r="O35" s="87">
        <v>20130701</v>
      </c>
      <c r="P35" s="87">
        <v>22</v>
      </c>
      <c r="Q35" s="87" t="s">
        <v>279</v>
      </c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8"/>
      <c r="AX35" s="27">
        <v>19</v>
      </c>
      <c r="AY35" s="34" t="s">
        <v>195</v>
      </c>
      <c r="AZ35" s="193"/>
      <c r="BA35" s="11"/>
      <c r="BB35" s="34">
        <f>IF(ISBLANK(B11),IF(ISBLANK(C11),0,"ERROR"),IF(ISBLANK(C11),1,0))</f>
        <v>0</v>
      </c>
      <c r="BC35" s="34" t="str">
        <f>IF(OR(BB35="ERROR",BB38="ERROR"),"ERROR",IF((BB35+BB38)&gt;0,1,""))</f>
        <v/>
      </c>
      <c r="BD35" s="193"/>
      <c r="BE35" s="11"/>
      <c r="BF35" s="193"/>
      <c r="BG35" s="11"/>
      <c r="BH35" s="195"/>
    </row>
    <row r="36" spans="1:60" ht="24" customHeight="1">
      <c r="A36" s="121" t="s">
        <v>21</v>
      </c>
      <c r="B36" s="46"/>
      <c r="C36" s="46"/>
      <c r="D36" s="46"/>
      <c r="E36" s="41"/>
      <c r="F36" s="119"/>
      <c r="G36" s="119"/>
      <c r="H36" s="49"/>
      <c r="I36" s="49"/>
      <c r="J36" s="49"/>
      <c r="K36" s="49"/>
      <c r="L36" s="54"/>
      <c r="M36" s="47">
        <f t="shared" si="0"/>
        <v>22</v>
      </c>
      <c r="N36" s="87">
        <v>20130701</v>
      </c>
      <c r="O36" s="87">
        <v>20130701</v>
      </c>
      <c r="P36" s="87">
        <v>22</v>
      </c>
      <c r="Q36" s="87" t="s">
        <v>279</v>
      </c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8"/>
      <c r="AX36" s="27">
        <v>20</v>
      </c>
      <c r="AY36" s="34" t="s">
        <v>196</v>
      </c>
      <c r="AZ36" s="193"/>
      <c r="BA36" s="11"/>
      <c r="BB36" s="34">
        <f>IF(ISBLANK(B12),IF(ISBLANK(C12),0,"ERROR"),IF(ISBLANK(C12),1,0))</f>
        <v>0</v>
      </c>
      <c r="BC36" s="34" t="str">
        <f>IF(OR(BB36="ERROR",BB39="ERROR"),"ERROR",IF((BB36+BB39)&gt;0,1,""))</f>
        <v/>
      </c>
      <c r="BD36" s="193"/>
      <c r="BE36" s="11"/>
      <c r="BF36" s="193"/>
      <c r="BG36" s="11"/>
      <c r="BH36" s="195"/>
    </row>
    <row r="37" spans="1:60" ht="24" customHeight="1">
      <c r="A37" s="119" t="s">
        <v>220</v>
      </c>
      <c r="B37" s="46"/>
      <c r="C37" s="46"/>
      <c r="D37" s="46"/>
      <c r="E37" s="41"/>
      <c r="F37" s="119"/>
      <c r="G37" s="119"/>
      <c r="H37" s="49"/>
      <c r="I37" s="49"/>
      <c r="J37" s="49"/>
      <c r="K37" s="49"/>
      <c r="L37" s="54"/>
      <c r="M37" s="47">
        <f t="shared" si="0"/>
        <v>22</v>
      </c>
      <c r="N37" s="87">
        <v>20130701</v>
      </c>
      <c r="O37" s="87">
        <v>20130701</v>
      </c>
      <c r="P37" s="87">
        <v>22</v>
      </c>
      <c r="Q37" s="87" t="s">
        <v>279</v>
      </c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8"/>
      <c r="AX37" s="27">
        <v>21</v>
      </c>
      <c r="AY37" s="34" t="s">
        <v>197</v>
      </c>
      <c r="AZ37" s="193"/>
      <c r="BA37" s="11"/>
      <c r="BB37" s="34">
        <f>IF(ISBLANK(B13),IF(ISBLANK(C13),0,"ERROR"),IF(ISBLANK(C13),1,0))</f>
        <v>0</v>
      </c>
      <c r="BC37" s="34" t="str">
        <f>IF(OR(BB37="ERROR",BB40="ERROR"),"ERROR",IF((BB37+BB40)&gt;0,1,""))</f>
        <v/>
      </c>
      <c r="BD37" s="193"/>
      <c r="BE37" s="11"/>
      <c r="BF37" s="193"/>
      <c r="BG37" s="11"/>
      <c r="BH37" s="195"/>
    </row>
    <row r="38" spans="1:60" ht="24" customHeight="1">
      <c r="A38" s="41"/>
      <c r="B38" s="41"/>
      <c r="C38" s="41"/>
      <c r="D38" s="41"/>
      <c r="E38" s="41"/>
      <c r="F38" s="119"/>
      <c r="G38" s="119"/>
      <c r="H38" s="49"/>
      <c r="I38" s="49"/>
      <c r="J38" s="49"/>
      <c r="K38" s="49"/>
      <c r="L38" s="54"/>
      <c r="M38" s="47">
        <f t="shared" si="0"/>
        <v>22</v>
      </c>
      <c r="N38" s="87">
        <v>20130701</v>
      </c>
      <c r="O38" s="87">
        <v>20130701</v>
      </c>
      <c r="P38" s="87">
        <v>22</v>
      </c>
      <c r="Q38" s="87" t="s">
        <v>279</v>
      </c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8"/>
      <c r="AX38" s="27">
        <v>22</v>
      </c>
      <c r="AY38" s="34" t="s">
        <v>207</v>
      </c>
      <c r="AZ38" s="193"/>
      <c r="BA38" s="11"/>
      <c r="BB38" s="34">
        <f>IF(ISBLANK(B25),IF(ISBLANK(C25),0,"ERROR"),IF(ISBLANK(C25),1,0))</f>
        <v>0</v>
      </c>
      <c r="BC38" s="11"/>
      <c r="BD38" s="11"/>
      <c r="BE38" s="11"/>
      <c r="BF38" s="193"/>
      <c r="BG38" s="11"/>
      <c r="BH38" s="195"/>
    </row>
    <row r="39" spans="1:60" ht="24" customHeight="1">
      <c r="A39" s="41"/>
      <c r="B39" s="41"/>
      <c r="C39" s="41"/>
      <c r="D39" s="41"/>
      <c r="E39" s="41"/>
      <c r="F39" s="119"/>
      <c r="G39" s="119"/>
      <c r="H39" s="49"/>
      <c r="I39" s="49"/>
      <c r="J39" s="49"/>
      <c r="K39" s="49"/>
      <c r="L39" s="54"/>
      <c r="M39" s="47">
        <f t="shared" si="0"/>
        <v>22</v>
      </c>
      <c r="N39" s="87">
        <v>20130701</v>
      </c>
      <c r="O39" s="87">
        <v>20130701</v>
      </c>
      <c r="P39" s="87">
        <v>22</v>
      </c>
      <c r="Q39" s="87" t="s">
        <v>279</v>
      </c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8"/>
      <c r="AX39" s="27">
        <v>31</v>
      </c>
      <c r="AY39" s="34" t="s">
        <v>198</v>
      </c>
      <c r="AZ39" s="193"/>
      <c r="BA39" s="11"/>
      <c r="BB39" s="34">
        <f>IF(ISBLANK(B26),IF(ISBLANK(C26),0,"ERROR"),IF(ISBLANK(C26),1,0))</f>
        <v>0</v>
      </c>
      <c r="BC39" s="11"/>
      <c r="BD39" s="11"/>
      <c r="BE39" s="11"/>
      <c r="BF39" s="193"/>
      <c r="BG39" s="11"/>
      <c r="BH39" s="195"/>
    </row>
    <row r="40" spans="1:60" ht="24" customHeight="1">
      <c r="A40" s="41"/>
      <c r="B40" s="41"/>
      <c r="C40" s="41"/>
      <c r="D40" s="41"/>
      <c r="E40" s="41"/>
      <c r="F40" s="119"/>
      <c r="G40" s="119"/>
      <c r="H40" s="49"/>
      <c r="I40" s="49"/>
      <c r="J40" s="49"/>
      <c r="K40" s="49"/>
      <c r="L40" s="54"/>
      <c r="M40" s="47">
        <f t="shared" si="0"/>
        <v>22</v>
      </c>
      <c r="N40" s="87">
        <v>20130701</v>
      </c>
      <c r="O40" s="87">
        <v>20130701</v>
      </c>
      <c r="P40" s="87">
        <v>22</v>
      </c>
      <c r="Q40" s="87" t="s">
        <v>279</v>
      </c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8"/>
      <c r="AX40" s="27">
        <v>32</v>
      </c>
      <c r="AY40" s="34" t="s">
        <v>199</v>
      </c>
      <c r="AZ40" s="193"/>
      <c r="BA40" s="11"/>
      <c r="BB40" s="34">
        <f>IF(ISBLANK(B27),IF(ISBLANK(C27),0,"ERROR"),IF(ISBLANK(C27),1,0))</f>
        <v>0</v>
      </c>
      <c r="BC40" s="11"/>
      <c r="BD40" s="11"/>
      <c r="BE40" s="11"/>
      <c r="BF40" s="193"/>
      <c r="BG40" s="11"/>
      <c r="BH40" s="196"/>
    </row>
    <row r="41" spans="1:60" ht="24" customHeight="1">
      <c r="A41" s="41"/>
      <c r="B41" s="41"/>
      <c r="C41" s="41"/>
      <c r="D41" s="41"/>
      <c r="E41" s="41"/>
      <c r="F41" s="119"/>
      <c r="G41" s="119"/>
      <c r="H41" s="49"/>
      <c r="I41" s="49"/>
      <c r="J41" s="49"/>
      <c r="K41" s="49"/>
      <c r="L41" s="54"/>
      <c r="M41" s="47">
        <f t="shared" si="0"/>
        <v>22</v>
      </c>
      <c r="N41" s="87">
        <v>20130701</v>
      </c>
      <c r="O41" s="87">
        <v>20130701</v>
      </c>
      <c r="P41" s="87">
        <v>22</v>
      </c>
      <c r="Q41" s="87" t="s">
        <v>279</v>
      </c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8"/>
      <c r="AX41" s="27">
        <v>50</v>
      </c>
      <c r="AY41" s="34" t="s">
        <v>200</v>
      </c>
      <c r="AZ41" s="193"/>
    </row>
    <row r="42" spans="1:60" ht="24" customHeight="1">
      <c r="A42" s="41"/>
      <c r="B42" s="41"/>
      <c r="C42" s="41"/>
      <c r="D42" s="41"/>
      <c r="E42" s="41"/>
      <c r="F42" s="119"/>
      <c r="G42" s="119"/>
      <c r="H42" s="49"/>
      <c r="I42" s="49"/>
      <c r="J42" s="49"/>
      <c r="K42" s="49"/>
      <c r="L42" s="54"/>
      <c r="M42" s="47">
        <f t="shared" si="0"/>
        <v>22</v>
      </c>
      <c r="N42" s="87">
        <v>20130701</v>
      </c>
      <c r="O42" s="87">
        <v>20130701</v>
      </c>
      <c r="P42" s="87">
        <v>22</v>
      </c>
      <c r="Q42" s="87" t="s">
        <v>279</v>
      </c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8"/>
      <c r="AX42" s="27">
        <v>51</v>
      </c>
      <c r="AY42" s="34" t="s">
        <v>201</v>
      </c>
      <c r="AZ42" s="193"/>
    </row>
    <row r="43" spans="1:60" ht="24" customHeight="1">
      <c r="A43" s="41"/>
      <c r="B43" s="41"/>
      <c r="C43" s="41"/>
      <c r="D43" s="41"/>
      <c r="E43" s="41"/>
      <c r="F43" s="119"/>
      <c r="G43" s="119"/>
      <c r="H43" s="49"/>
      <c r="I43" s="49"/>
      <c r="J43" s="49"/>
      <c r="K43" s="49"/>
      <c r="L43" s="54"/>
      <c r="M43" s="47">
        <f t="shared" si="0"/>
        <v>22</v>
      </c>
      <c r="N43" s="87">
        <v>20130701</v>
      </c>
      <c r="O43" s="87">
        <v>20130701</v>
      </c>
      <c r="P43" s="87">
        <v>22</v>
      </c>
      <c r="Q43" s="87" t="s">
        <v>279</v>
      </c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8"/>
      <c r="AX43" s="27">
        <v>75</v>
      </c>
      <c r="AY43" s="34" t="s">
        <v>202</v>
      </c>
      <c r="AZ43" s="193"/>
    </row>
    <row r="44" spans="1:60" ht="24" customHeight="1">
      <c r="A44" s="41"/>
      <c r="B44" s="41"/>
      <c r="C44" s="41"/>
      <c r="D44" s="41"/>
      <c r="E44" s="41"/>
      <c r="F44" s="119"/>
      <c r="G44" s="119"/>
      <c r="H44" s="49"/>
      <c r="I44" s="49"/>
      <c r="J44" s="49"/>
      <c r="K44" s="49"/>
      <c r="L44" s="54"/>
      <c r="M44" s="47">
        <f t="shared" si="0"/>
        <v>22</v>
      </c>
      <c r="N44" s="87">
        <v>20130701</v>
      </c>
      <c r="O44" s="87">
        <v>20130701</v>
      </c>
      <c r="P44" s="87">
        <v>22</v>
      </c>
      <c r="Q44" s="87" t="s">
        <v>279</v>
      </c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8"/>
      <c r="AX44" s="27">
        <v>76</v>
      </c>
      <c r="AY44" s="34" t="s">
        <v>203</v>
      </c>
      <c r="AZ44" s="193"/>
    </row>
    <row r="45" spans="1:60" ht="24" customHeight="1">
      <c r="A45" s="41"/>
      <c r="B45" s="41"/>
      <c r="C45" s="41"/>
      <c r="D45" s="41"/>
      <c r="E45" s="41"/>
      <c r="F45" s="119"/>
      <c r="G45" s="119"/>
      <c r="H45" s="49"/>
      <c r="I45" s="49"/>
      <c r="J45" s="49"/>
      <c r="K45" s="49"/>
      <c r="L45" s="54"/>
      <c r="M45" s="47">
        <f t="shared" si="0"/>
        <v>22</v>
      </c>
      <c r="N45" s="87">
        <v>20130701</v>
      </c>
      <c r="O45" s="87">
        <v>20130701</v>
      </c>
      <c r="P45" s="87">
        <v>22</v>
      </c>
      <c r="Q45" s="87" t="s">
        <v>279</v>
      </c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t="str">
        <f ca="1">INDIRECT("F"&amp;AX44)</f>
        <v>8SE</v>
      </c>
    </row>
    <row r="46" spans="1:60" ht="24" customHeight="1">
      <c r="A46" s="41"/>
      <c r="B46" s="41"/>
      <c r="C46" s="41"/>
      <c r="D46" s="41"/>
      <c r="E46" s="41"/>
      <c r="F46" s="119"/>
      <c r="G46" s="119"/>
      <c r="H46" s="49"/>
      <c r="I46" s="49"/>
      <c r="J46" s="49"/>
      <c r="K46" s="49"/>
      <c r="L46" s="54"/>
      <c r="M46" s="47">
        <f t="shared" si="0"/>
        <v>22</v>
      </c>
      <c r="N46" s="87">
        <v>20130701</v>
      </c>
      <c r="O46" s="87">
        <v>20130701</v>
      </c>
      <c r="P46" s="87">
        <v>22</v>
      </c>
      <c r="Q46" s="87" t="s">
        <v>279</v>
      </c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</row>
    <row r="47" spans="1:60" ht="24" customHeight="1">
      <c r="A47" s="41"/>
      <c r="B47" s="41"/>
      <c r="C47" s="41"/>
      <c r="D47" s="41"/>
      <c r="E47" s="41"/>
      <c r="F47" s="119"/>
      <c r="G47" s="119"/>
      <c r="H47" s="49"/>
      <c r="I47" s="49"/>
      <c r="J47" s="49"/>
      <c r="K47" s="49"/>
      <c r="L47" s="54"/>
      <c r="M47" s="47">
        <f t="shared" si="0"/>
        <v>22</v>
      </c>
      <c r="N47" s="87">
        <v>20130701</v>
      </c>
      <c r="O47" s="87">
        <v>20130701</v>
      </c>
      <c r="P47" s="87">
        <v>22</v>
      </c>
      <c r="Q47" s="87" t="s">
        <v>279</v>
      </c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</row>
    <row r="48" spans="1:60" ht="24" customHeight="1">
      <c r="A48" s="41"/>
      <c r="B48" s="41"/>
      <c r="C48" s="41"/>
      <c r="D48" s="41"/>
      <c r="E48" s="41"/>
      <c r="F48" s="119"/>
      <c r="G48" s="119"/>
      <c r="H48" s="49"/>
      <c r="I48" s="49"/>
      <c r="J48" s="49"/>
      <c r="K48" s="49"/>
      <c r="L48" s="54"/>
      <c r="M48" s="47">
        <f t="shared" si="0"/>
        <v>22</v>
      </c>
      <c r="N48" s="87">
        <v>20130701</v>
      </c>
      <c r="O48" s="87">
        <v>20130701</v>
      </c>
      <c r="P48" s="87">
        <v>22</v>
      </c>
      <c r="Q48" s="87" t="s">
        <v>279</v>
      </c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</row>
    <row r="49" spans="1:49" ht="24" customHeight="1">
      <c r="A49" s="41"/>
      <c r="B49" s="41"/>
      <c r="C49" s="41"/>
      <c r="D49" s="41"/>
      <c r="E49" s="41"/>
      <c r="F49" s="119"/>
      <c r="G49" s="119"/>
      <c r="H49" s="49"/>
      <c r="I49" s="49"/>
      <c r="J49" s="49"/>
      <c r="K49" s="49"/>
      <c r="L49" s="54"/>
      <c r="M49" s="47">
        <f t="shared" si="0"/>
        <v>22</v>
      </c>
      <c r="N49" s="87">
        <v>20130701</v>
      </c>
      <c r="O49" s="87">
        <v>20130701</v>
      </c>
      <c r="P49" s="87">
        <v>22</v>
      </c>
      <c r="Q49" s="87" t="s">
        <v>279</v>
      </c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</row>
    <row r="50" spans="1:49" ht="24" customHeight="1">
      <c r="A50" s="41"/>
      <c r="B50" s="41"/>
      <c r="C50" s="41"/>
      <c r="D50" s="41"/>
      <c r="E50" s="41"/>
      <c r="F50" s="119" t="s">
        <v>173</v>
      </c>
      <c r="G50" s="119"/>
      <c r="H50" s="49"/>
      <c r="I50" s="49"/>
      <c r="J50" s="49"/>
      <c r="K50" s="49"/>
      <c r="L50" s="54"/>
      <c r="M50" s="47">
        <f t="shared" si="0"/>
        <v>22</v>
      </c>
      <c r="N50" s="87">
        <v>20130701</v>
      </c>
      <c r="O50" s="87">
        <v>20130701</v>
      </c>
      <c r="P50" s="87">
        <v>22</v>
      </c>
      <c r="Q50" s="87" t="s">
        <v>279</v>
      </c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</row>
    <row r="51" spans="1:49" ht="24" customHeight="1">
      <c r="A51" s="41"/>
      <c r="B51" s="41"/>
      <c r="C51" s="41"/>
      <c r="D51" s="41"/>
      <c r="E51" s="41"/>
      <c r="F51" s="119" t="s">
        <v>174</v>
      </c>
      <c r="G51" s="119" t="s">
        <v>177</v>
      </c>
      <c r="H51" s="49"/>
      <c r="I51" s="49"/>
      <c r="J51" s="49"/>
      <c r="K51" s="49"/>
      <c r="L51" s="54"/>
      <c r="M51" s="47">
        <f t="shared" si="0"/>
        <v>2</v>
      </c>
      <c r="N51" s="86">
        <v>20130701</v>
      </c>
      <c r="O51" s="86">
        <v>20130701</v>
      </c>
      <c r="P51" s="86">
        <v>2</v>
      </c>
      <c r="Q51" s="86" t="s">
        <v>279</v>
      </c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</row>
    <row r="52" spans="1:49" ht="24" customHeight="1">
      <c r="A52" s="41"/>
      <c r="B52" s="41"/>
      <c r="C52" s="41"/>
      <c r="D52" s="41"/>
      <c r="E52" s="41"/>
      <c r="F52" s="119"/>
      <c r="G52" s="119"/>
      <c r="H52" s="49"/>
      <c r="I52" s="49"/>
      <c r="J52" s="49"/>
      <c r="K52" s="49"/>
      <c r="L52" s="54"/>
      <c r="M52" s="47">
        <f t="shared" si="0"/>
        <v>2</v>
      </c>
      <c r="N52" s="86">
        <v>20130701</v>
      </c>
      <c r="O52" s="86">
        <v>20130701</v>
      </c>
      <c r="P52" s="86">
        <v>2</v>
      </c>
      <c r="Q52" s="86" t="s">
        <v>279</v>
      </c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</row>
    <row r="53" spans="1:49" ht="24" customHeight="1">
      <c r="A53" s="41"/>
      <c r="B53" s="41"/>
      <c r="C53" s="41"/>
      <c r="D53" s="41"/>
      <c r="E53" s="41"/>
      <c r="F53" s="119"/>
      <c r="G53" s="119"/>
      <c r="H53" s="49"/>
      <c r="I53" s="49"/>
      <c r="J53" s="49"/>
      <c r="K53" s="49"/>
      <c r="L53" s="54"/>
      <c r="M53" s="47">
        <f t="shared" si="0"/>
        <v>2</v>
      </c>
      <c r="N53" s="86">
        <v>20130701</v>
      </c>
      <c r="O53" s="86">
        <v>20130701</v>
      </c>
      <c r="P53" s="86">
        <v>2</v>
      </c>
      <c r="Q53" s="86" t="s">
        <v>279</v>
      </c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</row>
    <row r="54" spans="1:49" ht="24" customHeight="1">
      <c r="A54" s="41"/>
      <c r="B54" s="41"/>
      <c r="C54" s="41"/>
      <c r="D54" s="41"/>
      <c r="E54" s="41"/>
      <c r="F54" s="119"/>
      <c r="G54" s="119"/>
      <c r="H54" s="49"/>
      <c r="I54" s="49"/>
      <c r="J54" s="49"/>
      <c r="K54" s="49"/>
      <c r="L54" s="54"/>
      <c r="M54" s="47">
        <f t="shared" si="0"/>
        <v>2</v>
      </c>
      <c r="N54" s="86">
        <v>20130701</v>
      </c>
      <c r="O54" s="86">
        <v>20130701</v>
      </c>
      <c r="P54" s="86">
        <v>2</v>
      </c>
      <c r="Q54" s="86" t="s">
        <v>279</v>
      </c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</row>
    <row r="55" spans="1:49" ht="24" customHeight="1">
      <c r="A55" s="41"/>
      <c r="B55" s="41"/>
      <c r="C55" s="41"/>
      <c r="D55" s="41"/>
      <c r="E55" s="41"/>
      <c r="F55" s="119"/>
      <c r="G55" s="119"/>
      <c r="H55" s="49"/>
      <c r="I55" s="49"/>
      <c r="J55" s="49"/>
      <c r="K55" s="49"/>
      <c r="L55" s="54"/>
      <c r="M55" s="47">
        <f t="shared" si="0"/>
        <v>2</v>
      </c>
      <c r="N55" s="86">
        <v>20130701</v>
      </c>
      <c r="O55" s="86">
        <v>20130701</v>
      </c>
      <c r="P55" s="86">
        <v>2</v>
      </c>
      <c r="Q55" s="86" t="s">
        <v>279</v>
      </c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</row>
    <row r="56" spans="1:49" ht="24" customHeight="1">
      <c r="A56" s="41"/>
      <c r="B56" s="41"/>
      <c r="C56" s="41"/>
      <c r="D56" s="41"/>
      <c r="E56" s="41"/>
      <c r="F56" s="119"/>
      <c r="G56" s="119"/>
      <c r="H56" s="49"/>
      <c r="I56" s="49"/>
      <c r="J56" s="49"/>
      <c r="K56" s="49"/>
      <c r="L56" s="54"/>
      <c r="M56" s="47">
        <f t="shared" si="0"/>
        <v>2</v>
      </c>
      <c r="N56" s="86">
        <v>20130701</v>
      </c>
      <c r="O56" s="86">
        <v>20130701</v>
      </c>
      <c r="P56" s="86">
        <v>2</v>
      </c>
      <c r="Q56" s="86" t="s">
        <v>279</v>
      </c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</row>
    <row r="57" spans="1:49" ht="24" customHeight="1">
      <c r="A57" s="41"/>
      <c r="B57" s="41"/>
      <c r="C57" s="41"/>
      <c r="D57" s="41"/>
      <c r="E57" s="41"/>
      <c r="F57" s="119"/>
      <c r="G57" s="119"/>
      <c r="H57" s="49"/>
      <c r="I57" s="49"/>
      <c r="J57" s="49"/>
      <c r="K57" s="49"/>
      <c r="L57" s="54"/>
      <c r="M57" s="47">
        <f t="shared" si="0"/>
        <v>2</v>
      </c>
      <c r="N57" s="86">
        <v>20130701</v>
      </c>
      <c r="O57" s="86">
        <v>20130701</v>
      </c>
      <c r="P57" s="86">
        <v>2</v>
      </c>
      <c r="Q57" s="86" t="s">
        <v>279</v>
      </c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</row>
    <row r="58" spans="1:49" ht="24" customHeight="1">
      <c r="A58" s="41"/>
      <c r="B58" s="41"/>
      <c r="C58" s="41"/>
      <c r="D58" s="41"/>
      <c r="E58" s="41"/>
      <c r="F58" s="119"/>
      <c r="G58" s="119"/>
      <c r="H58" s="49"/>
      <c r="I58" s="49"/>
      <c r="J58" s="49"/>
      <c r="K58" s="49"/>
      <c r="L58" s="54"/>
      <c r="M58" s="47">
        <f t="shared" si="0"/>
        <v>2</v>
      </c>
      <c r="N58" s="86">
        <v>20130701</v>
      </c>
      <c r="O58" s="86">
        <v>20130701</v>
      </c>
      <c r="P58" s="86">
        <v>2</v>
      </c>
      <c r="Q58" s="86" t="s">
        <v>279</v>
      </c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</row>
    <row r="59" spans="1:49" ht="24" customHeight="1">
      <c r="A59" s="41"/>
      <c r="B59" s="41"/>
      <c r="C59" s="41"/>
      <c r="D59" s="41"/>
      <c r="E59" s="41"/>
      <c r="F59" s="119"/>
      <c r="G59" s="119"/>
      <c r="H59" s="49"/>
      <c r="I59" s="49"/>
      <c r="J59" s="49"/>
      <c r="K59" s="49"/>
      <c r="L59" s="54"/>
      <c r="M59" s="47">
        <f t="shared" si="0"/>
        <v>2</v>
      </c>
      <c r="N59" s="86">
        <v>20130701</v>
      </c>
      <c r="O59" s="86">
        <v>20130701</v>
      </c>
      <c r="P59" s="86">
        <v>2</v>
      </c>
      <c r="Q59" s="86" t="s">
        <v>279</v>
      </c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</row>
    <row r="60" spans="1:49" ht="24" customHeight="1">
      <c r="A60" s="41"/>
      <c r="B60" s="41"/>
      <c r="C60" s="41"/>
      <c r="D60" s="41"/>
      <c r="E60" s="41"/>
      <c r="F60" s="119"/>
      <c r="G60" s="119"/>
      <c r="H60" s="49"/>
      <c r="I60" s="49"/>
      <c r="J60" s="49"/>
      <c r="K60" s="49"/>
      <c r="L60" s="54"/>
      <c r="M60" s="47">
        <f t="shared" si="0"/>
        <v>2</v>
      </c>
      <c r="N60" s="86">
        <v>20130701</v>
      </c>
      <c r="O60" s="86">
        <v>20130701</v>
      </c>
      <c r="P60" s="86">
        <v>2</v>
      </c>
      <c r="Q60" s="86" t="s">
        <v>279</v>
      </c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</row>
    <row r="61" spans="1:49" ht="24" customHeight="1">
      <c r="A61" s="41"/>
      <c r="B61" s="41"/>
      <c r="C61" s="41"/>
      <c r="D61" s="41"/>
      <c r="E61" s="41"/>
      <c r="F61" s="119"/>
      <c r="G61" s="119"/>
      <c r="H61" s="49"/>
      <c r="I61" s="49"/>
      <c r="J61" s="49"/>
      <c r="K61" s="49"/>
      <c r="L61" s="54"/>
      <c r="M61" s="47">
        <f t="shared" si="0"/>
        <v>2</v>
      </c>
      <c r="N61" s="86">
        <v>20130701</v>
      </c>
      <c r="O61" s="86">
        <v>20130701</v>
      </c>
      <c r="P61" s="86">
        <v>2</v>
      </c>
      <c r="Q61" s="86" t="s">
        <v>279</v>
      </c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</row>
    <row r="62" spans="1:49" ht="24" customHeight="1">
      <c r="A62" s="41"/>
      <c r="B62" s="41"/>
      <c r="C62" s="41"/>
      <c r="D62" s="41"/>
      <c r="E62" s="41"/>
      <c r="F62" s="119"/>
      <c r="G62" s="119"/>
      <c r="H62" s="49"/>
      <c r="I62" s="49"/>
      <c r="J62" s="49"/>
      <c r="K62" s="49"/>
      <c r="L62" s="54"/>
      <c r="M62" s="47">
        <f t="shared" si="0"/>
        <v>2</v>
      </c>
      <c r="N62" s="86">
        <v>20130701</v>
      </c>
      <c r="O62" s="86">
        <v>20130701</v>
      </c>
      <c r="P62" s="86">
        <v>2</v>
      </c>
      <c r="Q62" s="86" t="s">
        <v>279</v>
      </c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</row>
    <row r="63" spans="1:49" ht="24" customHeight="1">
      <c r="A63" s="41"/>
      <c r="B63" s="41"/>
      <c r="C63" s="41"/>
      <c r="D63" s="41"/>
      <c r="E63" s="41"/>
      <c r="F63" s="119"/>
      <c r="G63" s="119"/>
      <c r="H63" s="49"/>
      <c r="I63" s="49"/>
      <c r="J63" s="49"/>
      <c r="K63" s="49"/>
      <c r="L63" s="54"/>
      <c r="M63" s="47">
        <f t="shared" si="0"/>
        <v>2</v>
      </c>
      <c r="N63" s="86">
        <v>20130701</v>
      </c>
      <c r="O63" s="86">
        <v>20130701</v>
      </c>
      <c r="P63" s="86">
        <v>2</v>
      </c>
      <c r="Q63" s="86" t="s">
        <v>279</v>
      </c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</row>
    <row r="64" spans="1:49" ht="24" customHeight="1">
      <c r="A64" s="41"/>
      <c r="B64" s="41"/>
      <c r="C64" s="41"/>
      <c r="D64" s="41"/>
      <c r="E64" s="41"/>
      <c r="F64" s="119"/>
      <c r="G64" s="119"/>
      <c r="H64" s="49"/>
      <c r="I64" s="49"/>
      <c r="J64" s="49"/>
      <c r="K64" s="49"/>
      <c r="L64" s="54"/>
      <c r="M64" s="47">
        <f t="shared" si="0"/>
        <v>2</v>
      </c>
      <c r="N64" s="86">
        <v>20130701</v>
      </c>
      <c r="O64" s="86">
        <v>20130701</v>
      </c>
      <c r="P64" s="86">
        <v>2</v>
      </c>
      <c r="Q64" s="86" t="s">
        <v>279</v>
      </c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</row>
    <row r="65" spans="1:49" ht="24" customHeight="1">
      <c r="A65" s="41"/>
      <c r="B65" s="41"/>
      <c r="C65" s="41"/>
      <c r="D65" s="41"/>
      <c r="E65" s="41"/>
      <c r="F65" s="119"/>
      <c r="G65" s="119"/>
      <c r="H65" s="49"/>
      <c r="I65" s="49"/>
      <c r="J65" s="49"/>
      <c r="K65" s="49"/>
      <c r="L65" s="54"/>
      <c r="M65" s="47">
        <f t="shared" si="0"/>
        <v>2</v>
      </c>
      <c r="N65" s="86">
        <v>20130701</v>
      </c>
      <c r="O65" s="86">
        <v>20130701</v>
      </c>
      <c r="P65" s="86">
        <v>2</v>
      </c>
      <c r="Q65" s="86" t="s">
        <v>279</v>
      </c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</row>
    <row r="66" spans="1:49" ht="24" customHeight="1">
      <c r="A66" s="41"/>
      <c r="B66" s="41"/>
      <c r="C66" s="41"/>
      <c r="D66" s="41"/>
      <c r="E66" s="41"/>
      <c r="F66" s="119"/>
      <c r="G66" s="119"/>
      <c r="H66" s="49"/>
      <c r="I66" s="49"/>
      <c r="J66" s="49"/>
      <c r="K66" s="49"/>
      <c r="L66" s="54"/>
      <c r="M66" s="47">
        <f t="shared" si="0"/>
        <v>2</v>
      </c>
      <c r="N66" s="86">
        <v>20130701</v>
      </c>
      <c r="O66" s="86">
        <v>20130701</v>
      </c>
      <c r="P66" s="86">
        <v>2</v>
      </c>
      <c r="Q66" s="86" t="s">
        <v>279</v>
      </c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</row>
    <row r="67" spans="1:49" ht="24" customHeight="1">
      <c r="A67" s="41"/>
      <c r="B67" s="41"/>
      <c r="C67" s="41"/>
      <c r="D67" s="41"/>
      <c r="E67" s="41"/>
      <c r="F67" s="119"/>
      <c r="G67" s="119"/>
      <c r="H67" s="49"/>
      <c r="I67" s="49"/>
      <c r="J67" s="49"/>
      <c r="K67" s="49"/>
      <c r="L67" s="54"/>
      <c r="M67" s="47">
        <f t="shared" si="0"/>
        <v>2</v>
      </c>
      <c r="N67" s="86">
        <v>20130701</v>
      </c>
      <c r="O67" s="86">
        <v>20130701</v>
      </c>
      <c r="P67" s="86">
        <v>2</v>
      </c>
      <c r="Q67" s="86" t="s">
        <v>279</v>
      </c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</row>
    <row r="68" spans="1:49" ht="24" customHeight="1">
      <c r="A68" s="41"/>
      <c r="B68" s="41"/>
      <c r="C68" s="41"/>
      <c r="D68" s="41"/>
      <c r="E68" s="41"/>
      <c r="F68" s="119"/>
      <c r="G68" s="119"/>
      <c r="H68" s="49"/>
      <c r="I68" s="49"/>
      <c r="J68" s="49"/>
      <c r="K68" s="49"/>
      <c r="L68" s="54"/>
      <c r="M68" s="47">
        <f t="shared" si="0"/>
        <v>2</v>
      </c>
      <c r="N68" s="86">
        <v>20130701</v>
      </c>
      <c r="O68" s="86">
        <v>20130701</v>
      </c>
      <c r="P68" s="86">
        <v>2</v>
      </c>
      <c r="Q68" s="86" t="s">
        <v>279</v>
      </c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</row>
    <row r="69" spans="1:49" ht="24" customHeight="1">
      <c r="A69" s="41"/>
      <c r="B69" s="41"/>
      <c r="C69" s="41"/>
      <c r="D69" s="41"/>
      <c r="E69" s="41"/>
      <c r="F69" s="119"/>
      <c r="G69" s="119"/>
      <c r="H69" s="49"/>
      <c r="I69" s="49"/>
      <c r="J69" s="49"/>
      <c r="K69" s="49"/>
      <c r="L69" s="54"/>
      <c r="M69" s="47">
        <f t="shared" si="0"/>
        <v>2</v>
      </c>
      <c r="N69" s="86">
        <v>20130701</v>
      </c>
      <c r="O69" s="86">
        <v>20130701</v>
      </c>
      <c r="P69" s="86">
        <v>2</v>
      </c>
      <c r="Q69" s="86" t="s">
        <v>279</v>
      </c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</row>
    <row r="70" spans="1:49" ht="24" customHeight="1">
      <c r="A70" s="41"/>
      <c r="B70" s="41"/>
      <c r="C70" s="41"/>
      <c r="D70" s="41"/>
      <c r="E70" s="41"/>
      <c r="F70" s="119"/>
      <c r="G70" s="119"/>
      <c r="H70" s="49"/>
      <c r="I70" s="49"/>
      <c r="J70" s="49"/>
      <c r="K70" s="49"/>
      <c r="L70" s="54"/>
      <c r="M70" s="47">
        <f t="shared" ref="M70:M76" si="11">P70+T70+X70+AB70+AF70+AJ70+AN70+AR70+AV70</f>
        <v>2</v>
      </c>
      <c r="N70" s="86">
        <v>20130701</v>
      </c>
      <c r="O70" s="86">
        <v>20130701</v>
      </c>
      <c r="P70" s="86">
        <v>2</v>
      </c>
      <c r="Q70" s="86" t="s">
        <v>279</v>
      </c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</row>
    <row r="71" spans="1:49" ht="24" customHeight="1">
      <c r="A71" s="41"/>
      <c r="B71" s="41"/>
      <c r="C71" s="41"/>
      <c r="D71" s="41"/>
      <c r="E71" s="41"/>
      <c r="F71" s="119"/>
      <c r="G71" s="119"/>
      <c r="H71" s="49"/>
      <c r="I71" s="49"/>
      <c r="J71" s="49"/>
      <c r="K71" s="49"/>
      <c r="L71" s="54"/>
      <c r="M71" s="47">
        <f t="shared" si="11"/>
        <v>2</v>
      </c>
      <c r="N71" s="86">
        <v>20130701</v>
      </c>
      <c r="O71" s="86">
        <v>20130701</v>
      </c>
      <c r="P71" s="86">
        <v>2</v>
      </c>
      <c r="Q71" s="86" t="s">
        <v>279</v>
      </c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</row>
    <row r="72" spans="1:49" ht="24" customHeight="1">
      <c r="A72" s="41"/>
      <c r="B72" s="41"/>
      <c r="C72" s="41"/>
      <c r="D72" s="41"/>
      <c r="E72" s="41"/>
      <c r="F72" s="119"/>
      <c r="G72" s="119"/>
      <c r="H72" s="49"/>
      <c r="I72" s="49"/>
      <c r="J72" s="49"/>
      <c r="K72" s="49"/>
      <c r="L72" s="54"/>
      <c r="M72" s="47">
        <f t="shared" si="11"/>
        <v>2</v>
      </c>
      <c r="N72" s="86">
        <v>20130701</v>
      </c>
      <c r="O72" s="86">
        <v>20130701</v>
      </c>
      <c r="P72" s="86">
        <v>2</v>
      </c>
      <c r="Q72" s="86" t="s">
        <v>279</v>
      </c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</row>
    <row r="73" spans="1:49" ht="24" customHeight="1">
      <c r="A73" s="41"/>
      <c r="B73" s="41"/>
      <c r="C73" s="41"/>
      <c r="D73" s="41"/>
      <c r="E73" s="41"/>
      <c r="F73" s="119"/>
      <c r="G73" s="119"/>
      <c r="H73" s="49"/>
      <c r="I73" s="49"/>
      <c r="J73" s="49"/>
      <c r="K73" s="49"/>
      <c r="L73" s="54"/>
      <c r="M73" s="47">
        <f t="shared" si="11"/>
        <v>2</v>
      </c>
      <c r="N73" s="86">
        <v>20130701</v>
      </c>
      <c r="O73" s="86">
        <v>20130701</v>
      </c>
      <c r="P73" s="86">
        <v>2</v>
      </c>
      <c r="Q73" s="86" t="s">
        <v>279</v>
      </c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</row>
    <row r="74" spans="1:49" ht="24" customHeight="1">
      <c r="A74" s="41"/>
      <c r="B74" s="41"/>
      <c r="C74" s="41"/>
      <c r="D74" s="41"/>
      <c r="E74" s="41"/>
      <c r="F74" s="119"/>
      <c r="G74" s="119"/>
      <c r="H74" s="49"/>
      <c r="I74" s="49"/>
      <c r="J74" s="49"/>
      <c r="K74" s="49"/>
      <c r="L74" s="54"/>
      <c r="M74" s="47">
        <f t="shared" si="11"/>
        <v>2</v>
      </c>
      <c r="N74" s="86">
        <v>20130701</v>
      </c>
      <c r="O74" s="86">
        <v>20130701</v>
      </c>
      <c r="P74" s="86">
        <v>2</v>
      </c>
      <c r="Q74" s="86" t="s">
        <v>279</v>
      </c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</row>
    <row r="75" spans="1:49" ht="24" customHeight="1">
      <c r="A75" s="41"/>
      <c r="B75" s="41"/>
      <c r="C75" s="41"/>
      <c r="D75" s="41"/>
      <c r="E75" s="41"/>
      <c r="F75" s="64" t="s">
        <v>175</v>
      </c>
      <c r="G75" s="64"/>
      <c r="H75" s="65"/>
      <c r="I75" s="65"/>
      <c r="J75" s="65"/>
      <c r="K75" s="65"/>
      <c r="L75" s="66"/>
      <c r="M75" s="58">
        <f t="shared" si="11"/>
        <v>2</v>
      </c>
      <c r="N75" s="86">
        <v>20130701</v>
      </c>
      <c r="O75" s="86">
        <v>20130701</v>
      </c>
      <c r="P75" s="86">
        <v>2</v>
      </c>
      <c r="Q75" s="86" t="s">
        <v>279</v>
      </c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</row>
    <row r="76" spans="1:49" ht="24" customHeight="1">
      <c r="A76" s="41"/>
      <c r="B76" s="41"/>
      <c r="C76" s="41"/>
      <c r="D76" s="41"/>
      <c r="E76" s="41"/>
      <c r="F76" s="119" t="s">
        <v>176</v>
      </c>
      <c r="G76" s="119" t="s">
        <v>178</v>
      </c>
      <c r="H76" s="49"/>
      <c r="I76" s="49"/>
      <c r="J76" s="49"/>
      <c r="K76" s="49"/>
      <c r="L76" s="54"/>
      <c r="M76" s="47">
        <f t="shared" si="11"/>
        <v>0</v>
      </c>
      <c r="N76" s="87" t="s">
        <v>276</v>
      </c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</row>
    <row r="77" spans="1:49" ht="24" customHeight="1">
      <c r="A77"/>
      <c r="B77"/>
      <c r="C77"/>
      <c r="D77"/>
      <c r="F77"/>
      <c r="G77"/>
      <c r="M77"/>
    </row>
    <row r="78" spans="1:49" ht="24" customHeight="1">
      <c r="A78"/>
      <c r="B78"/>
      <c r="C78"/>
      <c r="D78"/>
      <c r="F78"/>
      <c r="G78"/>
      <c r="M78"/>
    </row>
    <row r="79" spans="1:49" ht="24" customHeight="1">
      <c r="A79"/>
      <c r="B79"/>
      <c r="C79"/>
      <c r="D79"/>
      <c r="F79"/>
      <c r="G79"/>
      <c r="M79"/>
    </row>
    <row r="80" spans="1:49" ht="24" customHeight="1">
      <c r="A80"/>
      <c r="B80"/>
      <c r="C80"/>
      <c r="D80"/>
      <c r="F80"/>
      <c r="G80"/>
      <c r="M80"/>
    </row>
    <row r="81" spans="1:13" ht="24" customHeight="1">
      <c r="A81"/>
      <c r="B81"/>
      <c r="C81"/>
      <c r="D81"/>
      <c r="F81"/>
      <c r="G81"/>
      <c r="M81"/>
    </row>
    <row r="82" spans="1:13" ht="24" customHeight="1">
      <c r="A82"/>
      <c r="B82"/>
      <c r="C82"/>
      <c r="D82"/>
      <c r="F82"/>
      <c r="G82"/>
      <c r="M82"/>
    </row>
    <row r="83" spans="1:13" ht="24" customHeight="1">
      <c r="A83"/>
      <c r="B83"/>
      <c r="C83"/>
      <c r="D83"/>
      <c r="F83"/>
      <c r="G83"/>
      <c r="M83"/>
    </row>
    <row r="84" spans="1:13" ht="24" customHeight="1">
      <c r="A84"/>
      <c r="B84"/>
      <c r="C84"/>
      <c r="D84"/>
      <c r="F84"/>
      <c r="G84"/>
      <c r="M84"/>
    </row>
    <row r="85" spans="1:13" ht="24" customHeight="1">
      <c r="A85"/>
      <c r="B85"/>
      <c r="C85"/>
      <c r="D85"/>
      <c r="F85"/>
      <c r="G85"/>
      <c r="M85"/>
    </row>
    <row r="86" spans="1:13" ht="24" customHeight="1">
      <c r="A86"/>
      <c r="B86"/>
      <c r="C86"/>
      <c r="D86"/>
      <c r="F86"/>
      <c r="G86"/>
      <c r="M86"/>
    </row>
    <row r="87" spans="1:13" ht="24" customHeight="1">
      <c r="A87"/>
      <c r="B87"/>
      <c r="C87"/>
      <c r="D87"/>
      <c r="F87"/>
      <c r="G87"/>
      <c r="M87"/>
    </row>
    <row r="88" spans="1:13" ht="24" customHeight="1">
      <c r="A88"/>
      <c r="B88"/>
      <c r="C88"/>
      <c r="D88"/>
      <c r="F88"/>
      <c r="G88"/>
      <c r="M88"/>
    </row>
    <row r="89" spans="1:13" ht="24" customHeight="1">
      <c r="A89"/>
      <c r="B89"/>
      <c r="C89"/>
      <c r="D89"/>
      <c r="F89"/>
      <c r="G89"/>
      <c r="M89"/>
    </row>
    <row r="90" spans="1:13" ht="24" customHeight="1">
      <c r="A90"/>
      <c r="B90"/>
      <c r="C90"/>
      <c r="D90"/>
      <c r="F90"/>
      <c r="G90"/>
      <c r="M90"/>
    </row>
    <row r="91" spans="1:13" ht="24" customHeight="1">
      <c r="A91"/>
      <c r="B91"/>
      <c r="C91"/>
      <c r="D91"/>
      <c r="F91"/>
      <c r="G91"/>
      <c r="M91"/>
    </row>
    <row r="92" spans="1:13" ht="24" customHeight="1">
      <c r="A92"/>
      <c r="B92"/>
      <c r="C92"/>
      <c r="D92"/>
      <c r="F92"/>
      <c r="G92"/>
      <c r="M92"/>
    </row>
    <row r="93" spans="1:13" ht="24" customHeight="1">
      <c r="A93"/>
      <c r="B93"/>
      <c r="C93"/>
      <c r="D93"/>
      <c r="F93"/>
      <c r="G93"/>
      <c r="M93"/>
    </row>
    <row r="94" spans="1:13" ht="24" customHeight="1">
      <c r="A94"/>
      <c r="B94"/>
      <c r="C94"/>
      <c r="D94"/>
      <c r="F94"/>
      <c r="G94"/>
      <c r="M94"/>
    </row>
    <row r="95" spans="1:13" ht="24" customHeight="1">
      <c r="A95"/>
      <c r="B95"/>
      <c r="C95"/>
      <c r="D95"/>
      <c r="F95"/>
      <c r="G95"/>
      <c r="M95"/>
    </row>
    <row r="96" spans="1:13" ht="24" customHeight="1">
      <c r="A96"/>
      <c r="B96"/>
      <c r="C96"/>
      <c r="D96"/>
      <c r="F96"/>
      <c r="G96"/>
      <c r="M96"/>
    </row>
    <row r="97" spans="1:13" ht="24" customHeight="1">
      <c r="A97"/>
      <c r="B97"/>
      <c r="C97"/>
      <c r="D97"/>
      <c r="F97"/>
      <c r="G97"/>
      <c r="M97"/>
    </row>
    <row r="98" spans="1:13" ht="24" customHeight="1">
      <c r="A98"/>
      <c r="B98"/>
      <c r="C98"/>
      <c r="D98"/>
      <c r="F98"/>
      <c r="G98"/>
      <c r="M98"/>
    </row>
    <row r="99" spans="1:13" ht="24" customHeight="1">
      <c r="A99"/>
      <c r="B99"/>
      <c r="C99"/>
      <c r="D99"/>
      <c r="F99"/>
      <c r="G99"/>
      <c r="M99"/>
    </row>
    <row r="100" spans="1:13" ht="24" customHeight="1">
      <c r="A100"/>
      <c r="B100"/>
      <c r="C100"/>
      <c r="D100"/>
      <c r="F100"/>
      <c r="G100"/>
      <c r="M100"/>
    </row>
    <row r="101" spans="1:13" ht="24" customHeight="1">
      <c r="A101"/>
      <c r="B101"/>
      <c r="C101"/>
      <c r="D101"/>
      <c r="F101"/>
      <c r="G101"/>
      <c r="M101"/>
    </row>
    <row r="102" spans="1:13" ht="24" customHeight="1">
      <c r="A102"/>
      <c r="B102"/>
      <c r="C102"/>
      <c r="D102"/>
      <c r="F102"/>
      <c r="G102"/>
      <c r="M102"/>
    </row>
    <row r="103" spans="1:13" ht="24" customHeight="1">
      <c r="A103"/>
      <c r="B103"/>
      <c r="C103"/>
      <c r="D103"/>
      <c r="F103"/>
      <c r="G103"/>
      <c r="M103"/>
    </row>
    <row r="104" spans="1:13" ht="24" customHeight="1">
      <c r="A104"/>
      <c r="B104"/>
      <c r="C104"/>
      <c r="D104"/>
      <c r="F104"/>
      <c r="G104"/>
      <c r="M104"/>
    </row>
    <row r="105" spans="1:13" ht="24" customHeight="1">
      <c r="A105"/>
      <c r="B105"/>
      <c r="C105"/>
      <c r="D105"/>
      <c r="F105"/>
      <c r="G105"/>
      <c r="M105"/>
    </row>
    <row r="106" spans="1:13" ht="24" customHeight="1">
      <c r="A106"/>
      <c r="B106"/>
      <c r="C106"/>
      <c r="D106"/>
      <c r="F106"/>
      <c r="G106"/>
      <c r="M106"/>
    </row>
    <row r="107" spans="1:13" ht="24" customHeight="1">
      <c r="A107"/>
      <c r="B107"/>
      <c r="C107"/>
      <c r="D107"/>
      <c r="F107"/>
      <c r="G107"/>
      <c r="M107"/>
    </row>
    <row r="108" spans="1:13" ht="24" customHeight="1">
      <c r="A108"/>
      <c r="B108"/>
      <c r="C108"/>
      <c r="D108"/>
      <c r="F108"/>
      <c r="G108"/>
      <c r="M108"/>
    </row>
    <row r="109" spans="1:13" ht="24" customHeight="1">
      <c r="A109"/>
      <c r="B109"/>
      <c r="C109"/>
      <c r="D109"/>
      <c r="F109"/>
      <c r="G109"/>
      <c r="M109"/>
    </row>
    <row r="110" spans="1:13" ht="24" customHeight="1">
      <c r="A110"/>
      <c r="B110"/>
      <c r="C110"/>
      <c r="D110"/>
      <c r="F110"/>
      <c r="G110"/>
      <c r="M110"/>
    </row>
    <row r="111" spans="1:13" ht="24" customHeight="1">
      <c r="A111"/>
      <c r="B111"/>
      <c r="C111"/>
      <c r="D111"/>
      <c r="F111"/>
      <c r="G111"/>
      <c r="M111"/>
    </row>
    <row r="112" spans="1:13" ht="24" customHeight="1">
      <c r="A112"/>
      <c r="B112"/>
      <c r="C112"/>
      <c r="D112"/>
      <c r="F112"/>
      <c r="G112"/>
      <c r="M112"/>
    </row>
    <row r="113" spans="1:13" ht="24" customHeight="1">
      <c r="A113"/>
      <c r="B113"/>
      <c r="C113"/>
      <c r="D113"/>
      <c r="F113"/>
      <c r="G113"/>
      <c r="M113"/>
    </row>
    <row r="114" spans="1:13" ht="24" customHeight="1">
      <c r="A114"/>
      <c r="B114"/>
      <c r="C114"/>
      <c r="D114"/>
      <c r="F114"/>
      <c r="G114"/>
      <c r="M114"/>
    </row>
    <row r="115" spans="1:13" ht="24" customHeight="1">
      <c r="A115"/>
      <c r="B115"/>
      <c r="C115"/>
      <c r="D115"/>
      <c r="F115"/>
      <c r="G115"/>
      <c r="M115"/>
    </row>
    <row r="116" spans="1:13" ht="24" customHeight="1">
      <c r="A116"/>
      <c r="B116"/>
      <c r="C116"/>
      <c r="D116"/>
      <c r="F116"/>
      <c r="G116"/>
      <c r="M116"/>
    </row>
    <row r="117" spans="1:13" ht="24" customHeight="1">
      <c r="A117"/>
      <c r="B117"/>
      <c r="C117"/>
      <c r="D117"/>
      <c r="F117"/>
      <c r="G117"/>
      <c r="M117"/>
    </row>
    <row r="118" spans="1:13" ht="24" customHeight="1">
      <c r="A118"/>
      <c r="B118"/>
      <c r="C118"/>
      <c r="D118"/>
      <c r="F118"/>
      <c r="G118"/>
      <c r="M118"/>
    </row>
    <row r="119" spans="1:13" ht="24" customHeight="1">
      <c r="A119"/>
      <c r="B119"/>
      <c r="C119"/>
      <c r="D119"/>
      <c r="F119"/>
      <c r="G119"/>
      <c r="M119"/>
    </row>
    <row r="120" spans="1:13" ht="24" customHeight="1">
      <c r="A120"/>
      <c r="B120"/>
      <c r="C120"/>
      <c r="D120"/>
      <c r="F120"/>
      <c r="G120"/>
      <c r="M120"/>
    </row>
    <row r="121" spans="1:13" ht="24" customHeight="1">
      <c r="F121"/>
      <c r="G121"/>
      <c r="M121"/>
    </row>
    <row r="122" spans="1:13" ht="24" customHeight="1">
      <c r="F122"/>
      <c r="G122"/>
      <c r="M122"/>
    </row>
    <row r="123" spans="1:13" ht="24" customHeight="1">
      <c r="F123"/>
      <c r="G123"/>
      <c r="M123"/>
    </row>
    <row r="124" spans="1:13" ht="24" customHeight="1">
      <c r="F124"/>
      <c r="G124"/>
      <c r="M124"/>
    </row>
    <row r="125" spans="1:13" ht="24" customHeight="1">
      <c r="F125"/>
      <c r="G125"/>
      <c r="M125"/>
    </row>
    <row r="126" spans="1:13" ht="24" customHeight="1">
      <c r="F126"/>
      <c r="G126"/>
      <c r="M126"/>
    </row>
    <row r="127" spans="1:13" ht="24" customHeight="1">
      <c r="F127"/>
      <c r="G127"/>
      <c r="M127"/>
    </row>
    <row r="128" spans="1:13" ht="24" customHeight="1">
      <c r="F128"/>
      <c r="G128"/>
      <c r="M128"/>
    </row>
    <row r="129" spans="6:13" ht="24" customHeight="1">
      <c r="F129"/>
      <c r="G129"/>
      <c r="M129"/>
    </row>
    <row r="130" spans="6:13" ht="24" customHeight="1">
      <c r="F130"/>
      <c r="G130"/>
      <c r="M130"/>
    </row>
    <row r="131" spans="6:13" ht="24" customHeight="1">
      <c r="F131"/>
      <c r="G131"/>
      <c r="M131"/>
    </row>
    <row r="132" spans="6:13" ht="24" customHeight="1">
      <c r="F132"/>
      <c r="G132"/>
      <c r="M132"/>
    </row>
    <row r="133" spans="6:13" ht="24" customHeight="1">
      <c r="F133"/>
      <c r="G133"/>
      <c r="M133"/>
    </row>
    <row r="134" spans="6:13" ht="24" customHeight="1">
      <c r="F134"/>
      <c r="G134"/>
      <c r="M134"/>
    </row>
    <row r="135" spans="6:13" ht="24" customHeight="1">
      <c r="F135"/>
      <c r="G135"/>
      <c r="M135"/>
    </row>
    <row r="136" spans="6:13" ht="24" customHeight="1">
      <c r="F136"/>
      <c r="G136"/>
      <c r="M136"/>
    </row>
    <row r="137" spans="6:13" ht="24" customHeight="1">
      <c r="F137"/>
      <c r="G137"/>
      <c r="M137"/>
    </row>
    <row r="138" spans="6:13" ht="24" customHeight="1">
      <c r="F138"/>
      <c r="G138"/>
      <c r="M138"/>
    </row>
    <row r="139" spans="6:13" ht="24" customHeight="1">
      <c r="F139"/>
      <c r="G139"/>
      <c r="M139"/>
    </row>
    <row r="140" spans="6:13" ht="24" customHeight="1">
      <c r="F140"/>
      <c r="G140"/>
      <c r="M140"/>
    </row>
    <row r="141" spans="6:13" ht="24" customHeight="1">
      <c r="F141"/>
      <c r="G141"/>
      <c r="M141"/>
    </row>
    <row r="142" spans="6:13" ht="24" customHeight="1">
      <c r="F142"/>
      <c r="G142"/>
      <c r="M142"/>
    </row>
    <row r="143" spans="6:13" ht="24" customHeight="1">
      <c r="F143"/>
      <c r="G143"/>
      <c r="M143"/>
    </row>
    <row r="144" spans="6:13" ht="24" customHeight="1">
      <c r="F144"/>
      <c r="G144"/>
      <c r="M144"/>
    </row>
    <row r="145" spans="6:13" ht="24" customHeight="1">
      <c r="F145"/>
      <c r="G145"/>
      <c r="M145"/>
    </row>
    <row r="146" spans="6:13" ht="24" customHeight="1">
      <c r="F146"/>
      <c r="G146"/>
      <c r="M146"/>
    </row>
    <row r="147" spans="6:13" ht="24" customHeight="1">
      <c r="F147"/>
      <c r="G147"/>
      <c r="M147"/>
    </row>
    <row r="148" spans="6:13" ht="24" customHeight="1">
      <c r="F148"/>
      <c r="G148"/>
      <c r="M148"/>
    </row>
    <row r="149" spans="6:13" ht="24" customHeight="1">
      <c r="F149"/>
      <c r="G149"/>
      <c r="M149"/>
    </row>
    <row r="150" spans="6:13" ht="24" customHeight="1">
      <c r="F150"/>
      <c r="G150"/>
      <c r="M150"/>
    </row>
    <row r="151" spans="6:13" ht="24" customHeight="1">
      <c r="F151"/>
      <c r="G151"/>
      <c r="M151"/>
    </row>
    <row r="152" spans="6:13" ht="24" customHeight="1">
      <c r="F152"/>
      <c r="G152"/>
      <c r="M152"/>
    </row>
    <row r="153" spans="6:13" ht="24" customHeight="1">
      <c r="F153"/>
      <c r="G153"/>
      <c r="M153"/>
    </row>
    <row r="154" spans="6:13" ht="24" customHeight="1">
      <c r="F154"/>
      <c r="G154"/>
      <c r="M154"/>
    </row>
    <row r="155" spans="6:13" ht="24" customHeight="1">
      <c r="F155"/>
      <c r="G155"/>
      <c r="M155"/>
    </row>
    <row r="156" spans="6:13" ht="24" customHeight="1">
      <c r="F156"/>
      <c r="G156"/>
      <c r="M156"/>
    </row>
    <row r="157" spans="6:13" ht="24" customHeight="1">
      <c r="F157"/>
      <c r="G157"/>
      <c r="M157"/>
    </row>
    <row r="158" spans="6:13" ht="24" customHeight="1">
      <c r="F158"/>
      <c r="G158"/>
      <c r="M158"/>
    </row>
    <row r="159" spans="6:13" ht="24" customHeight="1">
      <c r="F159"/>
      <c r="G159"/>
      <c r="M159"/>
    </row>
    <row r="160" spans="6:13" ht="24" customHeight="1">
      <c r="F160"/>
      <c r="G160"/>
      <c r="M160"/>
    </row>
    <row r="161" spans="6:13" ht="24" customHeight="1">
      <c r="F161"/>
      <c r="G161"/>
      <c r="M161"/>
    </row>
    <row r="162" spans="6:13" ht="24" customHeight="1">
      <c r="F162"/>
      <c r="G162"/>
      <c r="M162"/>
    </row>
    <row r="163" spans="6:13" ht="24" customHeight="1">
      <c r="F163"/>
      <c r="G163"/>
      <c r="M163"/>
    </row>
    <row r="164" spans="6:13" ht="24" customHeight="1">
      <c r="F164"/>
      <c r="G164"/>
      <c r="M164"/>
    </row>
    <row r="165" spans="6:13" ht="24" customHeight="1">
      <c r="F165"/>
      <c r="G165"/>
      <c r="M165"/>
    </row>
    <row r="166" spans="6:13" ht="24" customHeight="1">
      <c r="F166"/>
      <c r="G166"/>
      <c r="M166"/>
    </row>
    <row r="167" spans="6:13" ht="24" customHeight="1">
      <c r="F167"/>
      <c r="G167"/>
      <c r="M167"/>
    </row>
    <row r="168" spans="6:13" ht="24" customHeight="1">
      <c r="F168"/>
      <c r="G168"/>
      <c r="M168"/>
    </row>
    <row r="169" spans="6:13" ht="24" customHeight="1">
      <c r="F169"/>
      <c r="G169"/>
      <c r="M169"/>
    </row>
    <row r="170" spans="6:13" ht="24" customHeight="1">
      <c r="F170"/>
      <c r="G170"/>
      <c r="M170"/>
    </row>
    <row r="171" spans="6:13" ht="24" customHeight="1">
      <c r="F171"/>
      <c r="G171"/>
      <c r="M171"/>
    </row>
    <row r="172" spans="6:13" ht="24" customHeight="1">
      <c r="F172"/>
      <c r="G172"/>
      <c r="M172"/>
    </row>
    <row r="173" spans="6:13" ht="24" customHeight="1">
      <c r="F173"/>
      <c r="G173"/>
      <c r="M173"/>
    </row>
    <row r="174" spans="6:13" ht="24" customHeight="1">
      <c r="F174"/>
      <c r="G174"/>
      <c r="M174"/>
    </row>
    <row r="175" spans="6:13" ht="24" customHeight="1">
      <c r="F175"/>
      <c r="G175"/>
      <c r="M175"/>
    </row>
    <row r="176" spans="6:13" ht="24" customHeight="1">
      <c r="F176"/>
      <c r="G176"/>
      <c r="M176"/>
    </row>
    <row r="177" spans="6:13" ht="24" customHeight="1">
      <c r="F177"/>
      <c r="G177"/>
      <c r="M177"/>
    </row>
    <row r="178" spans="6:13" ht="24" customHeight="1">
      <c r="F178"/>
      <c r="G178"/>
      <c r="M178"/>
    </row>
    <row r="179" spans="6:13" ht="24" customHeight="1">
      <c r="F179"/>
      <c r="G179"/>
      <c r="M179"/>
    </row>
    <row r="180" spans="6:13" ht="24" customHeight="1">
      <c r="F180"/>
      <c r="G180"/>
      <c r="M180"/>
    </row>
    <row r="181" spans="6:13" ht="24" customHeight="1">
      <c r="F181"/>
      <c r="G181"/>
      <c r="M181"/>
    </row>
    <row r="182" spans="6:13" ht="24" customHeight="1">
      <c r="F182"/>
      <c r="G182"/>
      <c r="M182"/>
    </row>
    <row r="183" spans="6:13" ht="24" customHeight="1">
      <c r="F183"/>
      <c r="G183"/>
      <c r="M183"/>
    </row>
    <row r="184" spans="6:13" ht="24" customHeight="1">
      <c r="F184"/>
      <c r="G184"/>
      <c r="M184"/>
    </row>
    <row r="185" spans="6:13" ht="24" customHeight="1">
      <c r="F185"/>
      <c r="G185"/>
      <c r="M185"/>
    </row>
    <row r="186" spans="6:13" ht="24" customHeight="1">
      <c r="F186"/>
      <c r="G186"/>
      <c r="M186"/>
    </row>
    <row r="187" spans="6:13" ht="24" customHeight="1">
      <c r="F187"/>
      <c r="G187"/>
      <c r="M187"/>
    </row>
    <row r="188" spans="6:13" ht="24" customHeight="1">
      <c r="F188"/>
      <c r="G188"/>
      <c r="M188"/>
    </row>
    <row r="189" spans="6:13" ht="24" customHeight="1">
      <c r="F189"/>
      <c r="G189"/>
      <c r="M189"/>
    </row>
    <row r="190" spans="6:13" ht="24" customHeight="1">
      <c r="F190"/>
      <c r="G190"/>
      <c r="M190"/>
    </row>
    <row r="191" spans="6:13" ht="24" customHeight="1">
      <c r="F191"/>
      <c r="G191"/>
      <c r="M191"/>
    </row>
    <row r="192" spans="6:13" ht="24" customHeight="1">
      <c r="F192"/>
      <c r="G192"/>
      <c r="M192"/>
    </row>
    <row r="193" spans="6:13" ht="24" customHeight="1">
      <c r="F193"/>
      <c r="G193"/>
      <c r="M193"/>
    </row>
    <row r="194" spans="6:13" ht="24" customHeight="1">
      <c r="F194"/>
      <c r="G194"/>
      <c r="M194"/>
    </row>
    <row r="195" spans="6:13" ht="24" customHeight="1">
      <c r="F195"/>
      <c r="G195"/>
      <c r="M195"/>
    </row>
    <row r="196" spans="6:13" ht="24" customHeight="1">
      <c r="F196"/>
      <c r="G196"/>
      <c r="M196"/>
    </row>
    <row r="197" spans="6:13" ht="24" customHeight="1">
      <c r="F197"/>
      <c r="G197"/>
      <c r="M197"/>
    </row>
    <row r="198" spans="6:13" ht="24" customHeight="1">
      <c r="F198"/>
      <c r="G198"/>
      <c r="M198"/>
    </row>
    <row r="199" spans="6:13" ht="24" customHeight="1">
      <c r="F199"/>
      <c r="G199"/>
      <c r="M199"/>
    </row>
    <row r="200" spans="6:13" ht="24" customHeight="1">
      <c r="F200"/>
      <c r="G200"/>
      <c r="M200"/>
    </row>
  </sheetData>
  <mergeCells count="30">
    <mergeCell ref="A24:D24"/>
    <mergeCell ref="N3:Q3"/>
    <mergeCell ref="B1:C1"/>
    <mergeCell ref="AL3:AO3"/>
    <mergeCell ref="H1:L1"/>
    <mergeCell ref="A2:D2"/>
    <mergeCell ref="A5:D5"/>
    <mergeCell ref="A15:D15"/>
    <mergeCell ref="R3:U3"/>
    <mergeCell ref="V3:Y3"/>
    <mergeCell ref="Z3:AC3"/>
    <mergeCell ref="AD3:AG3"/>
    <mergeCell ref="AH3:AK3"/>
    <mergeCell ref="BV5:BW5"/>
    <mergeCell ref="AP3:AS3"/>
    <mergeCell ref="AT3:AW3"/>
    <mergeCell ref="AY3:BD4"/>
    <mergeCell ref="AX5:AY5"/>
    <mergeCell ref="BA5:BB5"/>
    <mergeCell ref="BD5:BE5"/>
    <mergeCell ref="BG5:BH5"/>
    <mergeCell ref="BJ5:BK5"/>
    <mergeCell ref="BM5:BN5"/>
    <mergeCell ref="BP5:BQ5"/>
    <mergeCell ref="BS5:BT5"/>
    <mergeCell ref="A30:D30"/>
    <mergeCell ref="AZ31:AZ44"/>
    <mergeCell ref="BD31:BD37"/>
    <mergeCell ref="BF32:BF40"/>
    <mergeCell ref="BH32:BH40"/>
  </mergeCells>
  <phoneticPr fontId="1" type="noConversion"/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Y200"/>
  <sheetViews>
    <sheetView workbookViewId="0">
      <selection activeCell="B1" sqref="B1:C1"/>
    </sheetView>
  </sheetViews>
  <sheetFormatPr defaultRowHeight="13.5"/>
  <cols>
    <col min="1" max="2" width="12" style="19" customWidth="1"/>
    <col min="3" max="3" width="12.375" style="19" customWidth="1"/>
    <col min="4" max="4" width="9" style="19"/>
    <col min="5" max="5" width="4.875" customWidth="1"/>
    <col min="6" max="7" width="9" style="23"/>
    <col min="8" max="8" width="28.75" customWidth="1"/>
    <col min="12" max="12" width="12.875" customWidth="1"/>
    <col min="13" max="13" width="8.625" style="23" customWidth="1"/>
    <col min="16" max="16" width="5.125" customWidth="1"/>
    <col min="17" max="17" width="7.375" customWidth="1"/>
    <col min="20" max="20" width="5" customWidth="1"/>
    <col min="21" max="21" width="7.25" customWidth="1"/>
    <col min="24" max="24" width="5.375" customWidth="1"/>
    <col min="25" max="25" width="6.75" customWidth="1"/>
    <col min="28" max="28" width="5.375" customWidth="1"/>
    <col min="29" max="29" width="6.375" customWidth="1"/>
    <col min="32" max="32" width="5.25" customWidth="1"/>
    <col min="33" max="33" width="6.25" customWidth="1"/>
    <col min="36" max="36" width="5.375" customWidth="1"/>
    <col min="37" max="37" width="6.375" customWidth="1"/>
    <col min="40" max="40" width="5.625" customWidth="1"/>
    <col min="41" max="41" width="6.75" customWidth="1"/>
    <col min="44" max="44" width="5.375" customWidth="1"/>
    <col min="45" max="45" width="6.375" customWidth="1"/>
    <col min="48" max="48" width="5.625" customWidth="1"/>
    <col min="49" max="49" width="6.375" customWidth="1"/>
  </cols>
  <sheetData>
    <row r="1" spans="1:77" ht="24" customHeight="1">
      <c r="A1" s="56">
        <v>20130701</v>
      </c>
      <c r="B1" s="205" t="e">
        <f>HYPERLINK("#班组生产计划!A"&amp;BH31)</f>
        <v>#REF!</v>
      </c>
      <c r="C1" s="206"/>
      <c r="F1" s="33" t="s">
        <v>100</v>
      </c>
      <c r="G1" s="33" t="s">
        <v>180</v>
      </c>
      <c r="H1" s="199" t="s">
        <v>101</v>
      </c>
      <c r="I1" s="200"/>
      <c r="J1" s="200"/>
      <c r="K1" s="200"/>
      <c r="L1" s="201"/>
      <c r="M1" s="32"/>
    </row>
    <row r="2" spans="1:77" ht="24" customHeight="1">
      <c r="A2" s="207" t="s">
        <v>102</v>
      </c>
      <c r="B2" s="208"/>
      <c r="C2" s="208"/>
      <c r="D2" s="208"/>
      <c r="F2" s="33" t="s">
        <v>103</v>
      </c>
      <c r="G2" s="33" t="s">
        <v>104</v>
      </c>
      <c r="H2" s="12" t="s">
        <v>105</v>
      </c>
      <c r="I2" s="12" t="s">
        <v>106</v>
      </c>
      <c r="J2" s="12" t="s">
        <v>107</v>
      </c>
      <c r="K2" s="12" t="s">
        <v>108</v>
      </c>
      <c r="L2" s="12" t="s">
        <v>109</v>
      </c>
      <c r="M2" s="32"/>
    </row>
    <row r="3" spans="1:77" ht="34.5" customHeight="1">
      <c r="A3" s="26" t="s">
        <v>110</v>
      </c>
      <c r="B3" s="26" t="s">
        <v>111</v>
      </c>
      <c r="C3" s="26" t="s">
        <v>112</v>
      </c>
      <c r="D3" s="26" t="s">
        <v>113</v>
      </c>
      <c r="F3" s="10" t="e">
        <f>LOOKUP(0,0/(G1=班组生产计划!#REF!:'班组生产计划'!R2996),班组生产计划!#REF!:'班组生产计划'!T2996)</f>
        <v>#REF!</v>
      </c>
      <c r="G3" s="10" t="e">
        <f>LOOKUP(0,0/(G1=班组生产计划!#REF!:'班组生产计划'!R2996),班组生产计划!#REF!:'班组生产计划'!D2996)</f>
        <v>#REF!</v>
      </c>
      <c r="H3" s="10" t="e">
        <f>LOOKUP(0,0/(G1=班组生产计划!#REF!:'班组生产计划'!R2996),班组生产计划!#REF!:'班组生产计划'!F2996)</f>
        <v>#REF!</v>
      </c>
      <c r="I3" s="10" t="e">
        <f>LOOKUP(0,0/(G1=班组生产计划!#REF!:'班组生产计划'!R2996),班组生产计划!#REF!:'班组生产计划'!Y2996)</f>
        <v>#REF!</v>
      </c>
      <c r="J3" s="10" t="e">
        <f>LOOKUP(0,0/(G1=班组生产计划!#REF!:'班组生产计划'!R2996),班组生产计划!#REF!:'班组生产计划'!I2996)</f>
        <v>#REF!</v>
      </c>
      <c r="K3" s="10" t="e">
        <f>LOOKUP(0,0/(G1=班组生产计划!#REF!:'班组生产计划'!R2996),班组生产计划!#REF!:'班组生产计划'!AF2996)</f>
        <v>#REF!</v>
      </c>
      <c r="L3" s="10" t="e">
        <f>LOOKUP(0,0/(G1=班组生产计划!#REF!:'班组生产计划'!R2996),班组生产计划!#REF!:'班组生产计划'!K2996)</f>
        <v>#REF!</v>
      </c>
      <c r="M3" s="31" t="s">
        <v>114</v>
      </c>
      <c r="N3" s="199" t="s">
        <v>115</v>
      </c>
      <c r="O3" s="200"/>
      <c r="P3" s="200"/>
      <c r="Q3" s="201"/>
      <c r="R3" s="199" t="s">
        <v>116</v>
      </c>
      <c r="S3" s="200"/>
      <c r="T3" s="200"/>
      <c r="U3" s="201"/>
      <c r="V3" s="199" t="s">
        <v>117</v>
      </c>
      <c r="W3" s="200"/>
      <c r="X3" s="200"/>
      <c r="Y3" s="201"/>
      <c r="Z3" s="199" t="s">
        <v>118</v>
      </c>
      <c r="AA3" s="200"/>
      <c r="AB3" s="200"/>
      <c r="AC3" s="201"/>
      <c r="AD3" s="199" t="s">
        <v>119</v>
      </c>
      <c r="AE3" s="200"/>
      <c r="AF3" s="200"/>
      <c r="AG3" s="201"/>
      <c r="AH3" s="199" t="s">
        <v>120</v>
      </c>
      <c r="AI3" s="200"/>
      <c r="AJ3" s="200"/>
      <c r="AK3" s="201"/>
      <c r="AL3" s="199" t="s">
        <v>121</v>
      </c>
      <c r="AM3" s="200"/>
      <c r="AN3" s="200"/>
      <c r="AO3" s="201"/>
      <c r="AP3" s="199" t="s">
        <v>122</v>
      </c>
      <c r="AQ3" s="200"/>
      <c r="AR3" s="200"/>
      <c r="AS3" s="201"/>
      <c r="AT3" s="199" t="s">
        <v>123</v>
      </c>
      <c r="AU3" s="200"/>
      <c r="AV3" s="200"/>
      <c r="AW3" s="201"/>
      <c r="AX3" s="23"/>
      <c r="AY3" s="202" t="s">
        <v>189</v>
      </c>
      <c r="AZ3" s="203"/>
      <c r="BA3" s="203"/>
      <c r="BB3" s="203"/>
      <c r="BC3" s="203"/>
      <c r="BD3" s="20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19" customFormat="1" ht="30" customHeight="1">
      <c r="A4" s="56"/>
      <c r="B4" s="56"/>
      <c r="C4" s="56"/>
      <c r="D4" s="56"/>
      <c r="E4" s="52"/>
      <c r="F4" s="84" t="s">
        <v>124</v>
      </c>
      <c r="G4" s="84" t="s">
        <v>125</v>
      </c>
      <c r="H4" s="55" t="s">
        <v>126</v>
      </c>
      <c r="I4" s="55" t="s">
        <v>127</v>
      </c>
      <c r="J4" s="55"/>
      <c r="K4" s="55"/>
      <c r="L4" s="55" t="s">
        <v>128</v>
      </c>
      <c r="M4" s="80"/>
      <c r="N4" s="55" t="s">
        <v>129</v>
      </c>
      <c r="O4" s="55" t="s">
        <v>130</v>
      </c>
      <c r="P4" s="55" t="s">
        <v>131</v>
      </c>
      <c r="Q4" s="55" t="s">
        <v>132</v>
      </c>
      <c r="R4" s="55" t="s">
        <v>129</v>
      </c>
      <c r="S4" s="55" t="s">
        <v>130</v>
      </c>
      <c r="T4" s="55" t="s">
        <v>131</v>
      </c>
      <c r="U4" s="55" t="s">
        <v>132</v>
      </c>
      <c r="V4" s="55" t="s">
        <v>129</v>
      </c>
      <c r="W4" s="55" t="s">
        <v>130</v>
      </c>
      <c r="X4" s="55" t="s">
        <v>131</v>
      </c>
      <c r="Y4" s="55" t="s">
        <v>132</v>
      </c>
      <c r="Z4" s="55" t="s">
        <v>129</v>
      </c>
      <c r="AA4" s="55" t="s">
        <v>130</v>
      </c>
      <c r="AB4" s="55" t="s">
        <v>131</v>
      </c>
      <c r="AC4" s="55" t="s">
        <v>132</v>
      </c>
      <c r="AD4" s="55" t="s">
        <v>129</v>
      </c>
      <c r="AE4" s="55" t="s">
        <v>130</v>
      </c>
      <c r="AF4" s="55" t="s">
        <v>131</v>
      </c>
      <c r="AG4" s="55" t="s">
        <v>132</v>
      </c>
      <c r="AH4" s="55" t="s">
        <v>129</v>
      </c>
      <c r="AI4" s="55" t="s">
        <v>130</v>
      </c>
      <c r="AJ4" s="55" t="s">
        <v>131</v>
      </c>
      <c r="AK4" s="55" t="s">
        <v>132</v>
      </c>
      <c r="AL4" s="55" t="s">
        <v>129</v>
      </c>
      <c r="AM4" s="55" t="s">
        <v>130</v>
      </c>
      <c r="AN4" s="55" t="s">
        <v>131</v>
      </c>
      <c r="AO4" s="55" t="s">
        <v>132</v>
      </c>
      <c r="AP4" s="55" t="s">
        <v>129</v>
      </c>
      <c r="AQ4" s="55" t="s">
        <v>130</v>
      </c>
      <c r="AR4" s="55" t="s">
        <v>131</v>
      </c>
      <c r="AS4" s="55" t="s">
        <v>132</v>
      </c>
      <c r="AT4" s="55" t="s">
        <v>129</v>
      </c>
      <c r="AU4" s="55" t="s">
        <v>130</v>
      </c>
      <c r="AV4" s="55" t="s">
        <v>131</v>
      </c>
      <c r="AW4" s="55" t="s">
        <v>132</v>
      </c>
      <c r="AX4" s="11"/>
      <c r="AY4" s="204"/>
      <c r="AZ4" s="204"/>
      <c r="BA4" s="204"/>
      <c r="BB4" s="204"/>
      <c r="BC4" s="204"/>
      <c r="BD4" s="204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 spans="1:77" ht="24" customHeight="1">
      <c r="A5" s="209" t="s">
        <v>133</v>
      </c>
      <c r="B5" s="209"/>
      <c r="C5" s="209"/>
      <c r="D5" s="209"/>
      <c r="E5" s="41"/>
      <c r="F5" s="85" t="s">
        <v>134</v>
      </c>
      <c r="G5" s="85" t="s">
        <v>135</v>
      </c>
      <c r="H5" s="49"/>
      <c r="I5" s="49">
        <v>1.5</v>
      </c>
      <c r="J5" s="49"/>
      <c r="K5" s="49"/>
      <c r="L5" s="54"/>
      <c r="M5" s="81">
        <f>P5+T5+X5+AB5+AF5+AJ5+AN5+AR5+AV5</f>
        <v>64</v>
      </c>
      <c r="N5" s="86">
        <v>20130701</v>
      </c>
      <c r="O5" s="86">
        <v>20130701</v>
      </c>
      <c r="P5" s="86">
        <v>44</v>
      </c>
      <c r="Q5" s="86"/>
      <c r="R5" s="86">
        <v>20130701</v>
      </c>
      <c r="S5" s="86">
        <v>20130701</v>
      </c>
      <c r="T5" s="86">
        <v>8</v>
      </c>
      <c r="U5" s="86"/>
      <c r="V5" s="86">
        <v>20130701</v>
      </c>
      <c r="W5" s="86">
        <v>20130701</v>
      </c>
      <c r="X5" s="86">
        <v>12</v>
      </c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197" t="s">
        <v>59</v>
      </c>
      <c r="AY5" s="198"/>
      <c r="AZ5" s="5" t="s">
        <v>68</v>
      </c>
      <c r="BA5" s="197" t="s">
        <v>60</v>
      </c>
      <c r="BB5" s="198"/>
      <c r="BC5" s="5" t="s">
        <v>70</v>
      </c>
      <c r="BD5" s="197" t="s">
        <v>61</v>
      </c>
      <c r="BE5" s="198"/>
      <c r="BF5" s="5" t="s">
        <v>71</v>
      </c>
      <c r="BG5" s="197" t="s">
        <v>62</v>
      </c>
      <c r="BH5" s="198"/>
      <c r="BI5" s="5" t="s">
        <v>72</v>
      </c>
      <c r="BJ5" s="197" t="s">
        <v>63</v>
      </c>
      <c r="BK5" s="198"/>
      <c r="BL5" s="5" t="s">
        <v>73</v>
      </c>
      <c r="BM5" s="197" t="s">
        <v>64</v>
      </c>
      <c r="BN5" s="198"/>
      <c r="BO5" s="5" t="s">
        <v>74</v>
      </c>
      <c r="BP5" s="197" t="s">
        <v>65</v>
      </c>
      <c r="BQ5" s="198"/>
      <c r="BR5" s="5" t="s">
        <v>75</v>
      </c>
      <c r="BS5" s="197" t="s">
        <v>66</v>
      </c>
      <c r="BT5" s="198"/>
      <c r="BU5" s="5" t="s">
        <v>76</v>
      </c>
      <c r="BV5" s="197" t="s">
        <v>67</v>
      </c>
      <c r="BW5" s="198"/>
      <c r="BX5" s="5" t="s">
        <v>191</v>
      </c>
      <c r="BY5" s="24" t="s">
        <v>69</v>
      </c>
    </row>
    <row r="6" spans="1:77" ht="24" customHeight="1">
      <c r="A6" s="55" t="s">
        <v>136</v>
      </c>
      <c r="B6" s="55" t="s">
        <v>137</v>
      </c>
      <c r="C6" s="55" t="s">
        <v>138</v>
      </c>
      <c r="D6" s="55" t="s">
        <v>139</v>
      </c>
      <c r="E6" s="41"/>
      <c r="F6" s="85"/>
      <c r="G6" s="85"/>
      <c r="H6" s="49"/>
      <c r="I6" s="49">
        <v>3</v>
      </c>
      <c r="J6" s="49"/>
      <c r="K6" s="49"/>
      <c r="L6" s="54"/>
      <c r="M6" s="81">
        <f t="shared" ref="M6:M20" si="0">P6+T6+X6+AB6+AF6+AJ6+AN6+AR6+AV6</f>
        <v>64</v>
      </c>
      <c r="N6" s="86">
        <v>20130701</v>
      </c>
      <c r="O6" s="86">
        <v>20130701</v>
      </c>
      <c r="P6" s="86">
        <v>44</v>
      </c>
      <c r="Q6" s="86"/>
      <c r="R6" s="86">
        <v>20130701</v>
      </c>
      <c r="S6" s="86">
        <v>20130701</v>
      </c>
      <c r="T6" s="86">
        <v>8</v>
      </c>
      <c r="U6" s="86"/>
      <c r="V6" s="86">
        <v>20130701</v>
      </c>
      <c r="W6" s="86">
        <v>20130701</v>
      </c>
      <c r="X6" s="86">
        <v>12</v>
      </c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25">
        <f>VLOOKUP("1S",$F$5:$N$200,9,FALSE)</f>
        <v>20130701</v>
      </c>
      <c r="AY6" s="25">
        <f>VLOOKUP("1E",$F$5:$O$200,10,FALSE)</f>
        <v>20130701</v>
      </c>
      <c r="AZ6" s="6">
        <f>IF(AX6="N","无",IF(OR(ISBLANK(AX6),(AX6=0)),IF(OR(ISBLANK(AY6),(AY6=0)),0,"ERROR"),IF(OR(ISBLANK(AY6),(AY6=0)),1,10)))</f>
        <v>10</v>
      </c>
      <c r="BA6" s="25">
        <f>VLOOKUP("1S",$F$5:$S$200,13,FALSE)</f>
        <v>20130701</v>
      </c>
      <c r="BB6" s="25">
        <f>VLOOKUP("1E",$F$5:$S$200,14,FALSE)</f>
        <v>20130701</v>
      </c>
      <c r="BC6" s="6">
        <f>IF(BA6="N","无",IF(OR(ISBLANK(BA6),(BA6=0)),IF(OR(ISBLANK(BB6),(BB6=0)),0,"ERROR"),IF(OR(ISBLANK(BB6),(BB6=0)),1,10)))</f>
        <v>10</v>
      </c>
      <c r="BD6" s="25">
        <f>VLOOKUP("1S",$F$5:$W$200,17,FALSE)</f>
        <v>20130701</v>
      </c>
      <c r="BE6" s="25">
        <f>VLOOKUP("1E",$F$5:$W$200,18,FALSE)</f>
        <v>20130701</v>
      </c>
      <c r="BF6" s="6">
        <f>IF(BD6="N","无",IF(OR(ISBLANK(BD6),(BD6=0)),IF(OR(ISBLANK(BE6),(BE6=0)),0,"ERROR"),IF(OR(ISBLANK(BE6),(BE6=0)),1,10)))</f>
        <v>10</v>
      </c>
      <c r="BG6" s="25">
        <f>VLOOKUP("1S",$F$5:$AA$200,21,FALSE)</f>
        <v>0</v>
      </c>
      <c r="BH6" s="25">
        <f>VLOOKUP("1E",$F$5:$AA$200,22,FALSE)</f>
        <v>0</v>
      </c>
      <c r="BI6" s="6">
        <f>IF(BG6="N","无",IF(OR(ISBLANK(BG6),(BG6=0)),IF(OR(ISBLANK(BH6),(BH6=0)),0,"ERROR"),IF(OR(ISBLANK(BH6),(BH6=0)),1,10)))</f>
        <v>0</v>
      </c>
      <c r="BJ6" s="25">
        <f>VLOOKUP("1S",$F$5:$AE$200,25,FALSE)</f>
        <v>0</v>
      </c>
      <c r="BK6" s="25">
        <f>VLOOKUP("1E",$F$5:$AE$200,26,FALSE)</f>
        <v>0</v>
      </c>
      <c r="BL6" s="6">
        <f>IF(BJ6="N","无",IF(OR(ISBLANK(BJ6),(BJ6=0)),IF(OR(ISBLANK(BK6),(BK6=0)),0,"ERROR"),IF(OR(ISBLANK(BK6),(BK6=0)),1,10)))</f>
        <v>0</v>
      </c>
      <c r="BM6" s="25">
        <f>VLOOKUP("1S",$F$5:$AI$200,29,FALSE)</f>
        <v>0</v>
      </c>
      <c r="BN6" s="25">
        <f>VLOOKUP("1E",$F$5:$AI$200,30,FALSE)</f>
        <v>0</v>
      </c>
      <c r="BO6" s="6">
        <f>IF(BM6="N","无",IF(OR(ISBLANK(BM6),(BM6=0)),IF(OR(ISBLANK(BN6),(BN6=0)),0,"ERROR"),IF(OR(ISBLANK(BN6),(BN6=0)),1,10)))</f>
        <v>0</v>
      </c>
      <c r="BP6" s="25">
        <f>VLOOKUP("1S",$F$5:$AM$200,33,FALSE)</f>
        <v>0</v>
      </c>
      <c r="BQ6" s="25">
        <f>VLOOKUP("1E",$F$5:$AM$200,34,FALSE)</f>
        <v>0</v>
      </c>
      <c r="BR6" s="6">
        <f>IF(BP6="N","无",IF(OR(ISBLANK(BP6),(BP6=0)),IF(OR(ISBLANK(BQ6),(BQ6=0)),0,"ERROR"),IF(OR(ISBLANK(BQ6),(BQ6=0)),1,10)))</f>
        <v>0</v>
      </c>
      <c r="BS6" s="25">
        <f>VLOOKUP("1S",$F$5:$AQ$200,37,FALSE)</f>
        <v>0</v>
      </c>
      <c r="BT6" s="25">
        <f>VLOOKUP("1E",$F$5:$AQ$200,38,FALSE)</f>
        <v>0</v>
      </c>
      <c r="BU6" s="6">
        <f>IF(BS6="N","无",IF(OR(ISBLANK(BS6),(BS6=0)),IF(OR(ISBLANK(BT6),(BT6=0)),0,"ERROR"),IF(OR(ISBLANK(BT6),(BT6=0)),1,10)))</f>
        <v>0</v>
      </c>
      <c r="BV6" s="25">
        <f>VLOOKUP("1S",$F$5:$AU$200,41,FALSE)</f>
        <v>0</v>
      </c>
      <c r="BW6" s="25">
        <f>VLOOKUP("1E",$F$5:$AU$200,42,FALSE)</f>
        <v>0</v>
      </c>
      <c r="BX6" s="6">
        <f>IF(BV6="N","无",IF(OR(ISBLANK(BV6),(BV6=0)),IF(OR(ISBLANK(BW6),(BW6=0)),0,"ERROR"),IF(OR(ISBLANK(BW6),(BW6=0)),1,10)))</f>
        <v>0</v>
      </c>
      <c r="BY6" s="28">
        <f>IF(AX6="N","无",BX6+BU6+BR6+BO6+BL6+BI6+BF6+BC6+AZ6)</f>
        <v>30</v>
      </c>
    </row>
    <row r="7" spans="1:77" ht="24" customHeight="1">
      <c r="A7" s="55" t="s">
        <v>140</v>
      </c>
      <c r="B7" s="56"/>
      <c r="C7" s="56"/>
      <c r="D7" s="56"/>
      <c r="E7" s="41"/>
      <c r="F7" s="85"/>
      <c r="G7" s="85"/>
      <c r="H7" s="49"/>
      <c r="I7" s="49">
        <v>1</v>
      </c>
      <c r="J7" s="49"/>
      <c r="K7" s="49"/>
      <c r="L7" s="54"/>
      <c r="M7" s="81">
        <f t="shared" si="0"/>
        <v>64</v>
      </c>
      <c r="N7" s="86">
        <v>20130701</v>
      </c>
      <c r="O7" s="86">
        <v>20130701</v>
      </c>
      <c r="P7" s="86">
        <v>44</v>
      </c>
      <c r="Q7" s="86"/>
      <c r="R7" s="86">
        <v>20130701</v>
      </c>
      <c r="S7" s="86">
        <v>20130701</v>
      </c>
      <c r="T7" s="86">
        <v>8</v>
      </c>
      <c r="U7" s="86"/>
      <c r="V7" s="86">
        <v>20130701</v>
      </c>
      <c r="W7" s="86">
        <v>20130701</v>
      </c>
      <c r="X7" s="86">
        <v>12</v>
      </c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25">
        <f>VLOOKUP("2S",$F$5:$N$200,9,FALSE)</f>
        <v>20130701</v>
      </c>
      <c r="AY7" s="25">
        <f>VLOOKUP("2E",$F$5:$O$200,10,FALSE)</f>
        <v>20130701</v>
      </c>
      <c r="AZ7" s="6">
        <f t="shared" ref="AZ7:AZ13" si="1">IF(AX7="N","无",IF(OR(ISBLANK(AX7),(AX7=0)),IF(OR(ISBLANK(AY7),(AY7=0)),0,"ERROR"),IF(OR(ISBLANK(AY7),(AY7=0)),1,10)))</f>
        <v>10</v>
      </c>
      <c r="BA7" s="25">
        <f>VLOOKUP("2S",$F$5:$S$200,13,FALSE)</f>
        <v>20130701</v>
      </c>
      <c r="BB7" s="25">
        <f>VLOOKUP("2E",$F$5:$S$200,14,FALSE)</f>
        <v>20130701</v>
      </c>
      <c r="BC7" s="6">
        <f t="shared" ref="BC7:BC13" si="2">IF(BA7="N","无",IF(OR(ISBLANK(BA7),(BA7=0)),IF(OR(ISBLANK(BB7),(BB7=0)),0,"ERROR"),IF(OR(ISBLANK(BB7),(BB7=0)),1,10)))</f>
        <v>10</v>
      </c>
      <c r="BD7" s="25">
        <f>VLOOKUP("2S",$F$5:$W$200,17,FALSE)</f>
        <v>20130701</v>
      </c>
      <c r="BE7" s="25">
        <f>VLOOKUP("2E",$F$5:$W$200,18,FALSE)</f>
        <v>20130701</v>
      </c>
      <c r="BF7" s="6">
        <f t="shared" ref="BF7:BF13" si="3">IF(BD7="N","无",IF(OR(ISBLANK(BD7),(BD7=0)),IF(OR(ISBLANK(BE7),(BE7=0)),0,"ERROR"),IF(OR(ISBLANK(BE7),(BE7=0)),1,10)))</f>
        <v>10</v>
      </c>
      <c r="BG7" s="25">
        <f>VLOOKUP("2S",$F$5:$AA$200,21,FALSE)</f>
        <v>0</v>
      </c>
      <c r="BH7" s="25">
        <f>VLOOKUP("2E",$F$5:$AA$200,22,FALSE)</f>
        <v>0</v>
      </c>
      <c r="BI7" s="6">
        <f t="shared" ref="BI7:BI13" si="4">IF(BG7="N","无",IF(OR(ISBLANK(BG7),(BG7=0)),IF(OR(ISBLANK(BH7),(BH7=0)),0,"ERROR"),IF(OR(ISBLANK(BH7),(BH7=0)),1,10)))</f>
        <v>0</v>
      </c>
      <c r="BJ7" s="25">
        <f>VLOOKUP("2S",$F$5:$AE$200,25,FALSE)</f>
        <v>0</v>
      </c>
      <c r="BK7" s="25">
        <f>VLOOKUP("2E",$F$5:$AE$200,26,FALSE)</f>
        <v>0</v>
      </c>
      <c r="BL7" s="6">
        <f t="shared" ref="BL7:BL13" si="5">IF(BJ7="N","无",IF(OR(ISBLANK(BJ7),(BJ7=0)),IF(OR(ISBLANK(BK7),(BK7=0)),0,"ERROR"),IF(OR(ISBLANK(BK7),(BK7=0)),1,10)))</f>
        <v>0</v>
      </c>
      <c r="BM7" s="25">
        <f>VLOOKUP("2S",$F$5:$AI$200,29,FALSE)</f>
        <v>0</v>
      </c>
      <c r="BN7" s="25">
        <f>VLOOKUP("2E",$F$5:$AI$200,30,FALSE)</f>
        <v>0</v>
      </c>
      <c r="BO7" s="6">
        <f t="shared" ref="BO7:BO13" si="6">IF(BM7="N","无",IF(OR(ISBLANK(BM7),(BM7=0)),IF(OR(ISBLANK(BN7),(BN7=0)),0,"ERROR"),IF(OR(ISBLANK(BN7),(BN7=0)),1,10)))</f>
        <v>0</v>
      </c>
      <c r="BP7" s="25">
        <f>VLOOKUP("2S",$F$5:$AM$200,33,FALSE)</f>
        <v>0</v>
      </c>
      <c r="BQ7" s="25">
        <f>VLOOKUP("2E",$F$5:$AM$200,34,FALSE)</f>
        <v>0</v>
      </c>
      <c r="BR7" s="6">
        <f t="shared" ref="BR7:BR13" si="7">IF(BP7="N","无",IF(OR(ISBLANK(BP7),(BP7=0)),IF(OR(ISBLANK(BQ7),(BQ7=0)),0,"ERROR"),IF(OR(ISBLANK(BQ7),(BQ7=0)),1,10)))</f>
        <v>0</v>
      </c>
      <c r="BS7" s="25">
        <f>VLOOKUP("2S",$F$5:$AQ$200,37,FALSE)</f>
        <v>0</v>
      </c>
      <c r="BT7" s="25">
        <f>VLOOKUP("2E",$F$5:$AQ$200,38,FALSE)</f>
        <v>0</v>
      </c>
      <c r="BU7" s="6">
        <f t="shared" ref="BU7:BU13" si="8">IF(BS7="N","无",IF(OR(ISBLANK(BS7),(BS7=0)),IF(OR(ISBLANK(BT7),(BT7=0)),0,"ERROR"),IF(OR(ISBLANK(BT7),(BT7=0)),1,10)))</f>
        <v>0</v>
      </c>
      <c r="BV7" s="25">
        <f>VLOOKUP("2S",$F$5:$AU$200,41,FALSE)</f>
        <v>0</v>
      </c>
      <c r="BW7" s="25">
        <f>VLOOKUP("2E",$F$5:$AU$200,42,FALSE)</f>
        <v>0</v>
      </c>
      <c r="BX7" s="6">
        <f t="shared" ref="BX7:BX13" si="9">IF(BV7="N","无",IF(OR(ISBLANK(BV7),(BV7=0)),IF(OR(ISBLANK(BW7),(BW7=0)),0,"ERROR"),IF(OR(ISBLANK(BW7),(BW7=0)),1,10)))</f>
        <v>0</v>
      </c>
      <c r="BY7" s="28">
        <f t="shared" ref="BY7:BY13" si="10">IF(AX7="N","无",BX7+BU7+BR7+BO7+BL7+BI7+BF7+BC7+AZ7)</f>
        <v>30</v>
      </c>
    </row>
    <row r="8" spans="1:77" ht="24" customHeight="1">
      <c r="A8" s="55" t="s">
        <v>141</v>
      </c>
      <c r="B8" s="56"/>
      <c r="C8" s="56"/>
      <c r="D8" s="56"/>
      <c r="E8" s="41"/>
      <c r="F8" s="85"/>
      <c r="G8" s="85"/>
      <c r="H8" s="49"/>
      <c r="I8" s="49">
        <v>10</v>
      </c>
      <c r="J8" s="49"/>
      <c r="K8" s="49"/>
      <c r="L8" s="54"/>
      <c r="M8" s="81">
        <f t="shared" si="0"/>
        <v>64</v>
      </c>
      <c r="N8" s="86">
        <v>20130701</v>
      </c>
      <c r="O8" s="86">
        <v>20130701</v>
      </c>
      <c r="P8" s="86">
        <v>44</v>
      </c>
      <c r="Q8" s="86"/>
      <c r="R8" s="86">
        <v>20130701</v>
      </c>
      <c r="S8" s="86">
        <v>20130701</v>
      </c>
      <c r="T8" s="86">
        <v>8</v>
      </c>
      <c r="U8" s="86"/>
      <c r="V8" s="86">
        <v>20130701</v>
      </c>
      <c r="W8" s="86">
        <v>20130701</v>
      </c>
      <c r="X8" s="86">
        <v>12</v>
      </c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25">
        <f>VLOOKUP("3S",$F$5:$N$200,9,FALSE)</f>
        <v>20130701</v>
      </c>
      <c r="AY8" s="25">
        <f>VLOOKUP("3E",$F$5:$O$200,10,FALSE)</f>
        <v>20130701</v>
      </c>
      <c r="AZ8" s="6">
        <f t="shared" si="1"/>
        <v>10</v>
      </c>
      <c r="BA8" s="25">
        <f>VLOOKUP("3S",$F$5:$S$200,13,FALSE)</f>
        <v>20130701</v>
      </c>
      <c r="BB8" s="25">
        <f>VLOOKUP("3E",$F$5:$S$200,14,FALSE)</f>
        <v>20130701</v>
      </c>
      <c r="BC8" s="6">
        <f t="shared" si="2"/>
        <v>10</v>
      </c>
      <c r="BD8" s="25">
        <f>VLOOKUP("3S",$F$5:$W$200,17,FALSE)</f>
        <v>20130701</v>
      </c>
      <c r="BE8" s="25">
        <f>VLOOKUP("3E",$F$5:$W$200,18,FALSE)</f>
        <v>20130701</v>
      </c>
      <c r="BF8" s="6">
        <f t="shared" si="3"/>
        <v>10</v>
      </c>
      <c r="BG8" s="25">
        <f>VLOOKUP("3S",$F$5:$AA$200,21,FALSE)</f>
        <v>0</v>
      </c>
      <c r="BH8" s="25">
        <f>VLOOKUP("3E",$F$5:$AA$200,22,FALSE)</f>
        <v>0</v>
      </c>
      <c r="BI8" s="6">
        <f t="shared" si="4"/>
        <v>0</v>
      </c>
      <c r="BJ8" s="25">
        <f>VLOOKUP("3S",$F$5:$AE$200,25,FALSE)</f>
        <v>0</v>
      </c>
      <c r="BK8" s="25">
        <f>VLOOKUP("3E",$F$5:$AE$200,26,FALSE)</f>
        <v>0</v>
      </c>
      <c r="BL8" s="6">
        <f t="shared" si="5"/>
        <v>0</v>
      </c>
      <c r="BM8" s="25">
        <f>VLOOKUP("3S",$F$5:$AI$200,29,FALSE)</f>
        <v>0</v>
      </c>
      <c r="BN8" s="25">
        <f>VLOOKUP("3E",$F$5:$AI$200,30,FALSE)</f>
        <v>0</v>
      </c>
      <c r="BO8" s="6">
        <f t="shared" si="6"/>
        <v>0</v>
      </c>
      <c r="BP8" s="25">
        <f>VLOOKUP("3S",$F$5:$AM$200,33,FALSE)</f>
        <v>0</v>
      </c>
      <c r="BQ8" s="25">
        <f>VLOOKUP("3E",$F$5:$AM$200,34,FALSE)</f>
        <v>0</v>
      </c>
      <c r="BR8" s="6">
        <f t="shared" si="7"/>
        <v>0</v>
      </c>
      <c r="BS8" s="25">
        <f>VLOOKUP("3S",$F$5:$AQ$200,37,FALSE)</f>
        <v>0</v>
      </c>
      <c r="BT8" s="25">
        <f>VLOOKUP("3E",$F$5:$AQ$200,38,FALSE)</f>
        <v>0</v>
      </c>
      <c r="BU8" s="6">
        <f t="shared" si="8"/>
        <v>0</v>
      </c>
      <c r="BV8" s="25">
        <f>VLOOKUP("3S",$F$5:$AU$200,41,FALSE)</f>
        <v>0</v>
      </c>
      <c r="BW8" s="25">
        <f>VLOOKUP("3E",$F$5:$AU$200,42,FALSE)</f>
        <v>0</v>
      </c>
      <c r="BX8" s="6">
        <f t="shared" si="9"/>
        <v>0</v>
      </c>
      <c r="BY8" s="28">
        <f t="shared" si="10"/>
        <v>30</v>
      </c>
    </row>
    <row r="9" spans="1:77" ht="24" customHeight="1">
      <c r="A9" s="55" t="s">
        <v>142</v>
      </c>
      <c r="B9" s="56"/>
      <c r="C9" s="56"/>
      <c r="D9" s="56"/>
      <c r="E9" s="41"/>
      <c r="F9" s="85"/>
      <c r="G9" s="85"/>
      <c r="H9" s="49"/>
      <c r="I9" s="49">
        <v>1</v>
      </c>
      <c r="J9" s="49"/>
      <c r="K9" s="49"/>
      <c r="L9" s="54"/>
      <c r="M9" s="81">
        <f t="shared" si="0"/>
        <v>64</v>
      </c>
      <c r="N9" s="86">
        <v>20130701</v>
      </c>
      <c r="O9" s="86">
        <v>20130701</v>
      </c>
      <c r="P9" s="86">
        <v>44</v>
      </c>
      <c r="Q9" s="86"/>
      <c r="R9" s="86">
        <v>20130701</v>
      </c>
      <c r="S9" s="86">
        <v>20130701</v>
      </c>
      <c r="T9" s="86">
        <v>8</v>
      </c>
      <c r="U9" s="86"/>
      <c r="V9" s="86">
        <v>20130701</v>
      </c>
      <c r="W9" s="86">
        <v>20130701</v>
      </c>
      <c r="X9" s="86">
        <v>12</v>
      </c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25">
        <f>VLOOKUP("4SE",$F$5:$N$200,9,FALSE)</f>
        <v>20130701</v>
      </c>
      <c r="AY9" s="25">
        <f>VLOOKUP("4SE",$F$5:$O$200,10,FALSE)</f>
        <v>20130701</v>
      </c>
      <c r="AZ9" s="6">
        <f t="shared" si="1"/>
        <v>10</v>
      </c>
      <c r="BA9" s="25">
        <f>VLOOKUP("4SE",$F$5:$S$200,13,FALSE)</f>
        <v>20130701</v>
      </c>
      <c r="BB9" s="25">
        <f>VLOOKUP("4SE",$F$5:$S$200,14,FALSE)</f>
        <v>20130701</v>
      </c>
      <c r="BC9" s="6">
        <f t="shared" si="2"/>
        <v>10</v>
      </c>
      <c r="BD9" s="25">
        <f>VLOOKUP("4SE",$F$5:$W$200,17,FALSE)</f>
        <v>20130701</v>
      </c>
      <c r="BE9" s="25">
        <f>VLOOKUP("4SE",$F$5:$W$200,18,FALSE)</f>
        <v>20130701</v>
      </c>
      <c r="BF9" s="6">
        <f t="shared" si="3"/>
        <v>10</v>
      </c>
      <c r="BG9" s="25">
        <f>VLOOKUP("4SE",$F$5:$AA$200,21,FALSE)</f>
        <v>0</v>
      </c>
      <c r="BH9" s="25">
        <f>VLOOKUP("4SE",$F$5:$AA$200,22,FALSE)</f>
        <v>0</v>
      </c>
      <c r="BI9" s="6">
        <f t="shared" si="4"/>
        <v>0</v>
      </c>
      <c r="BJ9" s="25">
        <f>VLOOKUP("4SE",$F$5:$AE$200,25,FALSE)</f>
        <v>0</v>
      </c>
      <c r="BK9" s="25">
        <f>VLOOKUP("4SE",$F$5:$AE$200,26,FALSE)</f>
        <v>0</v>
      </c>
      <c r="BL9" s="6">
        <f t="shared" si="5"/>
        <v>0</v>
      </c>
      <c r="BM9" s="25">
        <f>VLOOKUP("4SE",$F$5:$AI$200,29,FALSE)</f>
        <v>0</v>
      </c>
      <c r="BN9" s="25">
        <f>VLOOKUP("4SE",$F$5:$AI$200,30,FALSE)</f>
        <v>0</v>
      </c>
      <c r="BO9" s="6">
        <f t="shared" si="6"/>
        <v>0</v>
      </c>
      <c r="BP9" s="25">
        <f>VLOOKUP("4SE",$F$5:$AM$200,33,FALSE)</f>
        <v>0</v>
      </c>
      <c r="BQ9" s="25">
        <f>VLOOKUP("4SE",$F$5:$AM$200,34,FALSE)</f>
        <v>0</v>
      </c>
      <c r="BR9" s="6">
        <f t="shared" si="7"/>
        <v>0</v>
      </c>
      <c r="BS9" s="25">
        <f>VLOOKUP("4SE",$F$5:$AQ$200,37,FALSE)</f>
        <v>0</v>
      </c>
      <c r="BT9" s="25">
        <f>VLOOKUP("4SE",$F$5:$AQ$200,38,FALSE)</f>
        <v>0</v>
      </c>
      <c r="BU9" s="6">
        <f t="shared" si="8"/>
        <v>0</v>
      </c>
      <c r="BV9" s="25">
        <f>VLOOKUP("4SE",$F$5:$AU$200,41,FALSE)</f>
        <v>0</v>
      </c>
      <c r="BW9" s="25">
        <f>VLOOKUP("4SE",$F$5:$AU$200,42,FALSE)</f>
        <v>0</v>
      </c>
      <c r="BX9" s="6">
        <f t="shared" si="9"/>
        <v>0</v>
      </c>
      <c r="BY9" s="28">
        <f t="shared" si="10"/>
        <v>30</v>
      </c>
    </row>
    <row r="10" spans="1:77" ht="24" customHeight="1">
      <c r="A10" s="55" t="s">
        <v>143</v>
      </c>
      <c r="B10" s="56"/>
      <c r="C10" s="56"/>
      <c r="D10" s="56"/>
      <c r="E10" s="41"/>
      <c r="F10" s="85" t="s">
        <v>147</v>
      </c>
      <c r="G10" s="85"/>
      <c r="H10" s="49"/>
      <c r="I10" s="49">
        <v>1</v>
      </c>
      <c r="J10" s="49"/>
      <c r="K10" s="49"/>
      <c r="L10" s="54"/>
      <c r="M10" s="81">
        <f t="shared" si="0"/>
        <v>64</v>
      </c>
      <c r="N10" s="86">
        <v>20130701</v>
      </c>
      <c r="O10" s="86">
        <v>20130701</v>
      </c>
      <c r="P10" s="86">
        <v>44</v>
      </c>
      <c r="Q10" s="86"/>
      <c r="R10" s="86">
        <v>20130701</v>
      </c>
      <c r="S10" s="86">
        <v>20130701</v>
      </c>
      <c r="T10" s="86">
        <v>8</v>
      </c>
      <c r="U10" s="86"/>
      <c r="V10" s="86">
        <v>20130701</v>
      </c>
      <c r="W10" s="86">
        <v>20130701</v>
      </c>
      <c r="X10" s="86">
        <v>12</v>
      </c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25">
        <f>VLOOKUP("5S",$F$5:$N$200,9,FALSE)</f>
        <v>20130701</v>
      </c>
      <c r="AY10" s="25">
        <f>VLOOKUP("5E",$F$5:$O$200,10,FALSE)</f>
        <v>20130701</v>
      </c>
      <c r="AZ10" s="6">
        <f t="shared" si="1"/>
        <v>10</v>
      </c>
      <c r="BA10" s="25">
        <f>VLOOKUP("5S",$F$5:$S$200,13,FALSE)</f>
        <v>20130701</v>
      </c>
      <c r="BB10" s="25">
        <f>VLOOKUP("5E",$F$5:$S$200,14,FALSE)</f>
        <v>20130701</v>
      </c>
      <c r="BC10" s="6">
        <f t="shared" si="2"/>
        <v>10</v>
      </c>
      <c r="BD10" s="25">
        <f>VLOOKUP("5S",$F$5:$W$200,17,FALSE)</f>
        <v>20130701</v>
      </c>
      <c r="BE10" s="25">
        <f>VLOOKUP("5E",$F$5:$W$200,18,FALSE)</f>
        <v>20130701</v>
      </c>
      <c r="BF10" s="6">
        <f t="shared" si="3"/>
        <v>10</v>
      </c>
      <c r="BG10" s="25">
        <f>VLOOKUP("5S",$F$5:$AA$200,21,FALSE)</f>
        <v>0</v>
      </c>
      <c r="BH10" s="25">
        <f>VLOOKUP("5E",$F$5:$AA$200,22,FALSE)</f>
        <v>0</v>
      </c>
      <c r="BI10" s="6">
        <f t="shared" si="4"/>
        <v>0</v>
      </c>
      <c r="BJ10" s="25">
        <f>VLOOKUP("5S",$F$5:$AE$200,25,FALSE)</f>
        <v>0</v>
      </c>
      <c r="BK10" s="25">
        <f>VLOOKUP("5E",$F$5:$AE$200,26,FALSE)</f>
        <v>0</v>
      </c>
      <c r="BL10" s="6">
        <f t="shared" si="5"/>
        <v>0</v>
      </c>
      <c r="BM10" s="25">
        <f>VLOOKUP("5S",$F$5:$AI$200,29,FALSE)</f>
        <v>0</v>
      </c>
      <c r="BN10" s="25">
        <f>VLOOKUP("5E",$F$5:$AI$200,30,FALSE)</f>
        <v>0</v>
      </c>
      <c r="BO10" s="6">
        <f t="shared" si="6"/>
        <v>0</v>
      </c>
      <c r="BP10" s="25">
        <f>VLOOKUP("5S",$F$5:$AM$200,33,FALSE)</f>
        <v>0</v>
      </c>
      <c r="BQ10" s="25">
        <f>VLOOKUP("5E",$F$5:$AM$200,34,FALSE)</f>
        <v>0</v>
      </c>
      <c r="BR10" s="6">
        <f t="shared" si="7"/>
        <v>0</v>
      </c>
      <c r="BS10" s="25">
        <f>VLOOKUP("5S",$F$5:$AQ$200,37,FALSE)</f>
        <v>0</v>
      </c>
      <c r="BT10" s="25">
        <f>VLOOKUP("5E",$F$5:$AQ$200,38,FALSE)</f>
        <v>0</v>
      </c>
      <c r="BU10" s="6">
        <f t="shared" si="8"/>
        <v>0</v>
      </c>
      <c r="BV10" s="25">
        <f>VLOOKUP("5S",$F$5:$AU$200,41,FALSE)</f>
        <v>0</v>
      </c>
      <c r="BW10" s="25">
        <f>VLOOKUP("5E",$F$5:$AU$200,42,FALSE)</f>
        <v>0</v>
      </c>
      <c r="BX10" s="6">
        <f t="shared" si="9"/>
        <v>0</v>
      </c>
      <c r="BY10" s="28">
        <f t="shared" si="10"/>
        <v>30</v>
      </c>
    </row>
    <row r="11" spans="1:77" ht="24" customHeight="1">
      <c r="A11" s="55" t="s">
        <v>144</v>
      </c>
      <c r="B11" s="56"/>
      <c r="C11" s="56"/>
      <c r="D11" s="56"/>
      <c r="E11" s="41"/>
      <c r="F11" s="85" t="s">
        <v>149</v>
      </c>
      <c r="G11" s="85" t="s">
        <v>150</v>
      </c>
      <c r="H11" s="49"/>
      <c r="I11" s="49">
        <v>10</v>
      </c>
      <c r="J11" s="49"/>
      <c r="K11" s="49"/>
      <c r="L11" s="54"/>
      <c r="M11" s="81">
        <f t="shared" si="0"/>
        <v>64</v>
      </c>
      <c r="N11" s="87">
        <v>20130701</v>
      </c>
      <c r="O11" s="87">
        <v>20130701</v>
      </c>
      <c r="P11" s="87">
        <v>44</v>
      </c>
      <c r="Q11" s="87"/>
      <c r="R11" s="87">
        <v>20130701</v>
      </c>
      <c r="S11" s="87">
        <v>20130701</v>
      </c>
      <c r="T11" s="87">
        <v>8</v>
      </c>
      <c r="U11" s="87"/>
      <c r="V11" s="87">
        <v>20130701</v>
      </c>
      <c r="W11" s="87">
        <v>20130701</v>
      </c>
      <c r="X11" s="87">
        <v>12</v>
      </c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25">
        <f>VLOOKUP("6S",$F$5:$N$200,9,FALSE)</f>
        <v>20130701</v>
      </c>
      <c r="AY11" s="25">
        <f>VLOOKUP("6E",$F$5:$O$200,10,FALSE)</f>
        <v>20130701</v>
      </c>
      <c r="AZ11" s="6">
        <f t="shared" si="1"/>
        <v>10</v>
      </c>
      <c r="BA11" s="25">
        <f>VLOOKUP("6S",$F$5:$S$200,13,FALSE)</f>
        <v>20130701</v>
      </c>
      <c r="BB11" s="25">
        <f>VLOOKUP("6E",$F$5:$S$200,14,FALSE)</f>
        <v>20130701</v>
      </c>
      <c r="BC11" s="6">
        <f t="shared" si="2"/>
        <v>10</v>
      </c>
      <c r="BD11" s="25">
        <f>VLOOKUP("6S",$F$5:$W$200,17,FALSE)</f>
        <v>20130701</v>
      </c>
      <c r="BE11" s="25">
        <f>VLOOKUP("6E",$F$5:$W$200,18,FALSE)</f>
        <v>20130701</v>
      </c>
      <c r="BF11" s="6">
        <f t="shared" si="3"/>
        <v>10</v>
      </c>
      <c r="BG11" s="25">
        <f>VLOOKUP("6S",$F$5:$AA$200,21,FALSE)</f>
        <v>0</v>
      </c>
      <c r="BH11" s="25">
        <f>VLOOKUP("6E",$F$5:$AA$200,22,FALSE)</f>
        <v>0</v>
      </c>
      <c r="BI11" s="6">
        <f t="shared" si="4"/>
        <v>0</v>
      </c>
      <c r="BJ11" s="25">
        <f>VLOOKUP("6S",$F$5:$AE$200,25,FALSE)</f>
        <v>0</v>
      </c>
      <c r="BK11" s="25">
        <f>VLOOKUP("6E",$F$5:$AE$200,26,FALSE)</f>
        <v>0</v>
      </c>
      <c r="BL11" s="6">
        <f t="shared" si="5"/>
        <v>0</v>
      </c>
      <c r="BM11" s="25">
        <f>VLOOKUP("6S",$F$5:$AI$200,29,FALSE)</f>
        <v>0</v>
      </c>
      <c r="BN11" s="25">
        <f>VLOOKUP("6E",$F$5:$AI$200,30,FALSE)</f>
        <v>0</v>
      </c>
      <c r="BO11" s="6">
        <f t="shared" si="6"/>
        <v>0</v>
      </c>
      <c r="BP11" s="25">
        <f>VLOOKUP("6S",$F$5:$AM$200,33,FALSE)</f>
        <v>0</v>
      </c>
      <c r="BQ11" s="25">
        <f>VLOOKUP("6E",$F$5:$AM$200,34,FALSE)</f>
        <v>0</v>
      </c>
      <c r="BR11" s="6">
        <f t="shared" si="7"/>
        <v>0</v>
      </c>
      <c r="BS11" s="25">
        <f>VLOOKUP("6S",$F$5:$AQ$200,37,FALSE)</f>
        <v>0</v>
      </c>
      <c r="BT11" s="25">
        <f>VLOOKUP("6E",$F$5:$AQ$200,38,FALSE)</f>
        <v>0</v>
      </c>
      <c r="BU11" s="6">
        <f t="shared" si="8"/>
        <v>0</v>
      </c>
      <c r="BV11" s="25">
        <f>VLOOKUP("6S",$F$5:$AU$200,41,FALSE)</f>
        <v>0</v>
      </c>
      <c r="BW11" s="25">
        <f>VLOOKUP("6E",$F$5:$AU$200,42,FALSE)</f>
        <v>0</v>
      </c>
      <c r="BX11" s="6">
        <f t="shared" si="9"/>
        <v>0</v>
      </c>
      <c r="BY11" s="28">
        <f t="shared" si="10"/>
        <v>30</v>
      </c>
    </row>
    <row r="12" spans="1:77" ht="24" customHeight="1">
      <c r="A12" s="55" t="s">
        <v>145</v>
      </c>
      <c r="B12" s="56"/>
      <c r="C12" s="56"/>
      <c r="D12" s="56"/>
      <c r="E12" s="41"/>
      <c r="F12" s="85" t="s">
        <v>157</v>
      </c>
      <c r="G12" s="85"/>
      <c r="H12" s="49"/>
      <c r="I12" s="49">
        <v>3</v>
      </c>
      <c r="J12" s="49"/>
      <c r="K12" s="49"/>
      <c r="L12" s="54"/>
      <c r="M12" s="81">
        <f t="shared" si="0"/>
        <v>64</v>
      </c>
      <c r="N12" s="87">
        <v>20130701</v>
      </c>
      <c r="O12" s="87">
        <v>20130701</v>
      </c>
      <c r="P12" s="87">
        <v>44</v>
      </c>
      <c r="Q12" s="87"/>
      <c r="R12" s="87">
        <v>20130701</v>
      </c>
      <c r="S12" s="87">
        <v>20130701</v>
      </c>
      <c r="T12" s="87">
        <v>8</v>
      </c>
      <c r="U12" s="87"/>
      <c r="V12" s="87">
        <v>20130701</v>
      </c>
      <c r="W12" s="87">
        <v>20130701</v>
      </c>
      <c r="X12" s="87">
        <v>12</v>
      </c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25">
        <f>VLOOKUP("7S",$F$5:$N$200,9,FALSE)</f>
        <v>20130701</v>
      </c>
      <c r="AY12" s="25">
        <f>VLOOKUP("7E",$F$5:$O$200,10,FALSE)</f>
        <v>20130701</v>
      </c>
      <c r="AZ12" s="6">
        <f t="shared" si="1"/>
        <v>10</v>
      </c>
      <c r="BA12" s="25">
        <f>VLOOKUP("7S",$F$5:$S$200,13,FALSE)</f>
        <v>0</v>
      </c>
      <c r="BB12" s="25">
        <f>VLOOKUP("7E",$F$5:$S$200,14,FALSE)</f>
        <v>0</v>
      </c>
      <c r="BC12" s="6">
        <f t="shared" si="2"/>
        <v>0</v>
      </c>
      <c r="BD12" s="25">
        <f>VLOOKUP("7S",$F$5:$W$200,17,FALSE)</f>
        <v>0</v>
      </c>
      <c r="BE12" s="25">
        <f>VLOOKUP("7E",$F$5:$W$200,18,FALSE)</f>
        <v>0</v>
      </c>
      <c r="BF12" s="6">
        <f t="shared" si="3"/>
        <v>0</v>
      </c>
      <c r="BG12" s="25">
        <f>VLOOKUP("7S",$F$5:$AA$200,21,FALSE)</f>
        <v>0</v>
      </c>
      <c r="BH12" s="25">
        <f>VLOOKUP("7E",$F$5:$AA$200,22,FALSE)</f>
        <v>0</v>
      </c>
      <c r="BI12" s="6">
        <f t="shared" si="4"/>
        <v>0</v>
      </c>
      <c r="BJ12" s="25">
        <f>VLOOKUP("7S",$F$5:$AE$200,25,FALSE)</f>
        <v>0</v>
      </c>
      <c r="BK12" s="25">
        <f>VLOOKUP("7E",$F$5:$AE$200,26,FALSE)</f>
        <v>0</v>
      </c>
      <c r="BL12" s="6">
        <f t="shared" si="5"/>
        <v>0</v>
      </c>
      <c r="BM12" s="25">
        <f>VLOOKUP("7S",$F$5:$AI$200,29,FALSE)</f>
        <v>0</v>
      </c>
      <c r="BN12" s="25">
        <f>VLOOKUP("7E",$F$5:$AI$200,30,FALSE)</f>
        <v>0</v>
      </c>
      <c r="BO12" s="6">
        <f t="shared" si="6"/>
        <v>0</v>
      </c>
      <c r="BP12" s="25">
        <f>VLOOKUP("7S",$F$5:$AM$200,33,FALSE)</f>
        <v>0</v>
      </c>
      <c r="BQ12" s="25">
        <f>VLOOKUP("7E",$F$5:$AM$200,34,FALSE)</f>
        <v>0</v>
      </c>
      <c r="BR12" s="6">
        <f t="shared" si="7"/>
        <v>0</v>
      </c>
      <c r="BS12" s="25">
        <f>VLOOKUP("7S",$F$5:$AQ$200,37,FALSE)</f>
        <v>0</v>
      </c>
      <c r="BT12" s="25">
        <f>VLOOKUP("7E",$F$5:$AQ$200,38,FALSE)</f>
        <v>0</v>
      </c>
      <c r="BU12" s="6">
        <f t="shared" si="8"/>
        <v>0</v>
      </c>
      <c r="BV12" s="25">
        <f>VLOOKUP("7S",$F$5:$AU$200,41,FALSE)</f>
        <v>0</v>
      </c>
      <c r="BW12" s="25">
        <f>VLOOKUP("7E",$F$5:$AU$200,42,FALSE)</f>
        <v>0</v>
      </c>
      <c r="BX12" s="6">
        <f t="shared" si="9"/>
        <v>0</v>
      </c>
      <c r="BY12" s="28">
        <f t="shared" si="10"/>
        <v>10</v>
      </c>
    </row>
    <row r="13" spans="1:77" ht="24" customHeight="1">
      <c r="A13" s="55" t="s">
        <v>146</v>
      </c>
      <c r="B13" s="56"/>
      <c r="C13" s="56"/>
      <c r="D13" s="56"/>
      <c r="E13" s="41"/>
      <c r="F13" s="85" t="s">
        <v>159</v>
      </c>
      <c r="G13" s="85" t="s">
        <v>0</v>
      </c>
      <c r="H13" s="49"/>
      <c r="I13" s="49">
        <v>2</v>
      </c>
      <c r="J13" s="49"/>
      <c r="K13" s="49"/>
      <c r="L13" s="54"/>
      <c r="M13" s="81">
        <f t="shared" si="0"/>
        <v>64</v>
      </c>
      <c r="N13" s="86">
        <v>20130701</v>
      </c>
      <c r="O13" s="86">
        <v>20130701</v>
      </c>
      <c r="P13" s="86">
        <v>44</v>
      </c>
      <c r="Q13" s="86"/>
      <c r="R13" s="86">
        <v>20130701</v>
      </c>
      <c r="S13" s="86">
        <v>20130701</v>
      </c>
      <c r="T13" s="86">
        <v>8</v>
      </c>
      <c r="U13" s="86"/>
      <c r="V13" s="86">
        <v>20130701</v>
      </c>
      <c r="W13" s="86">
        <v>20130701</v>
      </c>
      <c r="X13" s="86">
        <v>12</v>
      </c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25" t="str">
        <f>VLOOKUP("8SE",$F$5:$N$200,9,FALSE)</f>
        <v>N</v>
      </c>
      <c r="AY13" s="25">
        <f>VLOOKUP("8SE",$F$5:$O$200,10,FALSE)</f>
        <v>0</v>
      </c>
      <c r="AZ13" s="6" t="str">
        <f t="shared" si="1"/>
        <v>无</v>
      </c>
      <c r="BA13" s="25">
        <f>VLOOKUP("8SE",$F$5:$S$200,13,FALSE)</f>
        <v>0</v>
      </c>
      <c r="BB13" s="25">
        <f>VLOOKUP("8SE",$F$5:$S$200,14,FALSE)</f>
        <v>0</v>
      </c>
      <c r="BC13" s="6">
        <f t="shared" si="2"/>
        <v>0</v>
      </c>
      <c r="BD13" s="25">
        <f>VLOOKUP("8SE",$F$5:$W$200,17,FALSE)</f>
        <v>0</v>
      </c>
      <c r="BE13" s="25">
        <f>VLOOKUP("8SE",$F$5:$W$200,18,FALSE)</f>
        <v>0</v>
      </c>
      <c r="BF13" s="6">
        <f t="shared" si="3"/>
        <v>0</v>
      </c>
      <c r="BG13" s="25">
        <f>VLOOKUP("8SE",$F$5:$AA$200,21,FALSE)</f>
        <v>0</v>
      </c>
      <c r="BH13" s="25">
        <f>VLOOKUP("8SE",$F$5:$AA$200,22,FALSE)</f>
        <v>0</v>
      </c>
      <c r="BI13" s="6">
        <f t="shared" si="4"/>
        <v>0</v>
      </c>
      <c r="BJ13" s="25">
        <f>VLOOKUP("8SE",$F$5:$AE$200,25,FALSE)</f>
        <v>0</v>
      </c>
      <c r="BK13" s="25">
        <f>VLOOKUP("8SE",$F$5:$AE$200,26,FALSE)</f>
        <v>0</v>
      </c>
      <c r="BL13" s="6">
        <f t="shared" si="5"/>
        <v>0</v>
      </c>
      <c r="BM13" s="25">
        <f>VLOOKUP("8SE",$F$5:$AI$200,29,FALSE)</f>
        <v>0</v>
      </c>
      <c r="BN13" s="25">
        <f>VLOOKUP("8SE",$F$5:$AI$200,30,FALSE)</f>
        <v>0</v>
      </c>
      <c r="BO13" s="6">
        <f t="shared" si="6"/>
        <v>0</v>
      </c>
      <c r="BP13" s="25">
        <f>VLOOKUP("8SE",$F$5:$AM$200,33,FALSE)</f>
        <v>0</v>
      </c>
      <c r="BQ13" s="25">
        <f>VLOOKUP("8SE",$F$5:$AM$200,34,FALSE)</f>
        <v>0</v>
      </c>
      <c r="BR13" s="6">
        <f t="shared" si="7"/>
        <v>0</v>
      </c>
      <c r="BS13" s="25">
        <f>VLOOKUP("8SE",$F$5:$AQ$200,37,FALSE)</f>
        <v>0</v>
      </c>
      <c r="BT13" s="25">
        <f>VLOOKUP("8SE",$F$5:$AQ$200,38,FALSE)</f>
        <v>0</v>
      </c>
      <c r="BU13" s="6">
        <f t="shared" si="8"/>
        <v>0</v>
      </c>
      <c r="BV13" s="25">
        <f>VLOOKUP("8SE",$F$5:$AU$200,41,FALSE)</f>
        <v>0</v>
      </c>
      <c r="BW13" s="25">
        <f>VLOOKUP("8SE",$F$5:$AU$200,42,FALSE)</f>
        <v>0</v>
      </c>
      <c r="BX13" s="6">
        <f t="shared" si="9"/>
        <v>0</v>
      </c>
      <c r="BY13" s="28" t="str">
        <f t="shared" si="10"/>
        <v>无</v>
      </c>
    </row>
    <row r="14" spans="1:77" ht="24" customHeight="1">
      <c r="A14" s="52"/>
      <c r="B14" s="52"/>
      <c r="C14" s="52"/>
      <c r="D14" s="52"/>
      <c r="E14" s="41"/>
      <c r="F14" s="85"/>
      <c r="G14" s="85"/>
      <c r="H14" s="49"/>
      <c r="I14" s="49">
        <v>2</v>
      </c>
      <c r="J14" s="49"/>
      <c r="K14" s="49"/>
      <c r="L14" s="54"/>
      <c r="M14" s="81">
        <f t="shared" si="0"/>
        <v>64</v>
      </c>
      <c r="N14" s="86">
        <v>20130701</v>
      </c>
      <c r="O14" s="86">
        <v>20130701</v>
      </c>
      <c r="P14" s="86">
        <v>44</v>
      </c>
      <c r="Q14" s="86"/>
      <c r="R14" s="86">
        <v>20130701</v>
      </c>
      <c r="S14" s="86">
        <v>20130701</v>
      </c>
      <c r="T14" s="86">
        <v>8</v>
      </c>
      <c r="U14" s="86"/>
      <c r="V14" s="86">
        <v>20130701</v>
      </c>
      <c r="W14" s="86">
        <v>20130701</v>
      </c>
      <c r="X14" s="86">
        <v>12</v>
      </c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</row>
    <row r="15" spans="1:77" ht="24" customHeight="1">
      <c r="A15" s="160" t="s">
        <v>148</v>
      </c>
      <c r="B15" s="160"/>
      <c r="C15" s="160"/>
      <c r="D15" s="160"/>
      <c r="E15" s="41"/>
      <c r="F15" s="85"/>
      <c r="G15" s="85"/>
      <c r="H15" s="49"/>
      <c r="I15" s="49">
        <v>1</v>
      </c>
      <c r="J15" s="49"/>
      <c r="K15" s="49"/>
      <c r="L15" s="54"/>
      <c r="M15" s="81">
        <f t="shared" si="0"/>
        <v>64</v>
      </c>
      <c r="N15" s="86">
        <v>20130701</v>
      </c>
      <c r="O15" s="86">
        <v>20130701</v>
      </c>
      <c r="P15" s="86">
        <v>44</v>
      </c>
      <c r="Q15" s="86"/>
      <c r="R15" s="86">
        <v>20130701</v>
      </c>
      <c r="S15" s="86">
        <v>20130701</v>
      </c>
      <c r="T15" s="86">
        <v>8</v>
      </c>
      <c r="U15" s="86"/>
      <c r="V15" s="86">
        <v>20130701</v>
      </c>
      <c r="W15" s="86">
        <v>20130701</v>
      </c>
      <c r="X15" s="86">
        <v>12</v>
      </c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</row>
    <row r="16" spans="1:77" ht="24" customHeight="1">
      <c r="A16" s="55" t="s">
        <v>151</v>
      </c>
      <c r="B16" s="55" t="s">
        <v>152</v>
      </c>
      <c r="C16" s="55" t="s">
        <v>153</v>
      </c>
      <c r="D16" s="55" t="s">
        <v>154</v>
      </c>
      <c r="E16" s="41"/>
      <c r="F16" s="85"/>
      <c r="G16" s="85"/>
      <c r="H16" s="49"/>
      <c r="I16" s="49">
        <v>2</v>
      </c>
      <c r="J16" s="49"/>
      <c r="K16" s="49"/>
      <c r="L16" s="54"/>
      <c r="M16" s="81">
        <f t="shared" si="0"/>
        <v>64</v>
      </c>
      <c r="N16" s="86">
        <v>20130701</v>
      </c>
      <c r="O16" s="86">
        <v>20130701</v>
      </c>
      <c r="P16" s="86">
        <v>44</v>
      </c>
      <c r="Q16" s="86"/>
      <c r="R16" s="86">
        <v>20130701</v>
      </c>
      <c r="S16" s="86">
        <v>20130701</v>
      </c>
      <c r="T16" s="86">
        <v>8</v>
      </c>
      <c r="U16" s="86"/>
      <c r="V16" s="86">
        <v>20130701</v>
      </c>
      <c r="W16" s="86">
        <v>20130701</v>
      </c>
      <c r="X16" s="86">
        <v>12</v>
      </c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</row>
    <row r="17" spans="1:60" ht="24" customHeight="1">
      <c r="A17" s="55" t="s">
        <v>155</v>
      </c>
      <c r="B17" s="56">
        <v>1</v>
      </c>
      <c r="C17" s="56">
        <v>1</v>
      </c>
      <c r="D17" s="56" t="s">
        <v>285</v>
      </c>
      <c r="E17" s="41"/>
      <c r="F17" s="85"/>
      <c r="G17" s="85"/>
      <c r="H17" s="49"/>
      <c r="I17" s="49">
        <v>2</v>
      </c>
      <c r="J17" s="49"/>
      <c r="K17" s="49"/>
      <c r="L17" s="54"/>
      <c r="M17" s="81">
        <f t="shared" si="0"/>
        <v>64</v>
      </c>
      <c r="N17" s="86">
        <v>20130701</v>
      </c>
      <c r="O17" s="86">
        <v>20130701</v>
      </c>
      <c r="P17" s="86">
        <v>44</v>
      </c>
      <c r="Q17" s="86"/>
      <c r="R17" s="86">
        <v>20130701</v>
      </c>
      <c r="S17" s="86">
        <v>20130701</v>
      </c>
      <c r="T17" s="86">
        <v>8</v>
      </c>
      <c r="U17" s="86"/>
      <c r="V17" s="86">
        <v>20130701</v>
      </c>
      <c r="W17" s="86">
        <v>20130701</v>
      </c>
      <c r="X17" s="86">
        <v>12</v>
      </c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</row>
    <row r="18" spans="1:60" ht="24" customHeight="1">
      <c r="A18" s="55" t="s">
        <v>156</v>
      </c>
      <c r="B18" s="56"/>
      <c r="C18" s="56"/>
      <c r="D18" s="56"/>
      <c r="E18" s="41"/>
      <c r="F18" s="85"/>
      <c r="G18" s="85"/>
      <c r="H18" s="49"/>
      <c r="I18" s="49">
        <v>3</v>
      </c>
      <c r="J18" s="49"/>
      <c r="K18" s="49"/>
      <c r="L18" s="54"/>
      <c r="M18" s="81">
        <f t="shared" si="0"/>
        <v>64</v>
      </c>
      <c r="N18" s="86">
        <v>20130701</v>
      </c>
      <c r="O18" s="86">
        <v>20130701</v>
      </c>
      <c r="P18" s="86">
        <v>44</v>
      </c>
      <c r="Q18" s="86"/>
      <c r="R18" s="86">
        <v>20130701</v>
      </c>
      <c r="S18" s="86">
        <v>20130701</v>
      </c>
      <c r="T18" s="86">
        <v>8</v>
      </c>
      <c r="U18" s="86"/>
      <c r="V18" s="86">
        <v>20130701</v>
      </c>
      <c r="W18" s="86">
        <v>20130701</v>
      </c>
      <c r="X18" s="86">
        <v>12</v>
      </c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</row>
    <row r="19" spans="1:60" ht="24" customHeight="1">
      <c r="A19" s="55" t="s">
        <v>158</v>
      </c>
      <c r="B19" s="56"/>
      <c r="C19" s="56"/>
      <c r="D19" s="56"/>
      <c r="E19" s="41"/>
      <c r="F19" s="85" t="s">
        <v>161</v>
      </c>
      <c r="G19" s="85"/>
      <c r="H19" s="49"/>
      <c r="I19" s="49">
        <v>2</v>
      </c>
      <c r="J19" s="49"/>
      <c r="K19" s="49"/>
      <c r="L19" s="54"/>
      <c r="M19" s="81">
        <f t="shared" si="0"/>
        <v>64</v>
      </c>
      <c r="N19" s="86">
        <v>20130701</v>
      </c>
      <c r="O19" s="86">
        <v>20130701</v>
      </c>
      <c r="P19" s="86">
        <v>44</v>
      </c>
      <c r="Q19" s="86"/>
      <c r="R19" s="86">
        <v>20130701</v>
      </c>
      <c r="S19" s="86">
        <v>20130701</v>
      </c>
      <c r="T19" s="86">
        <v>8</v>
      </c>
      <c r="U19" s="86"/>
      <c r="V19" s="86">
        <v>20130701</v>
      </c>
      <c r="W19" s="86">
        <v>20130701</v>
      </c>
      <c r="X19" s="86">
        <v>12</v>
      </c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</row>
    <row r="20" spans="1:60" ht="24" customHeight="1">
      <c r="A20" s="55" t="s">
        <v>160</v>
      </c>
      <c r="B20" s="56"/>
      <c r="C20" s="56"/>
      <c r="D20" s="56"/>
      <c r="E20" s="41"/>
      <c r="F20" s="85" t="s">
        <v>164</v>
      </c>
      <c r="G20" s="85" t="s">
        <v>165</v>
      </c>
      <c r="H20" s="49"/>
      <c r="I20" s="49"/>
      <c r="J20" s="49"/>
      <c r="K20" s="49"/>
      <c r="L20" s="54"/>
      <c r="M20" s="81">
        <f t="shared" si="0"/>
        <v>64</v>
      </c>
      <c r="N20" s="87">
        <v>20130701</v>
      </c>
      <c r="O20" s="87">
        <v>20130701</v>
      </c>
      <c r="P20" s="87">
        <v>44</v>
      </c>
      <c r="Q20" s="87"/>
      <c r="R20" s="87">
        <v>20130701</v>
      </c>
      <c r="S20" s="87">
        <v>20130701</v>
      </c>
      <c r="T20" s="87">
        <v>8</v>
      </c>
      <c r="U20" s="87"/>
      <c r="V20" s="87">
        <v>20130701</v>
      </c>
      <c r="W20" s="87">
        <v>20130701</v>
      </c>
      <c r="X20" s="87">
        <v>12</v>
      </c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</row>
    <row r="21" spans="1:60" ht="24" customHeight="1">
      <c r="A21" s="55" t="s">
        <v>163</v>
      </c>
      <c r="B21" s="56"/>
      <c r="C21" s="56"/>
      <c r="D21" s="56"/>
      <c r="E21" s="41"/>
      <c r="F21" s="47" t="s">
        <v>224</v>
      </c>
      <c r="G21" s="47" t="s">
        <v>225</v>
      </c>
      <c r="H21" s="42"/>
      <c r="I21" s="47"/>
      <c r="J21" s="47"/>
      <c r="K21" s="47"/>
      <c r="L21" s="61"/>
      <c r="M21" s="59">
        <f t="shared" ref="M21:M69" si="11">P21+T21+X21+AB21+AF21+AJ21+AN21+AR21+AV21</f>
        <v>64</v>
      </c>
      <c r="N21" s="86">
        <v>20130701</v>
      </c>
      <c r="O21" s="86">
        <v>20130701</v>
      </c>
      <c r="P21" s="86">
        <v>44</v>
      </c>
      <c r="Q21" s="86"/>
      <c r="R21" s="86">
        <v>20130701</v>
      </c>
      <c r="S21" s="86">
        <v>20130701</v>
      </c>
      <c r="T21" s="86">
        <v>8</v>
      </c>
      <c r="U21" s="86"/>
      <c r="V21" s="86">
        <v>20130701</v>
      </c>
      <c r="W21" s="86">
        <v>20130701</v>
      </c>
      <c r="X21" s="86">
        <v>12</v>
      </c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</row>
    <row r="22" spans="1:60" ht="24" customHeight="1">
      <c r="A22" s="55" t="s">
        <v>166</v>
      </c>
      <c r="B22" s="56"/>
      <c r="C22" s="56"/>
      <c r="D22" s="56"/>
      <c r="E22" s="41"/>
      <c r="F22" s="47"/>
      <c r="G22" s="47"/>
      <c r="H22" s="42"/>
      <c r="I22" s="47"/>
      <c r="J22" s="47"/>
      <c r="K22" s="47"/>
      <c r="L22" s="57"/>
      <c r="M22" s="59">
        <f t="shared" si="11"/>
        <v>64</v>
      </c>
      <c r="N22" s="86">
        <v>20130701</v>
      </c>
      <c r="O22" s="86">
        <v>20130701</v>
      </c>
      <c r="P22" s="86">
        <v>44</v>
      </c>
      <c r="Q22" s="86"/>
      <c r="R22" s="86">
        <v>20130701</v>
      </c>
      <c r="S22" s="86">
        <v>20130701</v>
      </c>
      <c r="T22" s="86">
        <v>8</v>
      </c>
      <c r="U22" s="86"/>
      <c r="V22" s="86">
        <v>20130701</v>
      </c>
      <c r="W22" s="86">
        <v>20130701</v>
      </c>
      <c r="X22" s="86">
        <v>12</v>
      </c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</row>
    <row r="23" spans="1:60" ht="24" customHeight="1">
      <c r="A23" s="52"/>
      <c r="B23" s="52"/>
      <c r="C23" s="52"/>
      <c r="D23" s="52"/>
      <c r="E23" s="41"/>
      <c r="F23" s="47"/>
      <c r="G23" s="47"/>
      <c r="H23" s="42"/>
      <c r="I23" s="47"/>
      <c r="J23" s="47"/>
      <c r="K23" s="47"/>
      <c r="L23" s="57"/>
      <c r="M23" s="59">
        <f t="shared" si="11"/>
        <v>64</v>
      </c>
      <c r="N23" s="86">
        <v>20130701</v>
      </c>
      <c r="O23" s="86">
        <v>20130701</v>
      </c>
      <c r="P23" s="86">
        <v>44</v>
      </c>
      <c r="Q23" s="86"/>
      <c r="R23" s="86">
        <v>20130701</v>
      </c>
      <c r="S23" s="86">
        <v>20130701</v>
      </c>
      <c r="T23" s="86">
        <v>8</v>
      </c>
      <c r="U23" s="86"/>
      <c r="V23" s="86">
        <v>20130701</v>
      </c>
      <c r="W23" s="86">
        <v>20130701</v>
      </c>
      <c r="X23" s="86">
        <v>12</v>
      </c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</row>
    <row r="24" spans="1:60" ht="24" customHeight="1">
      <c r="A24" s="160" t="s">
        <v>169</v>
      </c>
      <c r="B24" s="160"/>
      <c r="C24" s="160"/>
      <c r="D24" s="160"/>
      <c r="E24" s="41"/>
      <c r="F24" s="53"/>
      <c r="G24" s="53"/>
      <c r="H24" s="53"/>
      <c r="I24" s="47"/>
      <c r="J24" s="47"/>
      <c r="K24" s="47"/>
      <c r="L24" s="57"/>
      <c r="M24" s="59">
        <f t="shared" si="11"/>
        <v>64</v>
      </c>
      <c r="N24" s="86">
        <v>20130701</v>
      </c>
      <c r="O24" s="86">
        <v>20130701</v>
      </c>
      <c r="P24" s="86">
        <v>44</v>
      </c>
      <c r="Q24" s="86"/>
      <c r="R24" s="86">
        <v>20130701</v>
      </c>
      <c r="S24" s="86">
        <v>20130701</v>
      </c>
      <c r="T24" s="86">
        <v>8</v>
      </c>
      <c r="U24" s="86"/>
      <c r="V24" s="86">
        <v>20130701</v>
      </c>
      <c r="W24" s="86">
        <v>20130701</v>
      </c>
      <c r="X24" s="86">
        <v>12</v>
      </c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</row>
    <row r="25" spans="1:60" ht="24" customHeight="1">
      <c r="A25" s="55" t="s">
        <v>144</v>
      </c>
      <c r="B25" s="56"/>
      <c r="C25" s="56"/>
      <c r="D25" s="56"/>
      <c r="E25" s="41"/>
      <c r="F25" s="53"/>
      <c r="G25" s="53"/>
      <c r="H25" s="53"/>
      <c r="I25" s="47"/>
      <c r="J25" s="47"/>
      <c r="K25" s="47"/>
      <c r="L25" s="60"/>
      <c r="M25" s="59">
        <f t="shared" si="11"/>
        <v>64</v>
      </c>
      <c r="N25" s="86">
        <v>20130701</v>
      </c>
      <c r="O25" s="86">
        <v>20130701</v>
      </c>
      <c r="P25" s="86">
        <v>44</v>
      </c>
      <c r="Q25" s="86"/>
      <c r="R25" s="86">
        <v>20130701</v>
      </c>
      <c r="S25" s="86">
        <v>20130701</v>
      </c>
      <c r="T25" s="86">
        <v>8</v>
      </c>
      <c r="U25" s="86"/>
      <c r="V25" s="86">
        <v>20130701</v>
      </c>
      <c r="W25" s="86">
        <v>20130701</v>
      </c>
      <c r="X25" s="86">
        <v>12</v>
      </c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</row>
    <row r="26" spans="1:60" ht="24" customHeight="1">
      <c r="A26" s="55" t="s">
        <v>145</v>
      </c>
      <c r="B26" s="56"/>
      <c r="C26" s="56"/>
      <c r="D26" s="56"/>
      <c r="E26" s="41"/>
      <c r="F26" s="53"/>
      <c r="G26" s="53"/>
      <c r="H26" s="53"/>
      <c r="I26" s="47"/>
      <c r="J26" s="47"/>
      <c r="K26" s="47"/>
      <c r="L26" s="60"/>
      <c r="M26" s="59">
        <f t="shared" si="11"/>
        <v>64</v>
      </c>
      <c r="N26" s="86">
        <v>20130701</v>
      </c>
      <c r="O26" s="86">
        <v>20130701</v>
      </c>
      <c r="P26" s="86">
        <v>44</v>
      </c>
      <c r="Q26" s="86"/>
      <c r="R26" s="86">
        <v>20130701</v>
      </c>
      <c r="S26" s="86">
        <v>20130701</v>
      </c>
      <c r="T26" s="86">
        <v>8</v>
      </c>
      <c r="U26" s="86"/>
      <c r="V26" s="86">
        <v>20130701</v>
      </c>
      <c r="W26" s="86">
        <v>20130701</v>
      </c>
      <c r="X26" s="86">
        <v>12</v>
      </c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</row>
    <row r="27" spans="1:60" ht="24" customHeight="1">
      <c r="A27" s="55" t="s">
        <v>146</v>
      </c>
      <c r="B27" s="56">
        <v>20130701</v>
      </c>
      <c r="C27" s="56"/>
      <c r="D27" s="56" t="s">
        <v>287</v>
      </c>
      <c r="E27" s="41"/>
      <c r="F27" s="53"/>
      <c r="G27" s="53"/>
      <c r="H27" s="53"/>
      <c r="I27" s="47"/>
      <c r="J27" s="47"/>
      <c r="K27" s="47"/>
      <c r="L27" s="60"/>
      <c r="M27" s="59">
        <f t="shared" si="11"/>
        <v>64</v>
      </c>
      <c r="N27" s="86">
        <v>20130701</v>
      </c>
      <c r="O27" s="86">
        <v>20130701</v>
      </c>
      <c r="P27" s="86">
        <v>44</v>
      </c>
      <c r="Q27" s="86"/>
      <c r="R27" s="86">
        <v>20130701</v>
      </c>
      <c r="S27" s="86">
        <v>20130701</v>
      </c>
      <c r="T27" s="86">
        <v>8</v>
      </c>
      <c r="U27" s="86"/>
      <c r="V27" s="86">
        <v>20130701</v>
      </c>
      <c r="W27" s="86">
        <v>20130701</v>
      </c>
      <c r="X27" s="86">
        <v>12</v>
      </c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</row>
    <row r="28" spans="1:60" ht="24" customHeight="1">
      <c r="A28" s="55" t="s">
        <v>136</v>
      </c>
      <c r="B28" s="55" t="s">
        <v>137</v>
      </c>
      <c r="C28" s="55" t="s">
        <v>138</v>
      </c>
      <c r="D28" s="55" t="s">
        <v>139</v>
      </c>
      <c r="E28" s="41"/>
      <c r="F28" s="53"/>
      <c r="G28" s="53"/>
      <c r="H28" s="53"/>
      <c r="I28" s="47"/>
      <c r="J28" s="47"/>
      <c r="K28" s="47"/>
      <c r="L28" s="60"/>
      <c r="M28" s="59">
        <f t="shared" si="11"/>
        <v>64</v>
      </c>
      <c r="N28" s="86">
        <v>20130701</v>
      </c>
      <c r="O28" s="86">
        <v>20130701</v>
      </c>
      <c r="P28" s="86">
        <v>44</v>
      </c>
      <c r="Q28" s="86"/>
      <c r="R28" s="86">
        <v>20130701</v>
      </c>
      <c r="S28" s="86">
        <v>20130701</v>
      </c>
      <c r="T28" s="86">
        <v>8</v>
      </c>
      <c r="U28" s="86"/>
      <c r="V28" s="86">
        <v>20130701</v>
      </c>
      <c r="W28" s="86">
        <v>20130701</v>
      </c>
      <c r="X28" s="86">
        <v>12</v>
      </c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41">
        <f ca="1">MAX(INDIRECT("N5:O"&amp;AX44),INDIRECT("R5:S"&amp;AX44),INDIRECT("V5:W"&amp;AX44),INDIRECT("Z5:AA"&amp;AX44),INDIRECT("AD5:AE"&amp;AX44),INDIRECT("AH5:AI"&amp;AX44),INDIRECT("AH5:AI"&amp;AX44),INDIRECT("AL5:AM"&amp;AX44),INDIRECT("AP5:AQ"&amp;AX44),INDIRECT("AT5:AU"&amp;AX44),A4:C4,B7:C13,B25:C27,A1)</f>
        <v>20130701</v>
      </c>
    </row>
    <row r="29" spans="1:60" ht="24" customHeight="1">
      <c r="A29" s="52"/>
      <c r="B29" s="52"/>
      <c r="C29" s="52"/>
      <c r="D29" s="52"/>
      <c r="E29" s="41"/>
      <c r="F29" s="53"/>
      <c r="G29" s="53"/>
      <c r="H29" s="53"/>
      <c r="I29" s="47"/>
      <c r="J29" s="47"/>
      <c r="K29" s="47"/>
      <c r="L29" s="60"/>
      <c r="M29" s="59">
        <f t="shared" si="11"/>
        <v>64</v>
      </c>
      <c r="N29" s="86">
        <v>20130701</v>
      </c>
      <c r="O29" s="86">
        <v>20130701</v>
      </c>
      <c r="P29" s="86">
        <v>44</v>
      </c>
      <c r="Q29" s="86"/>
      <c r="R29" s="86">
        <v>20130701</v>
      </c>
      <c r="S29" s="86">
        <v>20130701</v>
      </c>
      <c r="T29" s="86">
        <v>8</v>
      </c>
      <c r="U29" s="86"/>
      <c r="V29" s="86">
        <v>20130701</v>
      </c>
      <c r="W29" s="86">
        <v>20130701</v>
      </c>
      <c r="X29" s="86">
        <v>12</v>
      </c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</row>
    <row r="30" spans="1:60" ht="24" customHeight="1">
      <c r="A30" s="190" t="s">
        <v>288</v>
      </c>
      <c r="B30" s="191"/>
      <c r="C30" s="191"/>
      <c r="D30" s="192"/>
      <c r="E30" s="41"/>
      <c r="F30" s="47" t="s">
        <v>226</v>
      </c>
      <c r="G30" s="47"/>
      <c r="H30" s="42"/>
      <c r="I30" s="47"/>
      <c r="J30" s="47"/>
      <c r="K30" s="47"/>
      <c r="L30" s="60"/>
      <c r="M30" s="59">
        <f t="shared" si="11"/>
        <v>64</v>
      </c>
      <c r="N30" s="86">
        <v>20130701</v>
      </c>
      <c r="O30" s="86">
        <v>20130701</v>
      </c>
      <c r="P30" s="86">
        <v>44</v>
      </c>
      <c r="Q30" s="86"/>
      <c r="R30" s="86">
        <v>20130701</v>
      </c>
      <c r="S30" s="86">
        <v>20130701</v>
      </c>
      <c r="T30" s="86">
        <v>8</v>
      </c>
      <c r="U30" s="86"/>
      <c r="V30" s="86">
        <v>20130701</v>
      </c>
      <c r="W30" s="86">
        <v>20130701</v>
      </c>
      <c r="X30" s="86">
        <v>12</v>
      </c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</row>
    <row r="31" spans="1:60" ht="24" customHeight="1">
      <c r="A31" s="122" t="s">
        <v>289</v>
      </c>
      <c r="B31" s="51" t="s">
        <v>290</v>
      </c>
      <c r="C31" s="51" t="s">
        <v>291</v>
      </c>
      <c r="D31" s="45" t="s">
        <v>286</v>
      </c>
      <c r="E31" s="41"/>
      <c r="F31" s="47" t="s">
        <v>227</v>
      </c>
      <c r="G31" s="47" t="s">
        <v>228</v>
      </c>
      <c r="H31" s="42"/>
      <c r="I31" s="47"/>
      <c r="J31" s="47"/>
      <c r="K31" s="47"/>
      <c r="L31" s="60"/>
      <c r="M31" s="59">
        <f t="shared" si="11"/>
        <v>64</v>
      </c>
      <c r="N31" s="87">
        <v>20130701</v>
      </c>
      <c r="O31" s="87">
        <v>20130701</v>
      </c>
      <c r="P31" s="87">
        <v>44</v>
      </c>
      <c r="Q31" s="87"/>
      <c r="R31" s="87">
        <v>20130701</v>
      </c>
      <c r="S31" s="87">
        <v>20130701</v>
      </c>
      <c r="T31" s="87">
        <v>8</v>
      </c>
      <c r="U31" s="87"/>
      <c r="V31" s="87">
        <v>20130701</v>
      </c>
      <c r="W31" s="87">
        <v>20130701</v>
      </c>
      <c r="X31" s="87">
        <v>12</v>
      </c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35">
        <v>5</v>
      </c>
      <c r="AY31" s="34" t="s">
        <v>190</v>
      </c>
      <c r="AZ31" s="193" t="s">
        <v>204</v>
      </c>
      <c r="BA31" s="11"/>
      <c r="BB31" s="11"/>
      <c r="BC31" s="34" t="str">
        <f>IF(ISBLANK(B7),IF(ISBLANK(C7),"","ERROR"),IF(ISBLANK(C7),1,""))</f>
        <v/>
      </c>
      <c r="BD31" s="193" t="s">
        <v>205</v>
      </c>
      <c r="BE31" s="11"/>
      <c r="BF31" s="34" t="str">
        <f>IF(ISBLANK(A4),"/",IF(ISBLANK(B4),IF(ISBLANK(C4),"等待","ERROR"),IF(ISBLANK(C4),"进行","完成")))</f>
        <v>/</v>
      </c>
      <c r="BG31" s="11"/>
      <c r="BH31" s="34" t="e">
        <f>LOOKUP(0,0/(G1=班组生产计划!#REF!:'班组生产计划'!R2996),班组生产计划!#REF!:'班组生产计划'!A2996)+4</f>
        <v>#REF!</v>
      </c>
    </row>
    <row r="32" spans="1:60" ht="24" customHeight="1">
      <c r="A32" s="122" t="s">
        <v>292</v>
      </c>
      <c r="B32" s="46"/>
      <c r="C32" s="46"/>
      <c r="D32" s="46"/>
      <c r="E32" s="41"/>
      <c r="F32" s="47"/>
      <c r="G32" s="47"/>
      <c r="H32" s="42"/>
      <c r="I32" s="47"/>
      <c r="J32" s="47"/>
      <c r="K32" s="47"/>
      <c r="L32" s="60"/>
      <c r="M32" s="59">
        <f t="shared" si="11"/>
        <v>0</v>
      </c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35">
        <v>10</v>
      </c>
      <c r="AY32" s="34" t="s">
        <v>192</v>
      </c>
      <c r="AZ32" s="193"/>
      <c r="BA32" s="11"/>
      <c r="BB32" s="11"/>
      <c r="BC32" s="34" t="str">
        <f>IF(ISBLANK(B8),IF(ISBLANK(C8),"","ERROR"),IF(ISBLANK(C8),1,""))</f>
        <v/>
      </c>
      <c r="BD32" s="193"/>
      <c r="BE32" s="11"/>
      <c r="BF32" s="193" t="s">
        <v>206</v>
      </c>
      <c r="BG32" s="11"/>
      <c r="BH32" s="194" t="s">
        <v>209</v>
      </c>
    </row>
    <row r="33" spans="1:60" ht="24" customHeight="1">
      <c r="A33" s="122" t="s">
        <v>293</v>
      </c>
      <c r="B33" s="46"/>
      <c r="C33" s="46"/>
      <c r="D33" s="46"/>
      <c r="E33" s="41"/>
      <c r="F33" s="47"/>
      <c r="G33" s="47"/>
      <c r="H33" s="42"/>
      <c r="I33" s="47"/>
      <c r="J33" s="47"/>
      <c r="K33" s="47"/>
      <c r="L33" s="60"/>
      <c r="M33" s="59">
        <f t="shared" si="11"/>
        <v>0</v>
      </c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35">
        <v>11</v>
      </c>
      <c r="AY33" s="34" t="s">
        <v>193</v>
      </c>
      <c r="AZ33" s="193"/>
      <c r="BA33" s="11"/>
      <c r="BB33" s="11"/>
      <c r="BC33" s="34" t="str">
        <f>IF(ISBLANK(B9),IF(ISBLANK(C9),"","ERROR"),IF(ISBLANK(C9),1,""))</f>
        <v/>
      </c>
      <c r="BD33" s="193"/>
      <c r="BE33" s="11"/>
      <c r="BF33" s="193"/>
      <c r="BG33" s="11"/>
      <c r="BH33" s="195"/>
    </row>
    <row r="34" spans="1:60" ht="24" customHeight="1">
      <c r="A34" s="122" t="s">
        <v>294</v>
      </c>
      <c r="B34" s="46"/>
      <c r="C34" s="46"/>
      <c r="D34" s="46"/>
      <c r="E34" s="41"/>
      <c r="F34" s="47"/>
      <c r="G34" s="47"/>
      <c r="H34" s="42"/>
      <c r="I34" s="47"/>
      <c r="J34" s="47"/>
      <c r="K34" s="47"/>
      <c r="L34" s="60"/>
      <c r="M34" s="59">
        <f t="shared" si="11"/>
        <v>0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35">
        <v>12</v>
      </c>
      <c r="AY34" s="34" t="s">
        <v>194</v>
      </c>
      <c r="AZ34" s="193"/>
      <c r="BA34" s="11"/>
      <c r="BB34" s="11"/>
      <c r="BC34" s="34" t="str">
        <f>IF(ISBLANK(B10),IF(ISBLANK(C10),"","ERROR"),IF(ISBLANK(C10),1,""))</f>
        <v/>
      </c>
      <c r="BD34" s="193"/>
      <c r="BE34" s="11"/>
      <c r="BF34" s="193"/>
      <c r="BG34" s="11"/>
      <c r="BH34" s="195"/>
    </row>
    <row r="35" spans="1:60" ht="24" customHeight="1">
      <c r="A35" s="122" t="s">
        <v>295</v>
      </c>
      <c r="B35" s="46"/>
      <c r="C35" s="46"/>
      <c r="D35" s="46"/>
      <c r="E35" s="41"/>
      <c r="F35" s="47"/>
      <c r="G35" s="47"/>
      <c r="H35" s="42"/>
      <c r="I35" s="47"/>
      <c r="J35" s="47"/>
      <c r="K35" s="47"/>
      <c r="L35" s="60"/>
      <c r="M35" s="59">
        <f t="shared" si="11"/>
        <v>0</v>
      </c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35">
        <v>13</v>
      </c>
      <c r="AY35" s="34" t="s">
        <v>195</v>
      </c>
      <c r="AZ35" s="193"/>
      <c r="BA35" s="11"/>
      <c r="BB35" s="34">
        <f>IF(ISBLANK(B11),IF(ISBLANK(C11),0,"ERROR"),IF(ISBLANK(C11),1,0))</f>
        <v>0</v>
      </c>
      <c r="BC35" s="34" t="str">
        <f>IF(OR(BB35="ERROR",BB38="ERROR"),"ERROR",IF((BB35+BB38)&gt;0,1,""))</f>
        <v/>
      </c>
      <c r="BD35" s="193"/>
      <c r="BE35" s="11"/>
      <c r="BF35" s="193"/>
      <c r="BG35" s="11"/>
      <c r="BH35" s="195"/>
    </row>
    <row r="36" spans="1:60" ht="24" customHeight="1">
      <c r="A36" s="50" t="s">
        <v>230</v>
      </c>
      <c r="B36" s="46"/>
      <c r="C36" s="46"/>
      <c r="D36" s="46"/>
      <c r="E36" s="41"/>
      <c r="F36" s="47"/>
      <c r="G36" s="47"/>
      <c r="H36" s="42"/>
      <c r="I36" s="47"/>
      <c r="J36" s="47"/>
      <c r="K36" s="47"/>
      <c r="L36" s="62"/>
      <c r="M36" s="59">
        <f t="shared" si="11"/>
        <v>0</v>
      </c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35">
        <v>19</v>
      </c>
      <c r="AY36" s="34" t="s">
        <v>196</v>
      </c>
      <c r="AZ36" s="193"/>
      <c r="BA36" s="11"/>
      <c r="BB36" s="34">
        <f>IF(ISBLANK(B12),IF(ISBLANK(C12),0,"ERROR"),IF(ISBLANK(C12),1,0))</f>
        <v>0</v>
      </c>
      <c r="BC36" s="34" t="str">
        <f>IF(OR(BB36="ERROR",BB39="ERROR"),"ERROR",IF((BB36+BB39)&gt;0,1,""))</f>
        <v/>
      </c>
      <c r="BD36" s="193"/>
      <c r="BE36" s="11"/>
      <c r="BF36" s="193"/>
      <c r="BG36" s="11"/>
      <c r="BH36" s="195"/>
    </row>
    <row r="37" spans="1:60" ht="24" customHeight="1">
      <c r="A37" s="44" t="s">
        <v>231</v>
      </c>
      <c r="B37" s="46"/>
      <c r="C37" s="46"/>
      <c r="D37" s="46"/>
      <c r="E37" s="41"/>
      <c r="F37" s="53"/>
      <c r="G37" s="53"/>
      <c r="H37" s="53"/>
      <c r="I37" s="47"/>
      <c r="J37" s="47"/>
      <c r="K37" s="47"/>
      <c r="L37" s="60"/>
      <c r="M37" s="59">
        <f t="shared" si="11"/>
        <v>0</v>
      </c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35">
        <v>20</v>
      </c>
      <c r="AY37" s="34" t="s">
        <v>197</v>
      </c>
      <c r="AZ37" s="193"/>
      <c r="BA37" s="11"/>
      <c r="BB37" s="34">
        <f>IF(ISBLANK(B13),IF(ISBLANK(C13),0,"ERROR"),IF(ISBLANK(C13),1,0))</f>
        <v>0</v>
      </c>
      <c r="BC37" s="34">
        <f>IF(OR(BB37="ERROR",BB40="ERROR"),"ERROR",IF((BB37+BB40)&gt;0,1,""))</f>
        <v>1</v>
      </c>
      <c r="BD37" s="193"/>
      <c r="BE37" s="11"/>
      <c r="BF37" s="193"/>
      <c r="BG37" s="11"/>
      <c r="BH37" s="195"/>
    </row>
    <row r="38" spans="1:60" ht="24" customHeight="1">
      <c r="A38" s="41"/>
      <c r="B38" s="41"/>
      <c r="C38" s="41"/>
      <c r="D38" s="41"/>
      <c r="E38" s="41"/>
      <c r="F38" s="53"/>
      <c r="G38" s="53"/>
      <c r="H38" s="53"/>
      <c r="I38" s="47"/>
      <c r="J38" s="47"/>
      <c r="K38" s="47"/>
      <c r="L38" s="60"/>
      <c r="M38" s="59">
        <f t="shared" si="11"/>
        <v>0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35">
        <v>21</v>
      </c>
      <c r="AY38" s="34" t="s">
        <v>207</v>
      </c>
      <c r="AZ38" s="193"/>
      <c r="BA38" s="11"/>
      <c r="BB38" s="34">
        <f>IF(ISBLANK(B25),IF(ISBLANK(C25),0,"ERROR"),IF(ISBLANK(C25),1,0))</f>
        <v>0</v>
      </c>
      <c r="BC38" s="11"/>
      <c r="BD38" s="11"/>
      <c r="BE38" s="11"/>
      <c r="BF38" s="193"/>
      <c r="BG38" s="11"/>
      <c r="BH38" s="195"/>
    </row>
    <row r="39" spans="1:60" ht="24" customHeight="1">
      <c r="A39" s="41"/>
      <c r="B39" s="41"/>
      <c r="C39" s="41"/>
      <c r="D39" s="41"/>
      <c r="E39" s="41"/>
      <c r="F39" s="53"/>
      <c r="G39" s="53"/>
      <c r="H39" s="53"/>
      <c r="I39" s="47"/>
      <c r="J39" s="47"/>
      <c r="K39" s="47"/>
      <c r="L39" s="60"/>
      <c r="M39" s="59">
        <f t="shared" si="11"/>
        <v>0</v>
      </c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35">
        <v>30</v>
      </c>
      <c r="AY39" s="34" t="s">
        <v>198</v>
      </c>
      <c r="AZ39" s="193"/>
      <c r="BA39" s="11"/>
      <c r="BB39" s="34">
        <f>IF(ISBLANK(B26),IF(ISBLANK(C26),0,"ERROR"),IF(ISBLANK(C26),1,0))</f>
        <v>0</v>
      </c>
      <c r="BC39" s="11"/>
      <c r="BD39" s="11"/>
      <c r="BE39" s="11"/>
      <c r="BF39" s="193"/>
      <c r="BG39" s="11"/>
      <c r="BH39" s="195"/>
    </row>
    <row r="40" spans="1:60" ht="24" customHeight="1">
      <c r="A40" s="41"/>
      <c r="B40" s="41"/>
      <c r="C40" s="41"/>
      <c r="D40" s="41"/>
      <c r="E40" s="41"/>
      <c r="F40" s="53"/>
      <c r="G40" s="53"/>
      <c r="H40" s="53"/>
      <c r="I40" s="47"/>
      <c r="J40" s="47"/>
      <c r="K40" s="47"/>
      <c r="L40" s="60"/>
      <c r="M40" s="59">
        <f t="shared" si="11"/>
        <v>0</v>
      </c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35">
        <v>31</v>
      </c>
      <c r="AY40" s="34" t="s">
        <v>199</v>
      </c>
      <c r="AZ40" s="193"/>
      <c r="BA40" s="11"/>
      <c r="BB40" s="34">
        <f>IF(ISBLANK(B27),IF(ISBLANK(C27),0,"ERROR"),IF(ISBLANK(C27),1,0))</f>
        <v>1</v>
      </c>
      <c r="BC40" s="11"/>
      <c r="BD40" s="11"/>
      <c r="BE40" s="11"/>
      <c r="BF40" s="193"/>
      <c r="BG40" s="11"/>
      <c r="BH40" s="196"/>
    </row>
    <row r="41" spans="1:60" ht="24" customHeight="1">
      <c r="A41" s="41"/>
      <c r="B41" s="41"/>
      <c r="C41" s="41"/>
      <c r="D41" s="41"/>
      <c r="E41" s="41"/>
      <c r="F41" s="53"/>
      <c r="G41" s="53"/>
      <c r="H41" s="53"/>
      <c r="I41" s="47"/>
      <c r="J41" s="47"/>
      <c r="K41" s="47"/>
      <c r="L41" s="60"/>
      <c r="M41" s="59">
        <f t="shared" si="11"/>
        <v>0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35">
        <v>49</v>
      </c>
      <c r="AY41" s="34" t="s">
        <v>200</v>
      </c>
      <c r="AZ41" s="193"/>
    </row>
    <row r="42" spans="1:60" ht="24" customHeight="1">
      <c r="A42" s="41"/>
      <c r="B42" s="41"/>
      <c r="C42" s="41"/>
      <c r="D42" s="41"/>
      <c r="E42" s="41"/>
      <c r="F42" s="53"/>
      <c r="G42" s="53"/>
      <c r="H42" s="53"/>
      <c r="I42" s="47"/>
      <c r="J42" s="47"/>
      <c r="K42" s="47"/>
      <c r="L42" s="60"/>
      <c r="M42" s="59">
        <f t="shared" si="11"/>
        <v>0</v>
      </c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35">
        <v>50</v>
      </c>
      <c r="AY42" s="34" t="s">
        <v>201</v>
      </c>
      <c r="AZ42" s="193"/>
    </row>
    <row r="43" spans="1:60" ht="24" customHeight="1">
      <c r="A43" s="41"/>
      <c r="B43" s="41"/>
      <c r="C43" s="41"/>
      <c r="D43" s="41"/>
      <c r="E43" s="41"/>
      <c r="F43" s="53"/>
      <c r="G43" s="53"/>
      <c r="H43" s="53"/>
      <c r="I43" s="47"/>
      <c r="J43" s="47"/>
      <c r="K43" s="47"/>
      <c r="L43" s="60"/>
      <c r="M43" s="59">
        <f t="shared" si="11"/>
        <v>0</v>
      </c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35">
        <v>74</v>
      </c>
      <c r="AY43" s="34" t="s">
        <v>202</v>
      </c>
      <c r="AZ43" s="193"/>
    </row>
    <row r="44" spans="1:60" ht="24" customHeight="1">
      <c r="A44" s="41"/>
      <c r="B44" s="41"/>
      <c r="C44" s="41"/>
      <c r="D44" s="41"/>
      <c r="E44" s="41"/>
      <c r="F44" s="53"/>
      <c r="G44" s="53"/>
      <c r="H44" s="53"/>
      <c r="I44" s="47"/>
      <c r="J44" s="47"/>
      <c r="K44" s="47"/>
      <c r="L44" s="57"/>
      <c r="M44" s="59">
        <f t="shared" si="11"/>
        <v>0</v>
      </c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35">
        <v>75</v>
      </c>
      <c r="AY44" s="34" t="s">
        <v>203</v>
      </c>
      <c r="AZ44" s="193"/>
    </row>
    <row r="45" spans="1:60" ht="24" customHeight="1">
      <c r="A45" s="41"/>
      <c r="B45" s="41"/>
      <c r="C45" s="41"/>
      <c r="D45" s="41"/>
      <c r="E45" s="41"/>
      <c r="F45" s="53"/>
      <c r="G45" s="53"/>
      <c r="H45" s="53"/>
      <c r="I45" s="43"/>
      <c r="J45" s="47"/>
      <c r="K45" s="47"/>
      <c r="L45" s="57"/>
      <c r="M45" s="59">
        <f t="shared" si="11"/>
        <v>0</v>
      </c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t="str">
        <f ca="1">INDIRECT("F"&amp;AX44)</f>
        <v>8SE</v>
      </c>
    </row>
    <row r="46" spans="1:60" ht="24" customHeight="1">
      <c r="A46" s="41"/>
      <c r="B46" s="41"/>
      <c r="C46" s="41"/>
      <c r="D46" s="41"/>
      <c r="E46" s="41"/>
      <c r="F46" s="53"/>
      <c r="G46" s="53"/>
      <c r="H46" s="53"/>
      <c r="I46" s="43"/>
      <c r="J46" s="47"/>
      <c r="K46" s="47"/>
      <c r="L46" s="57"/>
      <c r="M46" s="59">
        <f t="shared" si="11"/>
        <v>0</v>
      </c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</row>
    <row r="47" spans="1:60" ht="24" customHeight="1">
      <c r="A47" s="41"/>
      <c r="B47" s="41"/>
      <c r="C47" s="41"/>
      <c r="D47" s="41"/>
      <c r="E47" s="41"/>
      <c r="F47" s="53"/>
      <c r="G47" s="53"/>
      <c r="H47" s="53"/>
      <c r="I47" s="43"/>
      <c r="J47" s="47"/>
      <c r="K47" s="47"/>
      <c r="L47" s="57"/>
      <c r="M47" s="59">
        <f t="shared" si="11"/>
        <v>0</v>
      </c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</row>
    <row r="48" spans="1:60" ht="24" customHeight="1">
      <c r="A48" s="41"/>
      <c r="B48" s="41"/>
      <c r="C48" s="41"/>
      <c r="D48" s="41"/>
      <c r="E48" s="41"/>
      <c r="F48" s="53"/>
      <c r="G48" s="53"/>
      <c r="H48" s="53"/>
      <c r="I48" s="43"/>
      <c r="J48" s="47"/>
      <c r="K48" s="47"/>
      <c r="L48" s="57"/>
      <c r="M48" s="59">
        <f t="shared" si="11"/>
        <v>0</v>
      </c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</row>
    <row r="49" spans="1:49" ht="24" customHeight="1">
      <c r="A49" s="41"/>
      <c r="B49" s="41"/>
      <c r="C49" s="41"/>
      <c r="D49" s="41"/>
      <c r="E49" s="41"/>
      <c r="F49" s="47" t="s">
        <v>232</v>
      </c>
      <c r="G49" s="47"/>
      <c r="H49" s="42"/>
      <c r="I49" s="43"/>
      <c r="J49" s="47"/>
      <c r="K49" s="47"/>
      <c r="L49" s="57"/>
      <c r="M49" s="59">
        <f t="shared" si="11"/>
        <v>64</v>
      </c>
      <c r="N49" s="87">
        <v>20130701</v>
      </c>
      <c r="O49" s="87">
        <v>20130701</v>
      </c>
      <c r="P49" s="87">
        <v>44</v>
      </c>
      <c r="Q49" s="87"/>
      <c r="R49" s="87">
        <v>20130701</v>
      </c>
      <c r="S49" s="87">
        <v>20130701</v>
      </c>
      <c r="T49" s="87">
        <v>8</v>
      </c>
      <c r="U49" s="87"/>
      <c r="V49" s="87">
        <v>20130701</v>
      </c>
      <c r="W49" s="87">
        <v>20130701</v>
      </c>
      <c r="X49" s="87">
        <v>12</v>
      </c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</row>
    <row r="50" spans="1:49" ht="24" customHeight="1">
      <c r="A50" s="41"/>
      <c r="B50" s="41"/>
      <c r="C50" s="41"/>
      <c r="D50" s="41"/>
      <c r="E50" s="41"/>
      <c r="F50" s="47" t="s">
        <v>233</v>
      </c>
      <c r="G50" s="47" t="s">
        <v>234</v>
      </c>
      <c r="H50" s="42"/>
      <c r="I50" s="43"/>
      <c r="J50" s="47"/>
      <c r="K50" s="47"/>
      <c r="L50" s="57"/>
      <c r="M50" s="59">
        <f t="shared" si="11"/>
        <v>3</v>
      </c>
      <c r="N50" s="86">
        <v>20130701</v>
      </c>
      <c r="O50" s="86">
        <v>20130701</v>
      </c>
      <c r="P50" s="86">
        <v>3</v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</row>
    <row r="51" spans="1:49" ht="24" customHeight="1">
      <c r="A51" s="41"/>
      <c r="B51" s="41"/>
      <c r="C51" s="41"/>
      <c r="D51" s="41"/>
      <c r="E51" s="41"/>
      <c r="F51" s="47"/>
      <c r="G51" s="47"/>
      <c r="H51" s="42"/>
      <c r="I51" s="47"/>
      <c r="J51" s="47"/>
      <c r="K51" s="47"/>
      <c r="L51" s="57"/>
      <c r="M51" s="59">
        <f t="shared" si="11"/>
        <v>0</v>
      </c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</row>
    <row r="52" spans="1:49" ht="24" customHeight="1">
      <c r="A52" s="41"/>
      <c r="B52" s="41"/>
      <c r="C52" s="41"/>
      <c r="D52" s="41"/>
      <c r="E52" s="41"/>
      <c r="F52" s="47"/>
      <c r="G52" s="47"/>
      <c r="H52" s="42"/>
      <c r="I52" s="47"/>
      <c r="J52" s="47"/>
      <c r="K52" s="47"/>
      <c r="L52" s="57"/>
      <c r="M52" s="59">
        <f t="shared" si="11"/>
        <v>0</v>
      </c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</row>
    <row r="53" spans="1:49" ht="24" customHeight="1">
      <c r="A53" s="41"/>
      <c r="B53" s="41"/>
      <c r="C53" s="41"/>
      <c r="D53" s="41"/>
      <c r="E53" s="41"/>
      <c r="F53" s="47"/>
      <c r="G53" s="47"/>
      <c r="H53" s="42"/>
      <c r="I53" s="47"/>
      <c r="J53" s="47"/>
      <c r="K53" s="47"/>
      <c r="L53" s="57"/>
      <c r="M53" s="59">
        <f t="shared" si="11"/>
        <v>0</v>
      </c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</row>
    <row r="54" spans="1:49" ht="24" customHeight="1">
      <c r="A54" s="41"/>
      <c r="B54" s="41"/>
      <c r="C54" s="41"/>
      <c r="D54" s="41"/>
      <c r="E54" s="41"/>
      <c r="F54" s="47"/>
      <c r="G54" s="47"/>
      <c r="H54" s="42"/>
      <c r="I54" s="47"/>
      <c r="J54" s="47"/>
      <c r="K54" s="47"/>
      <c r="L54" s="57"/>
      <c r="M54" s="59">
        <f t="shared" si="11"/>
        <v>0</v>
      </c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</row>
    <row r="55" spans="1:49" ht="24" customHeight="1">
      <c r="A55" s="41"/>
      <c r="B55" s="41"/>
      <c r="C55" s="41"/>
      <c r="D55" s="41"/>
      <c r="E55" s="41"/>
      <c r="F55" s="47"/>
      <c r="G55" s="47"/>
      <c r="H55" s="42"/>
      <c r="I55" s="47"/>
      <c r="J55" s="47"/>
      <c r="K55" s="47"/>
      <c r="L55" s="57"/>
      <c r="M55" s="59">
        <f t="shared" si="11"/>
        <v>0</v>
      </c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</row>
    <row r="56" spans="1:49" ht="24" customHeight="1">
      <c r="A56" s="41"/>
      <c r="B56" s="41"/>
      <c r="C56" s="41"/>
      <c r="D56" s="41"/>
      <c r="E56" s="41"/>
      <c r="F56" s="47"/>
      <c r="G56" s="47"/>
      <c r="H56" s="42"/>
      <c r="I56" s="47"/>
      <c r="J56" s="47"/>
      <c r="K56" s="47"/>
      <c r="L56" s="57"/>
      <c r="M56" s="59">
        <f t="shared" si="11"/>
        <v>0</v>
      </c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</row>
    <row r="57" spans="1:49" ht="24" customHeight="1">
      <c r="A57" s="41"/>
      <c r="B57" s="41"/>
      <c r="C57" s="41"/>
      <c r="D57" s="41"/>
      <c r="E57" s="41"/>
      <c r="F57" s="47"/>
      <c r="G57" s="47"/>
      <c r="H57" s="42"/>
      <c r="I57" s="47"/>
      <c r="J57" s="47"/>
      <c r="K57" s="47"/>
      <c r="L57" s="57"/>
      <c r="M57" s="59">
        <f t="shared" si="11"/>
        <v>0</v>
      </c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</row>
    <row r="58" spans="1:49" ht="24" customHeight="1">
      <c r="A58" s="41"/>
      <c r="B58" s="41"/>
      <c r="C58" s="41"/>
      <c r="D58" s="41"/>
      <c r="E58" s="41"/>
      <c r="F58" s="47"/>
      <c r="G58" s="47"/>
      <c r="H58" s="42"/>
      <c r="I58" s="47"/>
      <c r="J58" s="47"/>
      <c r="K58" s="47"/>
      <c r="L58" s="57"/>
      <c r="M58" s="59">
        <f t="shared" si="11"/>
        <v>0</v>
      </c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</row>
    <row r="59" spans="1:49" ht="24" customHeight="1">
      <c r="A59" s="41"/>
      <c r="B59" s="41"/>
      <c r="C59" s="41"/>
      <c r="D59" s="41"/>
      <c r="E59" s="41"/>
      <c r="F59" s="53"/>
      <c r="G59" s="53"/>
      <c r="H59" s="42"/>
      <c r="I59" s="47"/>
      <c r="J59" s="47"/>
      <c r="K59" s="47"/>
      <c r="L59" s="57"/>
      <c r="M59" s="59">
        <f t="shared" si="11"/>
        <v>0</v>
      </c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</row>
    <row r="60" spans="1:49" ht="24" customHeight="1">
      <c r="A60" s="41"/>
      <c r="B60" s="41"/>
      <c r="C60" s="41"/>
      <c r="D60" s="41"/>
      <c r="E60" s="41"/>
      <c r="F60" s="53"/>
      <c r="G60" s="53"/>
      <c r="H60" s="42"/>
      <c r="I60" s="47"/>
      <c r="J60" s="47"/>
      <c r="K60" s="47"/>
      <c r="L60" s="57"/>
      <c r="M60" s="59">
        <f t="shared" si="11"/>
        <v>0</v>
      </c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</row>
    <row r="61" spans="1:49" ht="24" customHeight="1">
      <c r="A61" s="41"/>
      <c r="B61" s="41"/>
      <c r="C61" s="41"/>
      <c r="D61" s="41"/>
      <c r="E61" s="41"/>
      <c r="F61" s="47"/>
      <c r="G61" s="47"/>
      <c r="H61" s="47"/>
      <c r="I61" s="47"/>
      <c r="J61" s="47"/>
      <c r="K61" s="47"/>
      <c r="L61" s="57"/>
      <c r="M61" s="59">
        <f t="shared" si="11"/>
        <v>0</v>
      </c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</row>
    <row r="62" spans="1:49" ht="24" customHeight="1">
      <c r="A62" s="41"/>
      <c r="B62" s="41"/>
      <c r="C62" s="41"/>
      <c r="D62" s="41"/>
      <c r="E62" s="41"/>
      <c r="F62" s="47"/>
      <c r="G62" s="47"/>
      <c r="H62" s="47"/>
      <c r="I62" s="47"/>
      <c r="J62" s="47"/>
      <c r="K62" s="47"/>
      <c r="L62" s="57"/>
      <c r="M62" s="59">
        <f t="shared" si="11"/>
        <v>0</v>
      </c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</row>
    <row r="63" spans="1:49" ht="24" customHeight="1">
      <c r="A63" s="41"/>
      <c r="B63" s="41"/>
      <c r="C63" s="41"/>
      <c r="D63" s="41"/>
      <c r="E63" s="41"/>
      <c r="F63" s="47"/>
      <c r="G63" s="47"/>
      <c r="H63" s="47"/>
      <c r="I63" s="47"/>
      <c r="J63" s="47"/>
      <c r="K63" s="47"/>
      <c r="L63" s="57"/>
      <c r="M63" s="59">
        <f t="shared" si="11"/>
        <v>0</v>
      </c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</row>
    <row r="64" spans="1:49" ht="24" customHeight="1">
      <c r="A64" s="41"/>
      <c r="B64" s="41"/>
      <c r="C64" s="41"/>
      <c r="D64" s="41"/>
      <c r="E64" s="41"/>
      <c r="F64" s="47"/>
      <c r="G64" s="47"/>
      <c r="H64" s="47"/>
      <c r="I64" s="47"/>
      <c r="J64" s="47"/>
      <c r="K64" s="47"/>
      <c r="L64" s="57"/>
      <c r="M64" s="59">
        <f t="shared" si="11"/>
        <v>0</v>
      </c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</row>
    <row r="65" spans="1:49" ht="24" customHeight="1">
      <c r="A65" s="41"/>
      <c r="B65" s="41"/>
      <c r="C65" s="41"/>
      <c r="D65" s="41"/>
      <c r="E65" s="41"/>
      <c r="F65" s="47"/>
      <c r="G65" s="47"/>
      <c r="H65" s="47"/>
      <c r="I65" s="47"/>
      <c r="J65" s="47"/>
      <c r="K65" s="47"/>
      <c r="L65" s="57"/>
      <c r="M65" s="59">
        <f t="shared" si="11"/>
        <v>0</v>
      </c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</row>
    <row r="66" spans="1:49" ht="24" customHeight="1">
      <c r="A66" s="41"/>
      <c r="B66" s="41"/>
      <c r="C66" s="41"/>
      <c r="D66" s="41"/>
      <c r="E66" s="41"/>
      <c r="F66" s="47"/>
      <c r="G66" s="47"/>
      <c r="H66" s="47"/>
      <c r="I66" s="47"/>
      <c r="J66" s="47"/>
      <c r="K66" s="47"/>
      <c r="L66" s="57"/>
      <c r="M66" s="59">
        <f t="shared" si="11"/>
        <v>0</v>
      </c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</row>
    <row r="67" spans="1:49" ht="24" customHeight="1">
      <c r="A67" s="41"/>
      <c r="B67" s="41"/>
      <c r="C67" s="41"/>
      <c r="D67" s="41"/>
      <c r="E67" s="41"/>
      <c r="F67" s="47"/>
      <c r="G67" s="47"/>
      <c r="H67" s="47"/>
      <c r="I67" s="47"/>
      <c r="J67" s="47"/>
      <c r="K67" s="47"/>
      <c r="L67" s="57"/>
      <c r="M67" s="59">
        <f t="shared" si="11"/>
        <v>0</v>
      </c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</row>
    <row r="68" spans="1:49" ht="24" customHeight="1">
      <c r="A68" s="41"/>
      <c r="B68" s="41"/>
      <c r="C68" s="41"/>
      <c r="D68" s="41"/>
      <c r="E68" s="41"/>
      <c r="F68" s="47"/>
      <c r="G68" s="47"/>
      <c r="H68" s="47"/>
      <c r="I68" s="47"/>
      <c r="J68" s="47"/>
      <c r="K68" s="47"/>
      <c r="L68" s="57"/>
      <c r="M68" s="59">
        <f t="shared" si="11"/>
        <v>0</v>
      </c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</row>
    <row r="69" spans="1:49" ht="24" customHeight="1">
      <c r="A69" s="41"/>
      <c r="B69" s="41"/>
      <c r="C69" s="41"/>
      <c r="D69" s="41"/>
      <c r="E69" s="41"/>
      <c r="F69" s="47"/>
      <c r="G69" s="47"/>
      <c r="H69" s="47"/>
      <c r="I69" s="47"/>
      <c r="J69" s="47"/>
      <c r="K69" s="47"/>
      <c r="L69" s="57"/>
      <c r="M69" s="59">
        <f t="shared" si="11"/>
        <v>0</v>
      </c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</row>
    <row r="70" spans="1:49" ht="24" customHeight="1">
      <c r="A70" s="41"/>
      <c r="B70" s="41"/>
      <c r="C70" s="41"/>
      <c r="D70" s="41"/>
      <c r="E70" s="41"/>
      <c r="F70" s="47"/>
      <c r="G70" s="47"/>
      <c r="H70" s="47"/>
      <c r="I70" s="47"/>
      <c r="J70" s="47"/>
      <c r="K70" s="47"/>
      <c r="L70" s="57"/>
      <c r="M70" s="59">
        <f t="shared" ref="M70:M75" si="12">P70+T70+X70+AB70+AF70+AJ70+AN70+AR70+AV70</f>
        <v>0</v>
      </c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</row>
    <row r="71" spans="1:49" ht="24" customHeight="1">
      <c r="A71" s="41"/>
      <c r="B71" s="41"/>
      <c r="C71" s="41"/>
      <c r="D71" s="41"/>
      <c r="E71" s="41"/>
      <c r="F71" s="47"/>
      <c r="G71" s="47"/>
      <c r="H71" s="47"/>
      <c r="I71" s="47"/>
      <c r="J71" s="47"/>
      <c r="K71" s="47"/>
      <c r="L71" s="57"/>
      <c r="M71" s="59">
        <f t="shared" si="12"/>
        <v>0</v>
      </c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</row>
    <row r="72" spans="1:49" ht="24" customHeight="1">
      <c r="A72" s="41"/>
      <c r="B72" s="41"/>
      <c r="C72" s="41"/>
      <c r="D72" s="41"/>
      <c r="E72" s="41"/>
      <c r="F72" s="47"/>
      <c r="G72" s="47"/>
      <c r="H72" s="47"/>
      <c r="I72" s="47"/>
      <c r="J72" s="47"/>
      <c r="K72" s="47"/>
      <c r="L72" s="57"/>
      <c r="M72" s="59">
        <f t="shared" si="12"/>
        <v>0</v>
      </c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</row>
    <row r="73" spans="1:49" ht="24" customHeight="1">
      <c r="A73" s="41"/>
      <c r="B73" s="41"/>
      <c r="C73" s="41"/>
      <c r="D73" s="41"/>
      <c r="E73" s="41"/>
      <c r="F73" s="53"/>
      <c r="G73" s="47"/>
      <c r="H73" s="47"/>
      <c r="I73" s="47"/>
      <c r="J73" s="47"/>
      <c r="K73" s="47"/>
      <c r="L73" s="57"/>
      <c r="M73" s="59">
        <f t="shared" si="12"/>
        <v>0</v>
      </c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</row>
    <row r="74" spans="1:49" ht="24" customHeight="1">
      <c r="A74" s="41"/>
      <c r="B74" s="41"/>
      <c r="C74" s="41"/>
      <c r="D74" s="41"/>
      <c r="E74" s="41"/>
      <c r="F74" s="58" t="s">
        <v>235</v>
      </c>
      <c r="G74" s="67"/>
      <c r="H74" s="58"/>
      <c r="I74" s="58"/>
      <c r="J74" s="58"/>
      <c r="K74" s="58"/>
      <c r="L74" s="63"/>
      <c r="M74" s="59">
        <f t="shared" si="12"/>
        <v>3</v>
      </c>
      <c r="N74" s="86">
        <v>20130701</v>
      </c>
      <c r="O74" s="86">
        <v>20130701</v>
      </c>
      <c r="P74" s="86">
        <v>3</v>
      </c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</row>
    <row r="75" spans="1:49" ht="24" customHeight="1">
      <c r="A75" s="41"/>
      <c r="B75" s="41"/>
      <c r="C75" s="41"/>
      <c r="D75" s="41"/>
      <c r="E75" s="41"/>
      <c r="F75" s="47" t="s">
        <v>236</v>
      </c>
      <c r="G75" s="47" t="s">
        <v>229</v>
      </c>
      <c r="H75" s="47"/>
      <c r="I75" s="47"/>
      <c r="J75" s="47"/>
      <c r="K75" s="47"/>
      <c r="L75" s="57"/>
      <c r="M75" s="42">
        <f t="shared" si="12"/>
        <v>0</v>
      </c>
      <c r="N75" s="87" t="s">
        <v>214</v>
      </c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</row>
    <row r="76" spans="1:49" ht="24" customHeight="1">
      <c r="A76"/>
      <c r="B76"/>
      <c r="C76"/>
      <c r="D76"/>
      <c r="F76"/>
      <c r="G76"/>
      <c r="M76"/>
    </row>
    <row r="77" spans="1:49" ht="24" customHeight="1">
      <c r="A77"/>
      <c r="B77"/>
      <c r="C77"/>
      <c r="D77"/>
      <c r="F77"/>
      <c r="G77"/>
      <c r="M77"/>
    </row>
    <row r="78" spans="1:49" ht="24" customHeight="1">
      <c r="A78"/>
      <c r="B78"/>
      <c r="C78"/>
      <c r="D78"/>
      <c r="F78"/>
      <c r="G78"/>
      <c r="M78"/>
    </row>
    <row r="79" spans="1:49" ht="24" customHeight="1">
      <c r="A79"/>
      <c r="B79"/>
      <c r="C79"/>
      <c r="D79"/>
      <c r="F79"/>
      <c r="G79"/>
      <c r="M79"/>
    </row>
    <row r="80" spans="1:49" ht="24" customHeight="1">
      <c r="A80"/>
      <c r="B80"/>
      <c r="C80"/>
      <c r="D80"/>
      <c r="F80"/>
      <c r="G80"/>
      <c r="M80"/>
    </row>
    <row r="81" spans="1:13" ht="24" customHeight="1">
      <c r="A81"/>
      <c r="B81"/>
      <c r="C81"/>
      <c r="D81"/>
      <c r="F81"/>
      <c r="G81"/>
      <c r="M81"/>
    </row>
    <row r="82" spans="1:13" ht="24" customHeight="1">
      <c r="A82"/>
      <c r="B82"/>
      <c r="C82"/>
      <c r="D82"/>
      <c r="F82"/>
      <c r="G82"/>
      <c r="M82"/>
    </row>
    <row r="83" spans="1:13" ht="24" customHeight="1">
      <c r="A83"/>
      <c r="B83"/>
      <c r="C83"/>
      <c r="D83"/>
      <c r="F83"/>
      <c r="G83"/>
      <c r="M83"/>
    </row>
    <row r="84" spans="1:13" ht="24" customHeight="1">
      <c r="A84"/>
      <c r="B84"/>
      <c r="C84"/>
      <c r="D84"/>
      <c r="F84"/>
      <c r="G84"/>
      <c r="M84"/>
    </row>
    <row r="85" spans="1:13" ht="24" customHeight="1">
      <c r="A85"/>
      <c r="B85"/>
      <c r="C85"/>
      <c r="D85"/>
      <c r="F85"/>
      <c r="G85"/>
      <c r="M85"/>
    </row>
    <row r="86" spans="1:13" ht="24" customHeight="1">
      <c r="A86"/>
      <c r="B86"/>
      <c r="C86"/>
      <c r="D86"/>
      <c r="F86"/>
      <c r="G86"/>
      <c r="M86"/>
    </row>
    <row r="87" spans="1:13" ht="24" customHeight="1">
      <c r="A87"/>
      <c r="B87"/>
      <c r="C87"/>
      <c r="D87"/>
      <c r="F87"/>
      <c r="G87"/>
      <c r="M87"/>
    </row>
    <row r="88" spans="1:13" ht="24" customHeight="1">
      <c r="A88"/>
      <c r="B88"/>
      <c r="C88"/>
      <c r="D88"/>
      <c r="F88"/>
      <c r="G88"/>
      <c r="M88"/>
    </row>
    <row r="89" spans="1:13" ht="24" customHeight="1">
      <c r="A89"/>
      <c r="B89"/>
      <c r="C89"/>
      <c r="D89"/>
      <c r="F89"/>
      <c r="G89"/>
      <c r="M89"/>
    </row>
    <row r="90" spans="1:13" ht="24" customHeight="1">
      <c r="A90"/>
      <c r="B90"/>
      <c r="C90"/>
      <c r="D90"/>
      <c r="F90"/>
      <c r="G90"/>
      <c r="M90"/>
    </row>
    <row r="91" spans="1:13" ht="24" customHeight="1">
      <c r="A91"/>
      <c r="B91"/>
      <c r="C91"/>
      <c r="D91"/>
      <c r="F91"/>
      <c r="G91"/>
      <c r="M91"/>
    </row>
    <row r="92" spans="1:13" ht="24" customHeight="1">
      <c r="A92"/>
      <c r="B92"/>
      <c r="C92"/>
      <c r="D92"/>
      <c r="F92"/>
      <c r="G92"/>
      <c r="M92"/>
    </row>
    <row r="93" spans="1:13" ht="24" customHeight="1">
      <c r="A93"/>
      <c r="B93"/>
      <c r="C93"/>
      <c r="D93"/>
      <c r="F93"/>
      <c r="G93"/>
      <c r="M93"/>
    </row>
    <row r="94" spans="1:13" ht="24" customHeight="1">
      <c r="A94"/>
      <c r="B94"/>
      <c r="C94"/>
      <c r="D94"/>
      <c r="F94"/>
      <c r="G94"/>
      <c r="M94"/>
    </row>
    <row r="95" spans="1:13" ht="24" customHeight="1">
      <c r="A95"/>
      <c r="B95"/>
      <c r="C95"/>
      <c r="D95"/>
      <c r="F95"/>
      <c r="G95"/>
      <c r="M95"/>
    </row>
    <row r="96" spans="1:13" ht="24" customHeight="1">
      <c r="A96"/>
      <c r="B96"/>
      <c r="C96"/>
      <c r="D96"/>
      <c r="F96"/>
      <c r="G96"/>
      <c r="M96"/>
    </row>
    <row r="97" spans="1:13" ht="24" customHeight="1">
      <c r="A97"/>
      <c r="B97"/>
      <c r="C97"/>
      <c r="D97"/>
      <c r="F97"/>
      <c r="G97"/>
      <c r="M97"/>
    </row>
    <row r="98" spans="1:13" ht="24" customHeight="1">
      <c r="A98"/>
      <c r="B98"/>
      <c r="C98"/>
      <c r="D98"/>
      <c r="F98"/>
      <c r="G98"/>
      <c r="M98"/>
    </row>
    <row r="99" spans="1:13" ht="24" customHeight="1">
      <c r="A99"/>
      <c r="B99"/>
      <c r="C99"/>
      <c r="D99"/>
      <c r="F99"/>
      <c r="G99"/>
      <c r="M99"/>
    </row>
    <row r="100" spans="1:13" ht="24" customHeight="1">
      <c r="A100"/>
      <c r="B100"/>
      <c r="C100"/>
      <c r="D100"/>
      <c r="F100"/>
      <c r="G100"/>
      <c r="M100"/>
    </row>
    <row r="101" spans="1:13" ht="24" customHeight="1">
      <c r="A101"/>
      <c r="B101"/>
      <c r="C101"/>
      <c r="D101"/>
      <c r="F101"/>
      <c r="G101"/>
      <c r="M101"/>
    </row>
    <row r="102" spans="1:13" ht="24" customHeight="1">
      <c r="A102"/>
      <c r="B102"/>
      <c r="C102"/>
      <c r="D102"/>
      <c r="F102"/>
      <c r="G102"/>
      <c r="M102"/>
    </row>
    <row r="103" spans="1:13" ht="24" customHeight="1">
      <c r="A103"/>
      <c r="B103"/>
      <c r="C103"/>
      <c r="D103"/>
      <c r="F103"/>
      <c r="G103"/>
      <c r="M103"/>
    </row>
    <row r="104" spans="1:13" ht="24" customHeight="1">
      <c r="A104"/>
      <c r="B104"/>
      <c r="C104"/>
      <c r="D104"/>
      <c r="F104"/>
      <c r="G104"/>
      <c r="M104"/>
    </row>
    <row r="105" spans="1:13" ht="24" customHeight="1">
      <c r="A105"/>
      <c r="B105"/>
      <c r="C105"/>
      <c r="D105"/>
      <c r="F105"/>
      <c r="G105"/>
      <c r="M105"/>
    </row>
    <row r="106" spans="1:13" ht="24" customHeight="1">
      <c r="A106"/>
      <c r="B106"/>
      <c r="C106"/>
      <c r="D106"/>
      <c r="F106"/>
      <c r="G106"/>
      <c r="M106"/>
    </row>
    <row r="107" spans="1:13" ht="24" customHeight="1">
      <c r="A107"/>
      <c r="B107"/>
      <c r="C107"/>
      <c r="D107"/>
      <c r="F107"/>
      <c r="G107"/>
      <c r="M107"/>
    </row>
    <row r="108" spans="1:13" ht="24" customHeight="1">
      <c r="A108"/>
      <c r="B108"/>
      <c r="C108"/>
      <c r="D108"/>
      <c r="F108"/>
      <c r="G108"/>
      <c r="M108"/>
    </row>
    <row r="109" spans="1:13" ht="24" customHeight="1">
      <c r="A109"/>
      <c r="B109"/>
      <c r="C109"/>
      <c r="D109"/>
      <c r="F109"/>
      <c r="G109"/>
      <c r="M109"/>
    </row>
    <row r="110" spans="1:13" ht="24" customHeight="1">
      <c r="A110"/>
      <c r="B110"/>
      <c r="C110"/>
      <c r="D110"/>
      <c r="F110"/>
      <c r="G110"/>
      <c r="M110"/>
    </row>
    <row r="111" spans="1:13" ht="24" customHeight="1">
      <c r="A111"/>
      <c r="B111"/>
      <c r="C111"/>
      <c r="D111"/>
      <c r="F111"/>
      <c r="G111"/>
      <c r="M111"/>
    </row>
    <row r="112" spans="1:13" ht="24" customHeight="1">
      <c r="A112"/>
      <c r="B112"/>
      <c r="C112"/>
      <c r="D112"/>
      <c r="F112"/>
      <c r="G112"/>
      <c r="M112"/>
    </row>
    <row r="113" spans="1:13" ht="24" customHeight="1">
      <c r="A113"/>
      <c r="B113"/>
      <c r="C113"/>
      <c r="D113"/>
      <c r="F113"/>
      <c r="G113"/>
      <c r="M113"/>
    </row>
    <row r="114" spans="1:13" ht="24" customHeight="1">
      <c r="A114"/>
      <c r="B114"/>
      <c r="C114"/>
      <c r="D114"/>
      <c r="F114"/>
      <c r="G114"/>
      <c r="M114"/>
    </row>
    <row r="115" spans="1:13" ht="24" customHeight="1">
      <c r="A115"/>
      <c r="B115"/>
      <c r="C115"/>
      <c r="D115"/>
      <c r="F115"/>
      <c r="G115"/>
      <c r="M115"/>
    </row>
    <row r="116" spans="1:13" ht="24" customHeight="1">
      <c r="A116"/>
      <c r="B116"/>
      <c r="C116"/>
      <c r="D116"/>
      <c r="F116"/>
      <c r="G116"/>
      <c r="M116"/>
    </row>
    <row r="117" spans="1:13" ht="24" customHeight="1">
      <c r="A117"/>
      <c r="B117"/>
      <c r="C117"/>
      <c r="D117"/>
      <c r="F117"/>
      <c r="G117"/>
      <c r="M117"/>
    </row>
    <row r="118" spans="1:13" ht="24" customHeight="1">
      <c r="A118"/>
      <c r="B118"/>
      <c r="C118"/>
      <c r="D118"/>
      <c r="F118"/>
      <c r="G118"/>
      <c r="M118"/>
    </row>
    <row r="119" spans="1:13" ht="24" customHeight="1">
      <c r="A119"/>
      <c r="B119"/>
      <c r="C119"/>
      <c r="D119"/>
      <c r="F119"/>
      <c r="G119"/>
      <c r="M119"/>
    </row>
    <row r="120" spans="1:13" ht="24" customHeight="1">
      <c r="A120"/>
      <c r="B120"/>
      <c r="C120"/>
      <c r="D120"/>
      <c r="F120"/>
      <c r="G120"/>
      <c r="M120"/>
    </row>
    <row r="121" spans="1:13" ht="24" customHeight="1">
      <c r="F121"/>
      <c r="G121"/>
      <c r="M121"/>
    </row>
    <row r="122" spans="1:13" ht="24" customHeight="1">
      <c r="F122"/>
      <c r="G122"/>
      <c r="M122"/>
    </row>
    <row r="123" spans="1:13" ht="24" customHeight="1">
      <c r="F123"/>
      <c r="G123"/>
      <c r="M123"/>
    </row>
    <row r="124" spans="1:13" ht="24" customHeight="1">
      <c r="F124"/>
      <c r="G124"/>
      <c r="M124"/>
    </row>
    <row r="125" spans="1:13" ht="24" customHeight="1">
      <c r="F125"/>
      <c r="G125"/>
      <c r="M125"/>
    </row>
    <row r="126" spans="1:13" ht="24" customHeight="1">
      <c r="F126"/>
      <c r="G126"/>
      <c r="M126"/>
    </row>
    <row r="127" spans="1:13" ht="24" customHeight="1">
      <c r="F127"/>
      <c r="G127"/>
      <c r="M127"/>
    </row>
    <row r="128" spans="1:13" ht="24" customHeight="1">
      <c r="F128"/>
      <c r="G128"/>
      <c r="M128"/>
    </row>
    <row r="129" spans="6:13" ht="24" customHeight="1">
      <c r="F129"/>
      <c r="G129"/>
      <c r="M129"/>
    </row>
    <row r="130" spans="6:13" ht="24" customHeight="1">
      <c r="F130"/>
      <c r="G130"/>
      <c r="M130"/>
    </row>
    <row r="131" spans="6:13" ht="24" customHeight="1">
      <c r="F131"/>
      <c r="G131"/>
      <c r="M131"/>
    </row>
    <row r="132" spans="6:13" ht="24" customHeight="1">
      <c r="F132"/>
      <c r="G132"/>
      <c r="M132"/>
    </row>
    <row r="133" spans="6:13" ht="24" customHeight="1">
      <c r="F133"/>
      <c r="G133"/>
      <c r="M133"/>
    </row>
    <row r="134" spans="6:13" ht="24" customHeight="1">
      <c r="F134"/>
      <c r="G134"/>
      <c r="M134"/>
    </row>
    <row r="135" spans="6:13" ht="24" customHeight="1">
      <c r="F135"/>
      <c r="G135"/>
      <c r="M135"/>
    </row>
    <row r="136" spans="6:13" ht="24" customHeight="1">
      <c r="F136"/>
      <c r="G136"/>
      <c r="M136"/>
    </row>
    <row r="137" spans="6:13" ht="24" customHeight="1">
      <c r="F137"/>
      <c r="G137"/>
      <c r="M137"/>
    </row>
    <row r="138" spans="6:13" ht="24" customHeight="1">
      <c r="F138"/>
      <c r="G138"/>
      <c r="M138"/>
    </row>
    <row r="139" spans="6:13" ht="24" customHeight="1">
      <c r="F139"/>
      <c r="G139"/>
      <c r="M139"/>
    </row>
    <row r="140" spans="6:13" ht="24" customHeight="1">
      <c r="F140"/>
      <c r="G140"/>
      <c r="M140"/>
    </row>
    <row r="141" spans="6:13" ht="24" customHeight="1">
      <c r="F141"/>
      <c r="G141"/>
      <c r="M141"/>
    </row>
    <row r="142" spans="6:13" ht="24" customHeight="1">
      <c r="F142"/>
      <c r="G142"/>
      <c r="M142"/>
    </row>
    <row r="143" spans="6:13" ht="24" customHeight="1">
      <c r="F143"/>
      <c r="G143"/>
      <c r="M143"/>
    </row>
    <row r="144" spans="6:13" ht="24" customHeight="1">
      <c r="F144"/>
      <c r="G144"/>
      <c r="M144"/>
    </row>
    <row r="145" spans="6:13" ht="24" customHeight="1">
      <c r="F145"/>
      <c r="G145"/>
      <c r="M145"/>
    </row>
    <row r="146" spans="6:13" ht="24" customHeight="1">
      <c r="F146"/>
      <c r="G146"/>
      <c r="M146"/>
    </row>
    <row r="147" spans="6:13" ht="24" customHeight="1">
      <c r="F147"/>
      <c r="G147"/>
      <c r="M147"/>
    </row>
    <row r="148" spans="6:13" ht="24" customHeight="1">
      <c r="F148"/>
      <c r="G148"/>
      <c r="M148"/>
    </row>
    <row r="149" spans="6:13" ht="24" customHeight="1">
      <c r="F149"/>
      <c r="G149"/>
      <c r="M149"/>
    </row>
    <row r="150" spans="6:13" ht="24" customHeight="1">
      <c r="F150"/>
      <c r="G150"/>
      <c r="M150"/>
    </row>
    <row r="151" spans="6:13" ht="24" customHeight="1">
      <c r="F151"/>
      <c r="G151"/>
      <c r="M151"/>
    </row>
    <row r="152" spans="6:13" ht="24" customHeight="1">
      <c r="F152"/>
      <c r="G152"/>
      <c r="M152"/>
    </row>
    <row r="153" spans="6:13" ht="24" customHeight="1">
      <c r="F153"/>
      <c r="G153"/>
      <c r="M153"/>
    </row>
    <row r="154" spans="6:13" ht="24" customHeight="1">
      <c r="F154"/>
      <c r="G154"/>
      <c r="M154"/>
    </row>
    <row r="155" spans="6:13" ht="24" customHeight="1">
      <c r="F155"/>
      <c r="G155"/>
      <c r="M155"/>
    </row>
    <row r="156" spans="6:13" ht="24" customHeight="1">
      <c r="F156"/>
      <c r="G156"/>
      <c r="M156"/>
    </row>
    <row r="157" spans="6:13" ht="24" customHeight="1">
      <c r="F157"/>
      <c r="G157"/>
      <c r="M157"/>
    </row>
    <row r="158" spans="6:13" ht="24" customHeight="1">
      <c r="F158"/>
      <c r="G158"/>
      <c r="M158"/>
    </row>
    <row r="159" spans="6:13" ht="24" customHeight="1">
      <c r="F159"/>
      <c r="G159"/>
      <c r="M159"/>
    </row>
    <row r="160" spans="6:13" ht="24" customHeight="1">
      <c r="F160"/>
      <c r="G160"/>
      <c r="M160"/>
    </row>
    <row r="161" spans="6:13" ht="24" customHeight="1">
      <c r="F161"/>
      <c r="G161"/>
      <c r="M161"/>
    </row>
    <row r="162" spans="6:13" ht="24" customHeight="1">
      <c r="F162"/>
      <c r="G162"/>
      <c r="M162"/>
    </row>
    <row r="163" spans="6:13" ht="24" customHeight="1">
      <c r="F163"/>
      <c r="G163"/>
      <c r="M163"/>
    </row>
    <row r="164" spans="6:13" ht="24" customHeight="1">
      <c r="F164"/>
      <c r="G164"/>
      <c r="M164"/>
    </row>
    <row r="165" spans="6:13" ht="24" customHeight="1">
      <c r="F165"/>
      <c r="G165"/>
      <c r="M165"/>
    </row>
    <row r="166" spans="6:13" ht="24" customHeight="1">
      <c r="F166"/>
      <c r="G166"/>
      <c r="M166"/>
    </row>
    <row r="167" spans="6:13" ht="24" customHeight="1">
      <c r="F167"/>
      <c r="G167"/>
      <c r="M167"/>
    </row>
    <row r="168" spans="6:13" ht="24" customHeight="1">
      <c r="F168"/>
      <c r="G168"/>
      <c r="M168"/>
    </row>
    <row r="169" spans="6:13" ht="24" customHeight="1">
      <c r="F169"/>
      <c r="G169"/>
      <c r="M169"/>
    </row>
    <row r="170" spans="6:13" ht="24" customHeight="1">
      <c r="F170"/>
      <c r="G170"/>
      <c r="M170"/>
    </row>
    <row r="171" spans="6:13" ht="24" customHeight="1">
      <c r="F171"/>
      <c r="G171"/>
      <c r="M171"/>
    </row>
    <row r="172" spans="6:13" ht="24" customHeight="1">
      <c r="F172"/>
      <c r="G172"/>
      <c r="M172"/>
    </row>
    <row r="173" spans="6:13" ht="24" customHeight="1">
      <c r="F173"/>
      <c r="G173"/>
      <c r="M173"/>
    </row>
    <row r="174" spans="6:13" ht="24" customHeight="1">
      <c r="F174"/>
      <c r="G174"/>
      <c r="M174"/>
    </row>
    <row r="175" spans="6:13" ht="24" customHeight="1">
      <c r="F175"/>
      <c r="G175"/>
      <c r="M175"/>
    </row>
    <row r="176" spans="6:13" ht="24" customHeight="1">
      <c r="F176"/>
      <c r="G176"/>
      <c r="M176"/>
    </row>
    <row r="177" spans="6:13" ht="24" customHeight="1">
      <c r="F177"/>
      <c r="G177"/>
      <c r="M177"/>
    </row>
    <row r="178" spans="6:13" ht="24" customHeight="1">
      <c r="F178"/>
      <c r="G178"/>
      <c r="M178"/>
    </row>
    <row r="179" spans="6:13" ht="24" customHeight="1">
      <c r="F179"/>
      <c r="G179"/>
      <c r="M179"/>
    </row>
    <row r="180" spans="6:13" ht="24" customHeight="1">
      <c r="F180"/>
      <c r="G180"/>
      <c r="M180"/>
    </row>
    <row r="181" spans="6:13" ht="24" customHeight="1">
      <c r="F181"/>
      <c r="G181"/>
      <c r="M181"/>
    </row>
    <row r="182" spans="6:13" ht="24" customHeight="1">
      <c r="F182"/>
      <c r="G182"/>
      <c r="M182"/>
    </row>
    <row r="183" spans="6:13" ht="24" customHeight="1">
      <c r="F183"/>
      <c r="G183"/>
      <c r="M183"/>
    </row>
    <row r="184" spans="6:13" ht="24" customHeight="1">
      <c r="F184"/>
      <c r="G184"/>
      <c r="M184"/>
    </row>
    <row r="185" spans="6:13" ht="24" customHeight="1">
      <c r="F185"/>
      <c r="G185"/>
      <c r="M185"/>
    </row>
    <row r="186" spans="6:13" ht="24" customHeight="1">
      <c r="F186"/>
      <c r="G186"/>
      <c r="M186"/>
    </row>
    <row r="187" spans="6:13" ht="24" customHeight="1">
      <c r="F187"/>
      <c r="G187"/>
      <c r="M187"/>
    </row>
    <row r="188" spans="6:13" ht="24" customHeight="1">
      <c r="F188"/>
      <c r="G188"/>
      <c r="M188"/>
    </row>
    <row r="189" spans="6:13" ht="24" customHeight="1">
      <c r="F189"/>
      <c r="G189"/>
      <c r="M189"/>
    </row>
    <row r="190" spans="6:13" ht="24" customHeight="1">
      <c r="F190"/>
      <c r="G190"/>
      <c r="M190"/>
    </row>
    <row r="191" spans="6:13" ht="24" customHeight="1">
      <c r="F191"/>
      <c r="G191"/>
      <c r="M191"/>
    </row>
    <row r="192" spans="6:13" ht="24" customHeight="1">
      <c r="F192"/>
      <c r="G192"/>
      <c r="M192"/>
    </row>
    <row r="193" spans="6:13" ht="24" customHeight="1">
      <c r="F193"/>
      <c r="G193"/>
      <c r="M193"/>
    </row>
    <row r="194" spans="6:13" ht="24" customHeight="1">
      <c r="F194"/>
      <c r="G194"/>
      <c r="M194"/>
    </row>
    <row r="195" spans="6:13" ht="24" customHeight="1">
      <c r="F195"/>
      <c r="G195"/>
      <c r="M195"/>
    </row>
    <row r="196" spans="6:13" ht="24" customHeight="1">
      <c r="F196"/>
      <c r="G196"/>
      <c r="M196"/>
    </row>
    <row r="197" spans="6:13" ht="24" customHeight="1">
      <c r="F197"/>
      <c r="G197"/>
      <c r="M197"/>
    </row>
    <row r="198" spans="6:13" ht="24" customHeight="1">
      <c r="F198"/>
      <c r="G198"/>
      <c r="M198"/>
    </row>
    <row r="199" spans="6:13" ht="24" customHeight="1">
      <c r="F199"/>
      <c r="G199"/>
      <c r="M199"/>
    </row>
    <row r="200" spans="6:13" ht="24" customHeight="1">
      <c r="F200"/>
      <c r="G200"/>
      <c r="M200"/>
    </row>
  </sheetData>
  <mergeCells count="30">
    <mergeCell ref="A24:D24"/>
    <mergeCell ref="N3:Q3"/>
    <mergeCell ref="B1:C1"/>
    <mergeCell ref="AL3:AO3"/>
    <mergeCell ref="H1:L1"/>
    <mergeCell ref="A2:D2"/>
    <mergeCell ref="A5:D5"/>
    <mergeCell ref="A15:D15"/>
    <mergeCell ref="R3:U3"/>
    <mergeCell ref="V3:Y3"/>
    <mergeCell ref="Z3:AC3"/>
    <mergeCell ref="AD3:AG3"/>
    <mergeCell ref="AH3:AK3"/>
    <mergeCell ref="BV5:BW5"/>
    <mergeCell ref="AP3:AS3"/>
    <mergeCell ref="AT3:AW3"/>
    <mergeCell ref="AY3:BD4"/>
    <mergeCell ref="AX5:AY5"/>
    <mergeCell ref="BA5:BB5"/>
    <mergeCell ref="BD5:BE5"/>
    <mergeCell ref="BG5:BH5"/>
    <mergeCell ref="BJ5:BK5"/>
    <mergeCell ref="BM5:BN5"/>
    <mergeCell ref="BP5:BQ5"/>
    <mergeCell ref="BS5:BT5"/>
    <mergeCell ref="A30:D30"/>
    <mergeCell ref="AZ31:AZ44"/>
    <mergeCell ref="BD31:BD37"/>
    <mergeCell ref="BF32:BF40"/>
    <mergeCell ref="BH32:BH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Y200"/>
  <sheetViews>
    <sheetView workbookViewId="0">
      <selection activeCell="B1" sqref="B1:C1"/>
    </sheetView>
  </sheetViews>
  <sheetFormatPr defaultRowHeight="13.5"/>
  <cols>
    <col min="1" max="2" width="12" style="19" customWidth="1"/>
    <col min="3" max="3" width="12.375" style="19" customWidth="1"/>
    <col min="4" max="4" width="9" style="19"/>
    <col min="5" max="5" width="4.875" customWidth="1"/>
    <col min="6" max="7" width="9" style="23"/>
    <col min="8" max="8" width="28.75" customWidth="1"/>
    <col min="12" max="12" width="12.875" customWidth="1"/>
    <col min="13" max="13" width="8.625" style="23" customWidth="1"/>
    <col min="16" max="16" width="5.125" customWidth="1"/>
    <col min="17" max="17" width="7.375" customWidth="1"/>
    <col min="18" max="19" width="9.375" bestFit="1" customWidth="1"/>
    <col min="20" max="20" width="5" customWidth="1"/>
    <col min="21" max="21" width="7.25" customWidth="1"/>
    <col min="24" max="24" width="5.375" customWidth="1"/>
    <col min="25" max="25" width="6.75" customWidth="1"/>
    <col min="28" max="28" width="5.375" customWidth="1"/>
    <col min="29" max="29" width="6.375" customWidth="1"/>
    <col min="32" max="32" width="5.25" customWidth="1"/>
    <col min="33" max="33" width="6.25" customWidth="1"/>
    <col min="36" max="36" width="5.375" customWidth="1"/>
    <col min="37" max="37" width="6.375" customWidth="1"/>
    <col min="40" max="40" width="5.625" customWidth="1"/>
    <col min="41" max="41" width="6.75" customWidth="1"/>
    <col min="44" max="44" width="5.375" customWidth="1"/>
    <col min="45" max="45" width="6.375" customWidth="1"/>
    <col min="48" max="48" width="5.625" customWidth="1"/>
    <col min="49" max="49" width="6.375" customWidth="1"/>
  </cols>
  <sheetData>
    <row r="1" spans="1:77" ht="24" customHeight="1">
      <c r="A1" s="95">
        <v>20130701</v>
      </c>
      <c r="B1" s="205" t="e">
        <f>HYPERLINK("#班组生产计划!A"&amp;BH31)</f>
        <v>#REF!</v>
      </c>
      <c r="C1" s="206"/>
      <c r="F1" s="22" t="s">
        <v>100</v>
      </c>
      <c r="G1" s="22" t="s">
        <v>87</v>
      </c>
      <c r="H1" s="199" t="s">
        <v>101</v>
      </c>
      <c r="I1" s="200"/>
      <c r="J1" s="200"/>
      <c r="K1" s="200"/>
      <c r="L1" s="201"/>
    </row>
    <row r="2" spans="1:77" ht="24" customHeight="1">
      <c r="A2" s="207" t="s">
        <v>102</v>
      </c>
      <c r="B2" s="208"/>
      <c r="C2" s="208"/>
      <c r="D2" s="208"/>
      <c r="F2" s="22" t="s">
        <v>103</v>
      </c>
      <c r="G2" s="22" t="s">
        <v>104</v>
      </c>
      <c r="H2" s="12" t="s">
        <v>105</v>
      </c>
      <c r="I2" s="12" t="s">
        <v>106</v>
      </c>
      <c r="J2" s="12" t="s">
        <v>107</v>
      </c>
      <c r="K2" s="12" t="s">
        <v>108</v>
      </c>
      <c r="L2" s="12" t="s">
        <v>109</v>
      </c>
    </row>
    <row r="3" spans="1:77" ht="34.5" customHeight="1">
      <c r="A3" s="26" t="s">
        <v>110</v>
      </c>
      <c r="B3" s="26" t="s">
        <v>111</v>
      </c>
      <c r="C3" s="26" t="s">
        <v>112</v>
      </c>
      <c r="D3" s="26" t="s">
        <v>113</v>
      </c>
      <c r="F3" s="10" t="e">
        <f>LOOKUP(0,0/(G1=班组生产计划!#REF!:'班组生产计划'!R2996),班组生产计划!#REF!:'班组生产计划'!T2996)</f>
        <v>#REF!</v>
      </c>
      <c r="G3" s="10" t="e">
        <f>LOOKUP(0,0/(G1=班组生产计划!#REF!:'班组生产计划'!R2996),班组生产计划!#REF!:'班组生产计划'!D2996)</f>
        <v>#REF!</v>
      </c>
      <c r="H3" s="10" t="e">
        <f>LOOKUP(0,0/(G1=班组生产计划!#REF!:'班组生产计划'!R2996),班组生产计划!#REF!:'班组生产计划'!F2996)</f>
        <v>#REF!</v>
      </c>
      <c r="I3" s="10" t="e">
        <f>LOOKUP(0,0/(G1=班组生产计划!#REF!:'班组生产计划'!R2996),班组生产计划!#REF!:'班组生产计划'!Y2996)</f>
        <v>#REF!</v>
      </c>
      <c r="J3" s="10" t="e">
        <f>LOOKUP(0,0/(G1=班组生产计划!#REF!:'班组生产计划'!R2996),班组生产计划!#REF!:'班组生产计划'!I2996)</f>
        <v>#REF!</v>
      </c>
      <c r="K3" s="10" t="e">
        <f>LOOKUP(0,0/(G1=班组生产计划!#REF!:'班组生产计划'!R2996),班组生产计划!#REF!:'班组生产计划'!AF2996)</f>
        <v>#REF!</v>
      </c>
      <c r="L3" s="10" t="e">
        <f>LOOKUP(0,0/(G1=班组生产计划!#REF!:'班组生产计划'!R2996),班组生产计划!#REF!:'班组生产计划'!K2996)</f>
        <v>#REF!</v>
      </c>
      <c r="M3" s="21" t="s">
        <v>114</v>
      </c>
      <c r="N3" s="199" t="s">
        <v>115</v>
      </c>
      <c r="O3" s="200"/>
      <c r="P3" s="200"/>
      <c r="Q3" s="201"/>
      <c r="R3" s="199" t="s">
        <v>116</v>
      </c>
      <c r="S3" s="200"/>
      <c r="T3" s="200"/>
      <c r="U3" s="201"/>
      <c r="V3" s="199" t="s">
        <v>117</v>
      </c>
      <c r="W3" s="200"/>
      <c r="X3" s="200"/>
      <c r="Y3" s="201"/>
      <c r="Z3" s="199" t="s">
        <v>118</v>
      </c>
      <c r="AA3" s="200"/>
      <c r="AB3" s="200"/>
      <c r="AC3" s="201"/>
      <c r="AD3" s="199" t="s">
        <v>119</v>
      </c>
      <c r="AE3" s="200"/>
      <c r="AF3" s="200"/>
      <c r="AG3" s="201"/>
      <c r="AH3" s="199" t="s">
        <v>120</v>
      </c>
      <c r="AI3" s="200"/>
      <c r="AJ3" s="200"/>
      <c r="AK3" s="201"/>
      <c r="AL3" s="199" t="s">
        <v>121</v>
      </c>
      <c r="AM3" s="200"/>
      <c r="AN3" s="200"/>
      <c r="AO3" s="201"/>
      <c r="AP3" s="199" t="s">
        <v>122</v>
      </c>
      <c r="AQ3" s="200"/>
      <c r="AR3" s="200"/>
      <c r="AS3" s="201"/>
      <c r="AT3" s="199" t="s">
        <v>123</v>
      </c>
      <c r="AU3" s="200"/>
      <c r="AV3" s="200"/>
      <c r="AW3" s="201"/>
      <c r="AX3" s="23"/>
      <c r="AY3" s="202" t="s">
        <v>189</v>
      </c>
      <c r="AZ3" s="203"/>
      <c r="BA3" s="203"/>
      <c r="BB3" s="203"/>
      <c r="BC3" s="203"/>
      <c r="BD3" s="20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19" customFormat="1" ht="30" customHeight="1">
      <c r="A4" s="95"/>
      <c r="B4" s="95"/>
      <c r="C4" s="95"/>
      <c r="D4" s="95"/>
      <c r="E4" s="96"/>
      <c r="F4" s="123" t="s">
        <v>124</v>
      </c>
      <c r="G4" s="123" t="s">
        <v>125</v>
      </c>
      <c r="H4" s="97" t="s">
        <v>126</v>
      </c>
      <c r="I4" s="97" t="s">
        <v>127</v>
      </c>
      <c r="J4" s="97"/>
      <c r="K4" s="97"/>
      <c r="L4" s="97" t="s">
        <v>128</v>
      </c>
      <c r="M4" s="123"/>
      <c r="N4" s="97" t="s">
        <v>129</v>
      </c>
      <c r="O4" s="97" t="s">
        <v>130</v>
      </c>
      <c r="P4" s="97" t="s">
        <v>131</v>
      </c>
      <c r="Q4" s="97" t="s">
        <v>132</v>
      </c>
      <c r="R4" s="97" t="s">
        <v>129</v>
      </c>
      <c r="S4" s="97" t="s">
        <v>130</v>
      </c>
      <c r="T4" s="97" t="s">
        <v>131</v>
      </c>
      <c r="U4" s="97" t="s">
        <v>132</v>
      </c>
      <c r="V4" s="97" t="s">
        <v>129</v>
      </c>
      <c r="W4" s="97" t="s">
        <v>130</v>
      </c>
      <c r="X4" s="97" t="s">
        <v>131</v>
      </c>
      <c r="Y4" s="97" t="s">
        <v>132</v>
      </c>
      <c r="Z4" s="97" t="s">
        <v>129</v>
      </c>
      <c r="AA4" s="97" t="s">
        <v>130</v>
      </c>
      <c r="AB4" s="97" t="s">
        <v>131</v>
      </c>
      <c r="AC4" s="97" t="s">
        <v>132</v>
      </c>
      <c r="AD4" s="97" t="s">
        <v>129</v>
      </c>
      <c r="AE4" s="97" t="s">
        <v>130</v>
      </c>
      <c r="AF4" s="97" t="s">
        <v>131</v>
      </c>
      <c r="AG4" s="97" t="s">
        <v>132</v>
      </c>
      <c r="AH4" s="97" t="s">
        <v>129</v>
      </c>
      <c r="AI4" s="97" t="s">
        <v>130</v>
      </c>
      <c r="AJ4" s="97" t="s">
        <v>131</v>
      </c>
      <c r="AK4" s="97" t="s">
        <v>132</v>
      </c>
      <c r="AL4" s="97" t="s">
        <v>129</v>
      </c>
      <c r="AM4" s="97" t="s">
        <v>130</v>
      </c>
      <c r="AN4" s="97" t="s">
        <v>131</v>
      </c>
      <c r="AO4" s="97" t="s">
        <v>132</v>
      </c>
      <c r="AP4" s="97" t="s">
        <v>129</v>
      </c>
      <c r="AQ4" s="97" t="s">
        <v>130</v>
      </c>
      <c r="AR4" s="97" t="s">
        <v>131</v>
      </c>
      <c r="AS4" s="97" t="s">
        <v>132</v>
      </c>
      <c r="AT4" s="97" t="s">
        <v>129</v>
      </c>
      <c r="AU4" s="97" t="s">
        <v>130</v>
      </c>
      <c r="AV4" s="97" t="s">
        <v>131</v>
      </c>
      <c r="AW4" s="97" t="s">
        <v>132</v>
      </c>
      <c r="AX4" s="11"/>
      <c r="AY4" s="204"/>
      <c r="AZ4" s="204"/>
      <c r="BA4" s="204"/>
      <c r="BB4" s="204"/>
      <c r="BC4" s="204"/>
      <c r="BD4" s="204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 spans="1:77" ht="24" customHeight="1">
      <c r="A5" s="124" t="s">
        <v>133</v>
      </c>
      <c r="B5" s="124"/>
      <c r="C5" s="124"/>
      <c r="D5" s="124"/>
      <c r="E5" s="39"/>
      <c r="F5" s="7" t="s">
        <v>134</v>
      </c>
      <c r="G5" s="7" t="s">
        <v>135</v>
      </c>
      <c r="H5" s="40"/>
      <c r="I5" s="40">
        <v>3</v>
      </c>
      <c r="J5" s="40"/>
      <c r="K5" s="40"/>
      <c r="L5" s="98"/>
      <c r="M5" s="99">
        <f>P5+T5+X5+AB5+AF5+AJ5+AN5+AR5+AV5</f>
        <v>20</v>
      </c>
      <c r="N5" s="92">
        <v>20130701</v>
      </c>
      <c r="O5" s="92">
        <v>20130701</v>
      </c>
      <c r="P5" s="92">
        <v>9</v>
      </c>
      <c r="Q5" s="92" t="s">
        <v>296</v>
      </c>
      <c r="R5" s="92">
        <v>41456</v>
      </c>
      <c r="S5" s="92">
        <v>41456</v>
      </c>
      <c r="T5" s="92">
        <v>11</v>
      </c>
      <c r="U5" s="92" t="s">
        <v>296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197" t="s">
        <v>59</v>
      </c>
      <c r="AY5" s="198"/>
      <c r="AZ5" s="5" t="s">
        <v>68</v>
      </c>
      <c r="BA5" s="197" t="s">
        <v>60</v>
      </c>
      <c r="BB5" s="198"/>
      <c r="BC5" s="5" t="s">
        <v>70</v>
      </c>
      <c r="BD5" s="197" t="s">
        <v>61</v>
      </c>
      <c r="BE5" s="198"/>
      <c r="BF5" s="5" t="s">
        <v>71</v>
      </c>
      <c r="BG5" s="197" t="s">
        <v>62</v>
      </c>
      <c r="BH5" s="198"/>
      <c r="BI5" s="5" t="s">
        <v>72</v>
      </c>
      <c r="BJ5" s="197" t="s">
        <v>63</v>
      </c>
      <c r="BK5" s="198"/>
      <c r="BL5" s="5" t="s">
        <v>73</v>
      </c>
      <c r="BM5" s="197" t="s">
        <v>64</v>
      </c>
      <c r="BN5" s="198"/>
      <c r="BO5" s="5" t="s">
        <v>74</v>
      </c>
      <c r="BP5" s="197" t="s">
        <v>65</v>
      </c>
      <c r="BQ5" s="198"/>
      <c r="BR5" s="5" t="s">
        <v>75</v>
      </c>
      <c r="BS5" s="197" t="s">
        <v>66</v>
      </c>
      <c r="BT5" s="198"/>
      <c r="BU5" s="5" t="s">
        <v>76</v>
      </c>
      <c r="BV5" s="197" t="s">
        <v>67</v>
      </c>
      <c r="BW5" s="198"/>
      <c r="BX5" s="5" t="s">
        <v>191</v>
      </c>
      <c r="BY5" s="24" t="s">
        <v>69</v>
      </c>
    </row>
    <row r="6" spans="1:77" ht="24" customHeight="1">
      <c r="A6" s="97" t="s">
        <v>136</v>
      </c>
      <c r="B6" s="97" t="s">
        <v>137</v>
      </c>
      <c r="C6" s="97" t="s">
        <v>138</v>
      </c>
      <c r="D6" s="97" t="s">
        <v>139</v>
      </c>
      <c r="E6" s="39"/>
      <c r="F6" s="7"/>
      <c r="G6" s="7"/>
      <c r="H6" s="40"/>
      <c r="I6" s="40">
        <v>3</v>
      </c>
      <c r="J6" s="40"/>
      <c r="K6" s="40"/>
      <c r="L6" s="98"/>
      <c r="M6" s="99">
        <f t="shared" ref="M6:M69" si="0">P6+T6+X6+AB6+AF6+AJ6+AN6+AR6+AV6</f>
        <v>20</v>
      </c>
      <c r="N6" s="92">
        <v>20130701</v>
      </c>
      <c r="O6" s="92">
        <v>20130701</v>
      </c>
      <c r="P6" s="92">
        <v>9</v>
      </c>
      <c r="Q6" s="92" t="s">
        <v>296</v>
      </c>
      <c r="R6" s="92">
        <v>41456</v>
      </c>
      <c r="S6" s="92">
        <v>41456</v>
      </c>
      <c r="T6" s="92">
        <v>11</v>
      </c>
      <c r="U6" s="92" t="s">
        <v>296</v>
      </c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25">
        <f>VLOOKUP("1S",$F$5:$N$200,9,FALSE)</f>
        <v>20130701</v>
      </c>
      <c r="AY6" s="25">
        <f>VLOOKUP("1E",$F$5:$O$200,10,FALSE)</f>
        <v>20130701</v>
      </c>
      <c r="AZ6" s="6">
        <f>IF(AX6="N","无",IF(OR(ISBLANK(AX6),(AX6=0)),IF(OR(ISBLANK(AY6),(AY6=0)),0,"ERROR"),IF(OR(ISBLANK(AY6),(AY6=0)),1,10)))</f>
        <v>10</v>
      </c>
      <c r="BA6" s="25">
        <f>VLOOKUP("1S",$F$5:$S$200,13,FALSE)</f>
        <v>41456</v>
      </c>
      <c r="BB6" s="25">
        <f>VLOOKUP("1E",$F$5:$S$200,14,FALSE)</f>
        <v>41456</v>
      </c>
      <c r="BC6" s="6">
        <f>IF(BA6="N","无",IF(OR(ISBLANK(BA6),(BA6=0)),IF(OR(ISBLANK(BB6),(BB6=0)),0,"ERROR"),IF(OR(ISBLANK(BB6),(BB6=0)),1,10)))</f>
        <v>10</v>
      </c>
      <c r="BD6" s="25">
        <f>VLOOKUP("1S",$F$5:$W$200,17,FALSE)</f>
        <v>0</v>
      </c>
      <c r="BE6" s="25">
        <f>VLOOKUP("1E",$F$5:$W$200,18,FALSE)</f>
        <v>0</v>
      </c>
      <c r="BF6" s="6">
        <f>IF(BD6="N","无",IF(OR(ISBLANK(BD6),(BD6=0)),IF(OR(ISBLANK(BE6),(BE6=0)),0,"ERROR"),IF(OR(ISBLANK(BE6),(BE6=0)),1,10)))</f>
        <v>0</v>
      </c>
      <c r="BG6" s="25">
        <f>VLOOKUP("1S",$F$5:$AA$200,21,FALSE)</f>
        <v>0</v>
      </c>
      <c r="BH6" s="25">
        <f>VLOOKUP("1E",$F$5:$AA$200,22,FALSE)</f>
        <v>0</v>
      </c>
      <c r="BI6" s="6">
        <f>IF(BG6="N","无",IF(OR(ISBLANK(BG6),(BG6=0)),IF(OR(ISBLANK(BH6),(BH6=0)),0,"ERROR"),IF(OR(ISBLANK(BH6),(BH6=0)),1,10)))</f>
        <v>0</v>
      </c>
      <c r="BJ6" s="25">
        <f>VLOOKUP("1S",$F$5:$AE$200,25,FALSE)</f>
        <v>0</v>
      </c>
      <c r="BK6" s="25">
        <f>VLOOKUP("1E",$F$5:$AE$200,26,FALSE)</f>
        <v>0</v>
      </c>
      <c r="BL6" s="6">
        <f>IF(BJ6="N","无",IF(OR(ISBLANK(BJ6),(BJ6=0)),IF(OR(ISBLANK(BK6),(BK6=0)),0,"ERROR"),IF(OR(ISBLANK(BK6),(BK6=0)),1,10)))</f>
        <v>0</v>
      </c>
      <c r="BM6" s="25">
        <f>VLOOKUP("1S",$F$5:$AI$200,29,FALSE)</f>
        <v>0</v>
      </c>
      <c r="BN6" s="25">
        <f>VLOOKUP("1E",$F$5:$AI$200,30,FALSE)</f>
        <v>0</v>
      </c>
      <c r="BO6" s="6">
        <f>IF(BM6="N","无",IF(OR(ISBLANK(BM6),(BM6=0)),IF(OR(ISBLANK(BN6),(BN6=0)),0,"ERROR"),IF(OR(ISBLANK(BN6),(BN6=0)),1,10)))</f>
        <v>0</v>
      </c>
      <c r="BP6" s="25">
        <f>VLOOKUP("1S",$F$5:$AM$200,33,FALSE)</f>
        <v>0</v>
      </c>
      <c r="BQ6" s="25">
        <f>VLOOKUP("1E",$F$5:$AM$200,34,FALSE)</f>
        <v>0</v>
      </c>
      <c r="BR6" s="6">
        <f>IF(BP6="N","无",IF(OR(ISBLANK(BP6),(BP6=0)),IF(OR(ISBLANK(BQ6),(BQ6=0)),0,"ERROR"),IF(OR(ISBLANK(BQ6),(BQ6=0)),1,10)))</f>
        <v>0</v>
      </c>
      <c r="BS6" s="25">
        <f>VLOOKUP("1S",$F$5:$AQ$200,37,FALSE)</f>
        <v>0</v>
      </c>
      <c r="BT6" s="25">
        <f>VLOOKUP("1E",$F$5:$AQ$200,38,FALSE)</f>
        <v>0</v>
      </c>
      <c r="BU6" s="6">
        <f>IF(BS6="N","无",IF(OR(ISBLANK(BS6),(BS6=0)),IF(OR(ISBLANK(BT6),(BT6=0)),0,"ERROR"),IF(OR(ISBLANK(BT6),(BT6=0)),1,10)))</f>
        <v>0</v>
      </c>
      <c r="BV6" s="25">
        <f>VLOOKUP("1S",$F$5:$AU$200,41,FALSE)</f>
        <v>0</v>
      </c>
      <c r="BW6" s="25">
        <f>VLOOKUP("1E",$F$5:$AU$200,42,FALSE)</f>
        <v>0</v>
      </c>
      <c r="BX6" s="6">
        <f>IF(BV6="N","无",IF(OR(ISBLANK(BV6),(BV6=0)),IF(OR(ISBLANK(BW6),(BW6=0)),0,"ERROR"),IF(OR(ISBLANK(BW6),(BW6=0)),1,10)))</f>
        <v>0</v>
      </c>
      <c r="BY6" s="28">
        <f>IF(AX6="N","无",BX6+BU6+BR6+BO6+BL6+BI6+BF6+BC6+AZ6)</f>
        <v>20</v>
      </c>
    </row>
    <row r="7" spans="1:77" ht="24" customHeight="1">
      <c r="A7" s="97" t="s">
        <v>140</v>
      </c>
      <c r="B7" s="95"/>
      <c r="C7" s="95"/>
      <c r="D7" s="95"/>
      <c r="E7" s="39"/>
      <c r="F7" s="7"/>
      <c r="G7" s="7"/>
      <c r="H7" s="40"/>
      <c r="I7" s="40">
        <v>5</v>
      </c>
      <c r="J7" s="40"/>
      <c r="K7" s="40"/>
      <c r="L7" s="98"/>
      <c r="M7" s="99">
        <f t="shared" si="0"/>
        <v>20</v>
      </c>
      <c r="N7" s="92">
        <v>20130701</v>
      </c>
      <c r="O7" s="92">
        <v>20130701</v>
      </c>
      <c r="P7" s="92">
        <v>9</v>
      </c>
      <c r="Q7" s="92" t="s">
        <v>296</v>
      </c>
      <c r="R7" s="92">
        <v>41456</v>
      </c>
      <c r="S7" s="92">
        <v>41456</v>
      </c>
      <c r="T7" s="92">
        <v>11</v>
      </c>
      <c r="U7" s="92" t="s">
        <v>296</v>
      </c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25">
        <f>VLOOKUP("2S",$F$5:$N$200,9,FALSE)</f>
        <v>20130701</v>
      </c>
      <c r="AY7" s="25">
        <f>VLOOKUP("2E",$F$5:$O$200,10,FALSE)</f>
        <v>20130701</v>
      </c>
      <c r="AZ7" s="6">
        <f t="shared" ref="AZ7:AZ13" si="1">IF(AX7="N","无",IF(OR(ISBLANK(AX7),(AX7=0)),IF(OR(ISBLANK(AY7),(AY7=0)),0,"ERROR"),IF(OR(ISBLANK(AY7),(AY7=0)),1,10)))</f>
        <v>10</v>
      </c>
      <c r="BA7" s="25">
        <f>VLOOKUP("2S",$F$5:$S$200,13,FALSE)</f>
        <v>41456</v>
      </c>
      <c r="BB7" s="25">
        <f>VLOOKUP("2E",$F$5:$S$200,14,FALSE)</f>
        <v>0</v>
      </c>
      <c r="BC7" s="6">
        <f t="shared" ref="BC7:BC13" si="2">IF(BA7="N","无",IF(OR(ISBLANK(BA7),(BA7=0)),IF(OR(ISBLANK(BB7),(BB7=0)),0,"ERROR"),IF(OR(ISBLANK(BB7),(BB7=0)),1,10)))</f>
        <v>1</v>
      </c>
      <c r="BD7" s="25">
        <f>VLOOKUP("2S",$F$5:$W$200,17,FALSE)</f>
        <v>0</v>
      </c>
      <c r="BE7" s="25">
        <f>VLOOKUP("2E",$F$5:$W$200,18,FALSE)</f>
        <v>0</v>
      </c>
      <c r="BF7" s="6">
        <f t="shared" ref="BF7:BF13" si="3">IF(BD7="N","无",IF(OR(ISBLANK(BD7),(BD7=0)),IF(OR(ISBLANK(BE7),(BE7=0)),0,"ERROR"),IF(OR(ISBLANK(BE7),(BE7=0)),1,10)))</f>
        <v>0</v>
      </c>
      <c r="BG7" s="25">
        <f>VLOOKUP("2S",$F$5:$AA$200,21,FALSE)</f>
        <v>0</v>
      </c>
      <c r="BH7" s="25">
        <f>VLOOKUP("2E",$F$5:$AA$200,22,FALSE)</f>
        <v>0</v>
      </c>
      <c r="BI7" s="6">
        <f t="shared" ref="BI7:BI13" si="4">IF(BG7="N","无",IF(OR(ISBLANK(BG7),(BG7=0)),IF(OR(ISBLANK(BH7),(BH7=0)),0,"ERROR"),IF(OR(ISBLANK(BH7),(BH7=0)),1,10)))</f>
        <v>0</v>
      </c>
      <c r="BJ7" s="25">
        <f>VLOOKUP("2S",$F$5:$AE$200,25,FALSE)</f>
        <v>0</v>
      </c>
      <c r="BK7" s="25">
        <f>VLOOKUP("2E",$F$5:$AE$200,26,FALSE)</f>
        <v>0</v>
      </c>
      <c r="BL7" s="6">
        <f t="shared" ref="BL7:BL13" si="5">IF(BJ7="N","无",IF(OR(ISBLANK(BJ7),(BJ7=0)),IF(OR(ISBLANK(BK7),(BK7=0)),0,"ERROR"),IF(OR(ISBLANK(BK7),(BK7=0)),1,10)))</f>
        <v>0</v>
      </c>
      <c r="BM7" s="25">
        <f>VLOOKUP("2S",$F$5:$AI$200,29,FALSE)</f>
        <v>0</v>
      </c>
      <c r="BN7" s="25">
        <f>VLOOKUP("2E",$F$5:$AI$200,30,FALSE)</f>
        <v>0</v>
      </c>
      <c r="BO7" s="6">
        <f t="shared" ref="BO7:BO13" si="6">IF(BM7="N","无",IF(OR(ISBLANK(BM7),(BM7=0)),IF(OR(ISBLANK(BN7),(BN7=0)),0,"ERROR"),IF(OR(ISBLANK(BN7),(BN7=0)),1,10)))</f>
        <v>0</v>
      </c>
      <c r="BP7" s="25">
        <f>VLOOKUP("2S",$F$5:$AM$200,33,FALSE)</f>
        <v>0</v>
      </c>
      <c r="BQ7" s="25">
        <f>VLOOKUP("2E",$F$5:$AM$200,34,FALSE)</f>
        <v>0</v>
      </c>
      <c r="BR7" s="6">
        <f t="shared" ref="BR7:BR13" si="7">IF(BP7="N","无",IF(OR(ISBLANK(BP7),(BP7=0)),IF(OR(ISBLANK(BQ7),(BQ7=0)),0,"ERROR"),IF(OR(ISBLANK(BQ7),(BQ7=0)),1,10)))</f>
        <v>0</v>
      </c>
      <c r="BS7" s="25">
        <f>VLOOKUP("2S",$F$5:$AQ$200,37,FALSE)</f>
        <v>0</v>
      </c>
      <c r="BT7" s="25">
        <f>VLOOKUP("2E",$F$5:$AQ$200,38,FALSE)</f>
        <v>0</v>
      </c>
      <c r="BU7" s="6">
        <f t="shared" ref="BU7:BU13" si="8">IF(BS7="N","无",IF(OR(ISBLANK(BS7),(BS7=0)),IF(OR(ISBLANK(BT7),(BT7=0)),0,"ERROR"),IF(OR(ISBLANK(BT7),(BT7=0)),1,10)))</f>
        <v>0</v>
      </c>
      <c r="BV7" s="25">
        <f>VLOOKUP("2S",$F$5:$AU$200,41,FALSE)</f>
        <v>0</v>
      </c>
      <c r="BW7" s="25">
        <f>VLOOKUP("2E",$F$5:$AU$200,42,FALSE)</f>
        <v>0</v>
      </c>
      <c r="BX7" s="6">
        <f t="shared" ref="BX7:BX13" si="9">IF(BV7="N","无",IF(OR(ISBLANK(BV7),(BV7=0)),IF(OR(ISBLANK(BW7),(BW7=0)),0,"ERROR"),IF(OR(ISBLANK(BW7),(BW7=0)),1,10)))</f>
        <v>0</v>
      </c>
      <c r="BY7" s="28">
        <f t="shared" ref="BY7:BY13" si="10">IF(AX7="N","无",BX7+BU7+BR7+BO7+BL7+BI7+BF7+BC7+AZ7)</f>
        <v>11</v>
      </c>
    </row>
    <row r="8" spans="1:77" ht="24" customHeight="1">
      <c r="A8" s="97" t="s">
        <v>141</v>
      </c>
      <c r="B8" s="95"/>
      <c r="C8" s="95"/>
      <c r="D8" s="95"/>
      <c r="E8" s="39"/>
      <c r="F8" s="7" t="s">
        <v>147</v>
      </c>
      <c r="G8" s="7"/>
      <c r="H8" s="40"/>
      <c r="I8" s="40">
        <v>2</v>
      </c>
      <c r="J8" s="40"/>
      <c r="K8" s="40"/>
      <c r="L8" s="98"/>
      <c r="M8" s="99">
        <f t="shared" si="0"/>
        <v>20</v>
      </c>
      <c r="N8" s="92">
        <v>20130701</v>
      </c>
      <c r="O8" s="92">
        <v>20130701</v>
      </c>
      <c r="P8" s="92">
        <v>9</v>
      </c>
      <c r="Q8" s="92" t="s">
        <v>296</v>
      </c>
      <c r="R8" s="92">
        <v>41456</v>
      </c>
      <c r="S8" s="92">
        <v>41456</v>
      </c>
      <c r="T8" s="92">
        <v>11</v>
      </c>
      <c r="U8" s="92" t="s">
        <v>296</v>
      </c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25">
        <f>VLOOKUP("3S",$F$5:$N$200,9,FALSE)</f>
        <v>20130701</v>
      </c>
      <c r="AY8" s="25">
        <f>VLOOKUP("3E",$F$5:$O$200,10,FALSE)</f>
        <v>20130701</v>
      </c>
      <c r="AZ8" s="6">
        <f t="shared" si="1"/>
        <v>10</v>
      </c>
      <c r="BA8" s="25">
        <f>VLOOKUP("3S",$F$5:$S$200,13,FALSE)</f>
        <v>0</v>
      </c>
      <c r="BB8" s="25">
        <f>VLOOKUP("3E",$F$5:$S$200,14,FALSE)</f>
        <v>0</v>
      </c>
      <c r="BC8" s="6">
        <f t="shared" si="2"/>
        <v>0</v>
      </c>
      <c r="BD8" s="25">
        <f>VLOOKUP("3S",$F$5:$W$200,17,FALSE)</f>
        <v>0</v>
      </c>
      <c r="BE8" s="25">
        <f>VLOOKUP("3E",$F$5:$W$200,18,FALSE)</f>
        <v>0</v>
      </c>
      <c r="BF8" s="6">
        <f t="shared" si="3"/>
        <v>0</v>
      </c>
      <c r="BG8" s="25">
        <f>VLOOKUP("3S",$F$5:$AA$200,21,FALSE)</f>
        <v>0</v>
      </c>
      <c r="BH8" s="25">
        <f>VLOOKUP("3E",$F$5:$AA$200,22,FALSE)</f>
        <v>0</v>
      </c>
      <c r="BI8" s="6">
        <f t="shared" si="4"/>
        <v>0</v>
      </c>
      <c r="BJ8" s="25">
        <f>VLOOKUP("3S",$F$5:$AE$200,25,FALSE)</f>
        <v>0</v>
      </c>
      <c r="BK8" s="25">
        <f>VLOOKUP("3E",$F$5:$AE$200,26,FALSE)</f>
        <v>0</v>
      </c>
      <c r="BL8" s="6">
        <f t="shared" si="5"/>
        <v>0</v>
      </c>
      <c r="BM8" s="25">
        <f>VLOOKUP("3S",$F$5:$AI$200,29,FALSE)</f>
        <v>0</v>
      </c>
      <c r="BN8" s="25">
        <f>VLOOKUP("3E",$F$5:$AI$200,30,FALSE)</f>
        <v>0</v>
      </c>
      <c r="BO8" s="6">
        <f t="shared" si="6"/>
        <v>0</v>
      </c>
      <c r="BP8" s="25">
        <f>VLOOKUP("3S",$F$5:$AM$200,33,FALSE)</f>
        <v>0</v>
      </c>
      <c r="BQ8" s="25">
        <f>VLOOKUP("3E",$F$5:$AM$200,34,FALSE)</f>
        <v>0</v>
      </c>
      <c r="BR8" s="6">
        <f t="shared" si="7"/>
        <v>0</v>
      </c>
      <c r="BS8" s="25">
        <f>VLOOKUP("3S",$F$5:$AQ$200,37,FALSE)</f>
        <v>0</v>
      </c>
      <c r="BT8" s="25">
        <f>VLOOKUP("3E",$F$5:$AQ$200,38,FALSE)</f>
        <v>0</v>
      </c>
      <c r="BU8" s="6">
        <f t="shared" si="8"/>
        <v>0</v>
      </c>
      <c r="BV8" s="25">
        <f>VLOOKUP("3S",$F$5:$AU$200,41,FALSE)</f>
        <v>0</v>
      </c>
      <c r="BW8" s="25">
        <f>VLOOKUP("3E",$F$5:$AU$200,42,FALSE)</f>
        <v>0</v>
      </c>
      <c r="BX8" s="6">
        <f t="shared" si="9"/>
        <v>0</v>
      </c>
      <c r="BY8" s="28">
        <f t="shared" si="10"/>
        <v>10</v>
      </c>
    </row>
    <row r="9" spans="1:77" ht="24" customHeight="1">
      <c r="A9" s="97" t="s">
        <v>142</v>
      </c>
      <c r="B9" s="95"/>
      <c r="C9" s="95"/>
      <c r="D9" s="95"/>
      <c r="E9" s="39"/>
      <c r="F9" s="7" t="s">
        <v>149</v>
      </c>
      <c r="G9" s="7" t="s">
        <v>150</v>
      </c>
      <c r="H9" s="40"/>
      <c r="I9" s="40">
        <v>5</v>
      </c>
      <c r="J9" s="40"/>
      <c r="K9" s="40"/>
      <c r="L9" s="98"/>
      <c r="M9" s="99">
        <f t="shared" si="0"/>
        <v>20</v>
      </c>
      <c r="N9" s="91">
        <v>20130701</v>
      </c>
      <c r="O9" s="91">
        <v>20130701</v>
      </c>
      <c r="P9" s="91">
        <v>9</v>
      </c>
      <c r="Q9" s="91" t="s">
        <v>296</v>
      </c>
      <c r="R9" s="91">
        <v>41456</v>
      </c>
      <c r="S9" s="91">
        <v>41456</v>
      </c>
      <c r="T9" s="91">
        <v>11</v>
      </c>
      <c r="U9" s="91" t="s">
        <v>296</v>
      </c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25" t="str">
        <f>VLOOKUP("4SE",$F$5:$N$200,9,FALSE)</f>
        <v>N</v>
      </c>
      <c r="AY9" s="25">
        <f>VLOOKUP("4SE",$F$5:$O$200,10,FALSE)</f>
        <v>0</v>
      </c>
      <c r="AZ9" s="6" t="str">
        <f t="shared" si="1"/>
        <v>无</v>
      </c>
      <c r="BA9" s="25">
        <f>VLOOKUP("4SE",$F$5:$S$200,13,FALSE)</f>
        <v>0</v>
      </c>
      <c r="BB9" s="25">
        <f>VLOOKUP("4SE",$F$5:$S$200,14,FALSE)</f>
        <v>0</v>
      </c>
      <c r="BC9" s="6">
        <f t="shared" si="2"/>
        <v>0</v>
      </c>
      <c r="BD9" s="25">
        <f>VLOOKUP("4SE",$F$5:$W$200,17,FALSE)</f>
        <v>0</v>
      </c>
      <c r="BE9" s="25">
        <f>VLOOKUP("4SE",$F$5:$W$200,18,FALSE)</f>
        <v>0</v>
      </c>
      <c r="BF9" s="6">
        <f t="shared" si="3"/>
        <v>0</v>
      </c>
      <c r="BG9" s="25">
        <f>VLOOKUP("4SE",$F$5:$AA$200,21,FALSE)</f>
        <v>0</v>
      </c>
      <c r="BH9" s="25">
        <f>VLOOKUP("4SE",$F$5:$AA$200,22,FALSE)</f>
        <v>0</v>
      </c>
      <c r="BI9" s="6">
        <f t="shared" si="4"/>
        <v>0</v>
      </c>
      <c r="BJ9" s="25">
        <f>VLOOKUP("4SE",$F$5:$AE$200,25,FALSE)</f>
        <v>0</v>
      </c>
      <c r="BK9" s="25">
        <f>VLOOKUP("4SE",$F$5:$AE$200,26,FALSE)</f>
        <v>0</v>
      </c>
      <c r="BL9" s="6">
        <f t="shared" si="5"/>
        <v>0</v>
      </c>
      <c r="BM9" s="25">
        <f>VLOOKUP("4SE",$F$5:$AI$200,29,FALSE)</f>
        <v>0</v>
      </c>
      <c r="BN9" s="25">
        <f>VLOOKUP("4SE",$F$5:$AI$200,30,FALSE)</f>
        <v>0</v>
      </c>
      <c r="BO9" s="6">
        <f t="shared" si="6"/>
        <v>0</v>
      </c>
      <c r="BP9" s="25">
        <f>VLOOKUP("4SE",$F$5:$AM$200,33,FALSE)</f>
        <v>0</v>
      </c>
      <c r="BQ9" s="25">
        <f>VLOOKUP("4SE",$F$5:$AM$200,34,FALSE)</f>
        <v>0</v>
      </c>
      <c r="BR9" s="6">
        <f t="shared" si="7"/>
        <v>0</v>
      </c>
      <c r="BS9" s="25">
        <f>VLOOKUP("4SE",$F$5:$AQ$200,37,FALSE)</f>
        <v>0</v>
      </c>
      <c r="BT9" s="25">
        <f>VLOOKUP("4SE",$F$5:$AQ$200,38,FALSE)</f>
        <v>0</v>
      </c>
      <c r="BU9" s="6">
        <f t="shared" si="8"/>
        <v>0</v>
      </c>
      <c r="BV9" s="25">
        <f>VLOOKUP("4SE",$F$5:$AU$200,41,FALSE)</f>
        <v>0</v>
      </c>
      <c r="BW9" s="25">
        <f>VLOOKUP("4SE",$F$5:$AU$200,42,FALSE)</f>
        <v>0</v>
      </c>
      <c r="BX9" s="6">
        <f t="shared" si="9"/>
        <v>0</v>
      </c>
      <c r="BY9" s="28" t="str">
        <f t="shared" si="10"/>
        <v>无</v>
      </c>
    </row>
    <row r="10" spans="1:77" ht="24" customHeight="1">
      <c r="A10" s="97" t="s">
        <v>143</v>
      </c>
      <c r="B10" s="95"/>
      <c r="C10" s="95"/>
      <c r="D10" s="95"/>
      <c r="E10" s="39"/>
      <c r="F10" s="7"/>
      <c r="G10" s="7"/>
      <c r="H10" s="40"/>
      <c r="I10" s="40">
        <v>2</v>
      </c>
      <c r="J10" s="40"/>
      <c r="K10" s="40"/>
      <c r="L10" s="98"/>
      <c r="M10" s="99">
        <f t="shared" si="0"/>
        <v>9</v>
      </c>
      <c r="N10" s="91">
        <v>20130701</v>
      </c>
      <c r="O10" s="91">
        <v>20130701</v>
      </c>
      <c r="P10" s="91">
        <v>9</v>
      </c>
      <c r="Q10" s="91" t="s">
        <v>296</v>
      </c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25" t="str">
        <f>VLOOKUP("5S",$F$5:$N$200,9,FALSE)</f>
        <v>N</v>
      </c>
      <c r="AY10" s="25">
        <f>VLOOKUP("5E",$F$5:$O$200,10,FALSE)</f>
        <v>0</v>
      </c>
      <c r="AZ10" s="6" t="str">
        <f t="shared" si="1"/>
        <v>无</v>
      </c>
      <c r="BA10" s="25">
        <f>VLOOKUP("5S",$F$5:$S$200,13,FALSE)</f>
        <v>0</v>
      </c>
      <c r="BB10" s="25">
        <f>VLOOKUP("5E",$F$5:$S$200,14,FALSE)</f>
        <v>0</v>
      </c>
      <c r="BC10" s="6">
        <f t="shared" si="2"/>
        <v>0</v>
      </c>
      <c r="BD10" s="25">
        <f>VLOOKUP("5S",$F$5:$W$200,17,FALSE)</f>
        <v>0</v>
      </c>
      <c r="BE10" s="25">
        <f>VLOOKUP("5E",$F$5:$W$200,18,FALSE)</f>
        <v>0</v>
      </c>
      <c r="BF10" s="6">
        <f t="shared" si="3"/>
        <v>0</v>
      </c>
      <c r="BG10" s="25">
        <f>VLOOKUP("5S",$F$5:$AA$200,21,FALSE)</f>
        <v>0</v>
      </c>
      <c r="BH10" s="25">
        <f>VLOOKUP("5E",$F$5:$AA$200,22,FALSE)</f>
        <v>0</v>
      </c>
      <c r="BI10" s="6">
        <f t="shared" si="4"/>
        <v>0</v>
      </c>
      <c r="BJ10" s="25">
        <f>VLOOKUP("5S",$F$5:$AE$200,25,FALSE)</f>
        <v>0</v>
      </c>
      <c r="BK10" s="25">
        <f>VLOOKUP("5E",$F$5:$AE$200,26,FALSE)</f>
        <v>0</v>
      </c>
      <c r="BL10" s="6">
        <f t="shared" si="5"/>
        <v>0</v>
      </c>
      <c r="BM10" s="25">
        <f>VLOOKUP("5S",$F$5:$AI$200,29,FALSE)</f>
        <v>0</v>
      </c>
      <c r="BN10" s="25">
        <f>VLOOKUP("5E",$F$5:$AI$200,30,FALSE)</f>
        <v>0</v>
      </c>
      <c r="BO10" s="6">
        <f t="shared" si="6"/>
        <v>0</v>
      </c>
      <c r="BP10" s="25">
        <f>VLOOKUP("5S",$F$5:$AM$200,33,FALSE)</f>
        <v>0</v>
      </c>
      <c r="BQ10" s="25">
        <f>VLOOKUP("5E",$F$5:$AM$200,34,FALSE)</f>
        <v>0</v>
      </c>
      <c r="BR10" s="6">
        <f t="shared" si="7"/>
        <v>0</v>
      </c>
      <c r="BS10" s="25">
        <f>VLOOKUP("5S",$F$5:$AQ$200,37,FALSE)</f>
        <v>0</v>
      </c>
      <c r="BT10" s="25">
        <f>VLOOKUP("5E",$F$5:$AQ$200,38,FALSE)</f>
        <v>0</v>
      </c>
      <c r="BU10" s="6">
        <f t="shared" si="8"/>
        <v>0</v>
      </c>
      <c r="BV10" s="25">
        <f>VLOOKUP("5S",$F$5:$AU$200,41,FALSE)</f>
        <v>0</v>
      </c>
      <c r="BW10" s="25">
        <f>VLOOKUP("5E",$F$5:$AU$200,42,FALSE)</f>
        <v>0</v>
      </c>
      <c r="BX10" s="6">
        <f t="shared" si="9"/>
        <v>0</v>
      </c>
      <c r="BY10" s="28" t="str">
        <f t="shared" si="10"/>
        <v>无</v>
      </c>
    </row>
    <row r="11" spans="1:77" ht="24" customHeight="1">
      <c r="A11" s="97" t="s">
        <v>144</v>
      </c>
      <c r="B11" s="95"/>
      <c r="C11" s="95"/>
      <c r="D11" s="95"/>
      <c r="E11" s="39"/>
      <c r="F11" s="7"/>
      <c r="G11" s="7"/>
      <c r="H11" s="40"/>
      <c r="I11" s="40">
        <v>2</v>
      </c>
      <c r="J11" s="40"/>
      <c r="K11" s="40"/>
      <c r="L11" s="98"/>
      <c r="M11" s="99">
        <f t="shared" si="0"/>
        <v>9</v>
      </c>
      <c r="N11" s="91">
        <v>20130701</v>
      </c>
      <c r="O11" s="91">
        <v>20130701</v>
      </c>
      <c r="P11" s="91">
        <v>9</v>
      </c>
      <c r="Q11" s="91" t="s">
        <v>296</v>
      </c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25">
        <f>VLOOKUP("6S",$F$5:$N$200,9,FALSE)</f>
        <v>20130701</v>
      </c>
      <c r="AY11" s="25">
        <f>VLOOKUP("6E",$F$5:$O$200,10,FALSE)</f>
        <v>20130701</v>
      </c>
      <c r="AZ11" s="6">
        <f t="shared" si="1"/>
        <v>10</v>
      </c>
      <c r="BA11" s="25">
        <f>VLOOKUP("6S",$F$5:$S$200,13,FALSE)</f>
        <v>0</v>
      </c>
      <c r="BB11" s="25">
        <f>VLOOKUP("6E",$F$5:$S$200,14,FALSE)</f>
        <v>0</v>
      </c>
      <c r="BC11" s="6">
        <f t="shared" si="2"/>
        <v>0</v>
      </c>
      <c r="BD11" s="25">
        <f>VLOOKUP("6S",$F$5:$W$200,17,FALSE)</f>
        <v>0</v>
      </c>
      <c r="BE11" s="25">
        <f>VLOOKUP("6E",$F$5:$W$200,18,FALSE)</f>
        <v>0</v>
      </c>
      <c r="BF11" s="6">
        <f t="shared" si="3"/>
        <v>0</v>
      </c>
      <c r="BG11" s="25">
        <f>VLOOKUP("6S",$F$5:$AA$200,21,FALSE)</f>
        <v>0</v>
      </c>
      <c r="BH11" s="25">
        <f>VLOOKUP("6E",$F$5:$AA$200,22,FALSE)</f>
        <v>0</v>
      </c>
      <c r="BI11" s="6">
        <f t="shared" si="4"/>
        <v>0</v>
      </c>
      <c r="BJ11" s="25">
        <f>VLOOKUP("6S",$F$5:$AE$200,25,FALSE)</f>
        <v>0</v>
      </c>
      <c r="BK11" s="25">
        <f>VLOOKUP("6E",$F$5:$AE$200,26,FALSE)</f>
        <v>0</v>
      </c>
      <c r="BL11" s="6">
        <f t="shared" si="5"/>
        <v>0</v>
      </c>
      <c r="BM11" s="25">
        <f>VLOOKUP("6S",$F$5:$AI$200,29,FALSE)</f>
        <v>0</v>
      </c>
      <c r="BN11" s="25">
        <f>VLOOKUP("6E",$F$5:$AI$200,30,FALSE)</f>
        <v>0</v>
      </c>
      <c r="BO11" s="6">
        <f t="shared" si="6"/>
        <v>0</v>
      </c>
      <c r="BP11" s="25">
        <f>VLOOKUP("6S",$F$5:$AM$200,33,FALSE)</f>
        <v>0</v>
      </c>
      <c r="BQ11" s="25">
        <f>VLOOKUP("6E",$F$5:$AM$200,34,FALSE)</f>
        <v>0</v>
      </c>
      <c r="BR11" s="6">
        <f t="shared" si="7"/>
        <v>0</v>
      </c>
      <c r="BS11" s="25">
        <f>VLOOKUP("6S",$F$5:$AQ$200,37,FALSE)</f>
        <v>0</v>
      </c>
      <c r="BT11" s="25">
        <f>VLOOKUP("6E",$F$5:$AQ$200,38,FALSE)</f>
        <v>0</v>
      </c>
      <c r="BU11" s="6">
        <f t="shared" si="8"/>
        <v>0</v>
      </c>
      <c r="BV11" s="25">
        <f>VLOOKUP("6S",$F$5:$AU$200,41,FALSE)</f>
        <v>0</v>
      </c>
      <c r="BW11" s="25">
        <f>VLOOKUP("6E",$F$5:$AU$200,42,FALSE)</f>
        <v>0</v>
      </c>
      <c r="BX11" s="6">
        <f t="shared" si="9"/>
        <v>0</v>
      </c>
      <c r="BY11" s="28">
        <f t="shared" si="10"/>
        <v>10</v>
      </c>
    </row>
    <row r="12" spans="1:77" ht="24" customHeight="1">
      <c r="A12" s="97" t="s">
        <v>145</v>
      </c>
      <c r="B12" s="95"/>
      <c r="C12" s="95"/>
      <c r="D12" s="95"/>
      <c r="E12" s="39"/>
      <c r="F12" s="7"/>
      <c r="G12" s="7"/>
      <c r="H12" s="40"/>
      <c r="I12" s="40">
        <v>3</v>
      </c>
      <c r="J12" s="40"/>
      <c r="K12" s="40"/>
      <c r="L12" s="98"/>
      <c r="M12" s="99">
        <f t="shared" si="0"/>
        <v>9</v>
      </c>
      <c r="N12" s="91">
        <v>20130701</v>
      </c>
      <c r="O12" s="91">
        <v>20130701</v>
      </c>
      <c r="P12" s="91">
        <v>9</v>
      </c>
      <c r="Q12" s="91" t="s">
        <v>296</v>
      </c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25">
        <f>VLOOKUP("7S",$F$5:$N$200,9,FALSE)</f>
        <v>20130701</v>
      </c>
      <c r="AY12" s="25">
        <f>VLOOKUP("7E",$F$5:$O$200,10,FALSE)</f>
        <v>20130701</v>
      </c>
      <c r="AZ12" s="6">
        <f t="shared" si="1"/>
        <v>10</v>
      </c>
      <c r="BA12" s="25">
        <f>VLOOKUP("7S",$F$5:$S$200,13,FALSE)</f>
        <v>0</v>
      </c>
      <c r="BB12" s="25">
        <f>VLOOKUP("7E",$F$5:$S$200,14,FALSE)</f>
        <v>0</v>
      </c>
      <c r="BC12" s="6">
        <f t="shared" si="2"/>
        <v>0</v>
      </c>
      <c r="BD12" s="25">
        <f>VLOOKUP("7S",$F$5:$W$200,17,FALSE)</f>
        <v>0</v>
      </c>
      <c r="BE12" s="25">
        <f>VLOOKUP("7E",$F$5:$W$200,18,FALSE)</f>
        <v>0</v>
      </c>
      <c r="BF12" s="6">
        <f t="shared" si="3"/>
        <v>0</v>
      </c>
      <c r="BG12" s="25">
        <f>VLOOKUP("7S",$F$5:$AA$200,21,FALSE)</f>
        <v>0</v>
      </c>
      <c r="BH12" s="25">
        <f>VLOOKUP("7E",$F$5:$AA$200,22,FALSE)</f>
        <v>0</v>
      </c>
      <c r="BI12" s="6">
        <f t="shared" si="4"/>
        <v>0</v>
      </c>
      <c r="BJ12" s="25">
        <f>VLOOKUP("7S",$F$5:$AE$200,25,FALSE)</f>
        <v>0</v>
      </c>
      <c r="BK12" s="25">
        <f>VLOOKUP("7E",$F$5:$AE$200,26,FALSE)</f>
        <v>0</v>
      </c>
      <c r="BL12" s="6">
        <f t="shared" si="5"/>
        <v>0</v>
      </c>
      <c r="BM12" s="25">
        <f>VLOOKUP("7S",$F$5:$AI$200,29,FALSE)</f>
        <v>0</v>
      </c>
      <c r="BN12" s="25">
        <f>VLOOKUP("7E",$F$5:$AI$200,30,FALSE)</f>
        <v>0</v>
      </c>
      <c r="BO12" s="6">
        <f t="shared" si="6"/>
        <v>0</v>
      </c>
      <c r="BP12" s="25">
        <f>VLOOKUP("7S",$F$5:$AM$200,33,FALSE)</f>
        <v>0</v>
      </c>
      <c r="BQ12" s="25">
        <f>VLOOKUP("7E",$F$5:$AM$200,34,FALSE)</f>
        <v>0</v>
      </c>
      <c r="BR12" s="6">
        <f t="shared" si="7"/>
        <v>0</v>
      </c>
      <c r="BS12" s="25">
        <f>VLOOKUP("7S",$F$5:$AQ$200,37,FALSE)</f>
        <v>0</v>
      </c>
      <c r="BT12" s="25">
        <f>VLOOKUP("7E",$F$5:$AQ$200,38,FALSE)</f>
        <v>0</v>
      </c>
      <c r="BU12" s="6">
        <f t="shared" si="8"/>
        <v>0</v>
      </c>
      <c r="BV12" s="25">
        <f>VLOOKUP("7S",$F$5:$AU$200,41,FALSE)</f>
        <v>0</v>
      </c>
      <c r="BW12" s="25">
        <f>VLOOKUP("7E",$F$5:$AU$200,42,FALSE)</f>
        <v>0</v>
      </c>
      <c r="BX12" s="6">
        <f t="shared" si="9"/>
        <v>0</v>
      </c>
      <c r="BY12" s="28">
        <f t="shared" si="10"/>
        <v>10</v>
      </c>
    </row>
    <row r="13" spans="1:77" ht="24" customHeight="1">
      <c r="A13" s="97" t="s">
        <v>146</v>
      </c>
      <c r="B13" s="95"/>
      <c r="C13" s="95"/>
      <c r="D13" s="95"/>
      <c r="E13" s="39"/>
      <c r="F13" s="7" t="s">
        <v>157</v>
      </c>
      <c r="G13" s="7"/>
      <c r="H13" s="40"/>
      <c r="I13" s="40">
        <v>6</v>
      </c>
      <c r="J13" s="40"/>
      <c r="K13" s="40"/>
      <c r="L13" s="98" t="s">
        <v>1</v>
      </c>
      <c r="M13" s="99">
        <f t="shared" si="0"/>
        <v>9</v>
      </c>
      <c r="N13" s="91">
        <v>20130701</v>
      </c>
      <c r="O13" s="91">
        <v>20130701</v>
      </c>
      <c r="P13" s="91">
        <v>9</v>
      </c>
      <c r="Q13" s="91" t="s">
        <v>296</v>
      </c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25" t="str">
        <f>VLOOKUP("8SE",$F$5:$N$200,9,FALSE)</f>
        <v>N</v>
      </c>
      <c r="AY13" s="25">
        <f>VLOOKUP("8SE",$F$5:$O$200,10,FALSE)</f>
        <v>0</v>
      </c>
      <c r="AZ13" s="6" t="str">
        <f t="shared" si="1"/>
        <v>无</v>
      </c>
      <c r="BA13" s="25">
        <f>VLOOKUP("8SE",$F$5:$S$200,13,FALSE)</f>
        <v>0</v>
      </c>
      <c r="BB13" s="25">
        <f>VLOOKUP("8SE",$F$5:$S$200,14,FALSE)</f>
        <v>0</v>
      </c>
      <c r="BC13" s="6">
        <f t="shared" si="2"/>
        <v>0</v>
      </c>
      <c r="BD13" s="25">
        <f>VLOOKUP("8SE",$F$5:$W$200,17,FALSE)</f>
        <v>0</v>
      </c>
      <c r="BE13" s="25">
        <f>VLOOKUP("8SE",$F$5:$W$200,18,FALSE)</f>
        <v>0</v>
      </c>
      <c r="BF13" s="6">
        <f t="shared" si="3"/>
        <v>0</v>
      </c>
      <c r="BG13" s="25">
        <f>VLOOKUP("8SE",$F$5:$AA$200,21,FALSE)</f>
        <v>0</v>
      </c>
      <c r="BH13" s="25">
        <f>VLOOKUP("8SE",$F$5:$AA$200,22,FALSE)</f>
        <v>0</v>
      </c>
      <c r="BI13" s="6">
        <f t="shared" si="4"/>
        <v>0</v>
      </c>
      <c r="BJ13" s="25">
        <f>VLOOKUP("8SE",$F$5:$AE$200,25,FALSE)</f>
        <v>0</v>
      </c>
      <c r="BK13" s="25">
        <f>VLOOKUP("8SE",$F$5:$AE$200,26,FALSE)</f>
        <v>0</v>
      </c>
      <c r="BL13" s="6">
        <f t="shared" si="5"/>
        <v>0</v>
      </c>
      <c r="BM13" s="25">
        <f>VLOOKUP("8SE",$F$5:$AI$200,29,FALSE)</f>
        <v>0</v>
      </c>
      <c r="BN13" s="25">
        <f>VLOOKUP("8SE",$F$5:$AI$200,30,FALSE)</f>
        <v>0</v>
      </c>
      <c r="BO13" s="6">
        <f t="shared" si="6"/>
        <v>0</v>
      </c>
      <c r="BP13" s="25">
        <f>VLOOKUP("8SE",$F$5:$AM$200,33,FALSE)</f>
        <v>0</v>
      </c>
      <c r="BQ13" s="25">
        <f>VLOOKUP("8SE",$F$5:$AM$200,34,FALSE)</f>
        <v>0</v>
      </c>
      <c r="BR13" s="6">
        <f t="shared" si="7"/>
        <v>0</v>
      </c>
      <c r="BS13" s="25">
        <f>VLOOKUP("8SE",$F$5:$AQ$200,37,FALSE)</f>
        <v>0</v>
      </c>
      <c r="BT13" s="25">
        <f>VLOOKUP("8SE",$F$5:$AQ$200,38,FALSE)</f>
        <v>0</v>
      </c>
      <c r="BU13" s="6">
        <f t="shared" si="8"/>
        <v>0</v>
      </c>
      <c r="BV13" s="25">
        <f>VLOOKUP("8SE",$F$5:$AU$200,41,FALSE)</f>
        <v>0</v>
      </c>
      <c r="BW13" s="25">
        <f>VLOOKUP("8SE",$F$5:$AU$200,42,FALSE)</f>
        <v>0</v>
      </c>
      <c r="BX13" s="6">
        <f t="shared" si="9"/>
        <v>0</v>
      </c>
      <c r="BY13" s="28" t="str">
        <f t="shared" si="10"/>
        <v>无</v>
      </c>
    </row>
    <row r="14" spans="1:77" ht="24" customHeight="1">
      <c r="A14" s="96"/>
      <c r="B14" s="96"/>
      <c r="C14" s="96"/>
      <c r="D14" s="96"/>
      <c r="E14" s="39"/>
      <c r="F14" s="7" t="s">
        <v>159</v>
      </c>
      <c r="G14" s="7" t="s">
        <v>0</v>
      </c>
      <c r="H14" s="40"/>
      <c r="I14" s="40">
        <v>5</v>
      </c>
      <c r="J14" s="40"/>
      <c r="K14" s="40"/>
      <c r="L14" s="98" t="s">
        <v>1</v>
      </c>
      <c r="M14" s="99">
        <f t="shared" si="0"/>
        <v>9</v>
      </c>
      <c r="N14" s="92">
        <v>20130701</v>
      </c>
      <c r="O14" s="92">
        <v>20130701</v>
      </c>
      <c r="P14" s="92">
        <v>9</v>
      </c>
      <c r="Q14" s="92" t="s">
        <v>296</v>
      </c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</row>
    <row r="15" spans="1:77" ht="24" customHeight="1">
      <c r="A15" s="123" t="s">
        <v>148</v>
      </c>
      <c r="B15" s="123"/>
      <c r="C15" s="123"/>
      <c r="D15" s="123"/>
      <c r="E15" s="39"/>
      <c r="F15" s="7"/>
      <c r="G15" s="7"/>
      <c r="H15" s="40"/>
      <c r="I15" s="40">
        <v>2</v>
      </c>
      <c r="J15" s="40"/>
      <c r="K15" s="40"/>
      <c r="L15" s="98" t="s">
        <v>1</v>
      </c>
      <c r="M15" s="99">
        <f t="shared" si="0"/>
        <v>9</v>
      </c>
      <c r="N15" s="92">
        <v>20130701</v>
      </c>
      <c r="O15" s="92">
        <v>20130701</v>
      </c>
      <c r="P15" s="92">
        <v>9</v>
      </c>
      <c r="Q15" s="92" t="s">
        <v>296</v>
      </c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</row>
    <row r="16" spans="1:77" ht="24" customHeight="1">
      <c r="A16" s="97" t="s">
        <v>151</v>
      </c>
      <c r="B16" s="97" t="s">
        <v>152</v>
      </c>
      <c r="C16" s="97" t="s">
        <v>153</v>
      </c>
      <c r="D16" s="97" t="s">
        <v>154</v>
      </c>
      <c r="E16" s="39"/>
      <c r="F16" s="7" t="s">
        <v>161</v>
      </c>
      <c r="G16" s="7"/>
      <c r="H16" s="40" t="s">
        <v>0</v>
      </c>
      <c r="I16" s="40">
        <v>4</v>
      </c>
      <c r="J16" s="40"/>
      <c r="K16" s="40"/>
      <c r="L16" s="98" t="s">
        <v>1</v>
      </c>
      <c r="M16" s="99">
        <f t="shared" si="0"/>
        <v>9</v>
      </c>
      <c r="N16" s="92">
        <v>20130701</v>
      </c>
      <c r="O16" s="92">
        <v>20130701</v>
      </c>
      <c r="P16" s="92">
        <v>9</v>
      </c>
      <c r="Q16" s="92" t="s">
        <v>296</v>
      </c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</row>
    <row r="17" spans="1:60" ht="24" customHeight="1">
      <c r="A17" s="97" t="s">
        <v>155</v>
      </c>
      <c r="B17" s="95"/>
      <c r="C17" s="95"/>
      <c r="D17" s="95"/>
      <c r="E17" s="39"/>
      <c r="F17" s="7" t="s">
        <v>164</v>
      </c>
      <c r="G17" s="7" t="s">
        <v>165</v>
      </c>
      <c r="H17" s="40"/>
      <c r="I17" s="40"/>
      <c r="J17" s="40"/>
      <c r="K17" s="40"/>
      <c r="L17" s="98"/>
      <c r="M17" s="99">
        <f t="shared" si="0"/>
        <v>0</v>
      </c>
      <c r="N17" s="91" t="s">
        <v>297</v>
      </c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</row>
    <row r="18" spans="1:60" ht="24" customHeight="1">
      <c r="A18" s="97" t="s">
        <v>156</v>
      </c>
      <c r="B18" s="95"/>
      <c r="C18" s="95"/>
      <c r="D18" s="95"/>
      <c r="E18" s="39"/>
      <c r="F18" s="7" t="s">
        <v>167</v>
      </c>
      <c r="G18" s="7" t="s">
        <v>168</v>
      </c>
      <c r="H18" s="40"/>
      <c r="I18" s="40"/>
      <c r="J18" s="40"/>
      <c r="K18" s="40"/>
      <c r="L18" s="98"/>
      <c r="M18" s="99">
        <f t="shared" si="0"/>
        <v>0</v>
      </c>
      <c r="N18" s="92" t="s">
        <v>297</v>
      </c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</row>
    <row r="19" spans="1:60" ht="24" customHeight="1">
      <c r="A19" s="97" t="s">
        <v>158</v>
      </c>
      <c r="B19" s="95"/>
      <c r="C19" s="95"/>
      <c r="D19" s="95"/>
      <c r="E19" s="39"/>
      <c r="F19" s="7"/>
      <c r="G19" s="7"/>
      <c r="H19" s="40"/>
      <c r="I19" s="40"/>
      <c r="J19" s="40"/>
      <c r="K19" s="40"/>
      <c r="L19" s="98"/>
      <c r="M19" s="99">
        <f t="shared" si="0"/>
        <v>0</v>
      </c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</row>
    <row r="20" spans="1:60" ht="24" customHeight="1">
      <c r="A20" s="97" t="s">
        <v>160</v>
      </c>
      <c r="B20" s="95"/>
      <c r="C20" s="95"/>
      <c r="D20" s="95"/>
      <c r="E20" s="39"/>
      <c r="F20" s="7"/>
      <c r="G20" s="7"/>
      <c r="H20" s="40"/>
      <c r="I20" s="40"/>
      <c r="J20" s="40"/>
      <c r="K20" s="40"/>
      <c r="L20" s="98"/>
      <c r="M20" s="99">
        <f t="shared" si="0"/>
        <v>0</v>
      </c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</row>
    <row r="21" spans="1:60" ht="24" customHeight="1">
      <c r="A21" s="97" t="s">
        <v>163</v>
      </c>
      <c r="B21" s="95"/>
      <c r="C21" s="95"/>
      <c r="D21" s="95"/>
      <c r="E21" s="39"/>
      <c r="F21" s="7"/>
      <c r="G21" s="7"/>
      <c r="H21" s="40"/>
      <c r="I21" s="40"/>
      <c r="J21" s="40"/>
      <c r="K21" s="40"/>
      <c r="L21" s="98"/>
      <c r="M21" s="99">
        <f t="shared" si="0"/>
        <v>0</v>
      </c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</row>
    <row r="22" spans="1:60" ht="24" customHeight="1">
      <c r="A22" s="97" t="s">
        <v>166</v>
      </c>
      <c r="B22" s="95"/>
      <c r="C22" s="95"/>
      <c r="D22" s="95"/>
      <c r="E22" s="39"/>
      <c r="F22" s="7"/>
      <c r="G22" s="7"/>
      <c r="H22" s="40"/>
      <c r="I22" s="40"/>
      <c r="J22" s="40"/>
      <c r="K22" s="40"/>
      <c r="L22" s="98"/>
      <c r="M22" s="99">
        <f t="shared" si="0"/>
        <v>0</v>
      </c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</row>
    <row r="23" spans="1:60" ht="24" customHeight="1">
      <c r="A23" s="96"/>
      <c r="B23" s="96"/>
      <c r="C23" s="96"/>
      <c r="D23" s="96"/>
      <c r="E23" s="39"/>
      <c r="F23" s="7"/>
      <c r="G23" s="7"/>
      <c r="H23" s="40"/>
      <c r="I23" s="40"/>
      <c r="J23" s="40"/>
      <c r="K23" s="40"/>
      <c r="L23" s="98"/>
      <c r="M23" s="99">
        <f t="shared" si="0"/>
        <v>0</v>
      </c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</row>
    <row r="24" spans="1:60" ht="24" customHeight="1">
      <c r="A24" s="123" t="s">
        <v>169</v>
      </c>
      <c r="B24" s="123"/>
      <c r="C24" s="123"/>
      <c r="D24" s="123"/>
      <c r="E24" s="39"/>
      <c r="F24" s="7"/>
      <c r="G24" s="7"/>
      <c r="H24" s="40"/>
      <c r="I24" s="40"/>
      <c r="J24" s="40"/>
      <c r="K24" s="40"/>
      <c r="L24" s="98"/>
      <c r="M24" s="99">
        <f t="shared" si="0"/>
        <v>0</v>
      </c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</row>
    <row r="25" spans="1:60" ht="24" customHeight="1">
      <c r="A25" s="97" t="s">
        <v>144</v>
      </c>
      <c r="B25" s="95"/>
      <c r="C25" s="95"/>
      <c r="D25" s="95"/>
      <c r="E25" s="39"/>
      <c r="F25" s="7"/>
      <c r="G25" s="7"/>
      <c r="H25" s="40"/>
      <c r="I25" s="40"/>
      <c r="J25" s="40"/>
      <c r="K25" s="40"/>
      <c r="L25" s="98"/>
      <c r="M25" s="99">
        <f t="shared" si="0"/>
        <v>0</v>
      </c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</row>
    <row r="26" spans="1:60" ht="24" customHeight="1">
      <c r="A26" s="97" t="s">
        <v>145</v>
      </c>
      <c r="B26" s="95"/>
      <c r="C26" s="95"/>
      <c r="D26" s="95"/>
      <c r="E26" s="39"/>
      <c r="F26" s="7"/>
      <c r="G26" s="7"/>
      <c r="H26" s="40"/>
      <c r="I26" s="40"/>
      <c r="J26" s="40"/>
      <c r="K26" s="40"/>
      <c r="L26" s="98"/>
      <c r="M26" s="99">
        <f t="shared" si="0"/>
        <v>0</v>
      </c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</row>
    <row r="27" spans="1:60" ht="24" customHeight="1">
      <c r="A27" s="97" t="s">
        <v>146</v>
      </c>
      <c r="B27" s="95"/>
      <c r="C27" s="95"/>
      <c r="D27" s="95"/>
      <c r="E27" s="39"/>
      <c r="F27" s="7" t="s">
        <v>170</v>
      </c>
      <c r="G27" s="7"/>
      <c r="H27" s="40"/>
      <c r="I27" s="40"/>
      <c r="J27" s="40"/>
      <c r="K27" s="40"/>
      <c r="L27" s="98" t="s">
        <v>181</v>
      </c>
      <c r="M27" s="99">
        <f t="shared" si="0"/>
        <v>0</v>
      </c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</row>
    <row r="28" spans="1:60" ht="24" customHeight="1">
      <c r="A28" s="97" t="s">
        <v>136</v>
      </c>
      <c r="B28" s="97" t="s">
        <v>137</v>
      </c>
      <c r="C28" s="97" t="s">
        <v>138</v>
      </c>
      <c r="D28" s="97" t="s">
        <v>139</v>
      </c>
      <c r="E28" s="39"/>
      <c r="F28" s="7" t="s">
        <v>171</v>
      </c>
      <c r="G28" s="7" t="s">
        <v>172</v>
      </c>
      <c r="H28" s="40"/>
      <c r="I28" s="40"/>
      <c r="J28" s="40"/>
      <c r="K28" s="40"/>
      <c r="L28" s="98"/>
      <c r="M28" s="99">
        <f t="shared" si="0"/>
        <v>9</v>
      </c>
      <c r="N28" s="91">
        <v>20130701</v>
      </c>
      <c r="O28" s="91">
        <v>20130701</v>
      </c>
      <c r="P28" s="91">
        <v>9</v>
      </c>
      <c r="Q28" s="91" t="s">
        <v>298</v>
      </c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41">
        <f ca="1">MAX(INDIRECT("N5:O"&amp;AX44),INDIRECT("R5:S"&amp;AX44),INDIRECT("V5:W"&amp;AX44),INDIRECT("Z5:AA"&amp;AX44),INDIRECT("AD5:AE"&amp;AX44),INDIRECT("AH5:AI"&amp;AX44),INDIRECT("AH5:AI"&amp;AX44),INDIRECT("AL5:AM"&amp;AX44),INDIRECT("AP5:AQ"&amp;AX44),INDIRECT("AT5:AU"&amp;AX44),A4:C4,B7:C13,B25:C27,A1)</f>
        <v>20130701</v>
      </c>
    </row>
    <row r="29" spans="1:60" ht="24" customHeight="1">
      <c r="A29" s="96"/>
      <c r="B29" s="96"/>
      <c r="C29" s="96"/>
      <c r="D29" s="96"/>
      <c r="E29" s="39"/>
      <c r="F29" s="7"/>
      <c r="G29" s="7"/>
      <c r="H29" s="40"/>
      <c r="I29" s="40"/>
      <c r="J29" s="40"/>
      <c r="K29" s="40"/>
      <c r="L29" s="98"/>
      <c r="M29" s="99">
        <f t="shared" si="0"/>
        <v>9</v>
      </c>
      <c r="N29" s="91">
        <v>20130701</v>
      </c>
      <c r="O29" s="91">
        <v>20130701</v>
      </c>
      <c r="P29" s="91">
        <v>9</v>
      </c>
      <c r="Q29" s="91" t="s">
        <v>298</v>
      </c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</row>
    <row r="30" spans="1:60" ht="24" customHeight="1">
      <c r="A30" s="125" t="s">
        <v>299</v>
      </c>
      <c r="B30" s="126"/>
      <c r="C30" s="126"/>
      <c r="D30" s="127"/>
      <c r="E30" s="39"/>
      <c r="F30" s="7"/>
      <c r="G30" s="7"/>
      <c r="H30" s="40"/>
      <c r="I30" s="40"/>
      <c r="J30" s="40"/>
      <c r="K30" s="40"/>
      <c r="L30" s="98"/>
      <c r="M30" s="99">
        <f t="shared" si="0"/>
        <v>9</v>
      </c>
      <c r="N30" s="91">
        <v>20130701</v>
      </c>
      <c r="O30" s="91">
        <v>20130701</v>
      </c>
      <c r="P30" s="91">
        <v>9</v>
      </c>
      <c r="Q30" s="91" t="s">
        <v>298</v>
      </c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</row>
    <row r="31" spans="1:60" ht="24" customHeight="1">
      <c r="A31" s="100" t="s">
        <v>300</v>
      </c>
      <c r="B31" s="101" t="s">
        <v>301</v>
      </c>
      <c r="C31" s="101" t="s">
        <v>302</v>
      </c>
      <c r="D31" s="102" t="s">
        <v>303</v>
      </c>
      <c r="E31" s="39"/>
      <c r="F31" s="7"/>
      <c r="G31" s="7"/>
      <c r="H31" s="40"/>
      <c r="I31" s="40"/>
      <c r="J31" s="40"/>
      <c r="K31" s="40"/>
      <c r="L31" s="98"/>
      <c r="M31" s="99">
        <f t="shared" si="0"/>
        <v>9</v>
      </c>
      <c r="N31" s="91">
        <v>20130701</v>
      </c>
      <c r="O31" s="91">
        <v>20130701</v>
      </c>
      <c r="P31" s="91">
        <v>9</v>
      </c>
      <c r="Q31" s="91" t="s">
        <v>298</v>
      </c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103"/>
      <c r="AX31" s="27">
        <v>5</v>
      </c>
      <c r="AY31" s="34" t="s">
        <v>190</v>
      </c>
      <c r="AZ31" s="193" t="s">
        <v>204</v>
      </c>
      <c r="BA31" s="11"/>
      <c r="BB31" s="11"/>
      <c r="BC31" s="34" t="str">
        <f>IF(ISBLANK(B7),IF(ISBLANK(C7),"","ERROR"),IF(ISBLANK(C7),1,""))</f>
        <v/>
      </c>
      <c r="BD31" s="193" t="s">
        <v>205</v>
      </c>
      <c r="BE31" s="11"/>
      <c r="BF31" s="34" t="str">
        <f>IF(ISBLANK(A4),"/",IF(ISBLANK(B4),IF(ISBLANK(C4),"等待","ERROR"),IF(ISBLANK(C4),"进行","完成")))</f>
        <v>/</v>
      </c>
      <c r="BG31" s="11"/>
      <c r="BH31" s="34" t="e">
        <f>LOOKUP(0,0/(G1=班组生产计划!#REF!:'班组生产计划'!R2996),班组生产计划!#REF!:'班组生产计划'!A2996)+4</f>
        <v>#REF!</v>
      </c>
    </row>
    <row r="32" spans="1:60" ht="24" customHeight="1">
      <c r="A32" s="100" t="s">
        <v>304</v>
      </c>
      <c r="B32" s="104"/>
      <c r="C32" s="104"/>
      <c r="D32" s="104"/>
      <c r="E32" s="39"/>
      <c r="F32" s="7"/>
      <c r="G32" s="7"/>
      <c r="H32" s="40"/>
      <c r="I32" s="40"/>
      <c r="J32" s="40"/>
      <c r="K32" s="40"/>
      <c r="L32" s="98"/>
      <c r="M32" s="99">
        <f t="shared" si="0"/>
        <v>9</v>
      </c>
      <c r="N32" s="91">
        <v>20130701</v>
      </c>
      <c r="O32" s="91">
        <v>20130701</v>
      </c>
      <c r="P32" s="91">
        <v>9</v>
      </c>
      <c r="Q32" s="91" t="s">
        <v>298</v>
      </c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103"/>
      <c r="AX32" s="27">
        <v>8</v>
      </c>
      <c r="AY32" s="34" t="s">
        <v>192</v>
      </c>
      <c r="AZ32" s="193"/>
      <c r="BA32" s="11"/>
      <c r="BB32" s="11"/>
      <c r="BC32" s="34" t="str">
        <f>IF(ISBLANK(B8),IF(ISBLANK(C8),"","ERROR"),IF(ISBLANK(C8),1,""))</f>
        <v/>
      </c>
      <c r="BD32" s="193"/>
      <c r="BE32" s="11"/>
      <c r="BF32" s="193" t="s">
        <v>206</v>
      </c>
      <c r="BG32" s="11"/>
      <c r="BH32" s="194" t="s">
        <v>209</v>
      </c>
    </row>
    <row r="33" spans="1:60" ht="24" customHeight="1">
      <c r="A33" s="100" t="s">
        <v>305</v>
      </c>
      <c r="B33" s="104"/>
      <c r="C33" s="104"/>
      <c r="D33" s="104"/>
      <c r="E33" s="39"/>
      <c r="F33" s="7"/>
      <c r="G33" s="7"/>
      <c r="H33" s="40"/>
      <c r="I33" s="40"/>
      <c r="J33" s="40"/>
      <c r="K33" s="40"/>
      <c r="L33" s="98"/>
      <c r="M33" s="99">
        <f t="shared" si="0"/>
        <v>9</v>
      </c>
      <c r="N33" s="91">
        <v>20130701</v>
      </c>
      <c r="O33" s="91">
        <v>20130701</v>
      </c>
      <c r="P33" s="91">
        <v>9</v>
      </c>
      <c r="Q33" s="91" t="s">
        <v>298</v>
      </c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103"/>
      <c r="AX33" s="27">
        <v>9</v>
      </c>
      <c r="AY33" s="34" t="s">
        <v>193</v>
      </c>
      <c r="AZ33" s="193"/>
      <c r="BA33" s="11"/>
      <c r="BB33" s="11"/>
      <c r="BC33" s="34" t="str">
        <f>IF(ISBLANK(B9),IF(ISBLANK(C9),"","ERROR"),IF(ISBLANK(C9),1,""))</f>
        <v/>
      </c>
      <c r="BD33" s="193"/>
      <c r="BE33" s="11"/>
      <c r="BF33" s="193"/>
      <c r="BG33" s="11"/>
      <c r="BH33" s="195"/>
    </row>
    <row r="34" spans="1:60" ht="24" customHeight="1">
      <c r="A34" s="100" t="s">
        <v>306</v>
      </c>
      <c r="B34" s="104"/>
      <c r="C34" s="104"/>
      <c r="D34" s="104"/>
      <c r="E34" s="39"/>
      <c r="F34" s="7"/>
      <c r="G34" s="7"/>
      <c r="H34" s="40"/>
      <c r="I34" s="40"/>
      <c r="J34" s="40"/>
      <c r="K34" s="40"/>
      <c r="L34" s="98"/>
      <c r="M34" s="99">
        <f t="shared" si="0"/>
        <v>9</v>
      </c>
      <c r="N34" s="91">
        <v>20130701</v>
      </c>
      <c r="O34" s="91">
        <v>20130701</v>
      </c>
      <c r="P34" s="91">
        <v>9</v>
      </c>
      <c r="Q34" s="91" t="s">
        <v>298</v>
      </c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103"/>
      <c r="AX34" s="27">
        <v>13</v>
      </c>
      <c r="AY34" s="34" t="s">
        <v>194</v>
      </c>
      <c r="AZ34" s="193"/>
      <c r="BA34" s="11"/>
      <c r="BB34" s="11"/>
      <c r="BC34" s="34" t="str">
        <f>IF(ISBLANK(B10),IF(ISBLANK(C10),"","ERROR"),IF(ISBLANK(C10),1,""))</f>
        <v/>
      </c>
      <c r="BD34" s="193"/>
      <c r="BE34" s="11"/>
      <c r="BF34" s="193"/>
      <c r="BG34" s="11"/>
      <c r="BH34" s="195"/>
    </row>
    <row r="35" spans="1:60" ht="24" customHeight="1">
      <c r="A35" s="100" t="s">
        <v>307</v>
      </c>
      <c r="B35" s="104"/>
      <c r="C35" s="104"/>
      <c r="D35" s="104"/>
      <c r="E35" s="39"/>
      <c r="F35" s="7"/>
      <c r="G35" s="7"/>
      <c r="H35" s="40"/>
      <c r="I35" s="40"/>
      <c r="J35" s="40"/>
      <c r="K35" s="40"/>
      <c r="L35" s="98"/>
      <c r="M35" s="99">
        <f t="shared" si="0"/>
        <v>9</v>
      </c>
      <c r="N35" s="91">
        <v>20130701</v>
      </c>
      <c r="O35" s="91">
        <v>20130701</v>
      </c>
      <c r="P35" s="91">
        <v>9</v>
      </c>
      <c r="Q35" s="91" t="s">
        <v>298</v>
      </c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103"/>
      <c r="AX35" s="27">
        <v>14</v>
      </c>
      <c r="AY35" s="34" t="s">
        <v>195</v>
      </c>
      <c r="AZ35" s="193"/>
      <c r="BA35" s="11"/>
      <c r="BB35" s="34">
        <f>IF(ISBLANK(B11),IF(ISBLANK(C11),0,"ERROR"),IF(ISBLANK(C11),1,0))</f>
        <v>0</v>
      </c>
      <c r="BC35" s="34" t="str">
        <f>IF(OR(BB35="ERROR",BB38="ERROR"),"ERROR",IF((BB35+BB38)&gt;0,1,""))</f>
        <v/>
      </c>
      <c r="BD35" s="193"/>
      <c r="BE35" s="11"/>
      <c r="BF35" s="193"/>
      <c r="BG35" s="11"/>
      <c r="BH35" s="195"/>
    </row>
    <row r="36" spans="1:60" ht="24" customHeight="1">
      <c r="A36" s="100" t="s">
        <v>308</v>
      </c>
      <c r="B36" s="104"/>
      <c r="C36" s="104"/>
      <c r="D36" s="104"/>
      <c r="E36" s="39"/>
      <c r="F36" s="7"/>
      <c r="G36" s="7"/>
      <c r="H36" s="40"/>
      <c r="I36" s="40"/>
      <c r="J36" s="40"/>
      <c r="K36" s="40"/>
      <c r="L36" s="98"/>
      <c r="M36" s="99">
        <f t="shared" si="0"/>
        <v>9</v>
      </c>
      <c r="N36" s="91">
        <v>20130701</v>
      </c>
      <c r="O36" s="91">
        <v>20130701</v>
      </c>
      <c r="P36" s="91">
        <v>9</v>
      </c>
      <c r="Q36" s="91" t="s">
        <v>298</v>
      </c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103"/>
      <c r="AX36" s="27">
        <v>16</v>
      </c>
      <c r="AY36" s="34" t="s">
        <v>196</v>
      </c>
      <c r="AZ36" s="193"/>
      <c r="BA36" s="11"/>
      <c r="BB36" s="34">
        <f>IF(ISBLANK(B12),IF(ISBLANK(C12),0,"ERROR"),IF(ISBLANK(C12),1,0))</f>
        <v>0</v>
      </c>
      <c r="BC36" s="34" t="str">
        <f>IF(OR(BB36="ERROR",BB39="ERROR"),"ERROR",IF((BB36+BB39)&gt;0,1,""))</f>
        <v/>
      </c>
      <c r="BD36" s="193"/>
      <c r="BE36" s="11"/>
      <c r="BF36" s="193"/>
      <c r="BG36" s="11"/>
      <c r="BH36" s="195"/>
    </row>
    <row r="37" spans="1:60" ht="24" customHeight="1">
      <c r="A37" s="7" t="s">
        <v>309</v>
      </c>
      <c r="B37" s="104"/>
      <c r="C37" s="104"/>
      <c r="D37" s="104"/>
      <c r="E37" s="39"/>
      <c r="F37" s="7"/>
      <c r="G37" s="7"/>
      <c r="H37" s="40"/>
      <c r="I37" s="40"/>
      <c r="J37" s="40"/>
      <c r="K37" s="40"/>
      <c r="L37" s="98"/>
      <c r="M37" s="99">
        <f t="shared" si="0"/>
        <v>9</v>
      </c>
      <c r="N37" s="91">
        <v>20130701</v>
      </c>
      <c r="O37" s="91">
        <v>20130701</v>
      </c>
      <c r="P37" s="91">
        <v>9</v>
      </c>
      <c r="Q37" s="91" t="s">
        <v>298</v>
      </c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103"/>
      <c r="AX37" s="27">
        <v>17</v>
      </c>
      <c r="AY37" s="34" t="s">
        <v>197</v>
      </c>
      <c r="AZ37" s="193"/>
      <c r="BA37" s="11"/>
      <c r="BB37" s="34">
        <f>IF(ISBLANK(B13),IF(ISBLANK(C13),0,"ERROR"),IF(ISBLANK(C13),1,0))</f>
        <v>0</v>
      </c>
      <c r="BC37" s="34" t="str">
        <f>IF(OR(BB37="ERROR",BB40="ERROR"),"ERROR",IF((BB37+BB40)&gt;0,1,""))</f>
        <v/>
      </c>
      <c r="BD37" s="193"/>
      <c r="BE37" s="11"/>
      <c r="BF37" s="193"/>
      <c r="BG37" s="11"/>
      <c r="BH37" s="195"/>
    </row>
    <row r="38" spans="1:60" ht="24" customHeight="1">
      <c r="A38" s="39"/>
      <c r="B38" s="39"/>
      <c r="C38" s="39"/>
      <c r="D38" s="39"/>
      <c r="E38" s="39"/>
      <c r="F38" s="7"/>
      <c r="G38" s="7"/>
      <c r="H38" s="40"/>
      <c r="I38" s="40"/>
      <c r="J38" s="40"/>
      <c r="K38" s="40"/>
      <c r="L38" s="98"/>
      <c r="M38" s="99">
        <f t="shared" si="0"/>
        <v>9</v>
      </c>
      <c r="N38" s="91">
        <v>20130701</v>
      </c>
      <c r="O38" s="91">
        <v>20130701</v>
      </c>
      <c r="P38" s="91">
        <v>9</v>
      </c>
      <c r="Q38" s="91" t="s">
        <v>298</v>
      </c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103"/>
      <c r="AX38" s="27">
        <v>18</v>
      </c>
      <c r="AY38" s="34" t="s">
        <v>207</v>
      </c>
      <c r="AZ38" s="193"/>
      <c r="BA38" s="11"/>
      <c r="BB38" s="34">
        <f>IF(ISBLANK(B25),IF(ISBLANK(C25),0,"ERROR"),IF(ISBLANK(C25),1,0))</f>
        <v>0</v>
      </c>
      <c r="BC38" s="11"/>
      <c r="BD38" s="11"/>
      <c r="BE38" s="11"/>
      <c r="BF38" s="193"/>
      <c r="BG38" s="11"/>
      <c r="BH38" s="195"/>
    </row>
    <row r="39" spans="1:60" ht="24" customHeight="1">
      <c r="A39" s="39"/>
      <c r="B39" s="39"/>
      <c r="C39" s="39"/>
      <c r="D39" s="39"/>
      <c r="E39" s="39"/>
      <c r="F39" s="7"/>
      <c r="G39" s="7"/>
      <c r="H39" s="40"/>
      <c r="I39" s="40"/>
      <c r="J39" s="40"/>
      <c r="K39" s="40"/>
      <c r="L39" s="98"/>
      <c r="M39" s="99">
        <f t="shared" si="0"/>
        <v>9</v>
      </c>
      <c r="N39" s="91">
        <v>20130701</v>
      </c>
      <c r="O39" s="91">
        <v>20130701</v>
      </c>
      <c r="P39" s="91">
        <v>9</v>
      </c>
      <c r="Q39" s="91" t="s">
        <v>298</v>
      </c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103"/>
      <c r="AX39" s="27">
        <v>27</v>
      </c>
      <c r="AY39" s="34" t="s">
        <v>198</v>
      </c>
      <c r="AZ39" s="193"/>
      <c r="BA39" s="11"/>
      <c r="BB39" s="34">
        <f>IF(ISBLANK(B26),IF(ISBLANK(C26),0,"ERROR"),IF(ISBLANK(C26),1,0))</f>
        <v>0</v>
      </c>
      <c r="BC39" s="11"/>
      <c r="BD39" s="11"/>
      <c r="BE39" s="11"/>
      <c r="BF39" s="193"/>
      <c r="BG39" s="11"/>
      <c r="BH39" s="195"/>
    </row>
    <row r="40" spans="1:60" ht="24" customHeight="1">
      <c r="A40" s="39"/>
      <c r="B40" s="39"/>
      <c r="C40" s="39"/>
      <c r="D40" s="39"/>
      <c r="E40" s="39"/>
      <c r="F40" s="7"/>
      <c r="G40" s="7"/>
      <c r="H40" s="40"/>
      <c r="I40" s="40"/>
      <c r="J40" s="40"/>
      <c r="K40" s="40"/>
      <c r="L40" s="98"/>
      <c r="M40" s="99">
        <f t="shared" si="0"/>
        <v>9</v>
      </c>
      <c r="N40" s="91">
        <v>20130701</v>
      </c>
      <c r="O40" s="91">
        <v>20130701</v>
      </c>
      <c r="P40" s="91">
        <v>9</v>
      </c>
      <c r="Q40" s="91" t="s">
        <v>298</v>
      </c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103"/>
      <c r="AX40" s="27">
        <v>28</v>
      </c>
      <c r="AY40" s="34" t="s">
        <v>199</v>
      </c>
      <c r="AZ40" s="193"/>
      <c r="BA40" s="11"/>
      <c r="BB40" s="34">
        <f>IF(ISBLANK(B27),IF(ISBLANK(C27),0,"ERROR"),IF(ISBLANK(C27),1,0))</f>
        <v>0</v>
      </c>
      <c r="BC40" s="11"/>
      <c r="BD40" s="11"/>
      <c r="BE40" s="11"/>
      <c r="BF40" s="193"/>
      <c r="BG40" s="11"/>
      <c r="BH40" s="196"/>
    </row>
    <row r="41" spans="1:60" ht="24" customHeight="1">
      <c r="A41" s="39"/>
      <c r="B41" s="39"/>
      <c r="C41" s="39"/>
      <c r="D41" s="39"/>
      <c r="E41" s="39"/>
      <c r="F41" s="7"/>
      <c r="G41" s="7"/>
      <c r="H41" s="40"/>
      <c r="I41" s="40"/>
      <c r="J41" s="40"/>
      <c r="K41" s="40"/>
      <c r="L41" s="98"/>
      <c r="M41" s="99">
        <f t="shared" si="0"/>
        <v>9</v>
      </c>
      <c r="N41" s="91">
        <v>20130701</v>
      </c>
      <c r="O41" s="91">
        <v>20130701</v>
      </c>
      <c r="P41" s="91">
        <v>9</v>
      </c>
      <c r="Q41" s="91" t="s">
        <v>298</v>
      </c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103"/>
      <c r="AX41" s="27">
        <v>46</v>
      </c>
      <c r="AY41" s="34" t="s">
        <v>200</v>
      </c>
      <c r="AZ41" s="193"/>
    </row>
    <row r="42" spans="1:60" ht="24" customHeight="1">
      <c r="A42" s="39"/>
      <c r="B42" s="39"/>
      <c r="C42" s="39"/>
      <c r="D42" s="39"/>
      <c r="E42" s="39"/>
      <c r="F42" s="7"/>
      <c r="G42" s="7"/>
      <c r="H42" s="40"/>
      <c r="I42" s="40"/>
      <c r="J42" s="40"/>
      <c r="K42" s="40"/>
      <c r="L42" s="98"/>
      <c r="M42" s="99">
        <f t="shared" si="0"/>
        <v>9</v>
      </c>
      <c r="N42" s="91">
        <v>20130701</v>
      </c>
      <c r="O42" s="91">
        <v>20130701</v>
      </c>
      <c r="P42" s="91">
        <v>9</v>
      </c>
      <c r="Q42" s="91" t="s">
        <v>298</v>
      </c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103"/>
      <c r="AX42" s="27">
        <v>47</v>
      </c>
      <c r="AY42" s="34" t="s">
        <v>201</v>
      </c>
      <c r="AZ42" s="193"/>
    </row>
    <row r="43" spans="1:60" ht="24" customHeight="1">
      <c r="A43" s="39"/>
      <c r="B43" s="39"/>
      <c r="C43" s="39"/>
      <c r="D43" s="39"/>
      <c r="E43" s="39"/>
      <c r="F43" s="7"/>
      <c r="G43" s="7"/>
      <c r="H43" s="40"/>
      <c r="I43" s="40"/>
      <c r="J43" s="40"/>
      <c r="K43" s="40"/>
      <c r="L43" s="98"/>
      <c r="M43" s="99">
        <f t="shared" si="0"/>
        <v>9</v>
      </c>
      <c r="N43" s="91">
        <v>20130701</v>
      </c>
      <c r="O43" s="91">
        <v>20130701</v>
      </c>
      <c r="P43" s="91">
        <v>9</v>
      </c>
      <c r="Q43" s="91" t="s">
        <v>298</v>
      </c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103"/>
      <c r="AX43" s="27">
        <v>71</v>
      </c>
      <c r="AY43" s="34" t="s">
        <v>202</v>
      </c>
      <c r="AZ43" s="193"/>
    </row>
    <row r="44" spans="1:60" ht="24" customHeight="1">
      <c r="A44" s="39"/>
      <c r="B44" s="39"/>
      <c r="C44" s="39"/>
      <c r="D44" s="39"/>
      <c r="E44" s="39"/>
      <c r="F44" s="7"/>
      <c r="G44" s="7"/>
      <c r="H44" s="40"/>
      <c r="I44" s="40"/>
      <c r="J44" s="40"/>
      <c r="K44" s="40"/>
      <c r="L44" s="98"/>
      <c r="M44" s="99">
        <f t="shared" si="0"/>
        <v>9</v>
      </c>
      <c r="N44" s="91">
        <v>20130701</v>
      </c>
      <c r="O44" s="91">
        <v>20130701</v>
      </c>
      <c r="P44" s="91">
        <v>9</v>
      </c>
      <c r="Q44" s="91" t="s">
        <v>298</v>
      </c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103"/>
      <c r="AX44" s="27">
        <v>72</v>
      </c>
      <c r="AY44" s="34" t="s">
        <v>203</v>
      </c>
      <c r="AZ44" s="193"/>
    </row>
    <row r="45" spans="1:60" ht="24" customHeight="1">
      <c r="A45" s="39"/>
      <c r="B45" s="39"/>
      <c r="C45" s="39"/>
      <c r="D45" s="39"/>
      <c r="E45" s="39"/>
      <c r="F45" s="7"/>
      <c r="G45" s="7"/>
      <c r="H45" s="40"/>
      <c r="I45" s="40"/>
      <c r="J45" s="40"/>
      <c r="K45" s="40"/>
      <c r="L45" s="98"/>
      <c r="M45" s="99">
        <f t="shared" si="0"/>
        <v>9</v>
      </c>
      <c r="N45" s="91">
        <v>20130701</v>
      </c>
      <c r="O45" s="91">
        <v>20130701</v>
      </c>
      <c r="P45" s="91">
        <v>9</v>
      </c>
      <c r="Q45" s="91" t="s">
        <v>298</v>
      </c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t="str">
        <f ca="1">INDIRECT("F"&amp;AX44)</f>
        <v>8SE</v>
      </c>
    </row>
    <row r="46" spans="1:60" ht="24" customHeight="1">
      <c r="A46" s="39"/>
      <c r="B46" s="39"/>
      <c r="C46" s="39"/>
      <c r="D46" s="39"/>
      <c r="E46" s="39"/>
      <c r="F46" s="7" t="s">
        <v>173</v>
      </c>
      <c r="G46" s="7"/>
      <c r="H46" s="40"/>
      <c r="I46" s="40"/>
      <c r="J46" s="40"/>
      <c r="K46" s="40"/>
      <c r="L46" s="98"/>
      <c r="M46" s="99">
        <f t="shared" si="0"/>
        <v>9</v>
      </c>
      <c r="N46" s="91">
        <v>20130701</v>
      </c>
      <c r="O46" s="91">
        <v>20130701</v>
      </c>
      <c r="P46" s="91">
        <v>9</v>
      </c>
      <c r="Q46" s="91" t="s">
        <v>298</v>
      </c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</row>
    <row r="47" spans="1:60" ht="24" customHeight="1">
      <c r="A47" s="39"/>
      <c r="B47" s="39"/>
      <c r="C47" s="39"/>
      <c r="D47" s="39"/>
      <c r="E47" s="39"/>
      <c r="F47" s="7" t="s">
        <v>174</v>
      </c>
      <c r="G47" s="7" t="s">
        <v>177</v>
      </c>
      <c r="H47" s="40"/>
      <c r="I47" s="40"/>
      <c r="J47" s="40"/>
      <c r="K47" s="40"/>
      <c r="L47" s="98"/>
      <c r="M47" s="99">
        <f t="shared" si="0"/>
        <v>1</v>
      </c>
      <c r="N47" s="92">
        <v>20130701</v>
      </c>
      <c r="O47" s="92">
        <v>20130701</v>
      </c>
      <c r="P47" s="92">
        <v>1</v>
      </c>
      <c r="Q47" s="92" t="s">
        <v>298</v>
      </c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</row>
    <row r="48" spans="1:60" ht="24" customHeight="1">
      <c r="A48" s="39"/>
      <c r="B48" s="39"/>
      <c r="C48" s="39"/>
      <c r="D48" s="39"/>
      <c r="E48" s="39"/>
      <c r="F48" s="7"/>
      <c r="G48" s="7"/>
      <c r="H48" s="40"/>
      <c r="I48" s="40"/>
      <c r="J48" s="40"/>
      <c r="K48" s="40"/>
      <c r="L48" s="98"/>
      <c r="M48" s="99">
        <f t="shared" si="0"/>
        <v>1</v>
      </c>
      <c r="N48" s="92">
        <v>20130701</v>
      </c>
      <c r="O48" s="92">
        <v>20130701</v>
      </c>
      <c r="P48" s="92">
        <v>1</v>
      </c>
      <c r="Q48" s="92" t="s">
        <v>298</v>
      </c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</row>
    <row r="49" spans="1:49" ht="24" customHeight="1">
      <c r="A49" s="39"/>
      <c r="B49" s="39"/>
      <c r="C49" s="39"/>
      <c r="D49" s="39"/>
      <c r="E49" s="39"/>
      <c r="F49" s="7"/>
      <c r="G49" s="7"/>
      <c r="H49" s="40"/>
      <c r="I49" s="40"/>
      <c r="J49" s="40"/>
      <c r="K49" s="40"/>
      <c r="L49" s="98"/>
      <c r="M49" s="99">
        <f t="shared" si="0"/>
        <v>1</v>
      </c>
      <c r="N49" s="92">
        <v>20130701</v>
      </c>
      <c r="O49" s="92">
        <v>20130701</v>
      </c>
      <c r="P49" s="92">
        <v>1</v>
      </c>
      <c r="Q49" s="92" t="s">
        <v>298</v>
      </c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</row>
    <row r="50" spans="1:49" ht="24" customHeight="1">
      <c r="A50" s="39"/>
      <c r="B50" s="39"/>
      <c r="C50" s="39"/>
      <c r="D50" s="39"/>
      <c r="E50" s="39"/>
      <c r="F50" s="7"/>
      <c r="G50" s="7"/>
      <c r="H50" s="40"/>
      <c r="I50" s="40"/>
      <c r="J50" s="40"/>
      <c r="K50" s="40"/>
      <c r="L50" s="98"/>
      <c r="M50" s="99">
        <f t="shared" si="0"/>
        <v>1</v>
      </c>
      <c r="N50" s="92">
        <v>20130701</v>
      </c>
      <c r="O50" s="92">
        <v>20130701</v>
      </c>
      <c r="P50" s="92">
        <v>1</v>
      </c>
      <c r="Q50" s="92" t="s">
        <v>298</v>
      </c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</row>
    <row r="51" spans="1:49" ht="24" customHeight="1">
      <c r="A51" s="39"/>
      <c r="B51" s="39"/>
      <c r="C51" s="39"/>
      <c r="D51" s="39"/>
      <c r="E51" s="39"/>
      <c r="F51" s="7"/>
      <c r="G51" s="7"/>
      <c r="H51" s="40"/>
      <c r="I51" s="40"/>
      <c r="J51" s="40"/>
      <c r="K51" s="40"/>
      <c r="L51" s="98"/>
      <c r="M51" s="99">
        <f t="shared" si="0"/>
        <v>1</v>
      </c>
      <c r="N51" s="92">
        <v>20130701</v>
      </c>
      <c r="O51" s="92">
        <v>20130701</v>
      </c>
      <c r="P51" s="92">
        <v>1</v>
      </c>
      <c r="Q51" s="92" t="s">
        <v>298</v>
      </c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</row>
    <row r="52" spans="1:49" ht="24" customHeight="1">
      <c r="A52" s="39"/>
      <c r="B52" s="39"/>
      <c r="C52" s="39"/>
      <c r="D52" s="39"/>
      <c r="E52" s="39"/>
      <c r="F52" s="7"/>
      <c r="G52" s="7"/>
      <c r="H52" s="40"/>
      <c r="I52" s="40"/>
      <c r="J52" s="40"/>
      <c r="K52" s="40"/>
      <c r="L52" s="98"/>
      <c r="M52" s="99">
        <f t="shared" si="0"/>
        <v>1</v>
      </c>
      <c r="N52" s="92">
        <v>20130701</v>
      </c>
      <c r="O52" s="92">
        <v>20130701</v>
      </c>
      <c r="P52" s="92">
        <v>1</v>
      </c>
      <c r="Q52" s="92" t="s">
        <v>298</v>
      </c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</row>
    <row r="53" spans="1:49" ht="24" customHeight="1">
      <c r="A53" s="39"/>
      <c r="B53" s="39"/>
      <c r="C53" s="39"/>
      <c r="D53" s="39"/>
      <c r="E53" s="39"/>
      <c r="F53" s="7"/>
      <c r="G53" s="7"/>
      <c r="H53" s="40"/>
      <c r="I53" s="40"/>
      <c r="J53" s="40"/>
      <c r="K53" s="40"/>
      <c r="L53" s="98"/>
      <c r="M53" s="99">
        <f t="shared" si="0"/>
        <v>1</v>
      </c>
      <c r="N53" s="92">
        <v>20130701</v>
      </c>
      <c r="O53" s="92">
        <v>20130701</v>
      </c>
      <c r="P53" s="92">
        <v>1</v>
      </c>
      <c r="Q53" s="92" t="s">
        <v>298</v>
      </c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</row>
    <row r="54" spans="1:49" ht="24" customHeight="1">
      <c r="A54" s="39"/>
      <c r="B54" s="39"/>
      <c r="C54" s="39"/>
      <c r="D54" s="39"/>
      <c r="E54" s="39"/>
      <c r="F54" s="7"/>
      <c r="G54" s="7"/>
      <c r="H54" s="40"/>
      <c r="I54" s="40"/>
      <c r="J54" s="40"/>
      <c r="K54" s="40"/>
      <c r="L54" s="98"/>
      <c r="M54" s="99">
        <f t="shared" si="0"/>
        <v>1</v>
      </c>
      <c r="N54" s="92">
        <v>20130701</v>
      </c>
      <c r="O54" s="92">
        <v>20130701</v>
      </c>
      <c r="P54" s="92">
        <v>1</v>
      </c>
      <c r="Q54" s="92" t="s">
        <v>298</v>
      </c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</row>
    <row r="55" spans="1:49" ht="24" customHeight="1">
      <c r="A55" s="39"/>
      <c r="B55" s="39"/>
      <c r="C55" s="39"/>
      <c r="D55" s="39"/>
      <c r="E55" s="39"/>
      <c r="F55" s="7"/>
      <c r="G55" s="7"/>
      <c r="H55" s="40"/>
      <c r="I55" s="40"/>
      <c r="J55" s="40"/>
      <c r="K55" s="40"/>
      <c r="L55" s="98"/>
      <c r="M55" s="99">
        <f t="shared" si="0"/>
        <v>1</v>
      </c>
      <c r="N55" s="92">
        <v>20130701</v>
      </c>
      <c r="O55" s="92">
        <v>20130701</v>
      </c>
      <c r="P55" s="92">
        <v>1</v>
      </c>
      <c r="Q55" s="92" t="s">
        <v>298</v>
      </c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</row>
    <row r="56" spans="1:49" ht="24" customHeight="1">
      <c r="A56" s="39"/>
      <c r="B56" s="39"/>
      <c r="C56" s="39"/>
      <c r="D56" s="39"/>
      <c r="E56" s="39"/>
      <c r="F56" s="7"/>
      <c r="G56" s="7"/>
      <c r="H56" s="40"/>
      <c r="I56" s="40"/>
      <c r="J56" s="40"/>
      <c r="K56" s="40"/>
      <c r="L56" s="98"/>
      <c r="M56" s="99">
        <f t="shared" si="0"/>
        <v>1</v>
      </c>
      <c r="N56" s="92">
        <v>20130701</v>
      </c>
      <c r="O56" s="92">
        <v>20130701</v>
      </c>
      <c r="P56" s="92">
        <v>1</v>
      </c>
      <c r="Q56" s="92" t="s">
        <v>298</v>
      </c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</row>
    <row r="57" spans="1:49" ht="24" customHeight="1">
      <c r="A57" s="39"/>
      <c r="B57" s="39"/>
      <c r="C57" s="39"/>
      <c r="D57" s="39"/>
      <c r="E57" s="39"/>
      <c r="F57" s="7"/>
      <c r="G57" s="7"/>
      <c r="H57" s="40"/>
      <c r="I57" s="40"/>
      <c r="J57" s="40"/>
      <c r="K57" s="40"/>
      <c r="L57" s="98"/>
      <c r="M57" s="99">
        <f t="shared" si="0"/>
        <v>1</v>
      </c>
      <c r="N57" s="92">
        <v>20130701</v>
      </c>
      <c r="O57" s="92">
        <v>20130701</v>
      </c>
      <c r="P57" s="92">
        <v>1</v>
      </c>
      <c r="Q57" s="92" t="s">
        <v>298</v>
      </c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</row>
    <row r="58" spans="1:49" ht="24" customHeight="1">
      <c r="A58" s="39"/>
      <c r="B58" s="39"/>
      <c r="C58" s="39"/>
      <c r="D58" s="39"/>
      <c r="E58" s="39"/>
      <c r="F58" s="7"/>
      <c r="G58" s="7"/>
      <c r="H58" s="40"/>
      <c r="I58" s="40"/>
      <c r="J58" s="40"/>
      <c r="K58" s="40"/>
      <c r="L58" s="98"/>
      <c r="M58" s="99">
        <f t="shared" si="0"/>
        <v>1</v>
      </c>
      <c r="N58" s="92">
        <v>20130701</v>
      </c>
      <c r="O58" s="92">
        <v>20130701</v>
      </c>
      <c r="P58" s="92">
        <v>1</v>
      </c>
      <c r="Q58" s="92" t="s">
        <v>298</v>
      </c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</row>
    <row r="59" spans="1:49" ht="24" customHeight="1">
      <c r="A59" s="39"/>
      <c r="B59" s="39"/>
      <c r="C59" s="39"/>
      <c r="D59" s="39"/>
      <c r="E59" s="39"/>
      <c r="F59" s="7"/>
      <c r="G59" s="7"/>
      <c r="H59" s="40"/>
      <c r="I59" s="40"/>
      <c r="J59" s="40"/>
      <c r="K59" s="40"/>
      <c r="L59" s="98"/>
      <c r="M59" s="99">
        <f t="shared" si="0"/>
        <v>1</v>
      </c>
      <c r="N59" s="92">
        <v>20130701</v>
      </c>
      <c r="O59" s="92">
        <v>20130701</v>
      </c>
      <c r="P59" s="92">
        <v>1</v>
      </c>
      <c r="Q59" s="92" t="s">
        <v>298</v>
      </c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</row>
    <row r="60" spans="1:49" ht="24" customHeight="1">
      <c r="A60" s="39"/>
      <c r="B60" s="39"/>
      <c r="C60" s="39"/>
      <c r="D60" s="39"/>
      <c r="E60" s="39"/>
      <c r="F60" s="7"/>
      <c r="G60" s="7"/>
      <c r="H60" s="40"/>
      <c r="I60" s="40"/>
      <c r="J60" s="40"/>
      <c r="K60" s="40"/>
      <c r="L60" s="98"/>
      <c r="M60" s="99">
        <f t="shared" si="0"/>
        <v>1</v>
      </c>
      <c r="N60" s="92">
        <v>20130701</v>
      </c>
      <c r="O60" s="92">
        <v>20130701</v>
      </c>
      <c r="P60" s="92">
        <v>1</v>
      </c>
      <c r="Q60" s="92" t="s">
        <v>298</v>
      </c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</row>
    <row r="61" spans="1:49" ht="24" customHeight="1">
      <c r="A61" s="39"/>
      <c r="B61" s="39"/>
      <c r="C61" s="39"/>
      <c r="D61" s="39"/>
      <c r="E61" s="39"/>
      <c r="F61" s="7"/>
      <c r="G61" s="7"/>
      <c r="H61" s="40"/>
      <c r="I61" s="40"/>
      <c r="J61" s="40"/>
      <c r="K61" s="40"/>
      <c r="L61" s="98"/>
      <c r="M61" s="99">
        <f t="shared" si="0"/>
        <v>1</v>
      </c>
      <c r="N61" s="92">
        <v>20130701</v>
      </c>
      <c r="O61" s="92">
        <v>20130701</v>
      </c>
      <c r="P61" s="92">
        <v>1</v>
      </c>
      <c r="Q61" s="92" t="s">
        <v>298</v>
      </c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</row>
    <row r="62" spans="1:49" ht="24" customHeight="1">
      <c r="A62" s="39"/>
      <c r="B62" s="39"/>
      <c r="C62" s="39"/>
      <c r="D62" s="39"/>
      <c r="E62" s="39"/>
      <c r="F62" s="7"/>
      <c r="G62" s="7"/>
      <c r="H62" s="40"/>
      <c r="I62" s="40"/>
      <c r="J62" s="40"/>
      <c r="K62" s="40"/>
      <c r="L62" s="98"/>
      <c r="M62" s="99">
        <f t="shared" si="0"/>
        <v>1</v>
      </c>
      <c r="N62" s="92">
        <v>20130701</v>
      </c>
      <c r="O62" s="92">
        <v>20130701</v>
      </c>
      <c r="P62" s="92">
        <v>1</v>
      </c>
      <c r="Q62" s="92" t="s">
        <v>298</v>
      </c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</row>
    <row r="63" spans="1:49" ht="24" customHeight="1">
      <c r="A63" s="39"/>
      <c r="B63" s="39"/>
      <c r="C63" s="39"/>
      <c r="D63" s="39"/>
      <c r="E63" s="39"/>
      <c r="F63" s="7"/>
      <c r="G63" s="7"/>
      <c r="H63" s="40"/>
      <c r="I63" s="40"/>
      <c r="J63" s="40"/>
      <c r="K63" s="40"/>
      <c r="L63" s="98"/>
      <c r="M63" s="99">
        <f t="shared" si="0"/>
        <v>1</v>
      </c>
      <c r="N63" s="92">
        <v>20130701</v>
      </c>
      <c r="O63" s="92">
        <v>20130701</v>
      </c>
      <c r="P63" s="92">
        <v>1</v>
      </c>
      <c r="Q63" s="92" t="s">
        <v>298</v>
      </c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</row>
    <row r="64" spans="1:49" ht="24" customHeight="1">
      <c r="A64" s="39"/>
      <c r="B64" s="39"/>
      <c r="C64" s="39"/>
      <c r="D64" s="39"/>
      <c r="E64" s="39"/>
      <c r="F64" s="7"/>
      <c r="G64" s="7"/>
      <c r="H64" s="40"/>
      <c r="I64" s="40"/>
      <c r="J64" s="40"/>
      <c r="K64" s="40"/>
      <c r="L64" s="98"/>
      <c r="M64" s="99">
        <f t="shared" si="0"/>
        <v>1</v>
      </c>
      <c r="N64" s="92">
        <v>20130701</v>
      </c>
      <c r="O64" s="92">
        <v>20130701</v>
      </c>
      <c r="P64" s="92">
        <v>1</v>
      </c>
      <c r="Q64" s="92" t="s">
        <v>298</v>
      </c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</row>
    <row r="65" spans="1:49" ht="24" customHeight="1">
      <c r="A65" s="39"/>
      <c r="B65" s="39"/>
      <c r="C65" s="39"/>
      <c r="D65" s="39"/>
      <c r="E65" s="39"/>
      <c r="F65" s="7"/>
      <c r="G65" s="7"/>
      <c r="H65" s="40"/>
      <c r="I65" s="40"/>
      <c r="J65" s="40"/>
      <c r="K65" s="40"/>
      <c r="L65" s="98"/>
      <c r="M65" s="99">
        <f t="shared" si="0"/>
        <v>1</v>
      </c>
      <c r="N65" s="92">
        <v>20130701</v>
      </c>
      <c r="O65" s="92">
        <v>20130701</v>
      </c>
      <c r="P65" s="92">
        <v>1</v>
      </c>
      <c r="Q65" s="92" t="s">
        <v>298</v>
      </c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</row>
    <row r="66" spans="1:49" ht="24" customHeight="1">
      <c r="A66" s="39"/>
      <c r="B66" s="39"/>
      <c r="C66" s="39"/>
      <c r="D66" s="39"/>
      <c r="E66" s="39"/>
      <c r="F66" s="7"/>
      <c r="G66" s="7"/>
      <c r="H66" s="40"/>
      <c r="I66" s="40"/>
      <c r="J66" s="40"/>
      <c r="K66" s="40"/>
      <c r="L66" s="98"/>
      <c r="M66" s="99">
        <f t="shared" si="0"/>
        <v>1</v>
      </c>
      <c r="N66" s="92">
        <v>20130701</v>
      </c>
      <c r="O66" s="92">
        <v>20130701</v>
      </c>
      <c r="P66" s="92">
        <v>1</v>
      </c>
      <c r="Q66" s="92" t="s">
        <v>298</v>
      </c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</row>
    <row r="67" spans="1:49" ht="24" customHeight="1">
      <c r="A67" s="39"/>
      <c r="B67" s="39"/>
      <c r="C67" s="39"/>
      <c r="D67" s="39"/>
      <c r="E67" s="39"/>
      <c r="F67" s="7"/>
      <c r="G67" s="7"/>
      <c r="H67" s="40"/>
      <c r="I67" s="40"/>
      <c r="J67" s="40"/>
      <c r="K67" s="40"/>
      <c r="L67" s="98"/>
      <c r="M67" s="99">
        <f t="shared" si="0"/>
        <v>1</v>
      </c>
      <c r="N67" s="92">
        <v>20130701</v>
      </c>
      <c r="O67" s="92">
        <v>20130701</v>
      </c>
      <c r="P67" s="92">
        <v>1</v>
      </c>
      <c r="Q67" s="92" t="s">
        <v>298</v>
      </c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</row>
    <row r="68" spans="1:49" ht="24" customHeight="1">
      <c r="A68" s="39"/>
      <c r="B68" s="39"/>
      <c r="C68" s="39"/>
      <c r="D68" s="39"/>
      <c r="E68" s="39"/>
      <c r="F68" s="7"/>
      <c r="G68" s="7"/>
      <c r="H68" s="40"/>
      <c r="I68" s="40"/>
      <c r="J68" s="40"/>
      <c r="K68" s="40"/>
      <c r="L68" s="98"/>
      <c r="M68" s="99">
        <f t="shared" si="0"/>
        <v>1</v>
      </c>
      <c r="N68" s="92">
        <v>20130701</v>
      </c>
      <c r="O68" s="92">
        <v>20130701</v>
      </c>
      <c r="P68" s="92">
        <v>1</v>
      </c>
      <c r="Q68" s="92" t="s">
        <v>298</v>
      </c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</row>
    <row r="69" spans="1:49" ht="24" customHeight="1">
      <c r="A69" s="39"/>
      <c r="B69" s="39"/>
      <c r="C69" s="39"/>
      <c r="D69" s="39"/>
      <c r="E69" s="39"/>
      <c r="F69" s="7"/>
      <c r="G69" s="7"/>
      <c r="H69" s="40"/>
      <c r="I69" s="40"/>
      <c r="J69" s="40"/>
      <c r="K69" s="40"/>
      <c r="L69" s="98"/>
      <c r="M69" s="99">
        <f t="shared" si="0"/>
        <v>1</v>
      </c>
      <c r="N69" s="92">
        <v>20130701</v>
      </c>
      <c r="O69" s="92">
        <v>20130701</v>
      </c>
      <c r="P69" s="92">
        <v>1</v>
      </c>
      <c r="Q69" s="92" t="s">
        <v>298</v>
      </c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</row>
    <row r="70" spans="1:49" ht="24" customHeight="1">
      <c r="A70" s="39"/>
      <c r="B70" s="39"/>
      <c r="C70" s="39"/>
      <c r="D70" s="39"/>
      <c r="E70" s="39"/>
      <c r="F70" s="7"/>
      <c r="G70" s="7"/>
      <c r="H70" s="40"/>
      <c r="I70" s="40"/>
      <c r="J70" s="40"/>
      <c r="K70" s="40"/>
      <c r="L70" s="98"/>
      <c r="M70" s="99">
        <f>P70+T70+X70+AB70+AF70+AJ70+AN70+AR70+AV70</f>
        <v>1</v>
      </c>
      <c r="N70" s="92">
        <v>20130701</v>
      </c>
      <c r="O70" s="92">
        <v>20130701</v>
      </c>
      <c r="P70" s="92">
        <v>1</v>
      </c>
      <c r="Q70" s="92" t="s">
        <v>298</v>
      </c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</row>
    <row r="71" spans="1:49" ht="24" customHeight="1">
      <c r="A71" s="39"/>
      <c r="B71" s="39"/>
      <c r="C71" s="39"/>
      <c r="D71" s="39"/>
      <c r="E71" s="39"/>
      <c r="F71" s="105" t="s">
        <v>175</v>
      </c>
      <c r="G71" s="105"/>
      <c r="H71" s="106"/>
      <c r="I71" s="106"/>
      <c r="J71" s="106"/>
      <c r="K71" s="106"/>
      <c r="L71" s="107"/>
      <c r="M71" s="108">
        <f>P71+T71+X71+AB71+AF71+AJ71+AN71+AR71+AV71</f>
        <v>1</v>
      </c>
      <c r="N71" s="92">
        <v>20130701</v>
      </c>
      <c r="O71" s="92">
        <v>20130701</v>
      </c>
      <c r="P71" s="92">
        <v>1</v>
      </c>
      <c r="Q71" s="92" t="s">
        <v>298</v>
      </c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</row>
    <row r="72" spans="1:49" ht="24" customHeight="1">
      <c r="A72" s="39"/>
      <c r="B72" s="39"/>
      <c r="C72" s="39"/>
      <c r="D72" s="39"/>
      <c r="E72" s="39"/>
      <c r="F72" s="7" t="s">
        <v>176</v>
      </c>
      <c r="G72" s="7" t="s">
        <v>178</v>
      </c>
      <c r="H72" s="40"/>
      <c r="I72" s="40"/>
      <c r="J72" s="40"/>
      <c r="K72" s="40"/>
      <c r="L72" s="98"/>
      <c r="M72" s="99">
        <f>P72+T72+X72+AB72+AF72+AJ72+AN72+AR72+AV72</f>
        <v>0</v>
      </c>
      <c r="N72" s="91" t="s">
        <v>297</v>
      </c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</row>
    <row r="73" spans="1:49" ht="24" customHeight="1">
      <c r="A73"/>
      <c r="B73"/>
      <c r="C73"/>
      <c r="D73"/>
      <c r="F73"/>
      <c r="G73"/>
      <c r="M73"/>
    </row>
    <row r="74" spans="1:49" ht="24" customHeight="1">
      <c r="A74"/>
      <c r="B74"/>
      <c r="C74"/>
      <c r="D74"/>
      <c r="F74"/>
      <c r="G74"/>
      <c r="M74"/>
    </row>
    <row r="75" spans="1:49" ht="24" customHeight="1">
      <c r="A75"/>
      <c r="B75"/>
      <c r="C75"/>
      <c r="D75"/>
      <c r="F75"/>
      <c r="G75"/>
      <c r="M75"/>
    </row>
    <row r="76" spans="1:49" ht="24" customHeight="1">
      <c r="A76"/>
      <c r="B76"/>
      <c r="C76"/>
      <c r="D76"/>
      <c r="F76"/>
      <c r="G76"/>
      <c r="M76"/>
    </row>
    <row r="77" spans="1:49" ht="24" customHeight="1">
      <c r="A77"/>
      <c r="B77"/>
      <c r="C77"/>
      <c r="D77"/>
      <c r="F77"/>
      <c r="G77"/>
      <c r="M77"/>
    </row>
    <row r="78" spans="1:49" ht="24" customHeight="1">
      <c r="A78"/>
      <c r="B78"/>
      <c r="C78"/>
      <c r="D78"/>
      <c r="F78"/>
      <c r="G78"/>
      <c r="M78"/>
    </row>
    <row r="79" spans="1:49" ht="24" customHeight="1">
      <c r="A79"/>
      <c r="B79"/>
      <c r="C79"/>
      <c r="D79"/>
      <c r="F79"/>
      <c r="G79"/>
      <c r="M79"/>
    </row>
    <row r="80" spans="1:49" ht="24" customHeight="1">
      <c r="A80"/>
      <c r="B80"/>
      <c r="C80"/>
      <c r="D80"/>
      <c r="F80"/>
      <c r="G80"/>
      <c r="M80"/>
    </row>
    <row r="81" spans="1:13" ht="24" customHeight="1">
      <c r="A81"/>
      <c r="B81"/>
      <c r="C81"/>
      <c r="D81"/>
      <c r="F81"/>
      <c r="G81"/>
      <c r="M81"/>
    </row>
    <row r="82" spans="1:13" ht="24" customHeight="1">
      <c r="A82"/>
      <c r="B82"/>
      <c r="C82"/>
      <c r="D82"/>
      <c r="F82"/>
      <c r="G82"/>
      <c r="M82"/>
    </row>
    <row r="83" spans="1:13" ht="24" customHeight="1">
      <c r="A83"/>
      <c r="B83"/>
      <c r="C83"/>
      <c r="D83"/>
      <c r="F83"/>
      <c r="G83"/>
      <c r="M83"/>
    </row>
    <row r="84" spans="1:13" ht="24" customHeight="1">
      <c r="A84"/>
      <c r="B84"/>
      <c r="C84"/>
      <c r="D84"/>
      <c r="F84"/>
      <c r="G84"/>
      <c r="M84"/>
    </row>
    <row r="85" spans="1:13" ht="24" customHeight="1">
      <c r="A85"/>
      <c r="B85"/>
      <c r="C85"/>
      <c r="D85"/>
      <c r="F85"/>
      <c r="G85"/>
      <c r="M85"/>
    </row>
    <row r="86" spans="1:13" ht="24" customHeight="1">
      <c r="A86"/>
      <c r="B86"/>
      <c r="C86"/>
      <c r="D86"/>
      <c r="F86"/>
      <c r="G86"/>
      <c r="M86"/>
    </row>
    <row r="87" spans="1:13" ht="24" customHeight="1">
      <c r="A87"/>
      <c r="B87"/>
      <c r="C87"/>
      <c r="D87"/>
      <c r="F87"/>
      <c r="G87"/>
      <c r="M87"/>
    </row>
    <row r="88" spans="1:13" ht="24" customHeight="1">
      <c r="A88"/>
      <c r="B88"/>
      <c r="C88"/>
      <c r="D88"/>
      <c r="F88"/>
      <c r="G88"/>
      <c r="M88"/>
    </row>
    <row r="89" spans="1:13" ht="24" customHeight="1">
      <c r="A89"/>
      <c r="B89"/>
      <c r="C89"/>
      <c r="D89"/>
      <c r="F89"/>
      <c r="G89"/>
      <c r="M89"/>
    </row>
    <row r="90" spans="1:13" ht="24" customHeight="1">
      <c r="A90"/>
      <c r="B90"/>
      <c r="C90"/>
      <c r="D90"/>
      <c r="F90"/>
      <c r="G90"/>
      <c r="M90"/>
    </row>
    <row r="91" spans="1:13" ht="24" customHeight="1">
      <c r="A91"/>
      <c r="B91"/>
      <c r="C91"/>
      <c r="D91"/>
      <c r="F91"/>
      <c r="G91"/>
      <c r="M91"/>
    </row>
    <row r="92" spans="1:13" ht="24" customHeight="1">
      <c r="A92"/>
      <c r="B92"/>
      <c r="C92"/>
      <c r="D92"/>
      <c r="F92"/>
      <c r="G92"/>
      <c r="M92"/>
    </row>
    <row r="93" spans="1:13" ht="24" customHeight="1">
      <c r="A93"/>
      <c r="B93"/>
      <c r="C93"/>
      <c r="D93"/>
      <c r="F93"/>
      <c r="G93"/>
      <c r="M93"/>
    </row>
    <row r="94" spans="1:13" ht="24" customHeight="1">
      <c r="A94"/>
      <c r="B94"/>
      <c r="C94"/>
      <c r="D94"/>
      <c r="F94"/>
      <c r="G94"/>
      <c r="M94"/>
    </row>
    <row r="95" spans="1:13" ht="24" customHeight="1">
      <c r="A95"/>
      <c r="B95"/>
      <c r="C95"/>
      <c r="D95"/>
      <c r="F95"/>
      <c r="G95"/>
      <c r="M95"/>
    </row>
    <row r="96" spans="1:13" ht="24" customHeight="1">
      <c r="A96"/>
      <c r="B96"/>
      <c r="C96"/>
      <c r="D96"/>
      <c r="F96"/>
      <c r="G96"/>
      <c r="M96"/>
    </row>
    <row r="97" spans="1:13" ht="24" customHeight="1">
      <c r="A97"/>
      <c r="B97"/>
      <c r="C97"/>
      <c r="D97"/>
      <c r="F97"/>
      <c r="G97"/>
      <c r="M97"/>
    </row>
    <row r="98" spans="1:13" ht="24" customHeight="1">
      <c r="A98"/>
      <c r="B98"/>
      <c r="C98"/>
      <c r="D98"/>
      <c r="F98"/>
      <c r="G98"/>
      <c r="M98"/>
    </row>
    <row r="99" spans="1:13" ht="24" customHeight="1">
      <c r="A99"/>
      <c r="B99"/>
      <c r="C99"/>
      <c r="D99"/>
      <c r="F99"/>
      <c r="G99"/>
      <c r="M99"/>
    </row>
    <row r="100" spans="1:13" ht="24" customHeight="1">
      <c r="A100"/>
      <c r="B100"/>
      <c r="C100"/>
      <c r="D100"/>
      <c r="F100"/>
      <c r="G100"/>
      <c r="M100"/>
    </row>
    <row r="101" spans="1:13" ht="24" customHeight="1">
      <c r="A101"/>
      <c r="B101"/>
      <c r="C101"/>
      <c r="D101"/>
      <c r="F101"/>
      <c r="G101"/>
      <c r="M101"/>
    </row>
    <row r="102" spans="1:13" ht="24" customHeight="1">
      <c r="A102"/>
      <c r="B102"/>
      <c r="C102"/>
      <c r="D102"/>
      <c r="F102"/>
      <c r="G102"/>
      <c r="M102"/>
    </row>
    <row r="103" spans="1:13" ht="24" customHeight="1">
      <c r="A103"/>
      <c r="B103"/>
      <c r="C103"/>
      <c r="D103"/>
      <c r="F103"/>
      <c r="G103"/>
      <c r="M103"/>
    </row>
    <row r="104" spans="1:13" ht="24" customHeight="1">
      <c r="A104"/>
      <c r="B104"/>
      <c r="C104"/>
      <c r="D104"/>
      <c r="F104"/>
      <c r="G104"/>
      <c r="M104"/>
    </row>
    <row r="105" spans="1:13" ht="24" customHeight="1">
      <c r="A105"/>
      <c r="B105"/>
      <c r="C105"/>
      <c r="D105"/>
      <c r="F105"/>
      <c r="G105"/>
      <c r="M105"/>
    </row>
    <row r="106" spans="1:13" ht="24" customHeight="1">
      <c r="A106"/>
      <c r="B106"/>
      <c r="C106"/>
      <c r="D106"/>
      <c r="F106"/>
      <c r="G106"/>
      <c r="M106"/>
    </row>
    <row r="107" spans="1:13" ht="24" customHeight="1">
      <c r="A107"/>
      <c r="B107"/>
      <c r="C107"/>
      <c r="D107"/>
      <c r="F107"/>
      <c r="G107"/>
      <c r="M107"/>
    </row>
    <row r="108" spans="1:13" ht="24" customHeight="1">
      <c r="A108"/>
      <c r="B108"/>
      <c r="C108"/>
      <c r="D108"/>
      <c r="F108"/>
      <c r="G108"/>
      <c r="M108"/>
    </row>
    <row r="109" spans="1:13" ht="24" customHeight="1">
      <c r="A109"/>
      <c r="B109"/>
      <c r="C109"/>
      <c r="D109"/>
      <c r="F109"/>
      <c r="G109"/>
      <c r="M109"/>
    </row>
    <row r="110" spans="1:13" ht="24" customHeight="1">
      <c r="A110"/>
      <c r="B110"/>
      <c r="C110"/>
      <c r="D110"/>
      <c r="F110"/>
      <c r="G110"/>
      <c r="M110"/>
    </row>
    <row r="111" spans="1:13" ht="24" customHeight="1">
      <c r="A111"/>
      <c r="B111"/>
      <c r="C111"/>
      <c r="D111"/>
      <c r="F111"/>
      <c r="G111"/>
      <c r="M111"/>
    </row>
    <row r="112" spans="1:13" ht="24" customHeight="1">
      <c r="A112"/>
      <c r="B112"/>
      <c r="C112"/>
      <c r="D112"/>
      <c r="F112"/>
      <c r="G112"/>
      <c r="M112"/>
    </row>
    <row r="113" spans="1:13" ht="24" customHeight="1">
      <c r="A113"/>
      <c r="B113"/>
      <c r="C113"/>
      <c r="D113"/>
      <c r="F113"/>
      <c r="G113"/>
      <c r="M113"/>
    </row>
    <row r="114" spans="1:13" ht="24" customHeight="1">
      <c r="A114"/>
      <c r="B114"/>
      <c r="C114"/>
      <c r="D114"/>
      <c r="F114"/>
      <c r="G114"/>
      <c r="M114"/>
    </row>
    <row r="115" spans="1:13" ht="24" customHeight="1">
      <c r="A115"/>
      <c r="B115"/>
      <c r="C115"/>
      <c r="D115"/>
      <c r="F115"/>
      <c r="G115"/>
      <c r="M115"/>
    </row>
    <row r="116" spans="1:13" ht="24" customHeight="1">
      <c r="A116"/>
      <c r="B116"/>
      <c r="C116"/>
      <c r="D116"/>
      <c r="F116"/>
      <c r="G116"/>
      <c r="M116"/>
    </row>
    <row r="117" spans="1:13" ht="24" customHeight="1">
      <c r="A117"/>
      <c r="B117"/>
      <c r="C117"/>
      <c r="D117"/>
      <c r="F117"/>
      <c r="G117"/>
      <c r="M117"/>
    </row>
    <row r="118" spans="1:13" ht="24" customHeight="1">
      <c r="A118"/>
      <c r="B118"/>
      <c r="C118"/>
      <c r="D118"/>
      <c r="F118"/>
      <c r="G118"/>
      <c r="M118"/>
    </row>
    <row r="119" spans="1:13" ht="24" customHeight="1">
      <c r="A119"/>
      <c r="B119"/>
      <c r="C119"/>
      <c r="D119"/>
      <c r="F119"/>
      <c r="G119"/>
      <c r="M119"/>
    </row>
    <row r="120" spans="1:13" ht="24" customHeight="1">
      <c r="A120"/>
      <c r="B120"/>
      <c r="C120"/>
      <c r="D120"/>
      <c r="F120"/>
      <c r="G120"/>
      <c r="M120"/>
    </row>
    <row r="121" spans="1:13" ht="24" customHeight="1">
      <c r="F121"/>
      <c r="G121"/>
      <c r="M121"/>
    </row>
    <row r="122" spans="1:13" ht="24" customHeight="1">
      <c r="F122"/>
      <c r="G122"/>
      <c r="M122"/>
    </row>
    <row r="123" spans="1:13" ht="24" customHeight="1">
      <c r="F123"/>
      <c r="G123"/>
      <c r="M123"/>
    </row>
    <row r="124" spans="1:13" ht="24" customHeight="1">
      <c r="F124"/>
      <c r="G124"/>
      <c r="M124"/>
    </row>
    <row r="125" spans="1:13" ht="24" customHeight="1">
      <c r="F125"/>
      <c r="G125"/>
      <c r="M125"/>
    </row>
    <row r="126" spans="1:13" ht="24" customHeight="1">
      <c r="F126"/>
      <c r="G126"/>
      <c r="M126"/>
    </row>
    <row r="127" spans="1:13" ht="24" customHeight="1">
      <c r="F127"/>
      <c r="G127"/>
      <c r="M127"/>
    </row>
    <row r="128" spans="1:13" ht="24" customHeight="1">
      <c r="F128"/>
      <c r="G128"/>
      <c r="M128"/>
    </row>
    <row r="129" spans="6:13" ht="24" customHeight="1">
      <c r="F129"/>
      <c r="G129"/>
      <c r="M129"/>
    </row>
    <row r="130" spans="6:13" ht="24" customHeight="1">
      <c r="F130"/>
      <c r="G130"/>
      <c r="M130"/>
    </row>
    <row r="131" spans="6:13" ht="24" customHeight="1">
      <c r="F131"/>
      <c r="G131"/>
      <c r="M131"/>
    </row>
    <row r="132" spans="6:13" ht="24" customHeight="1">
      <c r="F132"/>
      <c r="G132"/>
      <c r="M132"/>
    </row>
    <row r="133" spans="6:13" ht="24" customHeight="1">
      <c r="F133"/>
      <c r="G133"/>
      <c r="M133"/>
    </row>
    <row r="134" spans="6:13" ht="24" customHeight="1">
      <c r="F134"/>
      <c r="G134"/>
      <c r="M134"/>
    </row>
    <row r="135" spans="6:13" ht="24" customHeight="1">
      <c r="F135"/>
      <c r="G135"/>
      <c r="M135"/>
    </row>
    <row r="136" spans="6:13" ht="24" customHeight="1">
      <c r="F136"/>
      <c r="G136"/>
      <c r="M136"/>
    </row>
    <row r="137" spans="6:13" ht="24" customHeight="1">
      <c r="F137"/>
      <c r="G137"/>
      <c r="M137"/>
    </row>
    <row r="138" spans="6:13" ht="24" customHeight="1">
      <c r="F138"/>
      <c r="G138"/>
      <c r="M138"/>
    </row>
    <row r="139" spans="6:13" ht="24" customHeight="1">
      <c r="F139"/>
      <c r="G139"/>
      <c r="M139"/>
    </row>
    <row r="140" spans="6:13" ht="24" customHeight="1">
      <c r="F140"/>
      <c r="G140"/>
      <c r="M140"/>
    </row>
    <row r="141" spans="6:13" ht="24" customHeight="1">
      <c r="F141"/>
      <c r="G141"/>
      <c r="M141"/>
    </row>
    <row r="142" spans="6:13" ht="24" customHeight="1">
      <c r="F142"/>
      <c r="G142"/>
      <c r="M142"/>
    </row>
    <row r="143" spans="6:13" ht="24" customHeight="1">
      <c r="F143"/>
      <c r="G143"/>
      <c r="M143"/>
    </row>
    <row r="144" spans="6:13" ht="24" customHeight="1">
      <c r="F144"/>
      <c r="G144"/>
      <c r="M144"/>
    </row>
    <row r="145" spans="6:13" ht="24" customHeight="1">
      <c r="F145"/>
      <c r="G145"/>
      <c r="M145"/>
    </row>
    <row r="146" spans="6:13" ht="24" customHeight="1">
      <c r="F146"/>
      <c r="G146"/>
      <c r="M146"/>
    </row>
    <row r="147" spans="6:13" ht="24" customHeight="1">
      <c r="F147"/>
      <c r="G147"/>
      <c r="M147"/>
    </row>
    <row r="148" spans="6:13" ht="24" customHeight="1">
      <c r="F148"/>
      <c r="G148"/>
      <c r="M148"/>
    </row>
    <row r="149" spans="6:13" ht="24" customHeight="1">
      <c r="F149"/>
      <c r="G149"/>
      <c r="M149"/>
    </row>
    <row r="150" spans="6:13" ht="24" customHeight="1">
      <c r="F150"/>
      <c r="G150"/>
      <c r="M150"/>
    </row>
    <row r="151" spans="6:13" ht="24" customHeight="1">
      <c r="F151"/>
      <c r="G151"/>
      <c r="M151"/>
    </row>
    <row r="152" spans="6:13" ht="24" customHeight="1">
      <c r="F152"/>
      <c r="G152"/>
      <c r="M152"/>
    </row>
    <row r="153" spans="6:13" ht="24" customHeight="1">
      <c r="F153"/>
      <c r="G153"/>
      <c r="M153"/>
    </row>
    <row r="154" spans="6:13" ht="24" customHeight="1">
      <c r="F154"/>
      <c r="G154"/>
      <c r="M154"/>
    </row>
    <row r="155" spans="6:13" ht="24" customHeight="1">
      <c r="F155"/>
      <c r="G155"/>
      <c r="M155"/>
    </row>
    <row r="156" spans="6:13" ht="24" customHeight="1">
      <c r="F156"/>
      <c r="G156"/>
      <c r="M156"/>
    </row>
    <row r="157" spans="6:13" ht="24" customHeight="1">
      <c r="F157"/>
      <c r="G157"/>
      <c r="M157"/>
    </row>
    <row r="158" spans="6:13" ht="24" customHeight="1">
      <c r="F158"/>
      <c r="G158"/>
      <c r="M158"/>
    </row>
    <row r="159" spans="6:13" ht="24" customHeight="1">
      <c r="F159"/>
      <c r="G159"/>
      <c r="M159"/>
    </row>
    <row r="160" spans="6:13" ht="24" customHeight="1">
      <c r="F160"/>
      <c r="G160"/>
      <c r="M160"/>
    </row>
    <row r="161" spans="6:13" ht="24" customHeight="1">
      <c r="F161"/>
      <c r="G161"/>
      <c r="M161"/>
    </row>
    <row r="162" spans="6:13" ht="24" customHeight="1">
      <c r="F162"/>
      <c r="G162"/>
      <c r="M162"/>
    </row>
    <row r="163" spans="6:13" ht="24" customHeight="1">
      <c r="F163"/>
      <c r="G163"/>
      <c r="M163"/>
    </row>
    <row r="164" spans="6:13" ht="24" customHeight="1">
      <c r="F164"/>
      <c r="G164"/>
      <c r="M164"/>
    </row>
    <row r="165" spans="6:13" ht="24" customHeight="1">
      <c r="F165"/>
      <c r="G165"/>
      <c r="M165"/>
    </row>
    <row r="166" spans="6:13" ht="24" customHeight="1">
      <c r="F166"/>
      <c r="G166"/>
      <c r="M166"/>
    </row>
    <row r="167" spans="6:13" ht="24" customHeight="1">
      <c r="F167"/>
      <c r="G167"/>
      <c r="M167"/>
    </row>
    <row r="168" spans="6:13" ht="24" customHeight="1">
      <c r="F168"/>
      <c r="G168"/>
      <c r="M168"/>
    </row>
    <row r="169" spans="6:13" ht="24" customHeight="1">
      <c r="F169"/>
      <c r="G169"/>
      <c r="M169"/>
    </row>
    <row r="170" spans="6:13" ht="24" customHeight="1">
      <c r="F170"/>
      <c r="G170"/>
      <c r="M170"/>
    </row>
    <row r="171" spans="6:13" ht="24" customHeight="1">
      <c r="F171"/>
      <c r="G171"/>
      <c r="M171"/>
    </row>
    <row r="172" spans="6:13" ht="24" customHeight="1">
      <c r="F172"/>
      <c r="G172"/>
      <c r="M172"/>
    </row>
    <row r="173" spans="6:13" ht="24" customHeight="1">
      <c r="F173"/>
      <c r="G173"/>
      <c r="M173"/>
    </row>
    <row r="174" spans="6:13" ht="24" customHeight="1">
      <c r="F174"/>
      <c r="G174"/>
      <c r="M174"/>
    </row>
    <row r="175" spans="6:13" ht="24" customHeight="1">
      <c r="F175"/>
      <c r="G175"/>
      <c r="M175"/>
    </row>
    <row r="176" spans="6:13" ht="24" customHeight="1">
      <c r="F176"/>
      <c r="G176"/>
      <c r="M176"/>
    </row>
    <row r="177" spans="6:13" ht="24" customHeight="1">
      <c r="F177"/>
      <c r="G177"/>
      <c r="M177"/>
    </row>
    <row r="178" spans="6:13" ht="24" customHeight="1">
      <c r="F178"/>
      <c r="G178"/>
      <c r="M178"/>
    </row>
    <row r="179" spans="6:13" ht="24" customHeight="1">
      <c r="F179"/>
      <c r="G179"/>
      <c r="M179"/>
    </row>
    <row r="180" spans="6:13" ht="24" customHeight="1">
      <c r="F180"/>
      <c r="G180"/>
      <c r="M180"/>
    </row>
    <row r="181" spans="6:13" ht="24" customHeight="1">
      <c r="F181"/>
      <c r="G181"/>
      <c r="M181"/>
    </row>
    <row r="182" spans="6:13" ht="24" customHeight="1">
      <c r="F182"/>
      <c r="G182"/>
      <c r="M182"/>
    </row>
    <row r="183" spans="6:13" ht="24" customHeight="1">
      <c r="F183"/>
      <c r="G183"/>
      <c r="M183"/>
    </row>
    <row r="184" spans="6:13" ht="24" customHeight="1">
      <c r="F184"/>
      <c r="G184"/>
      <c r="M184"/>
    </row>
    <row r="185" spans="6:13" ht="24" customHeight="1">
      <c r="F185"/>
      <c r="G185"/>
      <c r="M185"/>
    </row>
    <row r="186" spans="6:13" ht="24" customHeight="1">
      <c r="F186"/>
      <c r="G186"/>
      <c r="M186"/>
    </row>
    <row r="187" spans="6:13" ht="24" customHeight="1">
      <c r="F187"/>
      <c r="G187"/>
      <c r="M187"/>
    </row>
    <row r="188" spans="6:13" ht="24" customHeight="1">
      <c r="F188"/>
      <c r="G188"/>
      <c r="M188"/>
    </row>
    <row r="189" spans="6:13" ht="24" customHeight="1">
      <c r="F189"/>
      <c r="G189"/>
      <c r="M189"/>
    </row>
    <row r="190" spans="6:13" ht="24" customHeight="1">
      <c r="F190"/>
      <c r="G190"/>
      <c r="M190"/>
    </row>
    <row r="191" spans="6:13" ht="24" customHeight="1">
      <c r="F191"/>
      <c r="G191"/>
      <c r="M191"/>
    </row>
    <row r="192" spans="6:13" ht="24" customHeight="1">
      <c r="F192"/>
      <c r="G192"/>
      <c r="M192"/>
    </row>
    <row r="193" spans="6:13" ht="24" customHeight="1">
      <c r="F193"/>
      <c r="G193"/>
      <c r="M193"/>
    </row>
    <row r="194" spans="6:13" ht="24" customHeight="1">
      <c r="F194"/>
      <c r="G194"/>
      <c r="M194"/>
    </row>
    <row r="195" spans="6:13" ht="24" customHeight="1">
      <c r="F195"/>
      <c r="G195"/>
      <c r="M195"/>
    </row>
    <row r="196" spans="6:13" ht="24" customHeight="1">
      <c r="F196"/>
      <c r="G196"/>
      <c r="M196"/>
    </row>
    <row r="197" spans="6:13" ht="24" customHeight="1">
      <c r="F197"/>
      <c r="G197"/>
      <c r="M197"/>
    </row>
    <row r="198" spans="6:13" ht="24" customHeight="1">
      <c r="F198"/>
      <c r="G198"/>
      <c r="M198"/>
    </row>
    <row r="199" spans="6:13" ht="24" customHeight="1">
      <c r="F199"/>
      <c r="G199"/>
      <c r="M199"/>
    </row>
    <row r="200" spans="6:13" ht="24" customHeight="1">
      <c r="F200"/>
      <c r="G200"/>
      <c r="M200"/>
    </row>
  </sheetData>
  <mergeCells count="26">
    <mergeCell ref="N3:Q3"/>
    <mergeCell ref="B1:C1"/>
    <mergeCell ref="AL3:AO3"/>
    <mergeCell ref="H1:L1"/>
    <mergeCell ref="A2:D2"/>
    <mergeCell ref="R3:U3"/>
    <mergeCell ref="V3:Y3"/>
    <mergeCell ref="Z3:AC3"/>
    <mergeCell ref="AD3:AG3"/>
    <mergeCell ref="AH3:AK3"/>
    <mergeCell ref="AP3:AS3"/>
    <mergeCell ref="AT3:AW3"/>
    <mergeCell ref="AY3:BD4"/>
    <mergeCell ref="AX5:AY5"/>
    <mergeCell ref="BA5:BB5"/>
    <mergeCell ref="BD5:BE5"/>
    <mergeCell ref="AZ31:AZ44"/>
    <mergeCell ref="BD31:BD37"/>
    <mergeCell ref="BF32:BF40"/>
    <mergeCell ref="BH32:BH40"/>
    <mergeCell ref="BV5:BW5"/>
    <mergeCell ref="BG5:BH5"/>
    <mergeCell ref="BJ5:BK5"/>
    <mergeCell ref="BM5:BN5"/>
    <mergeCell ref="BP5:BQ5"/>
    <mergeCell ref="BS5:BT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Y200"/>
  <sheetViews>
    <sheetView workbookViewId="0">
      <selection activeCell="K8" sqref="K8"/>
    </sheetView>
  </sheetViews>
  <sheetFormatPr defaultRowHeight="13.5"/>
  <cols>
    <col min="1" max="2" width="12" style="19" customWidth="1"/>
    <col min="3" max="3" width="12.375" style="19" customWidth="1"/>
    <col min="4" max="4" width="9" style="19"/>
    <col min="5" max="5" width="4.875" customWidth="1"/>
    <col min="6" max="7" width="9" style="23"/>
    <col min="8" max="8" width="28.75" customWidth="1"/>
    <col min="12" max="12" width="12.875" customWidth="1"/>
    <col min="13" max="13" width="8.625" style="23" customWidth="1"/>
    <col min="16" max="16" width="5.125" customWidth="1"/>
    <col min="17" max="17" width="7.375" customWidth="1"/>
    <col min="20" max="20" width="5" customWidth="1"/>
    <col min="21" max="21" width="7.25" customWidth="1"/>
    <col min="24" max="24" width="5.375" customWidth="1"/>
    <col min="25" max="25" width="6.75" customWidth="1"/>
    <col min="28" max="28" width="5.375" customWidth="1"/>
    <col min="29" max="29" width="6.375" customWidth="1"/>
    <col min="32" max="32" width="5.25" customWidth="1"/>
    <col min="33" max="33" width="6.25" customWidth="1"/>
    <col min="36" max="36" width="5.375" customWidth="1"/>
    <col min="37" max="37" width="6.375" customWidth="1"/>
    <col min="40" max="40" width="5.625" customWidth="1"/>
    <col min="41" max="41" width="6.75" customWidth="1"/>
    <col min="44" max="44" width="5.375" customWidth="1"/>
    <col min="45" max="45" width="6.375" customWidth="1"/>
    <col min="48" max="48" width="5.625" customWidth="1"/>
    <col min="49" max="49" width="6.375" customWidth="1"/>
  </cols>
  <sheetData>
    <row r="1" spans="1:77" ht="24" customHeight="1">
      <c r="A1" s="95">
        <v>20130701</v>
      </c>
      <c r="B1" s="205" t="e">
        <f>HYPERLINK("#班组生产计划!A"&amp;BH31)</f>
        <v>#REF!</v>
      </c>
      <c r="C1" s="206"/>
      <c r="F1" s="22" t="s">
        <v>100</v>
      </c>
      <c r="G1" s="22" t="s">
        <v>88</v>
      </c>
      <c r="H1" s="199" t="s">
        <v>101</v>
      </c>
      <c r="I1" s="200"/>
      <c r="J1" s="200"/>
      <c r="K1" s="200"/>
      <c r="L1" s="201"/>
    </row>
    <row r="2" spans="1:77" ht="24" customHeight="1">
      <c r="A2" s="207" t="s">
        <v>102</v>
      </c>
      <c r="B2" s="208"/>
      <c r="C2" s="208"/>
      <c r="D2" s="208"/>
      <c r="F2" s="22" t="s">
        <v>103</v>
      </c>
      <c r="G2" s="22" t="s">
        <v>104</v>
      </c>
      <c r="H2" s="12" t="s">
        <v>105</v>
      </c>
      <c r="I2" s="12" t="s">
        <v>106</v>
      </c>
      <c r="J2" s="12" t="s">
        <v>107</v>
      </c>
      <c r="K2" s="12" t="s">
        <v>108</v>
      </c>
      <c r="L2" s="12" t="s">
        <v>109</v>
      </c>
    </row>
    <row r="3" spans="1:77" ht="34.5" customHeight="1">
      <c r="A3" s="26" t="s">
        <v>110</v>
      </c>
      <c r="B3" s="26" t="s">
        <v>111</v>
      </c>
      <c r="C3" s="26" t="s">
        <v>112</v>
      </c>
      <c r="D3" s="26" t="s">
        <v>113</v>
      </c>
      <c r="F3" s="10" t="e">
        <f>LOOKUP(0,0/(G1=班组生产计划!#REF!:'班组生产计划'!R2996),班组生产计划!#REF!:'班组生产计划'!T2996)</f>
        <v>#REF!</v>
      </c>
      <c r="G3" s="10" t="e">
        <f>LOOKUP(0,0/(G1=班组生产计划!#REF!:'班组生产计划'!R2996),班组生产计划!#REF!:'班组生产计划'!D2996)</f>
        <v>#REF!</v>
      </c>
      <c r="H3" s="10" t="e">
        <f>LOOKUP(0,0/(G1=班组生产计划!#REF!:'班组生产计划'!R2996),班组生产计划!#REF!:'班组生产计划'!F2996)</f>
        <v>#REF!</v>
      </c>
      <c r="I3" s="10" t="e">
        <f>LOOKUP(0,0/(G1=班组生产计划!#REF!:'班组生产计划'!R2996),班组生产计划!#REF!:'班组生产计划'!Y2996)</f>
        <v>#REF!</v>
      </c>
      <c r="J3" s="10" t="e">
        <f>LOOKUP(0,0/(G1=班组生产计划!#REF!:'班组生产计划'!R2996),班组生产计划!#REF!:'班组生产计划'!I2996)</f>
        <v>#REF!</v>
      </c>
      <c r="K3" s="10" t="e">
        <f>LOOKUP(0,0/(G1=班组生产计划!#REF!:'班组生产计划'!R2996),班组生产计划!#REF!:'班组生产计划'!AF2996)</f>
        <v>#REF!</v>
      </c>
      <c r="L3" s="10" t="e">
        <f>LOOKUP(0,0/(G1=班组生产计划!#REF!:'班组生产计划'!R2996),班组生产计划!#REF!:'班组生产计划'!K2996)</f>
        <v>#REF!</v>
      </c>
      <c r="M3" s="21" t="s">
        <v>114</v>
      </c>
      <c r="N3" s="199" t="s">
        <v>115</v>
      </c>
      <c r="O3" s="200"/>
      <c r="P3" s="200"/>
      <c r="Q3" s="201"/>
      <c r="R3" s="199" t="s">
        <v>116</v>
      </c>
      <c r="S3" s="200"/>
      <c r="T3" s="200"/>
      <c r="U3" s="201"/>
      <c r="V3" s="199" t="s">
        <v>117</v>
      </c>
      <c r="W3" s="200"/>
      <c r="X3" s="200"/>
      <c r="Y3" s="201"/>
      <c r="Z3" s="199" t="s">
        <v>118</v>
      </c>
      <c r="AA3" s="200"/>
      <c r="AB3" s="200"/>
      <c r="AC3" s="201"/>
      <c r="AD3" s="199" t="s">
        <v>119</v>
      </c>
      <c r="AE3" s="200"/>
      <c r="AF3" s="200"/>
      <c r="AG3" s="201"/>
      <c r="AH3" s="199" t="s">
        <v>120</v>
      </c>
      <c r="AI3" s="200"/>
      <c r="AJ3" s="200"/>
      <c r="AK3" s="201"/>
      <c r="AL3" s="199" t="s">
        <v>121</v>
      </c>
      <c r="AM3" s="200"/>
      <c r="AN3" s="200"/>
      <c r="AO3" s="201"/>
      <c r="AP3" s="199" t="s">
        <v>122</v>
      </c>
      <c r="AQ3" s="200"/>
      <c r="AR3" s="200"/>
      <c r="AS3" s="201"/>
      <c r="AT3" s="199" t="s">
        <v>123</v>
      </c>
      <c r="AU3" s="200"/>
      <c r="AV3" s="200"/>
      <c r="AW3" s="201"/>
      <c r="AX3" s="23"/>
      <c r="AY3" s="202" t="s">
        <v>189</v>
      </c>
      <c r="AZ3" s="203"/>
      <c r="BA3" s="203"/>
      <c r="BB3" s="203"/>
      <c r="BC3" s="203"/>
      <c r="BD3" s="20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19" customFormat="1" ht="30" customHeight="1">
      <c r="A4" s="95"/>
      <c r="B4" s="95"/>
      <c r="C4" s="95"/>
      <c r="D4" s="95"/>
      <c r="E4" s="96"/>
      <c r="F4" s="123" t="s">
        <v>124</v>
      </c>
      <c r="G4" s="123" t="s">
        <v>125</v>
      </c>
      <c r="H4" s="97" t="s">
        <v>126</v>
      </c>
      <c r="I4" s="97" t="s">
        <v>127</v>
      </c>
      <c r="J4" s="97"/>
      <c r="K4" s="97"/>
      <c r="L4" s="97" t="s">
        <v>128</v>
      </c>
      <c r="M4" s="123"/>
      <c r="N4" s="97" t="s">
        <v>129</v>
      </c>
      <c r="O4" s="97" t="s">
        <v>130</v>
      </c>
      <c r="P4" s="97" t="s">
        <v>131</v>
      </c>
      <c r="Q4" s="97" t="s">
        <v>132</v>
      </c>
      <c r="R4" s="97" t="s">
        <v>129</v>
      </c>
      <c r="S4" s="97" t="s">
        <v>130</v>
      </c>
      <c r="T4" s="97" t="s">
        <v>131</v>
      </c>
      <c r="U4" s="97" t="s">
        <v>132</v>
      </c>
      <c r="V4" s="97" t="s">
        <v>129</v>
      </c>
      <c r="W4" s="97" t="s">
        <v>130</v>
      </c>
      <c r="X4" s="97" t="s">
        <v>131</v>
      </c>
      <c r="Y4" s="97" t="s">
        <v>132</v>
      </c>
      <c r="Z4" s="97" t="s">
        <v>129</v>
      </c>
      <c r="AA4" s="97" t="s">
        <v>130</v>
      </c>
      <c r="AB4" s="97" t="s">
        <v>131</v>
      </c>
      <c r="AC4" s="97" t="s">
        <v>132</v>
      </c>
      <c r="AD4" s="97" t="s">
        <v>129</v>
      </c>
      <c r="AE4" s="97" t="s">
        <v>130</v>
      </c>
      <c r="AF4" s="97" t="s">
        <v>131</v>
      </c>
      <c r="AG4" s="97" t="s">
        <v>132</v>
      </c>
      <c r="AH4" s="97" t="s">
        <v>129</v>
      </c>
      <c r="AI4" s="97" t="s">
        <v>130</v>
      </c>
      <c r="AJ4" s="97" t="s">
        <v>131</v>
      </c>
      <c r="AK4" s="97" t="s">
        <v>132</v>
      </c>
      <c r="AL4" s="97" t="s">
        <v>129</v>
      </c>
      <c r="AM4" s="97" t="s">
        <v>130</v>
      </c>
      <c r="AN4" s="97" t="s">
        <v>131</v>
      </c>
      <c r="AO4" s="97" t="s">
        <v>132</v>
      </c>
      <c r="AP4" s="97" t="s">
        <v>129</v>
      </c>
      <c r="AQ4" s="97" t="s">
        <v>130</v>
      </c>
      <c r="AR4" s="97" t="s">
        <v>131</v>
      </c>
      <c r="AS4" s="97" t="s">
        <v>132</v>
      </c>
      <c r="AT4" s="97" t="s">
        <v>129</v>
      </c>
      <c r="AU4" s="97" t="s">
        <v>130</v>
      </c>
      <c r="AV4" s="97" t="s">
        <v>131</v>
      </c>
      <c r="AW4" s="97" t="s">
        <v>132</v>
      </c>
      <c r="AX4" s="11"/>
      <c r="AY4" s="204"/>
      <c r="AZ4" s="204"/>
      <c r="BA4" s="204"/>
      <c r="BB4" s="204"/>
      <c r="BC4" s="204"/>
      <c r="BD4" s="204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 spans="1:77" ht="24" customHeight="1">
      <c r="A5" s="214" t="s">
        <v>133</v>
      </c>
      <c r="B5" s="214"/>
      <c r="C5" s="214"/>
      <c r="D5" s="214"/>
      <c r="E5" s="39"/>
      <c r="F5" s="7" t="s">
        <v>134</v>
      </c>
      <c r="G5" s="7" t="s">
        <v>135</v>
      </c>
      <c r="H5" s="40"/>
      <c r="I5" s="40">
        <v>4</v>
      </c>
      <c r="J5" s="40"/>
      <c r="K5" s="40"/>
      <c r="L5" s="95" t="s">
        <v>310</v>
      </c>
      <c r="M5" s="99">
        <f>P5+T5+X5+AB5+AF5+AJ5+AN5+AR5+AV5</f>
        <v>52</v>
      </c>
      <c r="N5" s="92">
        <v>20130701</v>
      </c>
      <c r="O5" s="92">
        <v>20130701</v>
      </c>
      <c r="P5" s="92">
        <v>42</v>
      </c>
      <c r="Q5" s="109" t="s">
        <v>311</v>
      </c>
      <c r="R5" s="92">
        <v>20130701</v>
      </c>
      <c r="S5" s="92">
        <v>20130701</v>
      </c>
      <c r="T5" s="92">
        <v>10</v>
      </c>
      <c r="U5" s="109" t="s">
        <v>311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197" t="s">
        <v>59</v>
      </c>
      <c r="AY5" s="198"/>
      <c r="AZ5" s="5" t="s">
        <v>68</v>
      </c>
      <c r="BA5" s="197" t="s">
        <v>60</v>
      </c>
      <c r="BB5" s="198"/>
      <c r="BC5" s="5" t="s">
        <v>70</v>
      </c>
      <c r="BD5" s="197" t="s">
        <v>61</v>
      </c>
      <c r="BE5" s="198"/>
      <c r="BF5" s="5" t="s">
        <v>71</v>
      </c>
      <c r="BG5" s="197" t="s">
        <v>62</v>
      </c>
      <c r="BH5" s="198"/>
      <c r="BI5" s="5" t="s">
        <v>72</v>
      </c>
      <c r="BJ5" s="197" t="s">
        <v>63</v>
      </c>
      <c r="BK5" s="198"/>
      <c r="BL5" s="5" t="s">
        <v>73</v>
      </c>
      <c r="BM5" s="197" t="s">
        <v>64</v>
      </c>
      <c r="BN5" s="198"/>
      <c r="BO5" s="5" t="s">
        <v>74</v>
      </c>
      <c r="BP5" s="197" t="s">
        <v>65</v>
      </c>
      <c r="BQ5" s="198"/>
      <c r="BR5" s="5" t="s">
        <v>75</v>
      </c>
      <c r="BS5" s="197" t="s">
        <v>66</v>
      </c>
      <c r="BT5" s="198"/>
      <c r="BU5" s="5" t="s">
        <v>76</v>
      </c>
      <c r="BV5" s="197" t="s">
        <v>67</v>
      </c>
      <c r="BW5" s="198"/>
      <c r="BX5" s="5" t="s">
        <v>191</v>
      </c>
      <c r="BY5" s="24" t="s">
        <v>69</v>
      </c>
    </row>
    <row r="6" spans="1:77" ht="24" customHeight="1">
      <c r="A6" s="97" t="s">
        <v>136</v>
      </c>
      <c r="B6" s="97" t="s">
        <v>137</v>
      </c>
      <c r="C6" s="97" t="s">
        <v>138</v>
      </c>
      <c r="D6" s="97" t="s">
        <v>139</v>
      </c>
      <c r="E6" s="39"/>
      <c r="F6" s="7"/>
      <c r="G6" s="7"/>
      <c r="H6" s="40"/>
      <c r="I6" s="40">
        <v>2</v>
      </c>
      <c r="J6" s="40"/>
      <c r="K6" s="40"/>
      <c r="L6" s="110"/>
      <c r="M6" s="99">
        <f t="shared" ref="M6:M69" si="0">P6+T6+X6+AB6+AF6+AJ6+AN6+AR6+AV6</f>
        <v>52</v>
      </c>
      <c r="N6" s="92">
        <v>20130701</v>
      </c>
      <c r="O6" s="92">
        <v>20130701</v>
      </c>
      <c r="P6" s="92">
        <v>42</v>
      </c>
      <c r="Q6" s="109" t="s">
        <v>311</v>
      </c>
      <c r="R6" s="92">
        <v>20130701</v>
      </c>
      <c r="S6" s="92">
        <v>20130701</v>
      </c>
      <c r="T6" s="92">
        <v>10</v>
      </c>
      <c r="U6" s="109" t="s">
        <v>311</v>
      </c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25">
        <f>VLOOKUP("1S",$F$5:$N$200,9,FALSE)</f>
        <v>20130701</v>
      </c>
      <c r="AY6" s="25">
        <f>VLOOKUP("1E",$F$5:$O$200,10,FALSE)</f>
        <v>20130701</v>
      </c>
      <c r="AZ6" s="6">
        <f>IF(AX6="N","无",IF(OR(ISBLANK(AX6),(AX6=0)),IF(OR(ISBLANK(AY6),(AY6=0)),0,"ERROR"),IF(OR(ISBLANK(AY6),(AY6=0)),1,10)))</f>
        <v>10</v>
      </c>
      <c r="BA6" s="25">
        <f>VLOOKUP("1S",$F$5:$S$200,13,FALSE)</f>
        <v>20130701</v>
      </c>
      <c r="BB6" s="25">
        <f>VLOOKUP("1E",$F$5:$S$200,14,FALSE)</f>
        <v>20130701</v>
      </c>
      <c r="BC6" s="6">
        <f>IF(BA6="N","无",IF(OR(ISBLANK(BA6),(BA6=0)),IF(OR(ISBLANK(BB6),(BB6=0)),0,"ERROR"),IF(OR(ISBLANK(BB6),(BB6=0)),1,10)))</f>
        <v>10</v>
      </c>
      <c r="BD6" s="25">
        <f>VLOOKUP("1S",$F$5:$W$200,17,FALSE)</f>
        <v>0</v>
      </c>
      <c r="BE6" s="25">
        <f>VLOOKUP("1E",$F$5:$W$200,18,FALSE)</f>
        <v>0</v>
      </c>
      <c r="BF6" s="6">
        <f>IF(BD6="N","无",IF(OR(ISBLANK(BD6),(BD6=0)),IF(OR(ISBLANK(BE6),(BE6=0)),0,"ERROR"),IF(OR(ISBLANK(BE6),(BE6=0)),1,10)))</f>
        <v>0</v>
      </c>
      <c r="BG6" s="25">
        <f>VLOOKUP("1S",$F$5:$AA$200,21,FALSE)</f>
        <v>0</v>
      </c>
      <c r="BH6" s="25">
        <f>VLOOKUP("1E",$F$5:$AA$200,22,FALSE)</f>
        <v>0</v>
      </c>
      <c r="BI6" s="6">
        <f>IF(BG6="N","无",IF(OR(ISBLANK(BG6),(BG6=0)),IF(OR(ISBLANK(BH6),(BH6=0)),0,"ERROR"),IF(OR(ISBLANK(BH6),(BH6=0)),1,10)))</f>
        <v>0</v>
      </c>
      <c r="BJ6" s="25">
        <f>VLOOKUP("1S",$F$5:$AE$200,25,FALSE)</f>
        <v>0</v>
      </c>
      <c r="BK6" s="25">
        <f>VLOOKUP("1E",$F$5:$AE$200,26,FALSE)</f>
        <v>0</v>
      </c>
      <c r="BL6" s="6">
        <f>IF(BJ6="N","无",IF(OR(ISBLANK(BJ6),(BJ6=0)),IF(OR(ISBLANK(BK6),(BK6=0)),0,"ERROR"),IF(OR(ISBLANK(BK6),(BK6=0)),1,10)))</f>
        <v>0</v>
      </c>
      <c r="BM6" s="25">
        <f>VLOOKUP("1S",$F$5:$AI$200,29,FALSE)</f>
        <v>0</v>
      </c>
      <c r="BN6" s="25">
        <f>VLOOKUP("1E",$F$5:$AI$200,30,FALSE)</f>
        <v>0</v>
      </c>
      <c r="BO6" s="6">
        <f>IF(BM6="N","无",IF(OR(ISBLANK(BM6),(BM6=0)),IF(OR(ISBLANK(BN6),(BN6=0)),0,"ERROR"),IF(OR(ISBLANK(BN6),(BN6=0)),1,10)))</f>
        <v>0</v>
      </c>
      <c r="BP6" s="25">
        <f>VLOOKUP("1S",$F$5:$AM$200,33,FALSE)</f>
        <v>0</v>
      </c>
      <c r="BQ6" s="25">
        <f>VLOOKUP("1E",$F$5:$AM$200,34,FALSE)</f>
        <v>0</v>
      </c>
      <c r="BR6" s="6">
        <f>IF(BP6="N","无",IF(OR(ISBLANK(BP6),(BP6=0)),IF(OR(ISBLANK(BQ6),(BQ6=0)),0,"ERROR"),IF(OR(ISBLANK(BQ6),(BQ6=0)),1,10)))</f>
        <v>0</v>
      </c>
      <c r="BS6" s="25">
        <f>VLOOKUP("1S",$F$5:$AQ$200,37,FALSE)</f>
        <v>0</v>
      </c>
      <c r="BT6" s="25">
        <f>VLOOKUP("1E",$F$5:$AQ$200,38,FALSE)</f>
        <v>0</v>
      </c>
      <c r="BU6" s="6">
        <f>IF(BS6="N","无",IF(OR(ISBLANK(BS6),(BS6=0)),IF(OR(ISBLANK(BT6),(BT6=0)),0,"ERROR"),IF(OR(ISBLANK(BT6),(BT6=0)),1,10)))</f>
        <v>0</v>
      </c>
      <c r="BV6" s="25">
        <f>VLOOKUP("1S",$F$5:$AU$200,41,FALSE)</f>
        <v>0</v>
      </c>
      <c r="BW6" s="25">
        <f>VLOOKUP("1E",$F$5:$AU$200,42,FALSE)</f>
        <v>0</v>
      </c>
      <c r="BX6" s="6">
        <f>IF(BV6="N","无",IF(OR(ISBLANK(BV6),(BV6=0)),IF(OR(ISBLANK(BW6),(BW6=0)),0,"ERROR"),IF(OR(ISBLANK(BW6),(BW6=0)),1,10)))</f>
        <v>0</v>
      </c>
      <c r="BY6" s="28">
        <f>IF(AX6="N","无",BX6+BU6+BR6+BO6+BL6+BI6+BF6+BC6+AZ6)</f>
        <v>20</v>
      </c>
    </row>
    <row r="7" spans="1:77" ht="24" customHeight="1">
      <c r="A7" s="97" t="s">
        <v>140</v>
      </c>
      <c r="B7" s="95"/>
      <c r="C7" s="95"/>
      <c r="D7" s="95"/>
      <c r="E7" s="39"/>
      <c r="F7" s="7"/>
      <c r="G7" s="7"/>
      <c r="H7" s="40"/>
      <c r="I7" s="40"/>
      <c r="J7" s="40"/>
      <c r="K7" s="40"/>
      <c r="L7" s="98"/>
      <c r="M7" s="99">
        <f t="shared" si="0"/>
        <v>52</v>
      </c>
      <c r="N7" s="92">
        <v>20130701</v>
      </c>
      <c r="O7" s="92">
        <v>20130701</v>
      </c>
      <c r="P7" s="92">
        <v>42</v>
      </c>
      <c r="Q7" s="109" t="s">
        <v>311</v>
      </c>
      <c r="R7" s="92">
        <v>20130701</v>
      </c>
      <c r="S7" s="92">
        <v>20130701</v>
      </c>
      <c r="T7" s="92">
        <v>10</v>
      </c>
      <c r="U7" s="109" t="s">
        <v>311</v>
      </c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25">
        <f>VLOOKUP("2S",$F$5:$N$200,9,FALSE)</f>
        <v>20130701</v>
      </c>
      <c r="AY7" s="25">
        <f>VLOOKUP("2E",$F$5:$O$200,10,FALSE)</f>
        <v>20130701</v>
      </c>
      <c r="AZ7" s="6">
        <f t="shared" ref="AZ7:AZ13" si="1">IF(AX7="N","无",IF(OR(ISBLANK(AX7),(AX7=0)),IF(OR(ISBLANK(AY7),(AY7=0)),0,"ERROR"),IF(OR(ISBLANK(AY7),(AY7=0)),1,10)))</f>
        <v>10</v>
      </c>
      <c r="BA7" s="25">
        <f>VLOOKUP("2S",$F$5:$S$200,13,FALSE)</f>
        <v>20130701</v>
      </c>
      <c r="BB7" s="25">
        <f>VLOOKUP("2E",$F$5:$S$200,14,FALSE)</f>
        <v>20130701</v>
      </c>
      <c r="BC7" s="6">
        <f t="shared" ref="BC7:BC13" si="2">IF(BA7="N","无",IF(OR(ISBLANK(BA7),(BA7=0)),IF(OR(ISBLANK(BB7),(BB7=0)),0,"ERROR"),IF(OR(ISBLANK(BB7),(BB7=0)),1,10)))</f>
        <v>10</v>
      </c>
      <c r="BD7" s="25">
        <f>VLOOKUP("2S",$F$5:$W$200,17,FALSE)</f>
        <v>0</v>
      </c>
      <c r="BE7" s="25">
        <f>VLOOKUP("2E",$F$5:$W$200,18,FALSE)</f>
        <v>0</v>
      </c>
      <c r="BF7" s="6">
        <f t="shared" ref="BF7:BF13" si="3">IF(BD7="N","无",IF(OR(ISBLANK(BD7),(BD7=0)),IF(OR(ISBLANK(BE7),(BE7=0)),0,"ERROR"),IF(OR(ISBLANK(BE7),(BE7=0)),1,10)))</f>
        <v>0</v>
      </c>
      <c r="BG7" s="25">
        <f>VLOOKUP("2S",$F$5:$AA$200,21,FALSE)</f>
        <v>0</v>
      </c>
      <c r="BH7" s="25">
        <f>VLOOKUP("2E",$F$5:$AA$200,22,FALSE)</f>
        <v>0</v>
      </c>
      <c r="BI7" s="6">
        <f t="shared" ref="BI7:BI13" si="4">IF(BG7="N","无",IF(OR(ISBLANK(BG7),(BG7=0)),IF(OR(ISBLANK(BH7),(BH7=0)),0,"ERROR"),IF(OR(ISBLANK(BH7),(BH7=0)),1,10)))</f>
        <v>0</v>
      </c>
      <c r="BJ7" s="25">
        <f>VLOOKUP("2S",$F$5:$AE$200,25,FALSE)</f>
        <v>0</v>
      </c>
      <c r="BK7" s="25">
        <f>VLOOKUP("2E",$F$5:$AE$200,26,FALSE)</f>
        <v>0</v>
      </c>
      <c r="BL7" s="6">
        <f t="shared" ref="BL7:BL13" si="5">IF(BJ7="N","无",IF(OR(ISBLANK(BJ7),(BJ7=0)),IF(OR(ISBLANK(BK7),(BK7=0)),0,"ERROR"),IF(OR(ISBLANK(BK7),(BK7=0)),1,10)))</f>
        <v>0</v>
      </c>
      <c r="BM7" s="25">
        <f>VLOOKUP("2S",$F$5:$AI$200,29,FALSE)</f>
        <v>0</v>
      </c>
      <c r="BN7" s="25">
        <f>VLOOKUP("2E",$F$5:$AI$200,30,FALSE)</f>
        <v>0</v>
      </c>
      <c r="BO7" s="6">
        <f t="shared" ref="BO7:BO13" si="6">IF(BM7="N","无",IF(OR(ISBLANK(BM7),(BM7=0)),IF(OR(ISBLANK(BN7),(BN7=0)),0,"ERROR"),IF(OR(ISBLANK(BN7),(BN7=0)),1,10)))</f>
        <v>0</v>
      </c>
      <c r="BP7" s="25">
        <f>VLOOKUP("2S",$F$5:$AM$200,33,FALSE)</f>
        <v>0</v>
      </c>
      <c r="BQ7" s="25">
        <f>VLOOKUP("2E",$F$5:$AM$200,34,FALSE)</f>
        <v>0</v>
      </c>
      <c r="BR7" s="6">
        <f t="shared" ref="BR7:BR13" si="7">IF(BP7="N","无",IF(OR(ISBLANK(BP7),(BP7=0)),IF(OR(ISBLANK(BQ7),(BQ7=0)),0,"ERROR"),IF(OR(ISBLANK(BQ7),(BQ7=0)),1,10)))</f>
        <v>0</v>
      </c>
      <c r="BS7" s="25">
        <f>VLOOKUP("2S",$F$5:$AQ$200,37,FALSE)</f>
        <v>0</v>
      </c>
      <c r="BT7" s="25">
        <f>VLOOKUP("2E",$F$5:$AQ$200,38,FALSE)</f>
        <v>0</v>
      </c>
      <c r="BU7" s="6">
        <f t="shared" ref="BU7:BU13" si="8">IF(BS7="N","无",IF(OR(ISBLANK(BS7),(BS7=0)),IF(OR(ISBLANK(BT7),(BT7=0)),0,"ERROR"),IF(OR(ISBLANK(BT7),(BT7=0)),1,10)))</f>
        <v>0</v>
      </c>
      <c r="BV7" s="25">
        <f>VLOOKUP("2S",$F$5:$AU$200,41,FALSE)</f>
        <v>0</v>
      </c>
      <c r="BW7" s="25">
        <f>VLOOKUP("2E",$F$5:$AU$200,42,FALSE)</f>
        <v>0</v>
      </c>
      <c r="BX7" s="6">
        <f t="shared" ref="BX7:BX13" si="9">IF(BV7="N","无",IF(OR(ISBLANK(BV7),(BV7=0)),IF(OR(ISBLANK(BW7),(BW7=0)),0,"ERROR"),IF(OR(ISBLANK(BW7),(BW7=0)),1,10)))</f>
        <v>0</v>
      </c>
      <c r="BY7" s="28">
        <f t="shared" ref="BY7:BY13" si="10">IF(AX7="N","无",BX7+BU7+BR7+BO7+BL7+BI7+BF7+BC7+AZ7)</f>
        <v>20</v>
      </c>
    </row>
    <row r="8" spans="1:77" ht="24" customHeight="1">
      <c r="A8" s="97" t="s">
        <v>141</v>
      </c>
      <c r="B8" s="95"/>
      <c r="C8" s="95"/>
      <c r="D8" s="95"/>
      <c r="E8" s="39"/>
      <c r="F8" s="7"/>
      <c r="G8" s="7"/>
      <c r="H8" s="40"/>
      <c r="I8" s="40">
        <v>3</v>
      </c>
      <c r="J8" s="40"/>
      <c r="K8" s="40"/>
      <c r="L8" s="98"/>
      <c r="M8" s="99">
        <f t="shared" si="0"/>
        <v>52</v>
      </c>
      <c r="N8" s="92">
        <v>20130701</v>
      </c>
      <c r="O8" s="92">
        <v>20130701</v>
      </c>
      <c r="P8" s="92">
        <v>42</v>
      </c>
      <c r="Q8" s="109" t="s">
        <v>311</v>
      </c>
      <c r="R8" s="92">
        <v>20130701</v>
      </c>
      <c r="S8" s="92">
        <v>20130701</v>
      </c>
      <c r="T8" s="92">
        <v>10</v>
      </c>
      <c r="U8" s="109" t="s">
        <v>311</v>
      </c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25">
        <f>VLOOKUP("3S",$F$5:$N$200,9,FALSE)</f>
        <v>20130701</v>
      </c>
      <c r="AY8" s="25">
        <f>VLOOKUP("3E",$F$5:$O$200,10,FALSE)</f>
        <v>20130701</v>
      </c>
      <c r="AZ8" s="6">
        <f t="shared" si="1"/>
        <v>10</v>
      </c>
      <c r="BA8" s="25">
        <f>VLOOKUP("3S",$F$5:$S$200,13,FALSE)</f>
        <v>20130701</v>
      </c>
      <c r="BB8" s="25">
        <f>VLOOKUP("3E",$F$5:$S$200,14,FALSE)</f>
        <v>20130701</v>
      </c>
      <c r="BC8" s="6">
        <f t="shared" si="2"/>
        <v>10</v>
      </c>
      <c r="BD8" s="25">
        <f>VLOOKUP("3S",$F$5:$W$200,17,FALSE)</f>
        <v>0</v>
      </c>
      <c r="BE8" s="25">
        <f>VLOOKUP("3E",$F$5:$W$200,18,FALSE)</f>
        <v>0</v>
      </c>
      <c r="BF8" s="6">
        <f t="shared" si="3"/>
        <v>0</v>
      </c>
      <c r="BG8" s="25">
        <f>VLOOKUP("3S",$F$5:$AA$200,21,FALSE)</f>
        <v>0</v>
      </c>
      <c r="BH8" s="25">
        <f>VLOOKUP("3E",$F$5:$AA$200,22,FALSE)</f>
        <v>0</v>
      </c>
      <c r="BI8" s="6">
        <f t="shared" si="4"/>
        <v>0</v>
      </c>
      <c r="BJ8" s="25">
        <f>VLOOKUP("3S",$F$5:$AE$200,25,FALSE)</f>
        <v>0</v>
      </c>
      <c r="BK8" s="25">
        <f>VLOOKUP("3E",$F$5:$AE$200,26,FALSE)</f>
        <v>0</v>
      </c>
      <c r="BL8" s="6">
        <f t="shared" si="5"/>
        <v>0</v>
      </c>
      <c r="BM8" s="25">
        <f>VLOOKUP("3S",$F$5:$AI$200,29,FALSE)</f>
        <v>0</v>
      </c>
      <c r="BN8" s="25">
        <f>VLOOKUP("3E",$F$5:$AI$200,30,FALSE)</f>
        <v>0</v>
      </c>
      <c r="BO8" s="6">
        <f t="shared" si="6"/>
        <v>0</v>
      </c>
      <c r="BP8" s="25">
        <f>VLOOKUP("3S",$F$5:$AM$200,33,FALSE)</f>
        <v>0</v>
      </c>
      <c r="BQ8" s="25">
        <f>VLOOKUP("3E",$F$5:$AM$200,34,FALSE)</f>
        <v>0</v>
      </c>
      <c r="BR8" s="6">
        <f t="shared" si="7"/>
        <v>0</v>
      </c>
      <c r="BS8" s="25">
        <f>VLOOKUP("3S",$F$5:$AQ$200,37,FALSE)</f>
        <v>0</v>
      </c>
      <c r="BT8" s="25">
        <f>VLOOKUP("3E",$F$5:$AQ$200,38,FALSE)</f>
        <v>0</v>
      </c>
      <c r="BU8" s="6">
        <f t="shared" si="8"/>
        <v>0</v>
      </c>
      <c r="BV8" s="25">
        <f>VLOOKUP("3S",$F$5:$AU$200,41,FALSE)</f>
        <v>0</v>
      </c>
      <c r="BW8" s="25">
        <f>VLOOKUP("3E",$F$5:$AU$200,42,FALSE)</f>
        <v>0</v>
      </c>
      <c r="BX8" s="6">
        <f t="shared" si="9"/>
        <v>0</v>
      </c>
      <c r="BY8" s="28">
        <f t="shared" si="10"/>
        <v>20</v>
      </c>
    </row>
    <row r="9" spans="1:77" ht="24" customHeight="1">
      <c r="A9" s="97" t="s">
        <v>142</v>
      </c>
      <c r="B9" s="95"/>
      <c r="C9" s="95"/>
      <c r="D9" s="95"/>
      <c r="E9" s="39"/>
      <c r="F9" s="7" t="s">
        <v>147</v>
      </c>
      <c r="G9" s="7"/>
      <c r="H9" s="40"/>
      <c r="I9" s="40">
        <v>3</v>
      </c>
      <c r="J9" s="40"/>
      <c r="K9" s="40"/>
      <c r="L9" s="98"/>
      <c r="M9" s="99">
        <f t="shared" si="0"/>
        <v>52</v>
      </c>
      <c r="N9" s="92">
        <v>20130701</v>
      </c>
      <c r="O9" s="92">
        <v>20130701</v>
      </c>
      <c r="P9" s="92">
        <v>42</v>
      </c>
      <c r="Q9" s="109" t="s">
        <v>311</v>
      </c>
      <c r="R9" s="92">
        <v>20130701</v>
      </c>
      <c r="S9" s="92">
        <v>20130701</v>
      </c>
      <c r="T9" s="92">
        <v>10</v>
      </c>
      <c r="U9" s="109" t="s">
        <v>311</v>
      </c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25" t="str">
        <f>VLOOKUP("4SE",$F$5:$N$200,9,FALSE)</f>
        <v>N</v>
      </c>
      <c r="AY9" s="25">
        <f>VLOOKUP("4SE",$F$5:$O$200,10,FALSE)</f>
        <v>0</v>
      </c>
      <c r="AZ9" s="6" t="str">
        <f t="shared" si="1"/>
        <v>无</v>
      </c>
      <c r="BA9" s="25">
        <f>VLOOKUP("4SE",$F$5:$S$200,13,FALSE)</f>
        <v>0</v>
      </c>
      <c r="BB9" s="25">
        <f>VLOOKUP("4SE",$F$5:$S$200,14,FALSE)</f>
        <v>0</v>
      </c>
      <c r="BC9" s="6">
        <f t="shared" si="2"/>
        <v>0</v>
      </c>
      <c r="BD9" s="25">
        <f>VLOOKUP("4SE",$F$5:$W$200,17,FALSE)</f>
        <v>0</v>
      </c>
      <c r="BE9" s="25">
        <f>VLOOKUP("4SE",$F$5:$W$200,18,FALSE)</f>
        <v>0</v>
      </c>
      <c r="BF9" s="6">
        <f t="shared" si="3"/>
        <v>0</v>
      </c>
      <c r="BG9" s="25">
        <f>VLOOKUP("4SE",$F$5:$AA$200,21,FALSE)</f>
        <v>0</v>
      </c>
      <c r="BH9" s="25">
        <f>VLOOKUP("4SE",$F$5:$AA$200,22,FALSE)</f>
        <v>0</v>
      </c>
      <c r="BI9" s="6">
        <f t="shared" si="4"/>
        <v>0</v>
      </c>
      <c r="BJ9" s="25">
        <f>VLOOKUP("4SE",$F$5:$AE$200,25,FALSE)</f>
        <v>0</v>
      </c>
      <c r="BK9" s="25">
        <f>VLOOKUP("4SE",$F$5:$AE$200,26,FALSE)</f>
        <v>0</v>
      </c>
      <c r="BL9" s="6">
        <f t="shared" si="5"/>
        <v>0</v>
      </c>
      <c r="BM9" s="25">
        <f>VLOOKUP("4SE",$F$5:$AI$200,29,FALSE)</f>
        <v>0</v>
      </c>
      <c r="BN9" s="25">
        <f>VLOOKUP("4SE",$F$5:$AI$200,30,FALSE)</f>
        <v>0</v>
      </c>
      <c r="BO9" s="6">
        <f t="shared" si="6"/>
        <v>0</v>
      </c>
      <c r="BP9" s="25">
        <f>VLOOKUP("4SE",$F$5:$AM$200,33,FALSE)</f>
        <v>0</v>
      </c>
      <c r="BQ9" s="25">
        <f>VLOOKUP("4SE",$F$5:$AM$200,34,FALSE)</f>
        <v>0</v>
      </c>
      <c r="BR9" s="6">
        <f t="shared" si="7"/>
        <v>0</v>
      </c>
      <c r="BS9" s="25">
        <f>VLOOKUP("4SE",$F$5:$AQ$200,37,FALSE)</f>
        <v>0</v>
      </c>
      <c r="BT9" s="25">
        <f>VLOOKUP("4SE",$F$5:$AQ$200,38,FALSE)</f>
        <v>0</v>
      </c>
      <c r="BU9" s="6">
        <f t="shared" si="8"/>
        <v>0</v>
      </c>
      <c r="BV9" s="25">
        <f>VLOOKUP("4SE",$F$5:$AU$200,41,FALSE)</f>
        <v>0</v>
      </c>
      <c r="BW9" s="25">
        <f>VLOOKUP("4SE",$F$5:$AU$200,42,FALSE)</f>
        <v>0</v>
      </c>
      <c r="BX9" s="6">
        <f t="shared" si="9"/>
        <v>0</v>
      </c>
      <c r="BY9" s="28" t="str">
        <f t="shared" si="10"/>
        <v>无</v>
      </c>
    </row>
    <row r="10" spans="1:77" ht="24" customHeight="1">
      <c r="A10" s="97" t="s">
        <v>143</v>
      </c>
      <c r="B10" s="95"/>
      <c r="C10" s="95"/>
      <c r="D10" s="95"/>
      <c r="E10" s="39"/>
      <c r="F10" s="7" t="s">
        <v>149</v>
      </c>
      <c r="G10" s="7" t="s">
        <v>150</v>
      </c>
      <c r="H10" s="40"/>
      <c r="I10" s="40"/>
      <c r="J10" s="40"/>
      <c r="K10" s="40"/>
      <c r="L10" s="98"/>
      <c r="M10" s="99">
        <f t="shared" si="0"/>
        <v>52</v>
      </c>
      <c r="N10" s="91">
        <v>20130701</v>
      </c>
      <c r="O10" s="91">
        <v>20130701</v>
      </c>
      <c r="P10" s="91">
        <v>42</v>
      </c>
      <c r="Q10" s="111" t="s">
        <v>311</v>
      </c>
      <c r="R10" s="91">
        <v>20130701</v>
      </c>
      <c r="S10" s="91">
        <v>20130701</v>
      </c>
      <c r="T10" s="91">
        <v>10</v>
      </c>
      <c r="U10" s="111" t="s">
        <v>311</v>
      </c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25" t="str">
        <f>VLOOKUP("5S",$F$5:$N$200,9,FALSE)</f>
        <v>N</v>
      </c>
      <c r="AY10" s="25">
        <f>VLOOKUP("5E",$F$5:$O$200,10,FALSE)</f>
        <v>0</v>
      </c>
      <c r="AZ10" s="6" t="str">
        <f t="shared" si="1"/>
        <v>无</v>
      </c>
      <c r="BA10" s="25">
        <f>VLOOKUP("5S",$F$5:$S$200,13,FALSE)</f>
        <v>0</v>
      </c>
      <c r="BB10" s="25">
        <f>VLOOKUP("5E",$F$5:$S$200,14,FALSE)</f>
        <v>0</v>
      </c>
      <c r="BC10" s="6">
        <f t="shared" si="2"/>
        <v>0</v>
      </c>
      <c r="BD10" s="25">
        <f>VLOOKUP("5S",$F$5:$W$200,17,FALSE)</f>
        <v>0</v>
      </c>
      <c r="BE10" s="25">
        <f>VLOOKUP("5E",$F$5:$W$200,18,FALSE)</f>
        <v>0</v>
      </c>
      <c r="BF10" s="6">
        <f t="shared" si="3"/>
        <v>0</v>
      </c>
      <c r="BG10" s="25">
        <f>VLOOKUP("5S",$F$5:$AA$200,21,FALSE)</f>
        <v>0</v>
      </c>
      <c r="BH10" s="25">
        <f>VLOOKUP("5E",$F$5:$AA$200,22,FALSE)</f>
        <v>0</v>
      </c>
      <c r="BI10" s="6">
        <f t="shared" si="4"/>
        <v>0</v>
      </c>
      <c r="BJ10" s="25">
        <f>VLOOKUP("5S",$F$5:$AE$200,25,FALSE)</f>
        <v>0</v>
      </c>
      <c r="BK10" s="25">
        <f>VLOOKUP("5E",$F$5:$AE$200,26,FALSE)</f>
        <v>0</v>
      </c>
      <c r="BL10" s="6">
        <f t="shared" si="5"/>
        <v>0</v>
      </c>
      <c r="BM10" s="25">
        <f>VLOOKUP("5S",$F$5:$AI$200,29,FALSE)</f>
        <v>0</v>
      </c>
      <c r="BN10" s="25">
        <f>VLOOKUP("5E",$F$5:$AI$200,30,FALSE)</f>
        <v>0</v>
      </c>
      <c r="BO10" s="6">
        <f t="shared" si="6"/>
        <v>0</v>
      </c>
      <c r="BP10" s="25">
        <f>VLOOKUP("5S",$F$5:$AM$200,33,FALSE)</f>
        <v>0</v>
      </c>
      <c r="BQ10" s="25">
        <f>VLOOKUP("5E",$F$5:$AM$200,34,FALSE)</f>
        <v>0</v>
      </c>
      <c r="BR10" s="6">
        <f t="shared" si="7"/>
        <v>0</v>
      </c>
      <c r="BS10" s="25">
        <f>VLOOKUP("5S",$F$5:$AQ$200,37,FALSE)</f>
        <v>0</v>
      </c>
      <c r="BT10" s="25">
        <f>VLOOKUP("5E",$F$5:$AQ$200,38,FALSE)</f>
        <v>0</v>
      </c>
      <c r="BU10" s="6">
        <f t="shared" si="8"/>
        <v>0</v>
      </c>
      <c r="BV10" s="25">
        <f>VLOOKUP("5S",$F$5:$AU$200,41,FALSE)</f>
        <v>0</v>
      </c>
      <c r="BW10" s="25">
        <f>VLOOKUP("5E",$F$5:$AU$200,42,FALSE)</f>
        <v>0</v>
      </c>
      <c r="BX10" s="6">
        <f t="shared" si="9"/>
        <v>0</v>
      </c>
      <c r="BY10" s="28" t="str">
        <f t="shared" si="10"/>
        <v>无</v>
      </c>
    </row>
    <row r="11" spans="1:77" ht="24" customHeight="1">
      <c r="A11" s="97" t="s">
        <v>144</v>
      </c>
      <c r="B11" s="95"/>
      <c r="C11" s="95"/>
      <c r="D11" s="95"/>
      <c r="E11" s="39"/>
      <c r="F11" s="7" t="s">
        <v>157</v>
      </c>
      <c r="G11" s="7"/>
      <c r="H11" s="40"/>
      <c r="I11" s="40"/>
      <c r="J11" s="40"/>
      <c r="K11" s="40"/>
      <c r="L11" s="98"/>
      <c r="M11" s="99">
        <f t="shared" si="0"/>
        <v>52</v>
      </c>
      <c r="N11" s="91">
        <v>20130701</v>
      </c>
      <c r="O11" s="91">
        <v>20130701</v>
      </c>
      <c r="P11" s="91">
        <v>42</v>
      </c>
      <c r="Q11" s="111" t="s">
        <v>311</v>
      </c>
      <c r="R11" s="91">
        <v>20130701</v>
      </c>
      <c r="S11" s="91">
        <v>20130701</v>
      </c>
      <c r="T11" s="91">
        <v>10</v>
      </c>
      <c r="U11" s="111" t="s">
        <v>311</v>
      </c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25">
        <f>VLOOKUP("6S",$F$5:$N$200,9,FALSE)</f>
        <v>20130701</v>
      </c>
      <c r="AY11" s="25">
        <f>VLOOKUP("6E",$F$5:$O$200,10,FALSE)</f>
        <v>20130701</v>
      </c>
      <c r="AZ11" s="6">
        <f t="shared" si="1"/>
        <v>10</v>
      </c>
      <c r="BA11" s="25">
        <f>VLOOKUP("6S",$F$5:$S$200,13,FALSE)</f>
        <v>0</v>
      </c>
      <c r="BB11" s="25">
        <f>VLOOKUP("6E",$F$5:$S$200,14,FALSE)</f>
        <v>0</v>
      </c>
      <c r="BC11" s="6">
        <f t="shared" si="2"/>
        <v>0</v>
      </c>
      <c r="BD11" s="25">
        <f>VLOOKUP("6S",$F$5:$W$200,17,FALSE)</f>
        <v>0</v>
      </c>
      <c r="BE11" s="25">
        <f>VLOOKUP("6E",$F$5:$W$200,18,FALSE)</f>
        <v>0</v>
      </c>
      <c r="BF11" s="6">
        <f t="shared" si="3"/>
        <v>0</v>
      </c>
      <c r="BG11" s="25">
        <f>VLOOKUP("6S",$F$5:$AA$200,21,FALSE)</f>
        <v>0</v>
      </c>
      <c r="BH11" s="25">
        <f>VLOOKUP("6E",$F$5:$AA$200,22,FALSE)</f>
        <v>0</v>
      </c>
      <c r="BI11" s="6">
        <f t="shared" si="4"/>
        <v>0</v>
      </c>
      <c r="BJ11" s="25">
        <f>VLOOKUP("6S",$F$5:$AE$200,25,FALSE)</f>
        <v>0</v>
      </c>
      <c r="BK11" s="25">
        <f>VLOOKUP("6E",$F$5:$AE$200,26,FALSE)</f>
        <v>0</v>
      </c>
      <c r="BL11" s="6">
        <f t="shared" si="5"/>
        <v>0</v>
      </c>
      <c r="BM11" s="25">
        <f>VLOOKUP("6S",$F$5:$AI$200,29,FALSE)</f>
        <v>0</v>
      </c>
      <c r="BN11" s="25">
        <f>VLOOKUP("6E",$F$5:$AI$200,30,FALSE)</f>
        <v>0</v>
      </c>
      <c r="BO11" s="6">
        <f t="shared" si="6"/>
        <v>0</v>
      </c>
      <c r="BP11" s="25">
        <f>VLOOKUP("6S",$F$5:$AM$200,33,FALSE)</f>
        <v>0</v>
      </c>
      <c r="BQ11" s="25">
        <f>VLOOKUP("6E",$F$5:$AM$200,34,FALSE)</f>
        <v>0</v>
      </c>
      <c r="BR11" s="6">
        <f t="shared" si="7"/>
        <v>0</v>
      </c>
      <c r="BS11" s="25">
        <f>VLOOKUP("6S",$F$5:$AQ$200,37,FALSE)</f>
        <v>0</v>
      </c>
      <c r="BT11" s="25">
        <f>VLOOKUP("6E",$F$5:$AQ$200,38,FALSE)</f>
        <v>0</v>
      </c>
      <c r="BU11" s="6">
        <f t="shared" si="8"/>
        <v>0</v>
      </c>
      <c r="BV11" s="25">
        <f>VLOOKUP("6S",$F$5:$AU$200,41,FALSE)</f>
        <v>0</v>
      </c>
      <c r="BW11" s="25">
        <f>VLOOKUP("6E",$F$5:$AU$200,42,FALSE)</f>
        <v>0</v>
      </c>
      <c r="BX11" s="6">
        <f t="shared" si="9"/>
        <v>0</v>
      </c>
      <c r="BY11" s="28">
        <f t="shared" si="10"/>
        <v>10</v>
      </c>
    </row>
    <row r="12" spans="1:77" ht="24" customHeight="1">
      <c r="A12" s="97" t="s">
        <v>145</v>
      </c>
      <c r="B12" s="95"/>
      <c r="C12" s="95"/>
      <c r="D12" s="95"/>
      <c r="E12" s="39"/>
      <c r="F12" s="7" t="s">
        <v>159</v>
      </c>
      <c r="G12" s="7" t="s">
        <v>0</v>
      </c>
      <c r="H12" s="40"/>
      <c r="I12" s="40">
        <v>3</v>
      </c>
      <c r="J12" s="40"/>
      <c r="K12" s="40"/>
      <c r="L12" s="98"/>
      <c r="M12" s="99">
        <f t="shared" si="0"/>
        <v>52</v>
      </c>
      <c r="N12" s="92">
        <v>20130701</v>
      </c>
      <c r="O12" s="92">
        <v>20130701</v>
      </c>
      <c r="P12" s="92">
        <v>42</v>
      </c>
      <c r="Q12" s="109" t="s">
        <v>311</v>
      </c>
      <c r="R12" s="92">
        <v>20130701</v>
      </c>
      <c r="S12" s="92">
        <v>20130701</v>
      </c>
      <c r="T12" s="92">
        <v>10</v>
      </c>
      <c r="U12" s="109" t="s">
        <v>311</v>
      </c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25">
        <f>VLOOKUP("7S",$F$5:$N$200,9,FALSE)</f>
        <v>20130701</v>
      </c>
      <c r="AY12" s="25">
        <f>VLOOKUP("7E",$F$5:$O$200,10,FALSE)</f>
        <v>20130701</v>
      </c>
      <c r="AZ12" s="6">
        <f t="shared" si="1"/>
        <v>10</v>
      </c>
      <c r="BA12" s="25">
        <f>VLOOKUP("7S",$F$5:$S$200,13,FALSE)</f>
        <v>0</v>
      </c>
      <c r="BB12" s="25">
        <f>VLOOKUP("7E",$F$5:$S$200,14,FALSE)</f>
        <v>0</v>
      </c>
      <c r="BC12" s="6">
        <f t="shared" si="2"/>
        <v>0</v>
      </c>
      <c r="BD12" s="25">
        <f>VLOOKUP("7S",$F$5:$W$200,17,FALSE)</f>
        <v>0</v>
      </c>
      <c r="BE12" s="25">
        <f>VLOOKUP("7E",$F$5:$W$200,18,FALSE)</f>
        <v>0</v>
      </c>
      <c r="BF12" s="6">
        <f t="shared" si="3"/>
        <v>0</v>
      </c>
      <c r="BG12" s="25">
        <f>VLOOKUP("7S",$F$5:$AA$200,21,FALSE)</f>
        <v>0</v>
      </c>
      <c r="BH12" s="25">
        <f>VLOOKUP("7E",$F$5:$AA$200,22,FALSE)</f>
        <v>0</v>
      </c>
      <c r="BI12" s="6">
        <f t="shared" si="4"/>
        <v>0</v>
      </c>
      <c r="BJ12" s="25">
        <f>VLOOKUP("7S",$F$5:$AE$200,25,FALSE)</f>
        <v>0</v>
      </c>
      <c r="BK12" s="25">
        <f>VLOOKUP("7E",$F$5:$AE$200,26,FALSE)</f>
        <v>0</v>
      </c>
      <c r="BL12" s="6">
        <f t="shared" si="5"/>
        <v>0</v>
      </c>
      <c r="BM12" s="25">
        <f>VLOOKUP("7S",$F$5:$AI$200,29,FALSE)</f>
        <v>0</v>
      </c>
      <c r="BN12" s="25">
        <f>VLOOKUP("7E",$F$5:$AI$200,30,FALSE)</f>
        <v>0</v>
      </c>
      <c r="BO12" s="6">
        <f t="shared" si="6"/>
        <v>0</v>
      </c>
      <c r="BP12" s="25">
        <f>VLOOKUP("7S",$F$5:$AM$200,33,FALSE)</f>
        <v>0</v>
      </c>
      <c r="BQ12" s="25">
        <f>VLOOKUP("7E",$F$5:$AM$200,34,FALSE)</f>
        <v>0</v>
      </c>
      <c r="BR12" s="6">
        <f t="shared" si="7"/>
        <v>0</v>
      </c>
      <c r="BS12" s="25">
        <f>VLOOKUP("7S",$F$5:$AQ$200,37,FALSE)</f>
        <v>0</v>
      </c>
      <c r="BT12" s="25">
        <f>VLOOKUP("7E",$F$5:$AQ$200,38,FALSE)</f>
        <v>0</v>
      </c>
      <c r="BU12" s="6">
        <f t="shared" si="8"/>
        <v>0</v>
      </c>
      <c r="BV12" s="25">
        <f>VLOOKUP("7S",$F$5:$AU$200,41,FALSE)</f>
        <v>0</v>
      </c>
      <c r="BW12" s="25">
        <f>VLOOKUP("7E",$F$5:$AU$200,42,FALSE)</f>
        <v>0</v>
      </c>
      <c r="BX12" s="6">
        <f t="shared" si="9"/>
        <v>0</v>
      </c>
      <c r="BY12" s="28">
        <f t="shared" si="10"/>
        <v>10</v>
      </c>
    </row>
    <row r="13" spans="1:77" ht="24" customHeight="1">
      <c r="A13" s="97" t="s">
        <v>146</v>
      </c>
      <c r="B13" s="95"/>
      <c r="C13" s="95"/>
      <c r="D13" s="95"/>
      <c r="E13" s="39"/>
      <c r="F13" s="7"/>
      <c r="G13" s="7"/>
      <c r="H13" s="40"/>
      <c r="I13" s="40">
        <v>2</v>
      </c>
      <c r="J13" s="40"/>
      <c r="K13" s="40"/>
      <c r="L13" s="98"/>
      <c r="M13" s="99">
        <f t="shared" si="0"/>
        <v>52</v>
      </c>
      <c r="N13" s="92">
        <v>20130701</v>
      </c>
      <c r="O13" s="92">
        <v>20130701</v>
      </c>
      <c r="P13" s="92">
        <v>42</v>
      </c>
      <c r="Q13" s="109" t="s">
        <v>311</v>
      </c>
      <c r="R13" s="92">
        <v>20130701</v>
      </c>
      <c r="S13" s="92">
        <v>20130701</v>
      </c>
      <c r="T13" s="92">
        <v>10</v>
      </c>
      <c r="U13" s="109" t="s">
        <v>311</v>
      </c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25" t="str">
        <f>VLOOKUP("8SE",$F$5:$N$200,9,FALSE)</f>
        <v>N</v>
      </c>
      <c r="AY13" s="25">
        <f>VLOOKUP("8SE",$F$5:$O$200,10,FALSE)</f>
        <v>0</v>
      </c>
      <c r="AZ13" s="6" t="str">
        <f t="shared" si="1"/>
        <v>无</v>
      </c>
      <c r="BA13" s="25">
        <f>VLOOKUP("8SE",$F$5:$S$200,13,FALSE)</f>
        <v>0</v>
      </c>
      <c r="BB13" s="25">
        <f>VLOOKUP("8SE",$F$5:$S$200,14,FALSE)</f>
        <v>0</v>
      </c>
      <c r="BC13" s="6">
        <f t="shared" si="2"/>
        <v>0</v>
      </c>
      <c r="BD13" s="25">
        <f>VLOOKUP("8SE",$F$5:$W$200,17,FALSE)</f>
        <v>0</v>
      </c>
      <c r="BE13" s="25">
        <f>VLOOKUP("8SE",$F$5:$W$200,18,FALSE)</f>
        <v>0</v>
      </c>
      <c r="BF13" s="6">
        <f t="shared" si="3"/>
        <v>0</v>
      </c>
      <c r="BG13" s="25">
        <f>VLOOKUP("8SE",$F$5:$AA$200,21,FALSE)</f>
        <v>0</v>
      </c>
      <c r="BH13" s="25">
        <f>VLOOKUP("8SE",$F$5:$AA$200,22,FALSE)</f>
        <v>0</v>
      </c>
      <c r="BI13" s="6">
        <f t="shared" si="4"/>
        <v>0</v>
      </c>
      <c r="BJ13" s="25">
        <f>VLOOKUP("8SE",$F$5:$AE$200,25,FALSE)</f>
        <v>0</v>
      </c>
      <c r="BK13" s="25">
        <f>VLOOKUP("8SE",$F$5:$AE$200,26,FALSE)</f>
        <v>0</v>
      </c>
      <c r="BL13" s="6">
        <f t="shared" si="5"/>
        <v>0</v>
      </c>
      <c r="BM13" s="25">
        <f>VLOOKUP("8SE",$F$5:$AI$200,29,FALSE)</f>
        <v>0</v>
      </c>
      <c r="BN13" s="25">
        <f>VLOOKUP("8SE",$F$5:$AI$200,30,FALSE)</f>
        <v>0</v>
      </c>
      <c r="BO13" s="6">
        <f t="shared" si="6"/>
        <v>0</v>
      </c>
      <c r="BP13" s="25">
        <f>VLOOKUP("8SE",$F$5:$AM$200,33,FALSE)</f>
        <v>0</v>
      </c>
      <c r="BQ13" s="25">
        <f>VLOOKUP("8SE",$F$5:$AM$200,34,FALSE)</f>
        <v>0</v>
      </c>
      <c r="BR13" s="6">
        <f t="shared" si="7"/>
        <v>0</v>
      </c>
      <c r="BS13" s="25">
        <f>VLOOKUP("8SE",$F$5:$AQ$200,37,FALSE)</f>
        <v>0</v>
      </c>
      <c r="BT13" s="25">
        <f>VLOOKUP("8SE",$F$5:$AQ$200,38,FALSE)</f>
        <v>0</v>
      </c>
      <c r="BU13" s="6">
        <f t="shared" si="8"/>
        <v>0</v>
      </c>
      <c r="BV13" s="25">
        <f>VLOOKUP("8SE",$F$5:$AU$200,41,FALSE)</f>
        <v>0</v>
      </c>
      <c r="BW13" s="25">
        <f>VLOOKUP("8SE",$F$5:$AU$200,42,FALSE)</f>
        <v>0</v>
      </c>
      <c r="BX13" s="6">
        <f t="shared" si="9"/>
        <v>0</v>
      </c>
      <c r="BY13" s="28" t="str">
        <f t="shared" si="10"/>
        <v>无</v>
      </c>
    </row>
    <row r="14" spans="1:77" ht="24" customHeight="1">
      <c r="A14" s="96"/>
      <c r="B14" s="96"/>
      <c r="C14" s="96"/>
      <c r="D14" s="96"/>
      <c r="E14" s="39"/>
      <c r="F14" s="7"/>
      <c r="G14" s="7"/>
      <c r="H14" s="40"/>
      <c r="I14" s="40">
        <v>2</v>
      </c>
      <c r="J14" s="40"/>
      <c r="K14" s="40"/>
      <c r="L14" s="98"/>
      <c r="M14" s="99">
        <f t="shared" si="0"/>
        <v>52</v>
      </c>
      <c r="N14" s="92">
        <v>20130701</v>
      </c>
      <c r="O14" s="92">
        <v>20130701</v>
      </c>
      <c r="P14" s="92">
        <v>42</v>
      </c>
      <c r="Q14" s="109" t="s">
        <v>311</v>
      </c>
      <c r="R14" s="92">
        <v>20130701</v>
      </c>
      <c r="S14" s="92">
        <v>20130701</v>
      </c>
      <c r="T14" s="92">
        <v>10</v>
      </c>
      <c r="U14" s="109" t="s">
        <v>311</v>
      </c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</row>
    <row r="15" spans="1:77" ht="24" customHeight="1">
      <c r="A15" s="213" t="s">
        <v>148</v>
      </c>
      <c r="B15" s="213"/>
      <c r="C15" s="213"/>
      <c r="D15" s="213"/>
      <c r="E15" s="39"/>
      <c r="F15" s="7" t="s">
        <v>161</v>
      </c>
      <c r="G15" s="7"/>
      <c r="H15" s="40"/>
      <c r="I15" s="40">
        <v>2</v>
      </c>
      <c r="J15" s="40"/>
      <c r="K15" s="40"/>
      <c r="L15" s="98"/>
      <c r="M15" s="99">
        <f t="shared" si="0"/>
        <v>52</v>
      </c>
      <c r="N15" s="92">
        <v>20130701</v>
      </c>
      <c r="O15" s="92">
        <v>20130701</v>
      </c>
      <c r="P15" s="92">
        <v>42</v>
      </c>
      <c r="Q15" s="109" t="s">
        <v>311</v>
      </c>
      <c r="R15" s="92">
        <v>20130701</v>
      </c>
      <c r="S15" s="92">
        <v>20130701</v>
      </c>
      <c r="T15" s="92">
        <v>10</v>
      </c>
      <c r="U15" s="109" t="s">
        <v>311</v>
      </c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</row>
    <row r="16" spans="1:77" ht="24" customHeight="1">
      <c r="A16" s="97" t="s">
        <v>151</v>
      </c>
      <c r="B16" s="97" t="s">
        <v>152</v>
      </c>
      <c r="C16" s="97" t="s">
        <v>153</v>
      </c>
      <c r="D16" s="97" t="s">
        <v>154</v>
      </c>
      <c r="E16" s="39"/>
      <c r="F16" s="7" t="s">
        <v>164</v>
      </c>
      <c r="G16" s="7" t="s">
        <v>165</v>
      </c>
      <c r="H16" s="40"/>
      <c r="I16" s="40"/>
      <c r="J16" s="40"/>
      <c r="K16" s="40"/>
      <c r="L16" s="98"/>
      <c r="M16" s="99">
        <f t="shared" si="0"/>
        <v>0</v>
      </c>
      <c r="N16" s="91" t="s">
        <v>297</v>
      </c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</row>
    <row r="17" spans="1:60" ht="24" customHeight="1">
      <c r="A17" s="97" t="s">
        <v>155</v>
      </c>
      <c r="B17" s="95"/>
      <c r="C17" s="95"/>
      <c r="D17" s="95"/>
      <c r="E17" s="39"/>
      <c r="F17" s="7" t="s">
        <v>167</v>
      </c>
      <c r="G17" s="7" t="s">
        <v>168</v>
      </c>
      <c r="H17" s="40"/>
      <c r="I17" s="40"/>
      <c r="J17" s="40"/>
      <c r="K17" s="40"/>
      <c r="L17" s="98"/>
      <c r="M17" s="99">
        <f t="shared" si="0"/>
        <v>0</v>
      </c>
      <c r="N17" s="92" t="s">
        <v>297</v>
      </c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</row>
    <row r="18" spans="1:60" ht="24" customHeight="1">
      <c r="A18" s="97" t="s">
        <v>156</v>
      </c>
      <c r="B18" s="95"/>
      <c r="C18" s="95"/>
      <c r="D18" s="95"/>
      <c r="E18" s="39"/>
      <c r="F18" s="7"/>
      <c r="G18" s="7"/>
      <c r="H18" s="40"/>
      <c r="I18" s="40"/>
      <c r="J18" s="40"/>
      <c r="K18" s="40"/>
      <c r="L18" s="98"/>
      <c r="M18" s="99">
        <f t="shared" si="0"/>
        <v>0</v>
      </c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</row>
    <row r="19" spans="1:60" ht="24" customHeight="1">
      <c r="A19" s="97" t="s">
        <v>158</v>
      </c>
      <c r="B19" s="95"/>
      <c r="C19" s="95"/>
      <c r="D19" s="95"/>
      <c r="E19" s="39"/>
      <c r="F19" s="7"/>
      <c r="G19" s="7"/>
      <c r="H19" s="40"/>
      <c r="I19" s="40"/>
      <c r="J19" s="40"/>
      <c r="K19" s="40"/>
      <c r="L19" s="98"/>
      <c r="M19" s="99">
        <f t="shared" si="0"/>
        <v>0</v>
      </c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</row>
    <row r="20" spans="1:60" ht="24" customHeight="1">
      <c r="A20" s="97" t="s">
        <v>160</v>
      </c>
      <c r="B20" s="95"/>
      <c r="C20" s="95"/>
      <c r="D20" s="95"/>
      <c r="E20" s="39"/>
      <c r="F20" s="7"/>
      <c r="G20" s="7"/>
      <c r="H20" s="40"/>
      <c r="I20" s="40"/>
      <c r="J20" s="40"/>
      <c r="K20" s="40"/>
      <c r="L20" s="98"/>
      <c r="M20" s="99">
        <f t="shared" si="0"/>
        <v>0</v>
      </c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</row>
    <row r="21" spans="1:60" ht="24" customHeight="1">
      <c r="A21" s="97" t="s">
        <v>163</v>
      </c>
      <c r="B21" s="95"/>
      <c r="C21" s="95"/>
      <c r="D21" s="95"/>
      <c r="E21" s="39"/>
      <c r="F21" s="7"/>
      <c r="G21" s="7"/>
      <c r="H21" s="40"/>
      <c r="I21" s="40"/>
      <c r="J21" s="40"/>
      <c r="K21" s="40"/>
      <c r="L21" s="98"/>
      <c r="M21" s="99">
        <f t="shared" si="0"/>
        <v>0</v>
      </c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</row>
    <row r="22" spans="1:60" ht="24" customHeight="1">
      <c r="A22" s="97" t="s">
        <v>166</v>
      </c>
      <c r="B22" s="95"/>
      <c r="C22" s="95"/>
      <c r="D22" s="95"/>
      <c r="E22" s="39"/>
      <c r="F22" s="7"/>
      <c r="G22" s="7"/>
      <c r="H22" s="40"/>
      <c r="I22" s="40"/>
      <c r="J22" s="40"/>
      <c r="K22" s="40"/>
      <c r="L22" s="98"/>
      <c r="M22" s="99">
        <f t="shared" si="0"/>
        <v>0</v>
      </c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</row>
    <row r="23" spans="1:60" ht="24" customHeight="1">
      <c r="A23" s="96"/>
      <c r="B23" s="96"/>
      <c r="C23" s="96"/>
      <c r="D23" s="96"/>
      <c r="E23" s="39"/>
      <c r="F23" s="7"/>
      <c r="G23" s="7"/>
      <c r="H23" s="40"/>
      <c r="I23" s="40"/>
      <c r="J23" s="40"/>
      <c r="K23" s="40"/>
      <c r="L23" s="98"/>
      <c r="M23" s="99">
        <f t="shared" si="0"/>
        <v>0</v>
      </c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</row>
    <row r="24" spans="1:60" ht="24" customHeight="1">
      <c r="A24" s="213" t="s">
        <v>169</v>
      </c>
      <c r="B24" s="213"/>
      <c r="C24" s="213"/>
      <c r="D24" s="213"/>
      <c r="E24" s="39"/>
      <c r="F24" s="7"/>
      <c r="G24" s="7"/>
      <c r="H24" s="40"/>
      <c r="I24" s="40"/>
      <c r="J24" s="40"/>
      <c r="K24" s="40"/>
      <c r="L24" s="98"/>
      <c r="M24" s="99">
        <f t="shared" si="0"/>
        <v>0</v>
      </c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</row>
    <row r="25" spans="1:60" ht="24" customHeight="1">
      <c r="A25" s="97" t="s">
        <v>144</v>
      </c>
      <c r="B25" s="95"/>
      <c r="C25" s="95"/>
      <c r="D25" s="95"/>
      <c r="E25" s="39"/>
      <c r="F25" s="7"/>
      <c r="G25" s="7"/>
      <c r="H25" s="40"/>
      <c r="I25" s="40"/>
      <c r="J25" s="40"/>
      <c r="K25" s="40"/>
      <c r="L25" s="98"/>
      <c r="M25" s="99">
        <f t="shared" si="0"/>
        <v>0</v>
      </c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</row>
    <row r="26" spans="1:60" ht="24" customHeight="1">
      <c r="A26" s="97" t="s">
        <v>145</v>
      </c>
      <c r="B26" s="95"/>
      <c r="C26" s="95"/>
      <c r="D26" s="95"/>
      <c r="E26" s="39"/>
      <c r="F26" s="7" t="s">
        <v>170</v>
      </c>
      <c r="G26" s="7"/>
      <c r="H26" s="40"/>
      <c r="I26" s="40"/>
      <c r="J26" s="40"/>
      <c r="K26" s="40"/>
      <c r="L26" s="98" t="s">
        <v>181</v>
      </c>
      <c r="M26" s="99">
        <f t="shared" si="0"/>
        <v>0</v>
      </c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</row>
    <row r="27" spans="1:60" ht="24" customHeight="1">
      <c r="A27" s="97" t="s">
        <v>146</v>
      </c>
      <c r="B27" s="95"/>
      <c r="C27" s="95"/>
      <c r="D27" s="95"/>
      <c r="E27" s="39"/>
      <c r="F27" s="7" t="s">
        <v>171</v>
      </c>
      <c r="G27" s="7" t="s">
        <v>172</v>
      </c>
      <c r="H27" s="40"/>
      <c r="I27" s="40"/>
      <c r="J27" s="40"/>
      <c r="K27" s="40"/>
      <c r="L27" s="98"/>
      <c r="M27" s="99">
        <f t="shared" si="0"/>
        <v>42</v>
      </c>
      <c r="N27" s="91">
        <v>20130701</v>
      </c>
      <c r="O27" s="91">
        <v>20130701</v>
      </c>
      <c r="P27" s="91">
        <v>42</v>
      </c>
      <c r="Q27" s="91" t="s">
        <v>298</v>
      </c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</row>
    <row r="28" spans="1:60" ht="24" customHeight="1">
      <c r="A28" s="97" t="s">
        <v>136</v>
      </c>
      <c r="B28" s="97" t="s">
        <v>137</v>
      </c>
      <c r="C28" s="97" t="s">
        <v>138</v>
      </c>
      <c r="D28" s="97" t="s">
        <v>139</v>
      </c>
      <c r="E28" s="39"/>
      <c r="F28" s="7"/>
      <c r="G28" s="7"/>
      <c r="H28" s="40"/>
      <c r="I28" s="40"/>
      <c r="J28" s="40"/>
      <c r="K28" s="40"/>
      <c r="L28" s="98"/>
      <c r="M28" s="99">
        <f t="shared" si="0"/>
        <v>42</v>
      </c>
      <c r="N28" s="91">
        <v>20130701</v>
      </c>
      <c r="O28" s="91">
        <v>20130701</v>
      </c>
      <c r="P28" s="91">
        <v>42</v>
      </c>
      <c r="Q28" s="91" t="s">
        <v>298</v>
      </c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41">
        <f ca="1">MAX(INDIRECT("N5:O"&amp;AX44),INDIRECT("R5:S"&amp;AX44),INDIRECT("V5:W"&amp;AX44),INDIRECT("Z5:AA"&amp;AX44),INDIRECT("AD5:AE"&amp;AX44),INDIRECT("AH5:AI"&amp;AX44),INDIRECT("AH5:AI"&amp;AX44),INDIRECT("AL5:AM"&amp;AX44),INDIRECT("AP5:AQ"&amp;AX44),INDIRECT("AT5:AU"&amp;AX44),A4:C4,B7:C13,B25:C27,A1)</f>
        <v>20130701</v>
      </c>
    </row>
    <row r="29" spans="1:60" ht="24" customHeight="1">
      <c r="A29" s="96"/>
      <c r="B29" s="96"/>
      <c r="C29" s="96"/>
      <c r="D29" s="96"/>
      <c r="E29" s="39"/>
      <c r="F29" s="7"/>
      <c r="G29" s="7"/>
      <c r="H29" s="40"/>
      <c r="I29" s="40"/>
      <c r="J29" s="40"/>
      <c r="K29" s="40"/>
      <c r="L29" s="98"/>
      <c r="M29" s="99">
        <f t="shared" si="0"/>
        <v>42</v>
      </c>
      <c r="N29" s="91">
        <v>20130701</v>
      </c>
      <c r="O29" s="91">
        <v>20130701</v>
      </c>
      <c r="P29" s="91">
        <v>42</v>
      </c>
      <c r="Q29" s="91" t="s">
        <v>298</v>
      </c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</row>
    <row r="30" spans="1:60" ht="24" customHeight="1">
      <c r="A30" s="210" t="s">
        <v>299</v>
      </c>
      <c r="B30" s="211"/>
      <c r="C30" s="211"/>
      <c r="D30" s="212"/>
      <c r="E30" s="39"/>
      <c r="F30" s="7"/>
      <c r="G30" s="7"/>
      <c r="H30" s="40"/>
      <c r="I30" s="40"/>
      <c r="J30" s="40"/>
      <c r="K30" s="40"/>
      <c r="L30" s="98"/>
      <c r="M30" s="99">
        <f t="shared" si="0"/>
        <v>42</v>
      </c>
      <c r="N30" s="91">
        <v>20130701</v>
      </c>
      <c r="O30" s="91">
        <v>20130701</v>
      </c>
      <c r="P30" s="91">
        <v>42</v>
      </c>
      <c r="Q30" s="91" t="s">
        <v>298</v>
      </c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</row>
    <row r="31" spans="1:60" ht="24" customHeight="1">
      <c r="A31" s="100" t="s">
        <v>300</v>
      </c>
      <c r="B31" s="101" t="s">
        <v>301</v>
      </c>
      <c r="C31" s="101" t="s">
        <v>302</v>
      </c>
      <c r="D31" s="102" t="s">
        <v>303</v>
      </c>
      <c r="E31" s="39"/>
      <c r="F31" s="7"/>
      <c r="G31" s="7"/>
      <c r="H31" s="40"/>
      <c r="I31" s="40"/>
      <c r="J31" s="40"/>
      <c r="K31" s="40"/>
      <c r="L31" s="98"/>
      <c r="M31" s="99">
        <f t="shared" si="0"/>
        <v>42</v>
      </c>
      <c r="N31" s="91">
        <v>20130701</v>
      </c>
      <c r="O31" s="91">
        <v>20130701</v>
      </c>
      <c r="P31" s="91">
        <v>42</v>
      </c>
      <c r="Q31" s="91" t="s">
        <v>298</v>
      </c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103"/>
      <c r="AX31" s="27">
        <v>5</v>
      </c>
      <c r="AY31" s="34" t="s">
        <v>190</v>
      </c>
      <c r="AZ31" s="193" t="s">
        <v>204</v>
      </c>
      <c r="BA31" s="11"/>
      <c r="BB31" s="11"/>
      <c r="BC31" s="34" t="str">
        <f>IF(ISBLANK(B7),IF(ISBLANK(C7),"","ERROR"),IF(ISBLANK(C7),1,""))</f>
        <v/>
      </c>
      <c r="BD31" s="193" t="s">
        <v>205</v>
      </c>
      <c r="BE31" s="11"/>
      <c r="BF31" s="34" t="str">
        <f>IF(ISBLANK(A4),"/",IF(ISBLANK(B4),IF(ISBLANK(C4),"等待","ERROR"),IF(ISBLANK(C4),"进行","完成")))</f>
        <v>/</v>
      </c>
      <c r="BG31" s="11"/>
      <c r="BH31" s="34" t="e">
        <f>LOOKUP(0,0/(G1=班组生产计划!#REF!:'班组生产计划'!R2996),班组生产计划!#REF!:'班组生产计划'!A2996)+4</f>
        <v>#REF!</v>
      </c>
    </row>
    <row r="32" spans="1:60" ht="24" customHeight="1">
      <c r="A32" s="100" t="s">
        <v>304</v>
      </c>
      <c r="B32" s="104"/>
      <c r="C32" s="104"/>
      <c r="D32" s="104"/>
      <c r="E32" s="39"/>
      <c r="F32" s="7"/>
      <c r="G32" s="7"/>
      <c r="H32" s="40"/>
      <c r="I32" s="40"/>
      <c r="J32" s="40"/>
      <c r="K32" s="40"/>
      <c r="L32" s="98"/>
      <c r="M32" s="99">
        <f t="shared" si="0"/>
        <v>42</v>
      </c>
      <c r="N32" s="91">
        <v>20130701</v>
      </c>
      <c r="O32" s="91">
        <v>20130701</v>
      </c>
      <c r="P32" s="91">
        <v>42</v>
      </c>
      <c r="Q32" s="91" t="s">
        <v>298</v>
      </c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103"/>
      <c r="AX32" s="27">
        <v>9</v>
      </c>
      <c r="AY32" s="34" t="s">
        <v>192</v>
      </c>
      <c r="AZ32" s="193"/>
      <c r="BA32" s="11"/>
      <c r="BB32" s="11"/>
      <c r="BC32" s="34" t="str">
        <f>IF(ISBLANK(B8),IF(ISBLANK(C8),"","ERROR"),IF(ISBLANK(C8),1,""))</f>
        <v/>
      </c>
      <c r="BD32" s="193"/>
      <c r="BE32" s="11"/>
      <c r="BF32" s="193" t="s">
        <v>206</v>
      </c>
      <c r="BG32" s="11"/>
      <c r="BH32" s="194" t="s">
        <v>209</v>
      </c>
    </row>
    <row r="33" spans="1:60" ht="24" customHeight="1">
      <c r="A33" s="100" t="s">
        <v>305</v>
      </c>
      <c r="B33" s="104"/>
      <c r="C33" s="104"/>
      <c r="D33" s="104"/>
      <c r="E33" s="39"/>
      <c r="F33" s="7"/>
      <c r="G33" s="7"/>
      <c r="H33" s="40"/>
      <c r="I33" s="40"/>
      <c r="J33" s="40"/>
      <c r="K33" s="40"/>
      <c r="L33" s="98"/>
      <c r="M33" s="99">
        <f t="shared" si="0"/>
        <v>42</v>
      </c>
      <c r="N33" s="91">
        <v>20130701</v>
      </c>
      <c r="O33" s="91">
        <v>20130701</v>
      </c>
      <c r="P33" s="91">
        <v>42</v>
      </c>
      <c r="Q33" s="91" t="s">
        <v>298</v>
      </c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103"/>
      <c r="AX33" s="27">
        <v>10</v>
      </c>
      <c r="AY33" s="34" t="s">
        <v>193</v>
      </c>
      <c r="AZ33" s="193"/>
      <c r="BA33" s="11"/>
      <c r="BB33" s="11"/>
      <c r="BC33" s="34" t="str">
        <f>IF(ISBLANK(B9),IF(ISBLANK(C9),"","ERROR"),IF(ISBLANK(C9),1,""))</f>
        <v/>
      </c>
      <c r="BD33" s="193"/>
      <c r="BE33" s="11"/>
      <c r="BF33" s="193"/>
      <c r="BG33" s="11"/>
      <c r="BH33" s="195"/>
    </row>
    <row r="34" spans="1:60" ht="24" customHeight="1">
      <c r="A34" s="100" t="s">
        <v>306</v>
      </c>
      <c r="B34" s="104"/>
      <c r="C34" s="104"/>
      <c r="D34" s="104"/>
      <c r="E34" s="39"/>
      <c r="F34" s="7"/>
      <c r="G34" s="7"/>
      <c r="H34" s="40"/>
      <c r="I34" s="40"/>
      <c r="J34" s="40"/>
      <c r="K34" s="40"/>
      <c r="L34" s="98"/>
      <c r="M34" s="99">
        <f t="shared" si="0"/>
        <v>42</v>
      </c>
      <c r="N34" s="91">
        <v>20130701</v>
      </c>
      <c r="O34" s="91">
        <v>20130701</v>
      </c>
      <c r="P34" s="91">
        <v>42</v>
      </c>
      <c r="Q34" s="91" t="s">
        <v>298</v>
      </c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103"/>
      <c r="AX34" s="27">
        <v>11</v>
      </c>
      <c r="AY34" s="34" t="s">
        <v>194</v>
      </c>
      <c r="AZ34" s="193"/>
      <c r="BA34" s="11"/>
      <c r="BB34" s="11"/>
      <c r="BC34" s="34" t="str">
        <f>IF(ISBLANK(B10),IF(ISBLANK(C10),"","ERROR"),IF(ISBLANK(C10),1,""))</f>
        <v/>
      </c>
      <c r="BD34" s="193"/>
      <c r="BE34" s="11"/>
      <c r="BF34" s="193"/>
      <c r="BG34" s="11"/>
      <c r="BH34" s="195"/>
    </row>
    <row r="35" spans="1:60" ht="24" customHeight="1">
      <c r="A35" s="100" t="s">
        <v>307</v>
      </c>
      <c r="B35" s="104"/>
      <c r="C35" s="104"/>
      <c r="D35" s="104"/>
      <c r="E35" s="39"/>
      <c r="F35" s="7"/>
      <c r="G35" s="7"/>
      <c r="H35" s="40"/>
      <c r="I35" s="40"/>
      <c r="J35" s="40"/>
      <c r="K35" s="40"/>
      <c r="L35" s="98"/>
      <c r="M35" s="99">
        <f t="shared" si="0"/>
        <v>42</v>
      </c>
      <c r="N35" s="91">
        <v>20130701</v>
      </c>
      <c r="O35" s="91">
        <v>20130701</v>
      </c>
      <c r="P35" s="91">
        <v>42</v>
      </c>
      <c r="Q35" s="91" t="s">
        <v>298</v>
      </c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103"/>
      <c r="AX35" s="27">
        <v>12</v>
      </c>
      <c r="AY35" s="34" t="s">
        <v>195</v>
      </c>
      <c r="AZ35" s="193"/>
      <c r="BA35" s="11"/>
      <c r="BB35" s="34">
        <f>IF(ISBLANK(B11),IF(ISBLANK(C11),0,"ERROR"),IF(ISBLANK(C11),1,0))</f>
        <v>0</v>
      </c>
      <c r="BC35" s="34" t="str">
        <f>IF(OR(BB35="ERROR",BB38="ERROR"),"ERROR",IF((BB35+BB38)&gt;0,1,""))</f>
        <v/>
      </c>
      <c r="BD35" s="193"/>
      <c r="BE35" s="11"/>
      <c r="BF35" s="193"/>
      <c r="BG35" s="11"/>
      <c r="BH35" s="195"/>
    </row>
    <row r="36" spans="1:60" ht="24" customHeight="1">
      <c r="A36" s="100" t="s">
        <v>308</v>
      </c>
      <c r="B36" s="104"/>
      <c r="C36" s="104"/>
      <c r="D36" s="104"/>
      <c r="E36" s="39"/>
      <c r="F36" s="7"/>
      <c r="G36" s="7"/>
      <c r="H36" s="40"/>
      <c r="I36" s="40"/>
      <c r="J36" s="40"/>
      <c r="K36" s="40"/>
      <c r="L36" s="98"/>
      <c r="M36" s="99">
        <f t="shared" si="0"/>
        <v>42</v>
      </c>
      <c r="N36" s="91">
        <v>20130701</v>
      </c>
      <c r="O36" s="91">
        <v>20130701</v>
      </c>
      <c r="P36" s="91">
        <v>42</v>
      </c>
      <c r="Q36" s="91" t="s">
        <v>298</v>
      </c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103"/>
      <c r="AX36" s="27">
        <v>15</v>
      </c>
      <c r="AY36" s="34" t="s">
        <v>196</v>
      </c>
      <c r="AZ36" s="193"/>
      <c r="BA36" s="11"/>
      <c r="BB36" s="34">
        <f>IF(ISBLANK(B12),IF(ISBLANK(C12),0,"ERROR"),IF(ISBLANK(C12),1,0))</f>
        <v>0</v>
      </c>
      <c r="BC36" s="34" t="str">
        <f>IF(OR(BB36="ERROR",BB39="ERROR"),"ERROR",IF((BB36+BB39)&gt;0,1,""))</f>
        <v/>
      </c>
      <c r="BD36" s="193"/>
      <c r="BE36" s="11"/>
      <c r="BF36" s="193"/>
      <c r="BG36" s="11"/>
      <c r="BH36" s="195"/>
    </row>
    <row r="37" spans="1:60" ht="24" customHeight="1">
      <c r="A37" s="7" t="s">
        <v>309</v>
      </c>
      <c r="B37" s="104"/>
      <c r="C37" s="104"/>
      <c r="D37" s="104"/>
      <c r="E37" s="39"/>
      <c r="F37" s="7"/>
      <c r="G37" s="7"/>
      <c r="H37" s="40"/>
      <c r="I37" s="40"/>
      <c r="J37" s="40"/>
      <c r="K37" s="40"/>
      <c r="L37" s="98"/>
      <c r="M37" s="99">
        <f t="shared" si="0"/>
        <v>42</v>
      </c>
      <c r="N37" s="91">
        <v>20130701</v>
      </c>
      <c r="O37" s="91">
        <v>20130701</v>
      </c>
      <c r="P37" s="91">
        <v>42</v>
      </c>
      <c r="Q37" s="91" t="s">
        <v>298</v>
      </c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103"/>
      <c r="AX37" s="27">
        <v>16</v>
      </c>
      <c r="AY37" s="34" t="s">
        <v>197</v>
      </c>
      <c r="AZ37" s="193"/>
      <c r="BA37" s="11"/>
      <c r="BB37" s="34">
        <f>IF(ISBLANK(B13),IF(ISBLANK(C13),0,"ERROR"),IF(ISBLANK(C13),1,0))</f>
        <v>0</v>
      </c>
      <c r="BC37" s="34" t="str">
        <f>IF(OR(BB37="ERROR",BB40="ERROR"),"ERROR",IF((BB37+BB40)&gt;0,1,""))</f>
        <v/>
      </c>
      <c r="BD37" s="193"/>
      <c r="BE37" s="11"/>
      <c r="BF37" s="193"/>
      <c r="BG37" s="11"/>
      <c r="BH37" s="195"/>
    </row>
    <row r="38" spans="1:60" ht="24" customHeight="1">
      <c r="A38" s="39"/>
      <c r="B38" s="39"/>
      <c r="C38" s="39"/>
      <c r="D38" s="39"/>
      <c r="E38" s="39"/>
      <c r="F38" s="7"/>
      <c r="G38" s="7"/>
      <c r="H38" s="40"/>
      <c r="I38" s="40"/>
      <c r="J38" s="40"/>
      <c r="K38" s="40"/>
      <c r="L38" s="98"/>
      <c r="M38" s="99">
        <f t="shared" si="0"/>
        <v>42</v>
      </c>
      <c r="N38" s="91">
        <v>20130701</v>
      </c>
      <c r="O38" s="91">
        <v>20130701</v>
      </c>
      <c r="P38" s="91">
        <v>42</v>
      </c>
      <c r="Q38" s="91" t="s">
        <v>298</v>
      </c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103"/>
      <c r="AX38" s="27">
        <v>17</v>
      </c>
      <c r="AY38" s="34" t="s">
        <v>207</v>
      </c>
      <c r="AZ38" s="193"/>
      <c r="BA38" s="11"/>
      <c r="BB38" s="34">
        <f>IF(ISBLANK(B25),IF(ISBLANK(C25),0,"ERROR"),IF(ISBLANK(C25),1,0))</f>
        <v>0</v>
      </c>
      <c r="BC38" s="11"/>
      <c r="BD38" s="11"/>
      <c r="BE38" s="11"/>
      <c r="BF38" s="193"/>
      <c r="BG38" s="11"/>
      <c r="BH38" s="195"/>
    </row>
    <row r="39" spans="1:60" ht="24" customHeight="1">
      <c r="A39" s="39"/>
      <c r="B39" s="39"/>
      <c r="C39" s="39"/>
      <c r="D39" s="39"/>
      <c r="E39" s="39"/>
      <c r="F39" s="7"/>
      <c r="G39" s="7"/>
      <c r="H39" s="40"/>
      <c r="I39" s="40"/>
      <c r="J39" s="40"/>
      <c r="K39" s="40"/>
      <c r="L39" s="98"/>
      <c r="M39" s="99">
        <f t="shared" si="0"/>
        <v>42</v>
      </c>
      <c r="N39" s="91">
        <v>20130701</v>
      </c>
      <c r="O39" s="91">
        <v>20130701</v>
      </c>
      <c r="P39" s="91">
        <v>42</v>
      </c>
      <c r="Q39" s="91" t="s">
        <v>298</v>
      </c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103"/>
      <c r="AX39" s="27">
        <v>26</v>
      </c>
      <c r="AY39" s="34" t="s">
        <v>198</v>
      </c>
      <c r="AZ39" s="193"/>
      <c r="BA39" s="11"/>
      <c r="BB39" s="34">
        <f>IF(ISBLANK(B26),IF(ISBLANK(C26),0,"ERROR"),IF(ISBLANK(C26),1,0))</f>
        <v>0</v>
      </c>
      <c r="BC39" s="11"/>
      <c r="BD39" s="11"/>
      <c r="BE39" s="11"/>
      <c r="BF39" s="193"/>
      <c r="BG39" s="11"/>
      <c r="BH39" s="195"/>
    </row>
    <row r="40" spans="1:60" ht="24" customHeight="1">
      <c r="A40" s="39"/>
      <c r="B40" s="39"/>
      <c r="C40" s="39"/>
      <c r="D40" s="39"/>
      <c r="E40" s="39"/>
      <c r="F40" s="7"/>
      <c r="G40" s="7"/>
      <c r="H40" s="40"/>
      <c r="I40" s="40"/>
      <c r="J40" s="40"/>
      <c r="K40" s="40"/>
      <c r="L40" s="98"/>
      <c r="M40" s="99">
        <f t="shared" si="0"/>
        <v>42</v>
      </c>
      <c r="N40" s="91">
        <v>20130701</v>
      </c>
      <c r="O40" s="91">
        <v>20130701</v>
      </c>
      <c r="P40" s="91">
        <v>42</v>
      </c>
      <c r="Q40" s="91" t="s">
        <v>298</v>
      </c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103"/>
      <c r="AX40" s="27">
        <v>27</v>
      </c>
      <c r="AY40" s="34" t="s">
        <v>199</v>
      </c>
      <c r="AZ40" s="193"/>
      <c r="BA40" s="11"/>
      <c r="BB40" s="34">
        <f>IF(ISBLANK(B27),IF(ISBLANK(C27),0,"ERROR"),IF(ISBLANK(C27),1,0))</f>
        <v>0</v>
      </c>
      <c r="BC40" s="11"/>
      <c r="BD40" s="11"/>
      <c r="BE40" s="11"/>
      <c r="BF40" s="193"/>
      <c r="BG40" s="11"/>
      <c r="BH40" s="196"/>
    </row>
    <row r="41" spans="1:60" ht="24" customHeight="1">
      <c r="A41" s="39"/>
      <c r="B41" s="39"/>
      <c r="C41" s="39"/>
      <c r="D41" s="39"/>
      <c r="E41" s="39"/>
      <c r="F41" s="7"/>
      <c r="G41" s="7"/>
      <c r="H41" s="40"/>
      <c r="I41" s="40"/>
      <c r="J41" s="40"/>
      <c r="K41" s="40"/>
      <c r="L41" s="98"/>
      <c r="M41" s="99">
        <f t="shared" si="0"/>
        <v>42</v>
      </c>
      <c r="N41" s="91">
        <v>20130701</v>
      </c>
      <c r="O41" s="91">
        <v>20130701</v>
      </c>
      <c r="P41" s="91">
        <v>42</v>
      </c>
      <c r="Q41" s="91" t="s">
        <v>298</v>
      </c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103"/>
      <c r="AX41" s="27">
        <v>45</v>
      </c>
      <c r="AY41" s="34" t="s">
        <v>200</v>
      </c>
      <c r="AZ41" s="193"/>
    </row>
    <row r="42" spans="1:60" ht="24" customHeight="1">
      <c r="A42" s="39"/>
      <c r="B42" s="39"/>
      <c r="C42" s="39"/>
      <c r="D42" s="39"/>
      <c r="E42" s="39"/>
      <c r="F42" s="7"/>
      <c r="G42" s="7"/>
      <c r="H42" s="40"/>
      <c r="I42" s="40"/>
      <c r="J42" s="40"/>
      <c r="K42" s="40"/>
      <c r="L42" s="98"/>
      <c r="M42" s="99">
        <f t="shared" si="0"/>
        <v>42</v>
      </c>
      <c r="N42" s="91">
        <v>20130701</v>
      </c>
      <c r="O42" s="91">
        <v>20130701</v>
      </c>
      <c r="P42" s="91">
        <v>42</v>
      </c>
      <c r="Q42" s="91" t="s">
        <v>298</v>
      </c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103"/>
      <c r="AX42" s="27">
        <v>46</v>
      </c>
      <c r="AY42" s="34" t="s">
        <v>201</v>
      </c>
      <c r="AZ42" s="193"/>
    </row>
    <row r="43" spans="1:60" ht="24" customHeight="1">
      <c r="A43" s="39"/>
      <c r="B43" s="39"/>
      <c r="C43" s="39"/>
      <c r="D43" s="39"/>
      <c r="E43" s="39"/>
      <c r="F43" s="7"/>
      <c r="G43" s="7"/>
      <c r="H43" s="40"/>
      <c r="I43" s="40"/>
      <c r="J43" s="40"/>
      <c r="K43" s="40"/>
      <c r="L43" s="98"/>
      <c r="M43" s="99">
        <f t="shared" si="0"/>
        <v>42</v>
      </c>
      <c r="N43" s="91">
        <v>20130701</v>
      </c>
      <c r="O43" s="91">
        <v>20130701</v>
      </c>
      <c r="P43" s="91">
        <v>42</v>
      </c>
      <c r="Q43" s="91" t="s">
        <v>298</v>
      </c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103"/>
      <c r="AX43" s="27">
        <v>70</v>
      </c>
      <c r="AY43" s="34" t="s">
        <v>202</v>
      </c>
      <c r="AZ43" s="193"/>
    </row>
    <row r="44" spans="1:60" ht="24" customHeight="1">
      <c r="A44" s="39"/>
      <c r="B44" s="39"/>
      <c r="C44" s="39"/>
      <c r="D44" s="39"/>
      <c r="E44" s="39"/>
      <c r="F44" s="7"/>
      <c r="G44" s="7"/>
      <c r="H44" s="40"/>
      <c r="I44" s="40"/>
      <c r="J44" s="40"/>
      <c r="K44" s="40"/>
      <c r="L44" s="98"/>
      <c r="M44" s="99">
        <f t="shared" si="0"/>
        <v>42</v>
      </c>
      <c r="N44" s="91">
        <v>20130701</v>
      </c>
      <c r="O44" s="91">
        <v>20130701</v>
      </c>
      <c r="P44" s="91">
        <v>42</v>
      </c>
      <c r="Q44" s="91" t="s">
        <v>298</v>
      </c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103"/>
      <c r="AX44" s="27">
        <v>71</v>
      </c>
      <c r="AY44" s="34" t="s">
        <v>203</v>
      </c>
      <c r="AZ44" s="193"/>
    </row>
    <row r="45" spans="1:60" ht="24" customHeight="1">
      <c r="A45" s="39"/>
      <c r="B45" s="39"/>
      <c r="C45" s="39"/>
      <c r="D45" s="39"/>
      <c r="E45" s="39"/>
      <c r="F45" s="7" t="s">
        <v>173</v>
      </c>
      <c r="G45" s="7"/>
      <c r="H45" s="40"/>
      <c r="I45" s="40"/>
      <c r="J45" s="40"/>
      <c r="K45" s="40"/>
      <c r="L45" s="98"/>
      <c r="M45" s="99">
        <f t="shared" si="0"/>
        <v>42</v>
      </c>
      <c r="N45" s="91">
        <v>20130701</v>
      </c>
      <c r="O45" s="91">
        <v>20130701</v>
      </c>
      <c r="P45" s="91">
        <v>42</v>
      </c>
      <c r="Q45" s="91" t="s">
        <v>298</v>
      </c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t="str">
        <f ca="1">INDIRECT("F"&amp;AX44)</f>
        <v>8SE</v>
      </c>
    </row>
    <row r="46" spans="1:60" ht="24" customHeight="1">
      <c r="A46" s="39"/>
      <c r="B46" s="39"/>
      <c r="C46" s="39"/>
      <c r="D46" s="39"/>
      <c r="E46" s="39"/>
      <c r="F46" s="7" t="s">
        <v>174</v>
      </c>
      <c r="G46" s="7" t="s">
        <v>177</v>
      </c>
      <c r="H46" s="40"/>
      <c r="I46" s="40"/>
      <c r="J46" s="40"/>
      <c r="K46" s="40"/>
      <c r="L46" s="98" t="s">
        <v>312</v>
      </c>
      <c r="M46" s="99">
        <f t="shared" si="0"/>
        <v>2</v>
      </c>
      <c r="N46" s="92">
        <v>20130701</v>
      </c>
      <c r="O46" s="92">
        <v>20130701</v>
      </c>
      <c r="P46" s="92">
        <v>2</v>
      </c>
      <c r="Q46" s="92" t="s">
        <v>298</v>
      </c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</row>
    <row r="47" spans="1:60" ht="24" customHeight="1">
      <c r="A47" s="39"/>
      <c r="B47" s="39"/>
      <c r="C47" s="39"/>
      <c r="D47" s="39"/>
      <c r="E47" s="39"/>
      <c r="F47" s="7"/>
      <c r="G47" s="7"/>
      <c r="H47" s="40"/>
      <c r="I47" s="40"/>
      <c r="J47" s="40"/>
      <c r="K47" s="40"/>
      <c r="L47" s="98"/>
      <c r="M47" s="99">
        <f t="shared" si="0"/>
        <v>2</v>
      </c>
      <c r="N47" s="92">
        <v>20130701</v>
      </c>
      <c r="O47" s="92">
        <v>20130701</v>
      </c>
      <c r="P47" s="92">
        <v>2</v>
      </c>
      <c r="Q47" s="92" t="s">
        <v>298</v>
      </c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</row>
    <row r="48" spans="1:60" ht="24" customHeight="1">
      <c r="A48" s="39"/>
      <c r="B48" s="39"/>
      <c r="C48" s="39"/>
      <c r="D48" s="39"/>
      <c r="E48" s="39"/>
      <c r="F48" s="7"/>
      <c r="G48" s="7"/>
      <c r="H48" s="40"/>
      <c r="I48" s="40"/>
      <c r="J48" s="40"/>
      <c r="K48" s="40"/>
      <c r="L48" s="98"/>
      <c r="M48" s="99">
        <f t="shared" si="0"/>
        <v>2</v>
      </c>
      <c r="N48" s="92">
        <v>20130701</v>
      </c>
      <c r="O48" s="92">
        <v>20130701</v>
      </c>
      <c r="P48" s="92">
        <v>2</v>
      </c>
      <c r="Q48" s="92" t="s">
        <v>298</v>
      </c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</row>
    <row r="49" spans="1:49" ht="24" customHeight="1">
      <c r="A49" s="39"/>
      <c r="B49" s="39"/>
      <c r="C49" s="39"/>
      <c r="D49" s="39"/>
      <c r="E49" s="39"/>
      <c r="F49" s="7"/>
      <c r="G49" s="7"/>
      <c r="H49" s="40"/>
      <c r="I49" s="40"/>
      <c r="J49" s="40"/>
      <c r="K49" s="40"/>
      <c r="L49" s="98"/>
      <c r="M49" s="99">
        <f t="shared" si="0"/>
        <v>2</v>
      </c>
      <c r="N49" s="92">
        <v>20130701</v>
      </c>
      <c r="O49" s="92">
        <v>20130701</v>
      </c>
      <c r="P49" s="92">
        <v>2</v>
      </c>
      <c r="Q49" s="92" t="s">
        <v>298</v>
      </c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</row>
    <row r="50" spans="1:49" ht="24" customHeight="1">
      <c r="A50" s="39"/>
      <c r="B50" s="39"/>
      <c r="C50" s="39"/>
      <c r="D50" s="39"/>
      <c r="E50" s="39"/>
      <c r="F50" s="7"/>
      <c r="G50" s="7"/>
      <c r="H50" s="40"/>
      <c r="I50" s="40"/>
      <c r="J50" s="40"/>
      <c r="K50" s="40"/>
      <c r="L50" s="98"/>
      <c r="M50" s="99">
        <f t="shared" si="0"/>
        <v>2</v>
      </c>
      <c r="N50" s="92">
        <v>20130701</v>
      </c>
      <c r="O50" s="92">
        <v>20130701</v>
      </c>
      <c r="P50" s="92">
        <v>2</v>
      </c>
      <c r="Q50" s="92" t="s">
        <v>298</v>
      </c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</row>
    <row r="51" spans="1:49" ht="24" customHeight="1">
      <c r="A51" s="39"/>
      <c r="B51" s="39"/>
      <c r="C51" s="39"/>
      <c r="D51" s="39"/>
      <c r="E51" s="39"/>
      <c r="F51" s="7"/>
      <c r="G51" s="7"/>
      <c r="H51" s="40"/>
      <c r="I51" s="40"/>
      <c r="J51" s="40"/>
      <c r="K51" s="40"/>
      <c r="L51" s="98"/>
      <c r="M51" s="99">
        <f t="shared" si="0"/>
        <v>2</v>
      </c>
      <c r="N51" s="92">
        <v>20130701</v>
      </c>
      <c r="O51" s="92">
        <v>20130701</v>
      </c>
      <c r="P51" s="92">
        <v>2</v>
      </c>
      <c r="Q51" s="92" t="s">
        <v>298</v>
      </c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</row>
    <row r="52" spans="1:49" ht="24" customHeight="1">
      <c r="A52" s="39"/>
      <c r="B52" s="39"/>
      <c r="C52" s="39"/>
      <c r="D52" s="39"/>
      <c r="E52" s="39"/>
      <c r="F52" s="7"/>
      <c r="G52" s="7"/>
      <c r="H52" s="40"/>
      <c r="I52" s="40"/>
      <c r="J52" s="40"/>
      <c r="K52" s="40"/>
      <c r="L52" s="98"/>
      <c r="M52" s="99">
        <f t="shared" si="0"/>
        <v>2</v>
      </c>
      <c r="N52" s="92">
        <v>20130701</v>
      </c>
      <c r="O52" s="92">
        <v>20130701</v>
      </c>
      <c r="P52" s="92">
        <v>2</v>
      </c>
      <c r="Q52" s="92" t="s">
        <v>298</v>
      </c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</row>
    <row r="53" spans="1:49" ht="24" customHeight="1">
      <c r="A53" s="39"/>
      <c r="B53" s="39"/>
      <c r="C53" s="39"/>
      <c r="D53" s="39"/>
      <c r="E53" s="39"/>
      <c r="F53" s="7"/>
      <c r="G53" s="7"/>
      <c r="H53" s="40"/>
      <c r="I53" s="40"/>
      <c r="J53" s="40"/>
      <c r="K53" s="40"/>
      <c r="L53" s="98"/>
      <c r="M53" s="99">
        <f t="shared" si="0"/>
        <v>2</v>
      </c>
      <c r="N53" s="92">
        <v>20130701</v>
      </c>
      <c r="O53" s="92">
        <v>20130701</v>
      </c>
      <c r="P53" s="92">
        <v>2</v>
      </c>
      <c r="Q53" s="92" t="s">
        <v>298</v>
      </c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</row>
    <row r="54" spans="1:49" ht="24" customHeight="1">
      <c r="A54" s="39"/>
      <c r="B54" s="39"/>
      <c r="C54" s="39"/>
      <c r="D54" s="39"/>
      <c r="E54" s="39"/>
      <c r="F54" s="7"/>
      <c r="G54" s="7"/>
      <c r="H54" s="40"/>
      <c r="I54" s="40"/>
      <c r="J54" s="40"/>
      <c r="K54" s="40"/>
      <c r="L54" s="98"/>
      <c r="M54" s="99">
        <f t="shared" si="0"/>
        <v>2</v>
      </c>
      <c r="N54" s="92">
        <v>20130701</v>
      </c>
      <c r="O54" s="92">
        <v>20130701</v>
      </c>
      <c r="P54" s="92">
        <v>2</v>
      </c>
      <c r="Q54" s="92" t="s">
        <v>298</v>
      </c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</row>
    <row r="55" spans="1:49" ht="24" customHeight="1">
      <c r="A55" s="39"/>
      <c r="B55" s="39"/>
      <c r="C55" s="39"/>
      <c r="D55" s="39"/>
      <c r="E55" s="39"/>
      <c r="F55" s="7"/>
      <c r="G55" s="7"/>
      <c r="H55" s="40"/>
      <c r="I55" s="40"/>
      <c r="J55" s="40"/>
      <c r="K55" s="40"/>
      <c r="L55" s="98"/>
      <c r="M55" s="99">
        <f t="shared" si="0"/>
        <v>2</v>
      </c>
      <c r="N55" s="92">
        <v>20130701</v>
      </c>
      <c r="O55" s="92">
        <v>20130701</v>
      </c>
      <c r="P55" s="92">
        <v>2</v>
      </c>
      <c r="Q55" s="92" t="s">
        <v>298</v>
      </c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</row>
    <row r="56" spans="1:49" ht="24" customHeight="1">
      <c r="A56" s="39"/>
      <c r="B56" s="39"/>
      <c r="C56" s="39"/>
      <c r="D56" s="39"/>
      <c r="E56" s="39"/>
      <c r="F56" s="7"/>
      <c r="G56" s="7"/>
      <c r="H56" s="40"/>
      <c r="I56" s="40"/>
      <c r="J56" s="40"/>
      <c r="K56" s="40"/>
      <c r="L56" s="98"/>
      <c r="M56" s="99">
        <f t="shared" si="0"/>
        <v>2</v>
      </c>
      <c r="N56" s="92">
        <v>20130701</v>
      </c>
      <c r="O56" s="92">
        <v>20130701</v>
      </c>
      <c r="P56" s="92">
        <v>2</v>
      </c>
      <c r="Q56" s="92" t="s">
        <v>298</v>
      </c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</row>
    <row r="57" spans="1:49" ht="24" customHeight="1">
      <c r="A57" s="39"/>
      <c r="B57" s="39"/>
      <c r="C57" s="39"/>
      <c r="D57" s="39"/>
      <c r="E57" s="39"/>
      <c r="F57" s="7"/>
      <c r="G57" s="7"/>
      <c r="H57" s="40"/>
      <c r="I57" s="40"/>
      <c r="J57" s="40"/>
      <c r="K57" s="40"/>
      <c r="L57" s="98"/>
      <c r="M57" s="99">
        <f t="shared" si="0"/>
        <v>2</v>
      </c>
      <c r="N57" s="92">
        <v>20130701</v>
      </c>
      <c r="O57" s="92">
        <v>20130701</v>
      </c>
      <c r="P57" s="92">
        <v>2</v>
      </c>
      <c r="Q57" s="92" t="s">
        <v>298</v>
      </c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</row>
    <row r="58" spans="1:49" ht="24" customHeight="1">
      <c r="A58" s="39"/>
      <c r="B58" s="39"/>
      <c r="C58" s="39"/>
      <c r="D58" s="39"/>
      <c r="E58" s="39"/>
      <c r="F58" s="7"/>
      <c r="G58" s="7"/>
      <c r="H58" s="40"/>
      <c r="I58" s="40"/>
      <c r="J58" s="40"/>
      <c r="K58" s="40"/>
      <c r="L58" s="98"/>
      <c r="M58" s="99">
        <f t="shared" si="0"/>
        <v>2</v>
      </c>
      <c r="N58" s="92">
        <v>20130701</v>
      </c>
      <c r="O58" s="92">
        <v>20130701</v>
      </c>
      <c r="P58" s="92">
        <v>2</v>
      </c>
      <c r="Q58" s="92" t="s">
        <v>298</v>
      </c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</row>
    <row r="59" spans="1:49" ht="24" customHeight="1">
      <c r="A59" s="39"/>
      <c r="B59" s="39"/>
      <c r="C59" s="39"/>
      <c r="D59" s="39"/>
      <c r="E59" s="39"/>
      <c r="F59" s="7"/>
      <c r="G59" s="7"/>
      <c r="H59" s="40"/>
      <c r="I59" s="40"/>
      <c r="J59" s="40"/>
      <c r="K59" s="40"/>
      <c r="L59" s="98"/>
      <c r="M59" s="99">
        <f t="shared" si="0"/>
        <v>2</v>
      </c>
      <c r="N59" s="92">
        <v>20130701</v>
      </c>
      <c r="O59" s="92">
        <v>20130701</v>
      </c>
      <c r="P59" s="92">
        <v>2</v>
      </c>
      <c r="Q59" s="92" t="s">
        <v>298</v>
      </c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</row>
    <row r="60" spans="1:49" ht="24" customHeight="1">
      <c r="A60" s="39"/>
      <c r="B60" s="39"/>
      <c r="C60" s="39"/>
      <c r="D60" s="39"/>
      <c r="E60" s="39"/>
      <c r="F60" s="7"/>
      <c r="G60" s="7"/>
      <c r="H60" s="40"/>
      <c r="I60" s="40"/>
      <c r="J60" s="40"/>
      <c r="K60" s="40"/>
      <c r="L60" s="98"/>
      <c r="M60" s="99">
        <f t="shared" si="0"/>
        <v>2</v>
      </c>
      <c r="N60" s="92">
        <v>20130701</v>
      </c>
      <c r="O60" s="92">
        <v>20130701</v>
      </c>
      <c r="P60" s="92">
        <v>2</v>
      </c>
      <c r="Q60" s="92" t="s">
        <v>298</v>
      </c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</row>
    <row r="61" spans="1:49" ht="24" customHeight="1">
      <c r="A61" s="39"/>
      <c r="B61" s="39"/>
      <c r="C61" s="39"/>
      <c r="D61" s="39"/>
      <c r="E61" s="39"/>
      <c r="F61" s="7"/>
      <c r="G61" s="7"/>
      <c r="H61" s="40"/>
      <c r="I61" s="40"/>
      <c r="J61" s="40"/>
      <c r="K61" s="40"/>
      <c r="L61" s="98"/>
      <c r="M61" s="99">
        <f t="shared" si="0"/>
        <v>2</v>
      </c>
      <c r="N61" s="92">
        <v>20130701</v>
      </c>
      <c r="O61" s="92">
        <v>20130701</v>
      </c>
      <c r="P61" s="92">
        <v>2</v>
      </c>
      <c r="Q61" s="92" t="s">
        <v>298</v>
      </c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</row>
    <row r="62" spans="1:49" ht="24" customHeight="1">
      <c r="A62" s="39"/>
      <c r="B62" s="39"/>
      <c r="C62" s="39"/>
      <c r="D62" s="39"/>
      <c r="E62" s="39"/>
      <c r="F62" s="7"/>
      <c r="G62" s="7"/>
      <c r="H62" s="40"/>
      <c r="I62" s="40"/>
      <c r="J62" s="40"/>
      <c r="K62" s="40"/>
      <c r="L62" s="98"/>
      <c r="M62" s="99">
        <f t="shared" si="0"/>
        <v>2</v>
      </c>
      <c r="N62" s="92">
        <v>20130701</v>
      </c>
      <c r="O62" s="92">
        <v>20130701</v>
      </c>
      <c r="P62" s="92">
        <v>2</v>
      </c>
      <c r="Q62" s="92" t="s">
        <v>298</v>
      </c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</row>
    <row r="63" spans="1:49" ht="24" customHeight="1">
      <c r="A63" s="39"/>
      <c r="B63" s="39"/>
      <c r="C63" s="39"/>
      <c r="D63" s="39"/>
      <c r="E63" s="39"/>
      <c r="F63" s="7"/>
      <c r="G63" s="7"/>
      <c r="H63" s="40"/>
      <c r="I63" s="40"/>
      <c r="J63" s="40"/>
      <c r="K63" s="40"/>
      <c r="L63" s="98"/>
      <c r="M63" s="99">
        <f t="shared" si="0"/>
        <v>2</v>
      </c>
      <c r="N63" s="92">
        <v>20130701</v>
      </c>
      <c r="O63" s="92">
        <v>20130701</v>
      </c>
      <c r="P63" s="92">
        <v>2</v>
      </c>
      <c r="Q63" s="92" t="s">
        <v>298</v>
      </c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</row>
    <row r="64" spans="1:49" ht="24" customHeight="1">
      <c r="A64" s="39"/>
      <c r="B64" s="39"/>
      <c r="C64" s="39"/>
      <c r="D64" s="39"/>
      <c r="E64" s="39"/>
      <c r="F64" s="7"/>
      <c r="G64" s="7"/>
      <c r="H64" s="40"/>
      <c r="I64" s="40"/>
      <c r="J64" s="40"/>
      <c r="K64" s="40"/>
      <c r="L64" s="98"/>
      <c r="M64" s="99">
        <f t="shared" si="0"/>
        <v>2</v>
      </c>
      <c r="N64" s="92">
        <v>20130701</v>
      </c>
      <c r="O64" s="92">
        <v>20130701</v>
      </c>
      <c r="P64" s="92">
        <v>2</v>
      </c>
      <c r="Q64" s="92" t="s">
        <v>298</v>
      </c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</row>
    <row r="65" spans="1:49" ht="24" customHeight="1">
      <c r="A65" s="39"/>
      <c r="B65" s="39"/>
      <c r="C65" s="39"/>
      <c r="D65" s="39"/>
      <c r="E65" s="39"/>
      <c r="F65" s="7"/>
      <c r="G65" s="7"/>
      <c r="H65" s="40"/>
      <c r="I65" s="40"/>
      <c r="J65" s="40"/>
      <c r="K65" s="40"/>
      <c r="L65" s="98"/>
      <c r="M65" s="99">
        <f t="shared" si="0"/>
        <v>2</v>
      </c>
      <c r="N65" s="92">
        <v>20130701</v>
      </c>
      <c r="O65" s="92">
        <v>20130701</v>
      </c>
      <c r="P65" s="92">
        <v>2</v>
      </c>
      <c r="Q65" s="92" t="s">
        <v>298</v>
      </c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</row>
    <row r="66" spans="1:49" ht="24" customHeight="1">
      <c r="A66" s="39"/>
      <c r="B66" s="39"/>
      <c r="C66" s="39"/>
      <c r="D66" s="39"/>
      <c r="E66" s="39"/>
      <c r="F66" s="7"/>
      <c r="G66" s="7"/>
      <c r="H66" s="40"/>
      <c r="I66" s="40"/>
      <c r="J66" s="40"/>
      <c r="K66" s="40"/>
      <c r="L66" s="98"/>
      <c r="M66" s="99">
        <f t="shared" si="0"/>
        <v>2</v>
      </c>
      <c r="N66" s="92">
        <v>20130701</v>
      </c>
      <c r="O66" s="92">
        <v>20130701</v>
      </c>
      <c r="P66" s="92">
        <v>2</v>
      </c>
      <c r="Q66" s="92" t="s">
        <v>298</v>
      </c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</row>
    <row r="67" spans="1:49" ht="24" customHeight="1">
      <c r="A67" s="39"/>
      <c r="B67" s="39"/>
      <c r="C67" s="39"/>
      <c r="D67" s="39"/>
      <c r="E67" s="39"/>
      <c r="F67" s="7"/>
      <c r="G67" s="7"/>
      <c r="H67" s="40"/>
      <c r="I67" s="40"/>
      <c r="J67" s="40"/>
      <c r="K67" s="40"/>
      <c r="L67" s="98"/>
      <c r="M67" s="99">
        <f t="shared" si="0"/>
        <v>2</v>
      </c>
      <c r="N67" s="92">
        <v>20130701</v>
      </c>
      <c r="O67" s="92">
        <v>20130701</v>
      </c>
      <c r="P67" s="92">
        <v>2</v>
      </c>
      <c r="Q67" s="92" t="s">
        <v>298</v>
      </c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</row>
    <row r="68" spans="1:49" ht="24" customHeight="1">
      <c r="A68" s="39"/>
      <c r="B68" s="39"/>
      <c r="C68" s="39"/>
      <c r="D68" s="39"/>
      <c r="E68" s="39"/>
      <c r="F68" s="7"/>
      <c r="G68" s="7"/>
      <c r="H68" s="40"/>
      <c r="I68" s="40"/>
      <c r="J68" s="40"/>
      <c r="K68" s="40"/>
      <c r="L68" s="98"/>
      <c r="M68" s="99">
        <f t="shared" si="0"/>
        <v>2</v>
      </c>
      <c r="N68" s="92">
        <v>20130701</v>
      </c>
      <c r="O68" s="92">
        <v>20130701</v>
      </c>
      <c r="P68" s="92">
        <v>2</v>
      </c>
      <c r="Q68" s="92" t="s">
        <v>298</v>
      </c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</row>
    <row r="69" spans="1:49" ht="24" customHeight="1">
      <c r="A69" s="39"/>
      <c r="B69" s="39"/>
      <c r="C69" s="39"/>
      <c r="D69" s="39"/>
      <c r="E69" s="39"/>
      <c r="F69" s="7"/>
      <c r="G69" s="7"/>
      <c r="H69" s="40"/>
      <c r="I69" s="40"/>
      <c r="J69" s="40"/>
      <c r="K69" s="40"/>
      <c r="L69" s="98"/>
      <c r="M69" s="99">
        <f t="shared" si="0"/>
        <v>2</v>
      </c>
      <c r="N69" s="92">
        <v>20130701</v>
      </c>
      <c r="O69" s="92">
        <v>20130701</v>
      </c>
      <c r="P69" s="92">
        <v>2</v>
      </c>
      <c r="Q69" s="92" t="s">
        <v>298</v>
      </c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</row>
    <row r="70" spans="1:49" ht="24" customHeight="1">
      <c r="A70" s="39"/>
      <c r="B70" s="39"/>
      <c r="C70" s="39"/>
      <c r="D70" s="39"/>
      <c r="E70" s="39"/>
      <c r="F70" s="105" t="s">
        <v>175</v>
      </c>
      <c r="G70" s="105"/>
      <c r="H70" s="106"/>
      <c r="I70" s="106"/>
      <c r="J70" s="106"/>
      <c r="K70" s="106"/>
      <c r="L70" s="107"/>
      <c r="M70" s="108">
        <f>P70+T70+X70+AB70+AF70+AJ70+AN70+AR70+AV70</f>
        <v>2</v>
      </c>
      <c r="N70" s="92">
        <v>20130701</v>
      </c>
      <c r="O70" s="92">
        <v>20130701</v>
      </c>
      <c r="P70" s="92">
        <v>2</v>
      </c>
      <c r="Q70" s="92" t="s">
        <v>298</v>
      </c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</row>
    <row r="71" spans="1:49" ht="24" customHeight="1">
      <c r="A71" s="39"/>
      <c r="B71" s="39"/>
      <c r="C71" s="39"/>
      <c r="D71" s="39"/>
      <c r="E71" s="39"/>
      <c r="F71" s="7" t="s">
        <v>176</v>
      </c>
      <c r="G71" s="7" t="s">
        <v>178</v>
      </c>
      <c r="H71" s="40"/>
      <c r="I71" s="40"/>
      <c r="J71" s="40"/>
      <c r="K71" s="40"/>
      <c r="L71" s="98"/>
      <c r="M71" s="99">
        <f>P71+T71+X71+AB71+AF71+AJ71+AN71+AR71+AV71</f>
        <v>0</v>
      </c>
      <c r="N71" s="91" t="s">
        <v>297</v>
      </c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</row>
    <row r="72" spans="1:49" ht="24" customHeight="1">
      <c r="A72"/>
      <c r="B72"/>
      <c r="C72"/>
      <c r="D72"/>
      <c r="F72"/>
      <c r="G72"/>
      <c r="M72"/>
    </row>
    <row r="73" spans="1:49" ht="24" customHeight="1">
      <c r="A73"/>
      <c r="B73"/>
      <c r="C73"/>
      <c r="D73"/>
      <c r="F73"/>
      <c r="G73"/>
      <c r="M73"/>
    </row>
    <row r="74" spans="1:49" ht="24" customHeight="1">
      <c r="A74"/>
      <c r="B74"/>
      <c r="C74"/>
      <c r="D74"/>
      <c r="F74"/>
      <c r="G74"/>
      <c r="M74"/>
    </row>
    <row r="75" spans="1:49" ht="24" customHeight="1">
      <c r="A75"/>
      <c r="B75"/>
      <c r="C75"/>
      <c r="D75"/>
      <c r="F75"/>
      <c r="G75"/>
      <c r="M75"/>
    </row>
    <row r="76" spans="1:49" ht="24" customHeight="1">
      <c r="A76"/>
      <c r="B76"/>
      <c r="C76"/>
      <c r="D76"/>
      <c r="F76"/>
      <c r="G76"/>
      <c r="M76"/>
    </row>
    <row r="77" spans="1:49" ht="24" customHeight="1">
      <c r="A77"/>
      <c r="B77"/>
      <c r="C77"/>
      <c r="D77"/>
      <c r="F77"/>
      <c r="G77"/>
      <c r="M77"/>
    </row>
    <row r="78" spans="1:49" ht="24" customHeight="1">
      <c r="A78"/>
      <c r="B78"/>
      <c r="C78"/>
      <c r="D78"/>
      <c r="F78"/>
      <c r="G78"/>
      <c r="M78"/>
    </row>
    <row r="79" spans="1:49" ht="24" customHeight="1">
      <c r="A79"/>
      <c r="B79"/>
      <c r="C79"/>
      <c r="D79"/>
      <c r="F79"/>
      <c r="G79"/>
      <c r="M79"/>
    </row>
    <row r="80" spans="1:49" ht="24" customHeight="1">
      <c r="A80"/>
      <c r="B80"/>
      <c r="C80"/>
      <c r="D80"/>
      <c r="F80"/>
      <c r="G80"/>
      <c r="M80"/>
    </row>
    <row r="81" spans="1:13" ht="24" customHeight="1">
      <c r="A81"/>
      <c r="B81"/>
      <c r="C81"/>
      <c r="D81"/>
      <c r="F81"/>
      <c r="G81"/>
      <c r="M81"/>
    </row>
    <row r="82" spans="1:13" ht="24" customHeight="1">
      <c r="A82"/>
      <c r="B82"/>
      <c r="C82"/>
      <c r="D82"/>
      <c r="F82"/>
      <c r="G82"/>
      <c r="M82"/>
    </row>
    <row r="83" spans="1:13" ht="24" customHeight="1">
      <c r="A83"/>
      <c r="B83"/>
      <c r="C83"/>
      <c r="D83"/>
      <c r="F83"/>
      <c r="G83"/>
      <c r="M83"/>
    </row>
    <row r="84" spans="1:13" ht="24" customHeight="1">
      <c r="A84"/>
      <c r="B84"/>
      <c r="C84"/>
      <c r="D84"/>
      <c r="F84"/>
      <c r="G84"/>
      <c r="M84"/>
    </row>
    <row r="85" spans="1:13" ht="24" customHeight="1">
      <c r="A85"/>
      <c r="B85"/>
      <c r="C85"/>
      <c r="D85"/>
      <c r="F85"/>
      <c r="G85"/>
      <c r="M85"/>
    </row>
    <row r="86" spans="1:13" ht="24" customHeight="1">
      <c r="A86"/>
      <c r="B86"/>
      <c r="C86"/>
      <c r="D86"/>
      <c r="F86"/>
      <c r="G86"/>
      <c r="M86"/>
    </row>
    <row r="87" spans="1:13" ht="24" customHeight="1">
      <c r="A87"/>
      <c r="B87"/>
      <c r="C87"/>
      <c r="D87"/>
      <c r="F87"/>
      <c r="G87"/>
      <c r="M87"/>
    </row>
    <row r="88" spans="1:13" ht="24" customHeight="1">
      <c r="A88"/>
      <c r="B88"/>
      <c r="C88"/>
      <c r="D88"/>
      <c r="F88"/>
      <c r="G88"/>
      <c r="M88"/>
    </row>
    <row r="89" spans="1:13" ht="24" customHeight="1">
      <c r="A89"/>
      <c r="B89"/>
      <c r="C89"/>
      <c r="D89"/>
      <c r="F89"/>
      <c r="G89"/>
      <c r="M89"/>
    </row>
    <row r="90" spans="1:13" ht="24" customHeight="1">
      <c r="A90"/>
      <c r="B90"/>
      <c r="C90"/>
      <c r="D90"/>
      <c r="F90"/>
      <c r="G90"/>
      <c r="M90"/>
    </row>
    <row r="91" spans="1:13" ht="24" customHeight="1">
      <c r="A91"/>
      <c r="B91"/>
      <c r="C91"/>
      <c r="D91"/>
      <c r="F91"/>
      <c r="G91"/>
      <c r="M91"/>
    </row>
    <row r="92" spans="1:13" ht="24" customHeight="1">
      <c r="A92"/>
      <c r="B92"/>
      <c r="C92"/>
      <c r="D92"/>
      <c r="F92"/>
      <c r="G92"/>
      <c r="M92"/>
    </row>
    <row r="93" spans="1:13" ht="24" customHeight="1">
      <c r="A93"/>
      <c r="B93"/>
      <c r="C93"/>
      <c r="D93"/>
      <c r="F93"/>
      <c r="G93"/>
      <c r="M93"/>
    </row>
    <row r="94" spans="1:13" ht="24" customHeight="1">
      <c r="A94"/>
      <c r="B94"/>
      <c r="C94"/>
      <c r="D94"/>
      <c r="F94"/>
      <c r="G94"/>
      <c r="M94"/>
    </row>
    <row r="95" spans="1:13" ht="24" customHeight="1">
      <c r="A95"/>
      <c r="B95"/>
      <c r="C95"/>
      <c r="D95"/>
      <c r="F95"/>
      <c r="G95"/>
      <c r="M95"/>
    </row>
    <row r="96" spans="1:13" ht="24" customHeight="1">
      <c r="A96"/>
      <c r="B96"/>
      <c r="C96"/>
      <c r="D96"/>
      <c r="F96"/>
      <c r="G96"/>
      <c r="M96"/>
    </row>
    <row r="97" spans="1:13" ht="24" customHeight="1">
      <c r="A97"/>
      <c r="B97"/>
      <c r="C97"/>
      <c r="D97"/>
      <c r="F97"/>
      <c r="G97"/>
      <c r="M97"/>
    </row>
    <row r="98" spans="1:13" ht="24" customHeight="1">
      <c r="A98"/>
      <c r="B98"/>
      <c r="C98"/>
      <c r="D98"/>
      <c r="F98"/>
      <c r="G98"/>
      <c r="M98"/>
    </row>
    <row r="99" spans="1:13" ht="24" customHeight="1">
      <c r="A99"/>
      <c r="B99"/>
      <c r="C99"/>
      <c r="D99"/>
      <c r="F99"/>
      <c r="G99"/>
      <c r="M99"/>
    </row>
    <row r="100" spans="1:13" ht="24" customHeight="1">
      <c r="A100"/>
      <c r="B100"/>
      <c r="C100"/>
      <c r="D100"/>
      <c r="F100"/>
      <c r="G100"/>
      <c r="M100"/>
    </row>
    <row r="101" spans="1:13" ht="24" customHeight="1">
      <c r="A101"/>
      <c r="B101"/>
      <c r="C101"/>
      <c r="D101"/>
      <c r="F101"/>
      <c r="G101"/>
      <c r="M101"/>
    </row>
    <row r="102" spans="1:13" ht="24" customHeight="1">
      <c r="A102"/>
      <c r="B102"/>
      <c r="C102"/>
      <c r="D102"/>
      <c r="F102"/>
      <c r="G102"/>
      <c r="M102"/>
    </row>
    <row r="103" spans="1:13" ht="24" customHeight="1">
      <c r="A103"/>
      <c r="B103"/>
      <c r="C103"/>
      <c r="D103"/>
      <c r="F103"/>
      <c r="G103"/>
      <c r="M103"/>
    </row>
    <row r="104" spans="1:13" ht="24" customHeight="1">
      <c r="A104"/>
      <c r="B104"/>
      <c r="C104"/>
      <c r="D104"/>
      <c r="F104"/>
      <c r="G104"/>
      <c r="M104"/>
    </row>
    <row r="105" spans="1:13" ht="24" customHeight="1">
      <c r="A105"/>
      <c r="B105"/>
      <c r="C105"/>
      <c r="D105"/>
      <c r="F105"/>
      <c r="G105"/>
      <c r="M105"/>
    </row>
    <row r="106" spans="1:13" ht="24" customHeight="1">
      <c r="A106"/>
      <c r="B106"/>
      <c r="C106"/>
      <c r="D106"/>
      <c r="F106"/>
      <c r="G106"/>
      <c r="M106"/>
    </row>
    <row r="107" spans="1:13" ht="24" customHeight="1">
      <c r="A107"/>
      <c r="B107"/>
      <c r="C107"/>
      <c r="D107"/>
      <c r="F107"/>
      <c r="G107"/>
      <c r="M107"/>
    </row>
    <row r="108" spans="1:13" ht="24" customHeight="1">
      <c r="A108"/>
      <c r="B108"/>
      <c r="C108"/>
      <c r="D108"/>
      <c r="F108"/>
      <c r="G108"/>
      <c r="M108"/>
    </row>
    <row r="109" spans="1:13" ht="24" customHeight="1">
      <c r="A109"/>
      <c r="B109"/>
      <c r="C109"/>
      <c r="D109"/>
      <c r="F109"/>
      <c r="G109"/>
      <c r="M109"/>
    </row>
    <row r="110" spans="1:13" ht="24" customHeight="1">
      <c r="A110"/>
      <c r="B110"/>
      <c r="C110"/>
      <c r="D110"/>
      <c r="F110"/>
      <c r="G110"/>
      <c r="M110"/>
    </row>
    <row r="111" spans="1:13" ht="24" customHeight="1">
      <c r="A111"/>
      <c r="B111"/>
      <c r="C111"/>
      <c r="D111"/>
      <c r="F111"/>
      <c r="G111"/>
      <c r="M111"/>
    </row>
    <row r="112" spans="1:13" ht="24" customHeight="1">
      <c r="A112"/>
      <c r="B112"/>
      <c r="C112"/>
      <c r="D112"/>
      <c r="F112"/>
      <c r="G112"/>
      <c r="M112"/>
    </row>
    <row r="113" spans="1:13" ht="24" customHeight="1">
      <c r="A113"/>
      <c r="B113"/>
      <c r="C113"/>
      <c r="D113"/>
      <c r="F113"/>
      <c r="G113"/>
      <c r="M113"/>
    </row>
    <row r="114" spans="1:13" ht="24" customHeight="1">
      <c r="A114"/>
      <c r="B114"/>
      <c r="C114"/>
      <c r="D114"/>
      <c r="F114"/>
      <c r="G114"/>
      <c r="M114"/>
    </row>
    <row r="115" spans="1:13" ht="24" customHeight="1">
      <c r="A115"/>
      <c r="B115"/>
      <c r="C115"/>
      <c r="D115"/>
      <c r="F115"/>
      <c r="G115"/>
      <c r="M115"/>
    </row>
    <row r="116" spans="1:13" ht="24" customHeight="1">
      <c r="A116"/>
      <c r="B116"/>
      <c r="C116"/>
      <c r="D116"/>
      <c r="F116"/>
      <c r="G116"/>
      <c r="M116"/>
    </row>
    <row r="117" spans="1:13" ht="24" customHeight="1">
      <c r="A117"/>
      <c r="B117"/>
      <c r="C117"/>
      <c r="D117"/>
      <c r="F117"/>
      <c r="G117"/>
      <c r="M117"/>
    </row>
    <row r="118" spans="1:13" ht="24" customHeight="1">
      <c r="A118"/>
      <c r="B118"/>
      <c r="C118"/>
      <c r="D118"/>
      <c r="F118"/>
      <c r="G118"/>
      <c r="M118"/>
    </row>
    <row r="119" spans="1:13" ht="24" customHeight="1">
      <c r="A119"/>
      <c r="B119"/>
      <c r="C119"/>
      <c r="D119"/>
      <c r="F119"/>
      <c r="G119"/>
      <c r="M119"/>
    </row>
    <row r="120" spans="1:13" ht="24" customHeight="1">
      <c r="A120"/>
      <c r="B120"/>
      <c r="C120"/>
      <c r="D120"/>
      <c r="F120"/>
      <c r="G120"/>
      <c r="M120"/>
    </row>
    <row r="121" spans="1:13" ht="24" customHeight="1">
      <c r="F121"/>
      <c r="G121"/>
      <c r="M121"/>
    </row>
    <row r="122" spans="1:13" ht="24" customHeight="1">
      <c r="F122"/>
      <c r="G122"/>
      <c r="M122"/>
    </row>
    <row r="123" spans="1:13" ht="24" customHeight="1">
      <c r="F123"/>
      <c r="G123"/>
      <c r="M123"/>
    </row>
    <row r="124" spans="1:13" ht="24" customHeight="1">
      <c r="F124"/>
      <c r="G124"/>
      <c r="M124"/>
    </row>
    <row r="125" spans="1:13" ht="24" customHeight="1">
      <c r="F125"/>
      <c r="G125"/>
      <c r="M125"/>
    </row>
    <row r="126" spans="1:13" ht="24" customHeight="1">
      <c r="F126"/>
      <c r="G126"/>
      <c r="M126"/>
    </row>
    <row r="127" spans="1:13" ht="24" customHeight="1">
      <c r="F127"/>
      <c r="G127"/>
      <c r="M127"/>
    </row>
    <row r="128" spans="1:13" ht="24" customHeight="1">
      <c r="F128"/>
      <c r="G128"/>
      <c r="M128"/>
    </row>
    <row r="129" spans="6:13" ht="24" customHeight="1">
      <c r="F129"/>
      <c r="G129"/>
      <c r="M129"/>
    </row>
    <row r="130" spans="6:13" ht="24" customHeight="1">
      <c r="F130"/>
      <c r="G130"/>
      <c r="M130"/>
    </row>
    <row r="131" spans="6:13" ht="24" customHeight="1">
      <c r="F131"/>
      <c r="G131"/>
      <c r="M131"/>
    </row>
    <row r="132" spans="6:13" ht="24" customHeight="1">
      <c r="F132"/>
      <c r="G132"/>
      <c r="M132"/>
    </row>
    <row r="133" spans="6:13" ht="24" customHeight="1">
      <c r="F133"/>
      <c r="G133"/>
      <c r="M133"/>
    </row>
    <row r="134" spans="6:13" ht="24" customHeight="1">
      <c r="F134"/>
      <c r="G134"/>
      <c r="M134"/>
    </row>
    <row r="135" spans="6:13" ht="24" customHeight="1">
      <c r="F135"/>
      <c r="G135"/>
      <c r="M135"/>
    </row>
    <row r="136" spans="6:13" ht="24" customHeight="1">
      <c r="F136"/>
      <c r="G136"/>
      <c r="M136"/>
    </row>
    <row r="137" spans="6:13" ht="24" customHeight="1">
      <c r="F137"/>
      <c r="G137"/>
      <c r="M137"/>
    </row>
    <row r="138" spans="6:13" ht="24" customHeight="1">
      <c r="F138"/>
      <c r="G138"/>
      <c r="M138"/>
    </row>
    <row r="139" spans="6:13" ht="24" customHeight="1">
      <c r="F139"/>
      <c r="G139"/>
      <c r="M139"/>
    </row>
    <row r="140" spans="6:13" ht="24" customHeight="1">
      <c r="F140"/>
      <c r="G140"/>
      <c r="M140"/>
    </row>
    <row r="141" spans="6:13" ht="24" customHeight="1">
      <c r="F141"/>
      <c r="G141"/>
      <c r="M141"/>
    </row>
    <row r="142" spans="6:13" ht="24" customHeight="1">
      <c r="F142"/>
      <c r="G142"/>
      <c r="M142"/>
    </row>
    <row r="143" spans="6:13" ht="24" customHeight="1">
      <c r="F143"/>
      <c r="G143"/>
      <c r="M143"/>
    </row>
    <row r="144" spans="6:13" ht="24" customHeight="1">
      <c r="F144"/>
      <c r="G144"/>
      <c r="M144"/>
    </row>
    <row r="145" spans="6:13" ht="24" customHeight="1">
      <c r="F145"/>
      <c r="G145"/>
      <c r="M145"/>
    </row>
    <row r="146" spans="6:13" ht="24" customHeight="1">
      <c r="F146"/>
      <c r="G146"/>
      <c r="M146"/>
    </row>
    <row r="147" spans="6:13" ht="24" customHeight="1">
      <c r="F147"/>
      <c r="G147"/>
      <c r="M147"/>
    </row>
    <row r="148" spans="6:13" ht="24" customHeight="1">
      <c r="F148"/>
      <c r="G148"/>
      <c r="M148"/>
    </row>
    <row r="149" spans="6:13" ht="24" customHeight="1">
      <c r="F149"/>
      <c r="G149"/>
      <c r="M149"/>
    </row>
    <row r="150" spans="6:13" ht="24" customHeight="1">
      <c r="F150"/>
      <c r="G150"/>
      <c r="M150"/>
    </row>
    <row r="151" spans="6:13" ht="24" customHeight="1">
      <c r="F151"/>
      <c r="G151"/>
      <c r="M151"/>
    </row>
    <row r="152" spans="6:13" ht="24" customHeight="1">
      <c r="F152"/>
      <c r="G152"/>
      <c r="M152"/>
    </row>
    <row r="153" spans="6:13" ht="24" customHeight="1">
      <c r="F153"/>
      <c r="G153"/>
      <c r="M153"/>
    </row>
    <row r="154" spans="6:13" ht="24" customHeight="1">
      <c r="F154"/>
      <c r="G154"/>
      <c r="M154"/>
    </row>
    <row r="155" spans="6:13" ht="24" customHeight="1">
      <c r="F155"/>
      <c r="G155"/>
      <c r="M155"/>
    </row>
    <row r="156" spans="6:13" ht="24" customHeight="1">
      <c r="F156"/>
      <c r="G156"/>
      <c r="M156"/>
    </row>
    <row r="157" spans="6:13" ht="24" customHeight="1">
      <c r="F157"/>
      <c r="G157"/>
      <c r="M157"/>
    </row>
    <row r="158" spans="6:13" ht="24" customHeight="1">
      <c r="F158"/>
      <c r="G158"/>
      <c r="M158"/>
    </row>
    <row r="159" spans="6:13" ht="24" customHeight="1">
      <c r="F159"/>
      <c r="G159"/>
      <c r="M159"/>
    </row>
    <row r="160" spans="6:13" ht="24" customHeight="1">
      <c r="F160"/>
      <c r="G160"/>
      <c r="M160"/>
    </row>
    <row r="161" spans="6:13" ht="24" customHeight="1">
      <c r="F161"/>
      <c r="G161"/>
      <c r="M161"/>
    </row>
    <row r="162" spans="6:13" ht="24" customHeight="1">
      <c r="F162"/>
      <c r="G162"/>
      <c r="M162"/>
    </row>
    <row r="163" spans="6:13" ht="24" customHeight="1">
      <c r="F163"/>
      <c r="G163"/>
      <c r="M163"/>
    </row>
    <row r="164" spans="6:13" ht="24" customHeight="1">
      <c r="F164"/>
      <c r="G164"/>
      <c r="M164"/>
    </row>
    <row r="165" spans="6:13" ht="24" customHeight="1">
      <c r="F165"/>
      <c r="G165"/>
      <c r="M165"/>
    </row>
    <row r="166" spans="6:13" ht="24" customHeight="1">
      <c r="F166"/>
      <c r="G166"/>
      <c r="M166"/>
    </row>
    <row r="167" spans="6:13" ht="24" customHeight="1">
      <c r="F167"/>
      <c r="G167"/>
      <c r="M167"/>
    </row>
    <row r="168" spans="6:13" ht="24" customHeight="1">
      <c r="F168"/>
      <c r="G168"/>
      <c r="M168"/>
    </row>
    <row r="169" spans="6:13" ht="24" customHeight="1">
      <c r="F169"/>
      <c r="G169"/>
      <c r="M169"/>
    </row>
    <row r="170" spans="6:13" ht="24" customHeight="1">
      <c r="F170"/>
      <c r="G170"/>
      <c r="M170"/>
    </row>
    <row r="171" spans="6:13" ht="24" customHeight="1">
      <c r="F171"/>
      <c r="G171"/>
      <c r="M171"/>
    </row>
    <row r="172" spans="6:13" ht="24" customHeight="1">
      <c r="F172"/>
      <c r="G172"/>
      <c r="M172"/>
    </row>
    <row r="173" spans="6:13" ht="24" customHeight="1">
      <c r="F173"/>
      <c r="G173"/>
      <c r="M173"/>
    </row>
    <row r="174" spans="6:13" ht="24" customHeight="1">
      <c r="F174"/>
      <c r="G174"/>
      <c r="M174"/>
    </row>
    <row r="175" spans="6:13" ht="24" customHeight="1">
      <c r="F175"/>
      <c r="G175"/>
      <c r="M175"/>
    </row>
    <row r="176" spans="6:13" ht="24" customHeight="1">
      <c r="F176"/>
      <c r="G176"/>
      <c r="M176"/>
    </row>
    <row r="177" spans="6:13" ht="24" customHeight="1">
      <c r="F177"/>
      <c r="G177"/>
      <c r="M177"/>
    </row>
    <row r="178" spans="6:13" ht="24" customHeight="1">
      <c r="F178"/>
      <c r="G178"/>
      <c r="M178"/>
    </row>
    <row r="179" spans="6:13" ht="24" customHeight="1">
      <c r="F179"/>
      <c r="G179"/>
      <c r="M179"/>
    </row>
    <row r="180" spans="6:13" ht="24" customHeight="1">
      <c r="F180"/>
      <c r="G180"/>
      <c r="M180"/>
    </row>
    <row r="181" spans="6:13" ht="24" customHeight="1">
      <c r="F181"/>
      <c r="G181"/>
      <c r="M181"/>
    </row>
    <row r="182" spans="6:13" ht="24" customHeight="1">
      <c r="F182"/>
      <c r="G182"/>
      <c r="M182"/>
    </row>
    <row r="183" spans="6:13" ht="24" customHeight="1">
      <c r="F183"/>
      <c r="G183"/>
      <c r="M183"/>
    </row>
    <row r="184" spans="6:13" ht="24" customHeight="1">
      <c r="F184"/>
      <c r="G184"/>
      <c r="M184"/>
    </row>
    <row r="185" spans="6:13" ht="24" customHeight="1">
      <c r="F185"/>
      <c r="G185"/>
      <c r="M185"/>
    </row>
    <row r="186" spans="6:13" ht="24" customHeight="1">
      <c r="F186"/>
      <c r="G186"/>
      <c r="M186"/>
    </row>
    <row r="187" spans="6:13" ht="24" customHeight="1">
      <c r="F187"/>
      <c r="G187"/>
      <c r="M187"/>
    </row>
    <row r="188" spans="6:13" ht="24" customHeight="1">
      <c r="F188"/>
      <c r="G188"/>
      <c r="M188"/>
    </row>
    <row r="189" spans="6:13" ht="24" customHeight="1">
      <c r="F189"/>
      <c r="G189"/>
      <c r="M189"/>
    </row>
    <row r="190" spans="6:13" ht="24" customHeight="1">
      <c r="F190"/>
      <c r="G190"/>
      <c r="M190"/>
    </row>
    <row r="191" spans="6:13" ht="24" customHeight="1">
      <c r="F191"/>
      <c r="G191"/>
      <c r="M191"/>
    </row>
    <row r="192" spans="6:13" ht="24" customHeight="1">
      <c r="F192"/>
      <c r="G192"/>
      <c r="M192"/>
    </row>
    <row r="193" spans="6:13" ht="24" customHeight="1">
      <c r="F193"/>
      <c r="G193"/>
      <c r="M193"/>
    </row>
    <row r="194" spans="6:13" ht="24" customHeight="1">
      <c r="F194"/>
      <c r="G194"/>
      <c r="M194"/>
    </row>
    <row r="195" spans="6:13" ht="24" customHeight="1">
      <c r="F195"/>
      <c r="G195"/>
      <c r="M195"/>
    </row>
    <row r="196" spans="6:13" ht="24" customHeight="1">
      <c r="F196"/>
      <c r="G196"/>
      <c r="M196"/>
    </row>
    <row r="197" spans="6:13" ht="24" customHeight="1">
      <c r="F197"/>
      <c r="G197"/>
      <c r="M197"/>
    </row>
    <row r="198" spans="6:13" ht="24" customHeight="1">
      <c r="F198"/>
      <c r="G198"/>
      <c r="M198"/>
    </row>
    <row r="199" spans="6:13" ht="24" customHeight="1">
      <c r="F199"/>
      <c r="G199"/>
      <c r="M199"/>
    </row>
    <row r="200" spans="6:13" ht="24" customHeight="1">
      <c r="F200"/>
      <c r="G200"/>
      <c r="M200"/>
    </row>
  </sheetData>
  <mergeCells count="30">
    <mergeCell ref="A24:D24"/>
    <mergeCell ref="N3:Q3"/>
    <mergeCell ref="B1:C1"/>
    <mergeCell ref="AL3:AO3"/>
    <mergeCell ref="H1:L1"/>
    <mergeCell ref="A2:D2"/>
    <mergeCell ref="A5:D5"/>
    <mergeCell ref="A15:D15"/>
    <mergeCell ref="R3:U3"/>
    <mergeCell ref="V3:Y3"/>
    <mergeCell ref="Z3:AC3"/>
    <mergeCell ref="AD3:AG3"/>
    <mergeCell ref="AH3:AK3"/>
    <mergeCell ref="BV5:BW5"/>
    <mergeCell ref="AP3:AS3"/>
    <mergeCell ref="AT3:AW3"/>
    <mergeCell ref="AY3:BD4"/>
    <mergeCell ref="AX5:AY5"/>
    <mergeCell ref="BA5:BB5"/>
    <mergeCell ref="BD5:BE5"/>
    <mergeCell ref="BG5:BH5"/>
    <mergeCell ref="BJ5:BK5"/>
    <mergeCell ref="BM5:BN5"/>
    <mergeCell ref="BP5:BQ5"/>
    <mergeCell ref="BS5:BT5"/>
    <mergeCell ref="A30:D30"/>
    <mergeCell ref="AZ31:AZ44"/>
    <mergeCell ref="BD31:BD37"/>
    <mergeCell ref="BF32:BF40"/>
    <mergeCell ref="BH32:BH4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Y200"/>
  <sheetViews>
    <sheetView topLeftCell="C1" workbookViewId="0">
      <selection activeCell="H13" sqref="H13"/>
    </sheetView>
  </sheetViews>
  <sheetFormatPr defaultRowHeight="13.5"/>
  <cols>
    <col min="1" max="2" width="12" style="19" customWidth="1"/>
    <col min="3" max="3" width="12.375" style="19" customWidth="1"/>
    <col min="4" max="4" width="9" style="19"/>
    <col min="5" max="5" width="4.875" customWidth="1"/>
    <col min="6" max="7" width="9" style="23"/>
    <col min="8" max="8" width="28.75" customWidth="1"/>
    <col min="12" max="12" width="12.875" customWidth="1"/>
    <col min="13" max="13" width="8.625" style="23" customWidth="1"/>
    <col min="16" max="16" width="5.125" customWidth="1"/>
    <col min="17" max="17" width="7.375" customWidth="1"/>
    <col min="20" max="20" width="5" customWidth="1"/>
    <col min="21" max="21" width="7.25" customWidth="1"/>
    <col min="24" max="24" width="5.375" customWidth="1"/>
    <col min="25" max="25" width="6.75" customWidth="1"/>
    <col min="28" max="28" width="5.375" customWidth="1"/>
    <col min="29" max="29" width="6.375" customWidth="1"/>
    <col min="32" max="32" width="5.25" customWidth="1"/>
    <col min="33" max="33" width="6.25" customWidth="1"/>
    <col min="36" max="36" width="5.375" customWidth="1"/>
    <col min="37" max="37" width="6.375" customWidth="1"/>
    <col min="40" max="40" width="5.625" customWidth="1"/>
    <col min="41" max="41" width="6.75" customWidth="1"/>
    <col min="44" max="44" width="5.375" customWidth="1"/>
    <col min="45" max="45" width="6.375" customWidth="1"/>
    <col min="48" max="48" width="5.625" customWidth="1"/>
    <col min="49" max="49" width="6.375" customWidth="1"/>
  </cols>
  <sheetData>
    <row r="1" spans="1:77" ht="24" customHeight="1">
      <c r="A1" s="95"/>
      <c r="B1" s="205" t="e">
        <f>HYPERLINK("#班组生产计划!A"&amp;BH31)</f>
        <v>#REF!</v>
      </c>
      <c r="C1" s="206"/>
      <c r="F1" s="22" t="s">
        <v>100</v>
      </c>
      <c r="G1" s="22" t="s">
        <v>89</v>
      </c>
      <c r="H1" s="199" t="s">
        <v>101</v>
      </c>
      <c r="I1" s="200"/>
      <c r="J1" s="200"/>
      <c r="K1" s="200"/>
      <c r="L1" s="201"/>
    </row>
    <row r="2" spans="1:77" ht="24" customHeight="1">
      <c r="A2" s="207" t="s">
        <v>102</v>
      </c>
      <c r="B2" s="208"/>
      <c r="C2" s="208"/>
      <c r="D2" s="208"/>
      <c r="F2" s="22" t="s">
        <v>103</v>
      </c>
      <c r="G2" s="22" t="s">
        <v>104</v>
      </c>
      <c r="H2" s="12" t="s">
        <v>105</v>
      </c>
      <c r="I2" s="12" t="s">
        <v>106</v>
      </c>
      <c r="J2" s="12" t="s">
        <v>107</v>
      </c>
      <c r="K2" s="12" t="s">
        <v>108</v>
      </c>
      <c r="L2" s="12" t="s">
        <v>109</v>
      </c>
    </row>
    <row r="3" spans="1:77" ht="34.5" customHeight="1">
      <c r="A3" s="26" t="s">
        <v>110</v>
      </c>
      <c r="B3" s="26" t="s">
        <v>111</v>
      </c>
      <c r="C3" s="26" t="s">
        <v>112</v>
      </c>
      <c r="D3" s="26" t="s">
        <v>113</v>
      </c>
      <c r="F3" s="10" t="e">
        <f>LOOKUP(0,0/(G1=班组生产计划!#REF!:'班组生产计划'!R2996),班组生产计划!#REF!:'班组生产计划'!T2996)</f>
        <v>#REF!</v>
      </c>
      <c r="G3" s="10" t="e">
        <f>LOOKUP(0,0/(G1=班组生产计划!#REF!:'班组生产计划'!R2996),班组生产计划!#REF!:'班组生产计划'!D2996)</f>
        <v>#REF!</v>
      </c>
      <c r="H3" s="10" t="e">
        <f>LOOKUP(0,0/(G1=班组生产计划!#REF!:'班组生产计划'!R2996),班组生产计划!#REF!:'班组生产计划'!F2996)</f>
        <v>#REF!</v>
      </c>
      <c r="I3" s="10" t="e">
        <f>LOOKUP(0,0/(G1=班组生产计划!#REF!:'班组生产计划'!R2996),班组生产计划!#REF!:'班组生产计划'!Y2996)</f>
        <v>#REF!</v>
      </c>
      <c r="J3" s="10" t="e">
        <f>LOOKUP(0,0/(G1=班组生产计划!#REF!:'班组生产计划'!R2996),班组生产计划!#REF!:'班组生产计划'!I2996)</f>
        <v>#REF!</v>
      </c>
      <c r="K3" s="10" t="e">
        <f>LOOKUP(0,0/(G1=班组生产计划!#REF!:'班组生产计划'!R2996),班组生产计划!#REF!:'班组生产计划'!AF2996)</f>
        <v>#REF!</v>
      </c>
      <c r="L3" s="10" t="e">
        <f>LOOKUP(0,0/(G1=班组生产计划!#REF!:'班组生产计划'!R2996),班组生产计划!#REF!:'班组生产计划'!K2996)</f>
        <v>#REF!</v>
      </c>
      <c r="M3" s="21" t="s">
        <v>114</v>
      </c>
      <c r="N3" s="199" t="s">
        <v>115</v>
      </c>
      <c r="O3" s="200"/>
      <c r="P3" s="200"/>
      <c r="Q3" s="201"/>
      <c r="R3" s="199" t="s">
        <v>116</v>
      </c>
      <c r="S3" s="200"/>
      <c r="T3" s="200"/>
      <c r="U3" s="201"/>
      <c r="V3" s="199" t="s">
        <v>117</v>
      </c>
      <c r="W3" s="200"/>
      <c r="X3" s="200"/>
      <c r="Y3" s="201"/>
      <c r="Z3" s="199" t="s">
        <v>118</v>
      </c>
      <c r="AA3" s="200"/>
      <c r="AB3" s="200"/>
      <c r="AC3" s="201"/>
      <c r="AD3" s="199" t="s">
        <v>119</v>
      </c>
      <c r="AE3" s="200"/>
      <c r="AF3" s="200"/>
      <c r="AG3" s="201"/>
      <c r="AH3" s="199" t="s">
        <v>120</v>
      </c>
      <c r="AI3" s="200"/>
      <c r="AJ3" s="200"/>
      <c r="AK3" s="201"/>
      <c r="AL3" s="199" t="s">
        <v>121</v>
      </c>
      <c r="AM3" s="200"/>
      <c r="AN3" s="200"/>
      <c r="AO3" s="201"/>
      <c r="AP3" s="199" t="s">
        <v>122</v>
      </c>
      <c r="AQ3" s="200"/>
      <c r="AR3" s="200"/>
      <c r="AS3" s="201"/>
      <c r="AT3" s="199" t="s">
        <v>123</v>
      </c>
      <c r="AU3" s="200"/>
      <c r="AV3" s="200"/>
      <c r="AW3" s="201"/>
      <c r="AX3" s="23"/>
      <c r="AY3" s="202" t="s">
        <v>189</v>
      </c>
      <c r="AZ3" s="203"/>
      <c r="BA3" s="203"/>
      <c r="BB3" s="203"/>
      <c r="BC3" s="203"/>
      <c r="BD3" s="20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19" customFormat="1" ht="30" customHeight="1">
      <c r="A4" s="95"/>
      <c r="B4" s="95"/>
      <c r="C4" s="95"/>
      <c r="D4" s="95"/>
      <c r="E4" s="96"/>
      <c r="F4" s="123" t="s">
        <v>124</v>
      </c>
      <c r="G4" s="123" t="s">
        <v>125</v>
      </c>
      <c r="H4" s="97" t="s">
        <v>126</v>
      </c>
      <c r="I4" s="97" t="s">
        <v>127</v>
      </c>
      <c r="J4" s="97"/>
      <c r="K4" s="97"/>
      <c r="L4" s="97" t="s">
        <v>128</v>
      </c>
      <c r="M4" s="123"/>
      <c r="N4" s="97" t="s">
        <v>129</v>
      </c>
      <c r="O4" s="97" t="s">
        <v>130</v>
      </c>
      <c r="P4" s="97" t="s">
        <v>131</v>
      </c>
      <c r="Q4" s="97" t="s">
        <v>132</v>
      </c>
      <c r="R4" s="97" t="s">
        <v>129</v>
      </c>
      <c r="S4" s="97" t="s">
        <v>130</v>
      </c>
      <c r="T4" s="97" t="s">
        <v>131</v>
      </c>
      <c r="U4" s="97" t="s">
        <v>132</v>
      </c>
      <c r="V4" s="97" t="s">
        <v>129</v>
      </c>
      <c r="W4" s="97" t="s">
        <v>130</v>
      </c>
      <c r="X4" s="97" t="s">
        <v>131</v>
      </c>
      <c r="Y4" s="97" t="s">
        <v>132</v>
      </c>
      <c r="Z4" s="97" t="s">
        <v>129</v>
      </c>
      <c r="AA4" s="97" t="s">
        <v>130</v>
      </c>
      <c r="AB4" s="97" t="s">
        <v>131</v>
      </c>
      <c r="AC4" s="97" t="s">
        <v>132</v>
      </c>
      <c r="AD4" s="97" t="s">
        <v>129</v>
      </c>
      <c r="AE4" s="97" t="s">
        <v>130</v>
      </c>
      <c r="AF4" s="97" t="s">
        <v>131</v>
      </c>
      <c r="AG4" s="97" t="s">
        <v>132</v>
      </c>
      <c r="AH4" s="97" t="s">
        <v>129</v>
      </c>
      <c r="AI4" s="97" t="s">
        <v>130</v>
      </c>
      <c r="AJ4" s="97" t="s">
        <v>131</v>
      </c>
      <c r="AK4" s="97" t="s">
        <v>132</v>
      </c>
      <c r="AL4" s="97" t="s">
        <v>129</v>
      </c>
      <c r="AM4" s="97" t="s">
        <v>130</v>
      </c>
      <c r="AN4" s="97" t="s">
        <v>131</v>
      </c>
      <c r="AO4" s="97" t="s">
        <v>132</v>
      </c>
      <c r="AP4" s="97" t="s">
        <v>129</v>
      </c>
      <c r="AQ4" s="97" t="s">
        <v>130</v>
      </c>
      <c r="AR4" s="97" t="s">
        <v>131</v>
      </c>
      <c r="AS4" s="97" t="s">
        <v>132</v>
      </c>
      <c r="AT4" s="97" t="s">
        <v>129</v>
      </c>
      <c r="AU4" s="97" t="s">
        <v>130</v>
      </c>
      <c r="AV4" s="97" t="s">
        <v>131</v>
      </c>
      <c r="AW4" s="97" t="s">
        <v>132</v>
      </c>
      <c r="AX4" s="11"/>
      <c r="AY4" s="204"/>
      <c r="AZ4" s="204"/>
      <c r="BA4" s="204"/>
      <c r="BB4" s="204"/>
      <c r="BC4" s="204"/>
      <c r="BD4" s="204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 spans="1:77" ht="24" customHeight="1">
      <c r="A5" s="214" t="s">
        <v>133</v>
      </c>
      <c r="B5" s="214"/>
      <c r="C5" s="214"/>
      <c r="D5" s="214"/>
      <c r="E5" s="39"/>
      <c r="F5" s="7" t="s">
        <v>134</v>
      </c>
      <c r="G5" s="7" t="s">
        <v>135</v>
      </c>
      <c r="H5" s="40"/>
      <c r="I5" s="40">
        <v>4</v>
      </c>
      <c r="J5" s="40"/>
      <c r="K5" s="40"/>
      <c r="L5" s="98"/>
      <c r="M5" s="99">
        <f>P5+T5+X5+AB5+AF5+AJ5+AN5+AR5+AV5</f>
        <v>0</v>
      </c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197" t="s">
        <v>59</v>
      </c>
      <c r="AY5" s="198"/>
      <c r="AZ5" s="5" t="s">
        <v>68</v>
      </c>
      <c r="BA5" s="197" t="s">
        <v>60</v>
      </c>
      <c r="BB5" s="198"/>
      <c r="BC5" s="5" t="s">
        <v>70</v>
      </c>
      <c r="BD5" s="197" t="s">
        <v>61</v>
      </c>
      <c r="BE5" s="198"/>
      <c r="BF5" s="5" t="s">
        <v>71</v>
      </c>
      <c r="BG5" s="197" t="s">
        <v>62</v>
      </c>
      <c r="BH5" s="198"/>
      <c r="BI5" s="5" t="s">
        <v>72</v>
      </c>
      <c r="BJ5" s="197" t="s">
        <v>63</v>
      </c>
      <c r="BK5" s="198"/>
      <c r="BL5" s="5" t="s">
        <v>73</v>
      </c>
      <c r="BM5" s="197" t="s">
        <v>64</v>
      </c>
      <c r="BN5" s="198"/>
      <c r="BO5" s="5" t="s">
        <v>74</v>
      </c>
      <c r="BP5" s="197" t="s">
        <v>65</v>
      </c>
      <c r="BQ5" s="198"/>
      <c r="BR5" s="5" t="s">
        <v>75</v>
      </c>
      <c r="BS5" s="197" t="s">
        <v>66</v>
      </c>
      <c r="BT5" s="198"/>
      <c r="BU5" s="5" t="s">
        <v>76</v>
      </c>
      <c r="BV5" s="197" t="s">
        <v>67</v>
      </c>
      <c r="BW5" s="198"/>
      <c r="BX5" s="5" t="s">
        <v>191</v>
      </c>
      <c r="BY5" s="24" t="s">
        <v>69</v>
      </c>
    </row>
    <row r="6" spans="1:77" ht="24" customHeight="1">
      <c r="A6" s="97" t="s">
        <v>136</v>
      </c>
      <c r="B6" s="97" t="s">
        <v>137</v>
      </c>
      <c r="C6" s="97" t="s">
        <v>138</v>
      </c>
      <c r="D6" s="97" t="s">
        <v>139</v>
      </c>
      <c r="E6" s="39"/>
      <c r="F6" s="7"/>
      <c r="G6" s="7"/>
      <c r="H6" s="40"/>
      <c r="I6" s="40">
        <v>2</v>
      </c>
      <c r="J6" s="40"/>
      <c r="K6" s="40"/>
      <c r="L6" s="98"/>
      <c r="M6" s="99">
        <f t="shared" ref="M6:M69" si="0">P6+T6+X6+AB6+AF6+AJ6+AN6+AR6+AV6</f>
        <v>0</v>
      </c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25">
        <f>VLOOKUP("1S",$F$5:$N$200,9,FALSE)</f>
        <v>0</v>
      </c>
      <c r="AY6" s="25">
        <f>VLOOKUP("1E",$F$5:$O$200,10,FALSE)</f>
        <v>0</v>
      </c>
      <c r="AZ6" s="6">
        <f>IF(AX6="N","无",IF(OR(ISBLANK(AX6),(AX6=0)),IF(OR(ISBLANK(AY6),(AY6=0)),0,"ERROR"),IF(OR(ISBLANK(AY6),(AY6=0)),1,10)))</f>
        <v>0</v>
      </c>
      <c r="BA6" s="25">
        <f>VLOOKUP("1S",$F$5:$S$200,13,FALSE)</f>
        <v>0</v>
      </c>
      <c r="BB6" s="25">
        <f>VLOOKUP("1E",$F$5:$S$200,14,FALSE)</f>
        <v>0</v>
      </c>
      <c r="BC6" s="6">
        <f>IF(BA6="N","无",IF(OR(ISBLANK(BA6),(BA6=0)),IF(OR(ISBLANK(BB6),(BB6=0)),0,"ERROR"),IF(OR(ISBLANK(BB6),(BB6=0)),1,10)))</f>
        <v>0</v>
      </c>
      <c r="BD6" s="25">
        <f>VLOOKUP("1S",$F$5:$W$200,17,FALSE)</f>
        <v>0</v>
      </c>
      <c r="BE6" s="25">
        <f>VLOOKUP("1E",$F$5:$W$200,18,FALSE)</f>
        <v>0</v>
      </c>
      <c r="BF6" s="6">
        <f>IF(BD6="N","无",IF(OR(ISBLANK(BD6),(BD6=0)),IF(OR(ISBLANK(BE6),(BE6=0)),0,"ERROR"),IF(OR(ISBLANK(BE6),(BE6=0)),1,10)))</f>
        <v>0</v>
      </c>
      <c r="BG6" s="25">
        <f>VLOOKUP("1S",$F$5:$AA$200,21,FALSE)</f>
        <v>0</v>
      </c>
      <c r="BH6" s="25">
        <f>VLOOKUP("1E",$F$5:$AA$200,22,FALSE)</f>
        <v>0</v>
      </c>
      <c r="BI6" s="6">
        <f>IF(BG6="N","无",IF(OR(ISBLANK(BG6),(BG6=0)),IF(OR(ISBLANK(BH6),(BH6=0)),0,"ERROR"),IF(OR(ISBLANK(BH6),(BH6=0)),1,10)))</f>
        <v>0</v>
      </c>
      <c r="BJ6" s="25">
        <f>VLOOKUP("1S",$F$5:$AE$200,25,FALSE)</f>
        <v>0</v>
      </c>
      <c r="BK6" s="25">
        <f>VLOOKUP("1E",$F$5:$AE$200,26,FALSE)</f>
        <v>0</v>
      </c>
      <c r="BL6" s="6">
        <f>IF(BJ6="N","无",IF(OR(ISBLANK(BJ6),(BJ6=0)),IF(OR(ISBLANK(BK6),(BK6=0)),0,"ERROR"),IF(OR(ISBLANK(BK6),(BK6=0)),1,10)))</f>
        <v>0</v>
      </c>
      <c r="BM6" s="25">
        <f>VLOOKUP("1S",$F$5:$AI$200,29,FALSE)</f>
        <v>0</v>
      </c>
      <c r="BN6" s="25">
        <f>VLOOKUP("1E",$F$5:$AI$200,30,FALSE)</f>
        <v>0</v>
      </c>
      <c r="BO6" s="6">
        <f>IF(BM6="N","无",IF(OR(ISBLANK(BM6),(BM6=0)),IF(OR(ISBLANK(BN6),(BN6=0)),0,"ERROR"),IF(OR(ISBLANK(BN6),(BN6=0)),1,10)))</f>
        <v>0</v>
      </c>
      <c r="BP6" s="25">
        <f>VLOOKUP("1S",$F$5:$AM$200,33,FALSE)</f>
        <v>0</v>
      </c>
      <c r="BQ6" s="25">
        <f>VLOOKUP("1E",$F$5:$AM$200,34,FALSE)</f>
        <v>0</v>
      </c>
      <c r="BR6" s="6">
        <f>IF(BP6="N","无",IF(OR(ISBLANK(BP6),(BP6=0)),IF(OR(ISBLANK(BQ6),(BQ6=0)),0,"ERROR"),IF(OR(ISBLANK(BQ6),(BQ6=0)),1,10)))</f>
        <v>0</v>
      </c>
      <c r="BS6" s="25">
        <f>VLOOKUP("1S",$F$5:$AQ$200,37,FALSE)</f>
        <v>0</v>
      </c>
      <c r="BT6" s="25">
        <f>VLOOKUP("1E",$F$5:$AQ$200,38,FALSE)</f>
        <v>0</v>
      </c>
      <c r="BU6" s="6">
        <f>IF(BS6="N","无",IF(OR(ISBLANK(BS6),(BS6=0)),IF(OR(ISBLANK(BT6),(BT6=0)),0,"ERROR"),IF(OR(ISBLANK(BT6),(BT6=0)),1,10)))</f>
        <v>0</v>
      </c>
      <c r="BV6" s="25">
        <f>VLOOKUP("1S",$F$5:$AU$200,41,FALSE)</f>
        <v>0</v>
      </c>
      <c r="BW6" s="25">
        <f>VLOOKUP("1E",$F$5:$AU$200,42,FALSE)</f>
        <v>0</v>
      </c>
      <c r="BX6" s="6">
        <f>IF(BV6="N","无",IF(OR(ISBLANK(BV6),(BV6=0)),IF(OR(ISBLANK(BW6),(BW6=0)),0,"ERROR"),IF(OR(ISBLANK(BW6),(BW6=0)),1,10)))</f>
        <v>0</v>
      </c>
      <c r="BY6" s="28">
        <f>IF(AX6="N","无",BX6+BU6+BR6+BO6+BL6+BI6+BF6+BC6+AZ6)</f>
        <v>0</v>
      </c>
    </row>
    <row r="7" spans="1:77" ht="24" customHeight="1">
      <c r="A7" s="97" t="s">
        <v>140</v>
      </c>
      <c r="B7" s="95"/>
      <c r="C7" s="95"/>
      <c r="D7" s="95"/>
      <c r="E7" s="39"/>
      <c r="F7" s="7"/>
      <c r="G7" s="7"/>
      <c r="H7" s="40"/>
      <c r="I7" s="40"/>
      <c r="J7" s="40"/>
      <c r="K7" s="40"/>
      <c r="L7" s="98"/>
      <c r="M7" s="99">
        <f t="shared" si="0"/>
        <v>0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25">
        <f>VLOOKUP("2S",$F$5:$N$200,9,FALSE)</f>
        <v>0</v>
      </c>
      <c r="AY7" s="25">
        <f>VLOOKUP("2E",$F$5:$O$200,10,FALSE)</f>
        <v>0</v>
      </c>
      <c r="AZ7" s="6">
        <f t="shared" ref="AZ7:AZ13" si="1">IF(AX7="N","无",IF(OR(ISBLANK(AX7),(AX7=0)),IF(OR(ISBLANK(AY7),(AY7=0)),0,"ERROR"),IF(OR(ISBLANK(AY7),(AY7=0)),1,10)))</f>
        <v>0</v>
      </c>
      <c r="BA7" s="25">
        <f>VLOOKUP("2S",$F$5:$S$200,13,FALSE)</f>
        <v>0</v>
      </c>
      <c r="BB7" s="25">
        <f>VLOOKUP("2E",$F$5:$S$200,14,FALSE)</f>
        <v>0</v>
      </c>
      <c r="BC7" s="6">
        <f t="shared" ref="BC7:BC13" si="2">IF(BA7="N","无",IF(OR(ISBLANK(BA7),(BA7=0)),IF(OR(ISBLANK(BB7),(BB7=0)),0,"ERROR"),IF(OR(ISBLANK(BB7),(BB7=0)),1,10)))</f>
        <v>0</v>
      </c>
      <c r="BD7" s="25">
        <f>VLOOKUP("2S",$F$5:$W$200,17,FALSE)</f>
        <v>0</v>
      </c>
      <c r="BE7" s="25">
        <f>VLOOKUP("2E",$F$5:$W$200,18,FALSE)</f>
        <v>0</v>
      </c>
      <c r="BF7" s="6">
        <f t="shared" ref="BF7:BF13" si="3">IF(BD7="N","无",IF(OR(ISBLANK(BD7),(BD7=0)),IF(OR(ISBLANK(BE7),(BE7=0)),0,"ERROR"),IF(OR(ISBLANK(BE7),(BE7=0)),1,10)))</f>
        <v>0</v>
      </c>
      <c r="BG7" s="25">
        <f>VLOOKUP("2S",$F$5:$AA$200,21,FALSE)</f>
        <v>0</v>
      </c>
      <c r="BH7" s="25">
        <f>VLOOKUP("2E",$F$5:$AA$200,22,FALSE)</f>
        <v>0</v>
      </c>
      <c r="BI7" s="6">
        <f t="shared" ref="BI7:BI13" si="4">IF(BG7="N","无",IF(OR(ISBLANK(BG7),(BG7=0)),IF(OR(ISBLANK(BH7),(BH7=0)),0,"ERROR"),IF(OR(ISBLANK(BH7),(BH7=0)),1,10)))</f>
        <v>0</v>
      </c>
      <c r="BJ7" s="25">
        <f>VLOOKUP("2S",$F$5:$AE$200,25,FALSE)</f>
        <v>0</v>
      </c>
      <c r="BK7" s="25">
        <f>VLOOKUP("2E",$F$5:$AE$200,26,FALSE)</f>
        <v>0</v>
      </c>
      <c r="BL7" s="6">
        <f t="shared" ref="BL7:BL13" si="5">IF(BJ7="N","无",IF(OR(ISBLANK(BJ7),(BJ7=0)),IF(OR(ISBLANK(BK7),(BK7=0)),0,"ERROR"),IF(OR(ISBLANK(BK7),(BK7=0)),1,10)))</f>
        <v>0</v>
      </c>
      <c r="BM7" s="25">
        <f>VLOOKUP("2S",$F$5:$AI$200,29,FALSE)</f>
        <v>0</v>
      </c>
      <c r="BN7" s="25">
        <f>VLOOKUP("2E",$F$5:$AI$200,30,FALSE)</f>
        <v>0</v>
      </c>
      <c r="BO7" s="6">
        <f t="shared" ref="BO7:BO13" si="6">IF(BM7="N","无",IF(OR(ISBLANK(BM7),(BM7=0)),IF(OR(ISBLANK(BN7),(BN7=0)),0,"ERROR"),IF(OR(ISBLANK(BN7),(BN7=0)),1,10)))</f>
        <v>0</v>
      </c>
      <c r="BP7" s="25">
        <f>VLOOKUP("2S",$F$5:$AM$200,33,FALSE)</f>
        <v>0</v>
      </c>
      <c r="BQ7" s="25">
        <f>VLOOKUP("2E",$F$5:$AM$200,34,FALSE)</f>
        <v>0</v>
      </c>
      <c r="BR7" s="6">
        <f t="shared" ref="BR7:BR13" si="7">IF(BP7="N","无",IF(OR(ISBLANK(BP7),(BP7=0)),IF(OR(ISBLANK(BQ7),(BQ7=0)),0,"ERROR"),IF(OR(ISBLANK(BQ7),(BQ7=0)),1,10)))</f>
        <v>0</v>
      </c>
      <c r="BS7" s="25">
        <f>VLOOKUP("2S",$F$5:$AQ$200,37,FALSE)</f>
        <v>0</v>
      </c>
      <c r="BT7" s="25">
        <f>VLOOKUP("2E",$F$5:$AQ$200,38,FALSE)</f>
        <v>0</v>
      </c>
      <c r="BU7" s="6">
        <f t="shared" ref="BU7:BU13" si="8">IF(BS7="N","无",IF(OR(ISBLANK(BS7),(BS7=0)),IF(OR(ISBLANK(BT7),(BT7=0)),0,"ERROR"),IF(OR(ISBLANK(BT7),(BT7=0)),1,10)))</f>
        <v>0</v>
      </c>
      <c r="BV7" s="25">
        <f>VLOOKUP("2S",$F$5:$AU$200,41,FALSE)</f>
        <v>0</v>
      </c>
      <c r="BW7" s="25">
        <f>VLOOKUP("2E",$F$5:$AU$200,42,FALSE)</f>
        <v>0</v>
      </c>
      <c r="BX7" s="6">
        <f t="shared" ref="BX7:BX13" si="9">IF(BV7="N","无",IF(OR(ISBLANK(BV7),(BV7=0)),IF(OR(ISBLANK(BW7),(BW7=0)),0,"ERROR"),IF(OR(ISBLANK(BW7),(BW7=0)),1,10)))</f>
        <v>0</v>
      </c>
      <c r="BY7" s="28">
        <f t="shared" ref="BY7:BY13" si="10">IF(AX7="N","无",BX7+BU7+BR7+BO7+BL7+BI7+BF7+BC7+AZ7)</f>
        <v>0</v>
      </c>
    </row>
    <row r="8" spans="1:77" ht="24" customHeight="1">
      <c r="A8" s="97" t="s">
        <v>141</v>
      </c>
      <c r="B8" s="95"/>
      <c r="C8" s="95"/>
      <c r="D8" s="95"/>
      <c r="E8" s="39"/>
      <c r="F8" s="7"/>
      <c r="G8" s="7"/>
      <c r="H8" s="40"/>
      <c r="I8" s="40">
        <v>3</v>
      </c>
      <c r="J8" s="40"/>
      <c r="K8" s="40"/>
      <c r="L8" s="98"/>
      <c r="M8" s="99">
        <f t="shared" si="0"/>
        <v>0</v>
      </c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25">
        <f>VLOOKUP("3S",$F$5:$N$200,9,FALSE)</f>
        <v>0</v>
      </c>
      <c r="AY8" s="25">
        <f>VLOOKUP("3E",$F$5:$O$200,10,FALSE)</f>
        <v>0</v>
      </c>
      <c r="AZ8" s="6">
        <f t="shared" si="1"/>
        <v>0</v>
      </c>
      <c r="BA8" s="25">
        <f>VLOOKUP("3S",$F$5:$S$200,13,FALSE)</f>
        <v>0</v>
      </c>
      <c r="BB8" s="25">
        <f>VLOOKUP("3E",$F$5:$S$200,14,FALSE)</f>
        <v>0</v>
      </c>
      <c r="BC8" s="6">
        <f t="shared" si="2"/>
        <v>0</v>
      </c>
      <c r="BD8" s="25">
        <f>VLOOKUP("3S",$F$5:$W$200,17,FALSE)</f>
        <v>0</v>
      </c>
      <c r="BE8" s="25">
        <f>VLOOKUP("3E",$F$5:$W$200,18,FALSE)</f>
        <v>0</v>
      </c>
      <c r="BF8" s="6">
        <f t="shared" si="3"/>
        <v>0</v>
      </c>
      <c r="BG8" s="25">
        <f>VLOOKUP("3S",$F$5:$AA$200,21,FALSE)</f>
        <v>0</v>
      </c>
      <c r="BH8" s="25">
        <f>VLOOKUP("3E",$F$5:$AA$200,22,FALSE)</f>
        <v>0</v>
      </c>
      <c r="BI8" s="6">
        <f t="shared" si="4"/>
        <v>0</v>
      </c>
      <c r="BJ8" s="25">
        <f>VLOOKUP("3S",$F$5:$AE$200,25,FALSE)</f>
        <v>0</v>
      </c>
      <c r="BK8" s="25">
        <f>VLOOKUP("3E",$F$5:$AE$200,26,FALSE)</f>
        <v>0</v>
      </c>
      <c r="BL8" s="6">
        <f t="shared" si="5"/>
        <v>0</v>
      </c>
      <c r="BM8" s="25">
        <f>VLOOKUP("3S",$F$5:$AI$200,29,FALSE)</f>
        <v>0</v>
      </c>
      <c r="BN8" s="25">
        <f>VLOOKUP("3E",$F$5:$AI$200,30,FALSE)</f>
        <v>0</v>
      </c>
      <c r="BO8" s="6">
        <f t="shared" si="6"/>
        <v>0</v>
      </c>
      <c r="BP8" s="25">
        <f>VLOOKUP("3S",$F$5:$AM$200,33,FALSE)</f>
        <v>0</v>
      </c>
      <c r="BQ8" s="25">
        <f>VLOOKUP("3E",$F$5:$AM$200,34,FALSE)</f>
        <v>0</v>
      </c>
      <c r="BR8" s="6">
        <f t="shared" si="7"/>
        <v>0</v>
      </c>
      <c r="BS8" s="25">
        <f>VLOOKUP("3S",$F$5:$AQ$200,37,FALSE)</f>
        <v>0</v>
      </c>
      <c r="BT8" s="25">
        <f>VLOOKUP("3E",$F$5:$AQ$200,38,FALSE)</f>
        <v>0</v>
      </c>
      <c r="BU8" s="6">
        <f t="shared" si="8"/>
        <v>0</v>
      </c>
      <c r="BV8" s="25">
        <f>VLOOKUP("3S",$F$5:$AU$200,41,FALSE)</f>
        <v>0</v>
      </c>
      <c r="BW8" s="25">
        <f>VLOOKUP("3E",$F$5:$AU$200,42,FALSE)</f>
        <v>0</v>
      </c>
      <c r="BX8" s="6">
        <f t="shared" si="9"/>
        <v>0</v>
      </c>
      <c r="BY8" s="28">
        <f t="shared" si="10"/>
        <v>0</v>
      </c>
    </row>
    <row r="9" spans="1:77" ht="24" customHeight="1">
      <c r="A9" s="97" t="s">
        <v>142</v>
      </c>
      <c r="B9" s="95"/>
      <c r="C9" s="95"/>
      <c r="D9" s="95"/>
      <c r="E9" s="39"/>
      <c r="F9" s="7" t="s">
        <v>147</v>
      </c>
      <c r="G9" s="7"/>
      <c r="H9" s="40"/>
      <c r="I9" s="40">
        <v>3</v>
      </c>
      <c r="J9" s="40"/>
      <c r="K9" s="40"/>
      <c r="L9" s="98"/>
      <c r="M9" s="99">
        <f t="shared" si="0"/>
        <v>0</v>
      </c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25">
        <f>VLOOKUP("4SE",$F$5:$N$200,9,FALSE)</f>
        <v>0</v>
      </c>
      <c r="AY9" s="25">
        <f>VLOOKUP("4SE",$F$5:$O$200,10,FALSE)</f>
        <v>0</v>
      </c>
      <c r="AZ9" s="6">
        <f t="shared" si="1"/>
        <v>0</v>
      </c>
      <c r="BA9" s="25">
        <f>VLOOKUP("4SE",$F$5:$S$200,13,FALSE)</f>
        <v>0</v>
      </c>
      <c r="BB9" s="25">
        <f>VLOOKUP("4SE",$F$5:$S$200,14,FALSE)</f>
        <v>0</v>
      </c>
      <c r="BC9" s="6">
        <f t="shared" si="2"/>
        <v>0</v>
      </c>
      <c r="BD9" s="25">
        <f>VLOOKUP("4SE",$F$5:$W$200,17,FALSE)</f>
        <v>0</v>
      </c>
      <c r="BE9" s="25">
        <f>VLOOKUP("4SE",$F$5:$W$200,18,FALSE)</f>
        <v>0</v>
      </c>
      <c r="BF9" s="6">
        <f t="shared" si="3"/>
        <v>0</v>
      </c>
      <c r="BG9" s="25">
        <f>VLOOKUP("4SE",$F$5:$AA$200,21,FALSE)</f>
        <v>0</v>
      </c>
      <c r="BH9" s="25">
        <f>VLOOKUP("4SE",$F$5:$AA$200,22,FALSE)</f>
        <v>0</v>
      </c>
      <c r="BI9" s="6">
        <f t="shared" si="4"/>
        <v>0</v>
      </c>
      <c r="BJ9" s="25">
        <f>VLOOKUP("4SE",$F$5:$AE$200,25,FALSE)</f>
        <v>0</v>
      </c>
      <c r="BK9" s="25">
        <f>VLOOKUP("4SE",$F$5:$AE$200,26,FALSE)</f>
        <v>0</v>
      </c>
      <c r="BL9" s="6">
        <f t="shared" si="5"/>
        <v>0</v>
      </c>
      <c r="BM9" s="25">
        <f>VLOOKUP("4SE",$F$5:$AI$200,29,FALSE)</f>
        <v>0</v>
      </c>
      <c r="BN9" s="25">
        <f>VLOOKUP("4SE",$F$5:$AI$200,30,FALSE)</f>
        <v>0</v>
      </c>
      <c r="BO9" s="6">
        <f t="shared" si="6"/>
        <v>0</v>
      </c>
      <c r="BP9" s="25">
        <f>VLOOKUP("4SE",$F$5:$AM$200,33,FALSE)</f>
        <v>0</v>
      </c>
      <c r="BQ9" s="25">
        <f>VLOOKUP("4SE",$F$5:$AM$200,34,FALSE)</f>
        <v>0</v>
      </c>
      <c r="BR9" s="6">
        <f t="shared" si="7"/>
        <v>0</v>
      </c>
      <c r="BS9" s="25">
        <f>VLOOKUP("4SE",$F$5:$AQ$200,37,FALSE)</f>
        <v>0</v>
      </c>
      <c r="BT9" s="25">
        <f>VLOOKUP("4SE",$F$5:$AQ$200,38,FALSE)</f>
        <v>0</v>
      </c>
      <c r="BU9" s="6">
        <f t="shared" si="8"/>
        <v>0</v>
      </c>
      <c r="BV9" s="25">
        <f>VLOOKUP("4SE",$F$5:$AU$200,41,FALSE)</f>
        <v>0</v>
      </c>
      <c r="BW9" s="25">
        <f>VLOOKUP("4SE",$F$5:$AU$200,42,FALSE)</f>
        <v>0</v>
      </c>
      <c r="BX9" s="6">
        <f t="shared" si="9"/>
        <v>0</v>
      </c>
      <c r="BY9" s="28">
        <f t="shared" si="10"/>
        <v>0</v>
      </c>
    </row>
    <row r="10" spans="1:77" ht="24" customHeight="1">
      <c r="A10" s="97" t="s">
        <v>143</v>
      </c>
      <c r="B10" s="95"/>
      <c r="C10" s="95"/>
      <c r="D10" s="95"/>
      <c r="E10" s="39"/>
      <c r="F10" s="7" t="s">
        <v>149</v>
      </c>
      <c r="G10" s="7" t="s">
        <v>150</v>
      </c>
      <c r="H10" s="40"/>
      <c r="I10" s="40"/>
      <c r="J10" s="40"/>
      <c r="K10" s="40"/>
      <c r="L10" s="98"/>
      <c r="M10" s="99">
        <f t="shared" si="0"/>
        <v>0</v>
      </c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25">
        <f>VLOOKUP("5S",$F$5:$N$200,9,FALSE)</f>
        <v>0</v>
      </c>
      <c r="AY10" s="25">
        <f>VLOOKUP("5E",$F$5:$O$200,10,FALSE)</f>
        <v>0</v>
      </c>
      <c r="AZ10" s="6">
        <f t="shared" si="1"/>
        <v>0</v>
      </c>
      <c r="BA10" s="25">
        <f>VLOOKUP("5S",$F$5:$S$200,13,FALSE)</f>
        <v>0</v>
      </c>
      <c r="BB10" s="25">
        <f>VLOOKUP("5E",$F$5:$S$200,14,FALSE)</f>
        <v>0</v>
      </c>
      <c r="BC10" s="6">
        <f t="shared" si="2"/>
        <v>0</v>
      </c>
      <c r="BD10" s="25">
        <f>VLOOKUP("5S",$F$5:$W$200,17,FALSE)</f>
        <v>0</v>
      </c>
      <c r="BE10" s="25">
        <f>VLOOKUP("5E",$F$5:$W$200,18,FALSE)</f>
        <v>0</v>
      </c>
      <c r="BF10" s="6">
        <f t="shared" si="3"/>
        <v>0</v>
      </c>
      <c r="BG10" s="25">
        <f>VLOOKUP("5S",$F$5:$AA$200,21,FALSE)</f>
        <v>0</v>
      </c>
      <c r="BH10" s="25">
        <f>VLOOKUP("5E",$F$5:$AA$200,22,FALSE)</f>
        <v>0</v>
      </c>
      <c r="BI10" s="6">
        <f t="shared" si="4"/>
        <v>0</v>
      </c>
      <c r="BJ10" s="25">
        <f>VLOOKUP("5S",$F$5:$AE$200,25,FALSE)</f>
        <v>0</v>
      </c>
      <c r="BK10" s="25">
        <f>VLOOKUP("5E",$F$5:$AE$200,26,FALSE)</f>
        <v>0</v>
      </c>
      <c r="BL10" s="6">
        <f t="shared" si="5"/>
        <v>0</v>
      </c>
      <c r="BM10" s="25">
        <f>VLOOKUP("5S",$F$5:$AI$200,29,FALSE)</f>
        <v>0</v>
      </c>
      <c r="BN10" s="25">
        <f>VLOOKUP("5E",$F$5:$AI$200,30,FALSE)</f>
        <v>0</v>
      </c>
      <c r="BO10" s="6">
        <f t="shared" si="6"/>
        <v>0</v>
      </c>
      <c r="BP10" s="25">
        <f>VLOOKUP("5S",$F$5:$AM$200,33,FALSE)</f>
        <v>0</v>
      </c>
      <c r="BQ10" s="25">
        <f>VLOOKUP("5E",$F$5:$AM$200,34,FALSE)</f>
        <v>0</v>
      </c>
      <c r="BR10" s="6">
        <f t="shared" si="7"/>
        <v>0</v>
      </c>
      <c r="BS10" s="25">
        <f>VLOOKUP("5S",$F$5:$AQ$200,37,FALSE)</f>
        <v>0</v>
      </c>
      <c r="BT10" s="25">
        <f>VLOOKUP("5E",$F$5:$AQ$200,38,FALSE)</f>
        <v>0</v>
      </c>
      <c r="BU10" s="6">
        <f t="shared" si="8"/>
        <v>0</v>
      </c>
      <c r="BV10" s="25">
        <f>VLOOKUP("5S",$F$5:$AU$200,41,FALSE)</f>
        <v>0</v>
      </c>
      <c r="BW10" s="25">
        <f>VLOOKUP("5E",$F$5:$AU$200,42,FALSE)</f>
        <v>0</v>
      </c>
      <c r="BX10" s="6">
        <f t="shared" si="9"/>
        <v>0</v>
      </c>
      <c r="BY10" s="28">
        <f t="shared" si="10"/>
        <v>0</v>
      </c>
    </row>
    <row r="11" spans="1:77" ht="24" customHeight="1">
      <c r="A11" s="97" t="s">
        <v>144</v>
      </c>
      <c r="B11" s="95"/>
      <c r="C11" s="95"/>
      <c r="D11" s="95"/>
      <c r="E11" s="39"/>
      <c r="F11" s="7" t="s">
        <v>157</v>
      </c>
      <c r="G11" s="7"/>
      <c r="H11" s="40"/>
      <c r="I11" s="40"/>
      <c r="J11" s="40"/>
      <c r="K11" s="40"/>
      <c r="L11" s="98"/>
      <c r="M11" s="99">
        <f t="shared" si="0"/>
        <v>0</v>
      </c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25">
        <f>VLOOKUP("6S",$F$5:$N$200,9,FALSE)</f>
        <v>0</v>
      </c>
      <c r="AY11" s="25">
        <f>VLOOKUP("6E",$F$5:$O$200,10,FALSE)</f>
        <v>0</v>
      </c>
      <c r="AZ11" s="6">
        <f t="shared" si="1"/>
        <v>0</v>
      </c>
      <c r="BA11" s="25">
        <f>VLOOKUP("6S",$F$5:$S$200,13,FALSE)</f>
        <v>0</v>
      </c>
      <c r="BB11" s="25">
        <f>VLOOKUP("6E",$F$5:$S$200,14,FALSE)</f>
        <v>0</v>
      </c>
      <c r="BC11" s="6">
        <f t="shared" si="2"/>
        <v>0</v>
      </c>
      <c r="BD11" s="25">
        <f>VLOOKUP("6S",$F$5:$W$200,17,FALSE)</f>
        <v>0</v>
      </c>
      <c r="BE11" s="25">
        <f>VLOOKUP("6E",$F$5:$W$200,18,FALSE)</f>
        <v>0</v>
      </c>
      <c r="BF11" s="6">
        <f t="shared" si="3"/>
        <v>0</v>
      </c>
      <c r="BG11" s="25">
        <f>VLOOKUP("6S",$F$5:$AA$200,21,FALSE)</f>
        <v>0</v>
      </c>
      <c r="BH11" s="25">
        <f>VLOOKUP("6E",$F$5:$AA$200,22,FALSE)</f>
        <v>0</v>
      </c>
      <c r="BI11" s="6">
        <f t="shared" si="4"/>
        <v>0</v>
      </c>
      <c r="BJ11" s="25">
        <f>VLOOKUP("6S",$F$5:$AE$200,25,FALSE)</f>
        <v>0</v>
      </c>
      <c r="BK11" s="25">
        <f>VLOOKUP("6E",$F$5:$AE$200,26,FALSE)</f>
        <v>0</v>
      </c>
      <c r="BL11" s="6">
        <f t="shared" si="5"/>
        <v>0</v>
      </c>
      <c r="BM11" s="25">
        <f>VLOOKUP("6S",$F$5:$AI$200,29,FALSE)</f>
        <v>0</v>
      </c>
      <c r="BN11" s="25">
        <f>VLOOKUP("6E",$F$5:$AI$200,30,FALSE)</f>
        <v>0</v>
      </c>
      <c r="BO11" s="6">
        <f t="shared" si="6"/>
        <v>0</v>
      </c>
      <c r="BP11" s="25">
        <f>VLOOKUP("6S",$F$5:$AM$200,33,FALSE)</f>
        <v>0</v>
      </c>
      <c r="BQ11" s="25">
        <f>VLOOKUP("6E",$F$5:$AM$200,34,FALSE)</f>
        <v>0</v>
      </c>
      <c r="BR11" s="6">
        <f t="shared" si="7"/>
        <v>0</v>
      </c>
      <c r="BS11" s="25">
        <f>VLOOKUP("6S",$F$5:$AQ$200,37,FALSE)</f>
        <v>0</v>
      </c>
      <c r="BT11" s="25">
        <f>VLOOKUP("6E",$F$5:$AQ$200,38,FALSE)</f>
        <v>0</v>
      </c>
      <c r="BU11" s="6">
        <f t="shared" si="8"/>
        <v>0</v>
      </c>
      <c r="BV11" s="25">
        <f>VLOOKUP("6S",$F$5:$AU$200,41,FALSE)</f>
        <v>0</v>
      </c>
      <c r="BW11" s="25">
        <f>VLOOKUP("6E",$F$5:$AU$200,42,FALSE)</f>
        <v>0</v>
      </c>
      <c r="BX11" s="6">
        <f t="shared" si="9"/>
        <v>0</v>
      </c>
      <c r="BY11" s="28">
        <f t="shared" si="10"/>
        <v>0</v>
      </c>
    </row>
    <row r="12" spans="1:77" ht="24" customHeight="1">
      <c r="A12" s="97" t="s">
        <v>145</v>
      </c>
      <c r="B12" s="95"/>
      <c r="C12" s="95"/>
      <c r="D12" s="95"/>
      <c r="E12" s="39"/>
      <c r="F12" s="7" t="s">
        <v>159</v>
      </c>
      <c r="G12" s="7" t="s">
        <v>0</v>
      </c>
      <c r="H12" s="40"/>
      <c r="I12" s="40">
        <v>3</v>
      </c>
      <c r="J12" s="40"/>
      <c r="K12" s="40"/>
      <c r="L12" s="98"/>
      <c r="M12" s="99">
        <f t="shared" si="0"/>
        <v>0</v>
      </c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25">
        <f>VLOOKUP("7S",$F$5:$N$200,9,FALSE)</f>
        <v>0</v>
      </c>
      <c r="AY12" s="25">
        <f>VLOOKUP("7E",$F$5:$O$200,10,FALSE)</f>
        <v>0</v>
      </c>
      <c r="AZ12" s="6">
        <f t="shared" si="1"/>
        <v>0</v>
      </c>
      <c r="BA12" s="25">
        <f>VLOOKUP("7S",$F$5:$S$200,13,FALSE)</f>
        <v>0</v>
      </c>
      <c r="BB12" s="25">
        <f>VLOOKUP("7E",$F$5:$S$200,14,FALSE)</f>
        <v>0</v>
      </c>
      <c r="BC12" s="6">
        <f t="shared" si="2"/>
        <v>0</v>
      </c>
      <c r="BD12" s="25">
        <f>VLOOKUP("7S",$F$5:$W$200,17,FALSE)</f>
        <v>0</v>
      </c>
      <c r="BE12" s="25">
        <f>VLOOKUP("7E",$F$5:$W$200,18,FALSE)</f>
        <v>0</v>
      </c>
      <c r="BF12" s="6">
        <f t="shared" si="3"/>
        <v>0</v>
      </c>
      <c r="BG12" s="25">
        <f>VLOOKUP("7S",$F$5:$AA$200,21,FALSE)</f>
        <v>0</v>
      </c>
      <c r="BH12" s="25">
        <f>VLOOKUP("7E",$F$5:$AA$200,22,FALSE)</f>
        <v>0</v>
      </c>
      <c r="BI12" s="6">
        <f t="shared" si="4"/>
        <v>0</v>
      </c>
      <c r="BJ12" s="25">
        <f>VLOOKUP("7S",$F$5:$AE$200,25,FALSE)</f>
        <v>0</v>
      </c>
      <c r="BK12" s="25">
        <f>VLOOKUP("7E",$F$5:$AE$200,26,FALSE)</f>
        <v>0</v>
      </c>
      <c r="BL12" s="6">
        <f t="shared" si="5"/>
        <v>0</v>
      </c>
      <c r="BM12" s="25">
        <f>VLOOKUP("7S",$F$5:$AI$200,29,FALSE)</f>
        <v>0</v>
      </c>
      <c r="BN12" s="25">
        <f>VLOOKUP("7E",$F$5:$AI$200,30,FALSE)</f>
        <v>0</v>
      </c>
      <c r="BO12" s="6">
        <f t="shared" si="6"/>
        <v>0</v>
      </c>
      <c r="BP12" s="25">
        <f>VLOOKUP("7S",$F$5:$AM$200,33,FALSE)</f>
        <v>0</v>
      </c>
      <c r="BQ12" s="25">
        <f>VLOOKUP("7E",$F$5:$AM$200,34,FALSE)</f>
        <v>0</v>
      </c>
      <c r="BR12" s="6">
        <f t="shared" si="7"/>
        <v>0</v>
      </c>
      <c r="BS12" s="25">
        <f>VLOOKUP("7S",$F$5:$AQ$200,37,FALSE)</f>
        <v>0</v>
      </c>
      <c r="BT12" s="25">
        <f>VLOOKUP("7E",$F$5:$AQ$200,38,FALSE)</f>
        <v>0</v>
      </c>
      <c r="BU12" s="6">
        <f t="shared" si="8"/>
        <v>0</v>
      </c>
      <c r="BV12" s="25">
        <f>VLOOKUP("7S",$F$5:$AU$200,41,FALSE)</f>
        <v>0</v>
      </c>
      <c r="BW12" s="25">
        <f>VLOOKUP("7E",$F$5:$AU$200,42,FALSE)</f>
        <v>0</v>
      </c>
      <c r="BX12" s="6">
        <f t="shared" si="9"/>
        <v>0</v>
      </c>
      <c r="BY12" s="28">
        <f t="shared" si="10"/>
        <v>0</v>
      </c>
    </row>
    <row r="13" spans="1:77" ht="24" customHeight="1">
      <c r="A13" s="97" t="s">
        <v>146</v>
      </c>
      <c r="B13" s="95"/>
      <c r="C13" s="95"/>
      <c r="D13" s="95"/>
      <c r="E13" s="39"/>
      <c r="F13" s="7"/>
      <c r="G13" s="7"/>
      <c r="H13" s="40"/>
      <c r="I13" s="40">
        <v>2</v>
      </c>
      <c r="J13" s="40"/>
      <c r="K13" s="40"/>
      <c r="L13" s="98"/>
      <c r="M13" s="99">
        <f t="shared" si="0"/>
        <v>0</v>
      </c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25">
        <f>VLOOKUP("8SE",$F$5:$N$200,9,FALSE)</f>
        <v>0</v>
      </c>
      <c r="AY13" s="25">
        <f>VLOOKUP("8SE",$F$5:$O$200,10,FALSE)</f>
        <v>0</v>
      </c>
      <c r="AZ13" s="6">
        <f t="shared" si="1"/>
        <v>0</v>
      </c>
      <c r="BA13" s="25">
        <f>VLOOKUP("8SE",$F$5:$S$200,13,FALSE)</f>
        <v>0</v>
      </c>
      <c r="BB13" s="25">
        <f>VLOOKUP("8SE",$F$5:$S$200,14,FALSE)</f>
        <v>0</v>
      </c>
      <c r="BC13" s="6">
        <f t="shared" si="2"/>
        <v>0</v>
      </c>
      <c r="BD13" s="25">
        <f>VLOOKUP("8SE",$F$5:$W$200,17,FALSE)</f>
        <v>0</v>
      </c>
      <c r="BE13" s="25">
        <f>VLOOKUP("8SE",$F$5:$W$200,18,FALSE)</f>
        <v>0</v>
      </c>
      <c r="BF13" s="6">
        <f t="shared" si="3"/>
        <v>0</v>
      </c>
      <c r="BG13" s="25">
        <f>VLOOKUP("8SE",$F$5:$AA$200,21,FALSE)</f>
        <v>0</v>
      </c>
      <c r="BH13" s="25">
        <f>VLOOKUP("8SE",$F$5:$AA$200,22,FALSE)</f>
        <v>0</v>
      </c>
      <c r="BI13" s="6">
        <f t="shared" si="4"/>
        <v>0</v>
      </c>
      <c r="BJ13" s="25">
        <f>VLOOKUP("8SE",$F$5:$AE$200,25,FALSE)</f>
        <v>0</v>
      </c>
      <c r="BK13" s="25">
        <f>VLOOKUP("8SE",$F$5:$AE$200,26,FALSE)</f>
        <v>0</v>
      </c>
      <c r="BL13" s="6">
        <f t="shared" si="5"/>
        <v>0</v>
      </c>
      <c r="BM13" s="25">
        <f>VLOOKUP("8SE",$F$5:$AI$200,29,FALSE)</f>
        <v>0</v>
      </c>
      <c r="BN13" s="25">
        <f>VLOOKUP("8SE",$F$5:$AI$200,30,FALSE)</f>
        <v>0</v>
      </c>
      <c r="BO13" s="6">
        <f t="shared" si="6"/>
        <v>0</v>
      </c>
      <c r="BP13" s="25">
        <f>VLOOKUP("8SE",$F$5:$AM$200,33,FALSE)</f>
        <v>0</v>
      </c>
      <c r="BQ13" s="25">
        <f>VLOOKUP("8SE",$F$5:$AM$200,34,FALSE)</f>
        <v>0</v>
      </c>
      <c r="BR13" s="6">
        <f t="shared" si="7"/>
        <v>0</v>
      </c>
      <c r="BS13" s="25">
        <f>VLOOKUP("8SE",$F$5:$AQ$200,37,FALSE)</f>
        <v>0</v>
      </c>
      <c r="BT13" s="25">
        <f>VLOOKUP("8SE",$F$5:$AQ$200,38,FALSE)</f>
        <v>0</v>
      </c>
      <c r="BU13" s="6">
        <f t="shared" si="8"/>
        <v>0</v>
      </c>
      <c r="BV13" s="25">
        <f>VLOOKUP("8SE",$F$5:$AU$200,41,FALSE)</f>
        <v>0</v>
      </c>
      <c r="BW13" s="25">
        <f>VLOOKUP("8SE",$F$5:$AU$200,42,FALSE)</f>
        <v>0</v>
      </c>
      <c r="BX13" s="6">
        <f t="shared" si="9"/>
        <v>0</v>
      </c>
      <c r="BY13" s="28">
        <f t="shared" si="10"/>
        <v>0</v>
      </c>
    </row>
    <row r="14" spans="1:77" ht="24" customHeight="1">
      <c r="A14" s="96"/>
      <c r="B14" s="96"/>
      <c r="C14" s="96"/>
      <c r="D14" s="96"/>
      <c r="E14" s="39"/>
      <c r="F14" s="7"/>
      <c r="G14" s="7"/>
      <c r="H14" s="40"/>
      <c r="I14" s="40">
        <v>2</v>
      </c>
      <c r="J14" s="40"/>
      <c r="K14" s="40"/>
      <c r="L14" s="98"/>
      <c r="M14" s="99">
        <f t="shared" si="0"/>
        <v>0</v>
      </c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</row>
    <row r="15" spans="1:77" ht="24" customHeight="1">
      <c r="A15" s="213" t="s">
        <v>148</v>
      </c>
      <c r="B15" s="213"/>
      <c r="C15" s="213"/>
      <c r="D15" s="213"/>
      <c r="E15" s="39"/>
      <c r="F15" s="7" t="s">
        <v>161</v>
      </c>
      <c r="G15" s="7"/>
      <c r="H15" s="40"/>
      <c r="I15" s="40">
        <v>2</v>
      </c>
      <c r="J15" s="40"/>
      <c r="K15" s="40"/>
      <c r="L15" s="98"/>
      <c r="M15" s="99">
        <f t="shared" si="0"/>
        <v>0</v>
      </c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</row>
    <row r="16" spans="1:77" ht="24" customHeight="1">
      <c r="A16" s="97" t="s">
        <v>151</v>
      </c>
      <c r="B16" s="97" t="s">
        <v>152</v>
      </c>
      <c r="C16" s="97" t="s">
        <v>153</v>
      </c>
      <c r="D16" s="97" t="s">
        <v>154</v>
      </c>
      <c r="E16" s="39"/>
      <c r="F16" s="7" t="s">
        <v>164</v>
      </c>
      <c r="G16" s="7" t="s">
        <v>165</v>
      </c>
      <c r="H16" s="40"/>
      <c r="I16" s="40"/>
      <c r="J16" s="40"/>
      <c r="K16" s="40"/>
      <c r="L16" s="98"/>
      <c r="M16" s="99">
        <f t="shared" si="0"/>
        <v>0</v>
      </c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</row>
    <row r="17" spans="1:60" ht="24" customHeight="1">
      <c r="A17" s="97" t="s">
        <v>155</v>
      </c>
      <c r="B17" s="95"/>
      <c r="C17" s="95"/>
      <c r="D17" s="95"/>
      <c r="E17" s="39"/>
      <c r="F17" s="7" t="s">
        <v>167</v>
      </c>
      <c r="G17" s="7" t="s">
        <v>168</v>
      </c>
      <c r="H17" s="40"/>
      <c r="I17" s="40"/>
      <c r="J17" s="40"/>
      <c r="K17" s="40"/>
      <c r="L17" s="98"/>
      <c r="M17" s="99">
        <f t="shared" si="0"/>
        <v>0</v>
      </c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</row>
    <row r="18" spans="1:60" ht="24" customHeight="1">
      <c r="A18" s="97" t="s">
        <v>156</v>
      </c>
      <c r="B18" s="95"/>
      <c r="C18" s="95"/>
      <c r="D18" s="95"/>
      <c r="E18" s="39"/>
      <c r="F18" s="7"/>
      <c r="G18" s="7"/>
      <c r="H18" s="40"/>
      <c r="I18" s="40"/>
      <c r="J18" s="40"/>
      <c r="K18" s="40"/>
      <c r="L18" s="98"/>
      <c r="M18" s="99">
        <f t="shared" si="0"/>
        <v>0</v>
      </c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</row>
    <row r="19" spans="1:60" ht="24" customHeight="1">
      <c r="A19" s="97" t="s">
        <v>158</v>
      </c>
      <c r="B19" s="95"/>
      <c r="C19" s="95"/>
      <c r="D19" s="95"/>
      <c r="E19" s="39"/>
      <c r="F19" s="7"/>
      <c r="G19" s="7"/>
      <c r="H19" s="40"/>
      <c r="I19" s="40"/>
      <c r="J19" s="40"/>
      <c r="K19" s="40"/>
      <c r="L19" s="98"/>
      <c r="M19" s="99">
        <f t="shared" si="0"/>
        <v>0</v>
      </c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</row>
    <row r="20" spans="1:60" ht="24" customHeight="1">
      <c r="A20" s="97" t="s">
        <v>160</v>
      </c>
      <c r="B20" s="95"/>
      <c r="C20" s="95"/>
      <c r="D20" s="95"/>
      <c r="E20" s="39"/>
      <c r="F20" s="7"/>
      <c r="G20" s="7"/>
      <c r="H20" s="40"/>
      <c r="I20" s="40"/>
      <c r="J20" s="40"/>
      <c r="K20" s="40"/>
      <c r="L20" s="98"/>
      <c r="M20" s="99">
        <f t="shared" si="0"/>
        <v>0</v>
      </c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</row>
    <row r="21" spans="1:60" ht="24" customHeight="1">
      <c r="A21" s="97" t="s">
        <v>163</v>
      </c>
      <c r="B21" s="95"/>
      <c r="C21" s="95"/>
      <c r="D21" s="95"/>
      <c r="E21" s="39"/>
      <c r="F21" s="7"/>
      <c r="G21" s="7"/>
      <c r="H21" s="40"/>
      <c r="I21" s="40"/>
      <c r="J21" s="40"/>
      <c r="K21" s="40"/>
      <c r="L21" s="98"/>
      <c r="M21" s="99">
        <f t="shared" si="0"/>
        <v>0</v>
      </c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</row>
    <row r="22" spans="1:60" ht="24" customHeight="1">
      <c r="A22" s="97" t="s">
        <v>166</v>
      </c>
      <c r="B22" s="95"/>
      <c r="C22" s="95"/>
      <c r="D22" s="95"/>
      <c r="E22" s="39"/>
      <c r="F22" s="7"/>
      <c r="G22" s="7"/>
      <c r="H22" s="40"/>
      <c r="I22" s="40"/>
      <c r="J22" s="40"/>
      <c r="K22" s="40"/>
      <c r="L22" s="98"/>
      <c r="M22" s="99">
        <f t="shared" si="0"/>
        <v>0</v>
      </c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</row>
    <row r="23" spans="1:60" ht="24" customHeight="1">
      <c r="A23" s="96"/>
      <c r="B23" s="96"/>
      <c r="C23" s="96"/>
      <c r="D23" s="96"/>
      <c r="E23" s="39"/>
      <c r="F23" s="7"/>
      <c r="G23" s="7"/>
      <c r="H23" s="40"/>
      <c r="I23" s="40"/>
      <c r="J23" s="40"/>
      <c r="K23" s="40"/>
      <c r="L23" s="98"/>
      <c r="M23" s="99">
        <f t="shared" si="0"/>
        <v>0</v>
      </c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</row>
    <row r="24" spans="1:60" ht="24" customHeight="1">
      <c r="A24" s="213" t="s">
        <v>169</v>
      </c>
      <c r="B24" s="213"/>
      <c r="C24" s="213"/>
      <c r="D24" s="213"/>
      <c r="E24" s="39"/>
      <c r="F24" s="7"/>
      <c r="G24" s="7"/>
      <c r="H24" s="40"/>
      <c r="I24" s="40"/>
      <c r="J24" s="40"/>
      <c r="K24" s="40"/>
      <c r="L24" s="98"/>
      <c r="M24" s="99">
        <f t="shared" si="0"/>
        <v>0</v>
      </c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</row>
    <row r="25" spans="1:60" ht="24" customHeight="1">
      <c r="A25" s="97" t="s">
        <v>144</v>
      </c>
      <c r="B25" s="95"/>
      <c r="C25" s="95"/>
      <c r="D25" s="95"/>
      <c r="E25" s="39"/>
      <c r="F25" s="7"/>
      <c r="G25" s="7"/>
      <c r="H25" s="40"/>
      <c r="I25" s="40"/>
      <c r="J25" s="40"/>
      <c r="K25" s="40"/>
      <c r="L25" s="98"/>
      <c r="M25" s="99">
        <f t="shared" si="0"/>
        <v>0</v>
      </c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</row>
    <row r="26" spans="1:60" ht="24" customHeight="1">
      <c r="A26" s="97" t="s">
        <v>145</v>
      </c>
      <c r="B26" s="95"/>
      <c r="C26" s="95"/>
      <c r="D26" s="95"/>
      <c r="E26" s="39"/>
      <c r="F26" s="7" t="s">
        <v>170</v>
      </c>
      <c r="G26" s="7"/>
      <c r="H26" s="40"/>
      <c r="I26" s="40"/>
      <c r="J26" s="40"/>
      <c r="K26" s="40"/>
      <c r="L26" s="98" t="s">
        <v>181</v>
      </c>
      <c r="M26" s="99">
        <f t="shared" si="0"/>
        <v>0</v>
      </c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</row>
    <row r="27" spans="1:60" ht="24" customHeight="1">
      <c r="A27" s="97" t="s">
        <v>146</v>
      </c>
      <c r="B27" s="95"/>
      <c r="C27" s="95"/>
      <c r="D27" s="95"/>
      <c r="E27" s="39"/>
      <c r="F27" s="7" t="s">
        <v>171</v>
      </c>
      <c r="G27" s="7" t="s">
        <v>172</v>
      </c>
      <c r="H27" s="40"/>
      <c r="I27" s="40"/>
      <c r="J27" s="40"/>
      <c r="K27" s="40"/>
      <c r="L27" s="98"/>
      <c r="M27" s="99">
        <f t="shared" si="0"/>
        <v>0</v>
      </c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</row>
    <row r="28" spans="1:60" ht="24" customHeight="1">
      <c r="A28" s="97" t="s">
        <v>136</v>
      </c>
      <c r="B28" s="97" t="s">
        <v>137</v>
      </c>
      <c r="C28" s="97" t="s">
        <v>138</v>
      </c>
      <c r="D28" s="97" t="s">
        <v>139</v>
      </c>
      <c r="E28" s="39"/>
      <c r="F28" s="7"/>
      <c r="G28" s="7"/>
      <c r="H28" s="40"/>
      <c r="I28" s="40"/>
      <c r="J28" s="40"/>
      <c r="K28" s="40"/>
      <c r="L28" s="98"/>
      <c r="M28" s="99">
        <f t="shared" si="0"/>
        <v>0</v>
      </c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41">
        <f ca="1">MAX(INDIRECT("N5:O"&amp;AX44),INDIRECT("R5:S"&amp;AX44),INDIRECT("V5:W"&amp;AX44),INDIRECT("Z5:AA"&amp;AX44),INDIRECT("AD5:AE"&amp;AX44),INDIRECT("AH5:AI"&amp;AX44),INDIRECT("AH5:AI"&amp;AX44),INDIRECT("AL5:AM"&amp;AX44),INDIRECT("AP5:AQ"&amp;AX44),INDIRECT("AT5:AU"&amp;AX44),A4:C4,B7:C13,B25:C27,A1)</f>
        <v>0</v>
      </c>
    </row>
    <row r="29" spans="1:60" ht="24" customHeight="1">
      <c r="A29" s="96"/>
      <c r="B29" s="96"/>
      <c r="C29" s="96"/>
      <c r="D29" s="96"/>
      <c r="E29" s="39"/>
      <c r="F29" s="7"/>
      <c r="G29" s="7"/>
      <c r="H29" s="40"/>
      <c r="I29" s="40"/>
      <c r="J29" s="40"/>
      <c r="K29" s="40"/>
      <c r="L29" s="98"/>
      <c r="M29" s="99">
        <f t="shared" si="0"/>
        <v>0</v>
      </c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</row>
    <row r="30" spans="1:60" ht="24" customHeight="1">
      <c r="A30" s="210" t="s">
        <v>299</v>
      </c>
      <c r="B30" s="211"/>
      <c r="C30" s="211"/>
      <c r="D30" s="212"/>
      <c r="E30" s="39"/>
      <c r="F30" s="7"/>
      <c r="G30" s="7"/>
      <c r="H30" s="40"/>
      <c r="I30" s="40"/>
      <c r="J30" s="40"/>
      <c r="K30" s="40"/>
      <c r="L30" s="98"/>
      <c r="M30" s="99">
        <f t="shared" si="0"/>
        <v>0</v>
      </c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</row>
    <row r="31" spans="1:60" ht="24" customHeight="1">
      <c r="A31" s="100" t="s">
        <v>300</v>
      </c>
      <c r="B31" s="101" t="s">
        <v>301</v>
      </c>
      <c r="C31" s="101" t="s">
        <v>302</v>
      </c>
      <c r="D31" s="102" t="s">
        <v>303</v>
      </c>
      <c r="E31" s="39"/>
      <c r="F31" s="7"/>
      <c r="G31" s="7"/>
      <c r="H31" s="40"/>
      <c r="I31" s="40"/>
      <c r="J31" s="40"/>
      <c r="K31" s="40"/>
      <c r="L31" s="98"/>
      <c r="M31" s="99">
        <f t="shared" si="0"/>
        <v>0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103"/>
      <c r="AX31" s="27">
        <v>5</v>
      </c>
      <c r="AY31" s="34" t="s">
        <v>190</v>
      </c>
      <c r="AZ31" s="193" t="s">
        <v>204</v>
      </c>
      <c r="BA31" s="11"/>
      <c r="BB31" s="11"/>
      <c r="BC31" s="34" t="str">
        <f>IF(ISBLANK(B7),IF(ISBLANK(C7),"","ERROR"),IF(ISBLANK(C7),1,""))</f>
        <v/>
      </c>
      <c r="BD31" s="193" t="s">
        <v>205</v>
      </c>
      <c r="BE31" s="11"/>
      <c r="BF31" s="34" t="str">
        <f>IF(ISBLANK(A4),"/",IF(ISBLANK(B4),IF(ISBLANK(C4),"等待","ERROR"),IF(ISBLANK(C4),"进行","完成")))</f>
        <v>/</v>
      </c>
      <c r="BG31" s="11"/>
      <c r="BH31" s="34" t="e">
        <f>LOOKUP(0,0/(G1=班组生产计划!#REF!:'班组生产计划'!R2996),班组生产计划!#REF!:'班组生产计划'!A2996)+4</f>
        <v>#REF!</v>
      </c>
    </row>
    <row r="32" spans="1:60" ht="24" customHeight="1">
      <c r="A32" s="100" t="s">
        <v>304</v>
      </c>
      <c r="B32" s="104"/>
      <c r="C32" s="104"/>
      <c r="D32" s="104"/>
      <c r="E32" s="39"/>
      <c r="F32" s="7"/>
      <c r="G32" s="7"/>
      <c r="H32" s="40"/>
      <c r="I32" s="40"/>
      <c r="J32" s="40"/>
      <c r="K32" s="40"/>
      <c r="L32" s="98"/>
      <c r="M32" s="99">
        <f t="shared" si="0"/>
        <v>0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103"/>
      <c r="AX32" s="27">
        <v>9</v>
      </c>
      <c r="AY32" s="34" t="s">
        <v>192</v>
      </c>
      <c r="AZ32" s="193"/>
      <c r="BA32" s="11"/>
      <c r="BB32" s="11"/>
      <c r="BC32" s="34" t="str">
        <f>IF(ISBLANK(B8),IF(ISBLANK(C8),"","ERROR"),IF(ISBLANK(C8),1,""))</f>
        <v/>
      </c>
      <c r="BD32" s="193"/>
      <c r="BE32" s="11"/>
      <c r="BF32" s="193" t="s">
        <v>206</v>
      </c>
      <c r="BG32" s="11"/>
      <c r="BH32" s="194" t="s">
        <v>209</v>
      </c>
    </row>
    <row r="33" spans="1:60" ht="24" customHeight="1">
      <c r="A33" s="100" t="s">
        <v>305</v>
      </c>
      <c r="B33" s="104"/>
      <c r="C33" s="104"/>
      <c r="D33" s="104"/>
      <c r="E33" s="39"/>
      <c r="F33" s="7"/>
      <c r="G33" s="7"/>
      <c r="H33" s="40"/>
      <c r="I33" s="40"/>
      <c r="J33" s="40"/>
      <c r="K33" s="40"/>
      <c r="L33" s="98"/>
      <c r="M33" s="99">
        <f t="shared" si="0"/>
        <v>0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103"/>
      <c r="AX33" s="27">
        <v>10</v>
      </c>
      <c r="AY33" s="34" t="s">
        <v>193</v>
      </c>
      <c r="AZ33" s="193"/>
      <c r="BA33" s="11"/>
      <c r="BB33" s="11"/>
      <c r="BC33" s="34" t="str">
        <f>IF(ISBLANK(B9),IF(ISBLANK(C9),"","ERROR"),IF(ISBLANK(C9),1,""))</f>
        <v/>
      </c>
      <c r="BD33" s="193"/>
      <c r="BE33" s="11"/>
      <c r="BF33" s="193"/>
      <c r="BG33" s="11"/>
      <c r="BH33" s="195"/>
    </row>
    <row r="34" spans="1:60" ht="24" customHeight="1">
      <c r="A34" s="100" t="s">
        <v>306</v>
      </c>
      <c r="B34" s="104"/>
      <c r="C34" s="104"/>
      <c r="D34" s="104"/>
      <c r="E34" s="39"/>
      <c r="F34" s="7"/>
      <c r="G34" s="7"/>
      <c r="H34" s="40"/>
      <c r="I34" s="40"/>
      <c r="J34" s="40"/>
      <c r="K34" s="40"/>
      <c r="L34" s="98"/>
      <c r="M34" s="99">
        <f t="shared" si="0"/>
        <v>0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103"/>
      <c r="AX34" s="27">
        <v>11</v>
      </c>
      <c r="AY34" s="34" t="s">
        <v>194</v>
      </c>
      <c r="AZ34" s="193"/>
      <c r="BA34" s="11"/>
      <c r="BB34" s="11"/>
      <c r="BC34" s="34" t="str">
        <f>IF(ISBLANK(B10),IF(ISBLANK(C10),"","ERROR"),IF(ISBLANK(C10),1,""))</f>
        <v/>
      </c>
      <c r="BD34" s="193"/>
      <c r="BE34" s="11"/>
      <c r="BF34" s="193"/>
      <c r="BG34" s="11"/>
      <c r="BH34" s="195"/>
    </row>
    <row r="35" spans="1:60" ht="24" customHeight="1">
      <c r="A35" s="100" t="s">
        <v>307</v>
      </c>
      <c r="B35" s="104"/>
      <c r="C35" s="104"/>
      <c r="D35" s="104"/>
      <c r="E35" s="39"/>
      <c r="F35" s="7"/>
      <c r="G35" s="7"/>
      <c r="H35" s="40"/>
      <c r="I35" s="40"/>
      <c r="J35" s="40"/>
      <c r="K35" s="40"/>
      <c r="L35" s="98"/>
      <c r="M35" s="99">
        <f t="shared" si="0"/>
        <v>0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103"/>
      <c r="AX35" s="27">
        <v>12</v>
      </c>
      <c r="AY35" s="34" t="s">
        <v>195</v>
      </c>
      <c r="AZ35" s="193"/>
      <c r="BA35" s="11"/>
      <c r="BB35" s="34">
        <f>IF(ISBLANK(B11),IF(ISBLANK(C11),0,"ERROR"),IF(ISBLANK(C11),1,0))</f>
        <v>0</v>
      </c>
      <c r="BC35" s="34" t="str">
        <f>IF(OR(BB35="ERROR",BB38="ERROR"),"ERROR",IF((BB35+BB38)&gt;0,1,""))</f>
        <v/>
      </c>
      <c r="BD35" s="193"/>
      <c r="BE35" s="11"/>
      <c r="BF35" s="193"/>
      <c r="BG35" s="11"/>
      <c r="BH35" s="195"/>
    </row>
    <row r="36" spans="1:60" ht="24" customHeight="1">
      <c r="A36" s="100" t="s">
        <v>308</v>
      </c>
      <c r="B36" s="104"/>
      <c r="C36" s="104"/>
      <c r="D36" s="104"/>
      <c r="E36" s="39"/>
      <c r="F36" s="7"/>
      <c r="G36" s="7"/>
      <c r="H36" s="40"/>
      <c r="I36" s="40"/>
      <c r="J36" s="40"/>
      <c r="K36" s="40"/>
      <c r="L36" s="98"/>
      <c r="M36" s="99">
        <f t="shared" si="0"/>
        <v>0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103"/>
      <c r="AX36" s="27">
        <v>15</v>
      </c>
      <c r="AY36" s="34" t="s">
        <v>196</v>
      </c>
      <c r="AZ36" s="193"/>
      <c r="BA36" s="11"/>
      <c r="BB36" s="34">
        <f>IF(ISBLANK(B12),IF(ISBLANK(C12),0,"ERROR"),IF(ISBLANK(C12),1,0))</f>
        <v>0</v>
      </c>
      <c r="BC36" s="34" t="str">
        <f>IF(OR(BB36="ERROR",BB39="ERROR"),"ERROR",IF((BB36+BB39)&gt;0,1,""))</f>
        <v/>
      </c>
      <c r="BD36" s="193"/>
      <c r="BE36" s="11"/>
      <c r="BF36" s="193"/>
      <c r="BG36" s="11"/>
      <c r="BH36" s="195"/>
    </row>
    <row r="37" spans="1:60" ht="24" customHeight="1">
      <c r="A37" s="7" t="s">
        <v>309</v>
      </c>
      <c r="B37" s="104"/>
      <c r="C37" s="104"/>
      <c r="D37" s="104"/>
      <c r="E37" s="39"/>
      <c r="F37" s="7"/>
      <c r="G37" s="7"/>
      <c r="H37" s="40"/>
      <c r="I37" s="40"/>
      <c r="J37" s="40"/>
      <c r="K37" s="40"/>
      <c r="L37" s="98"/>
      <c r="M37" s="99">
        <f t="shared" si="0"/>
        <v>0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103"/>
      <c r="AX37" s="27">
        <v>16</v>
      </c>
      <c r="AY37" s="34" t="s">
        <v>197</v>
      </c>
      <c r="AZ37" s="193"/>
      <c r="BA37" s="11"/>
      <c r="BB37" s="34">
        <f>IF(ISBLANK(B13),IF(ISBLANK(C13),0,"ERROR"),IF(ISBLANK(C13),1,0))</f>
        <v>0</v>
      </c>
      <c r="BC37" s="34" t="str">
        <f>IF(OR(BB37="ERROR",BB40="ERROR"),"ERROR",IF((BB37+BB40)&gt;0,1,""))</f>
        <v/>
      </c>
      <c r="BD37" s="193"/>
      <c r="BE37" s="11"/>
      <c r="BF37" s="193"/>
      <c r="BG37" s="11"/>
      <c r="BH37" s="195"/>
    </row>
    <row r="38" spans="1:60" ht="24" customHeight="1">
      <c r="A38" s="39"/>
      <c r="B38" s="39"/>
      <c r="C38" s="39"/>
      <c r="D38" s="39"/>
      <c r="E38" s="39"/>
      <c r="F38" s="7"/>
      <c r="G38" s="7"/>
      <c r="H38" s="40"/>
      <c r="I38" s="40"/>
      <c r="J38" s="40"/>
      <c r="K38" s="40"/>
      <c r="L38" s="98"/>
      <c r="M38" s="99">
        <f t="shared" si="0"/>
        <v>0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103"/>
      <c r="AX38" s="27">
        <v>17</v>
      </c>
      <c r="AY38" s="34" t="s">
        <v>207</v>
      </c>
      <c r="AZ38" s="193"/>
      <c r="BA38" s="11"/>
      <c r="BB38" s="34">
        <f>IF(ISBLANK(B25),IF(ISBLANK(C25),0,"ERROR"),IF(ISBLANK(C25),1,0))</f>
        <v>0</v>
      </c>
      <c r="BC38" s="11"/>
      <c r="BD38" s="11"/>
      <c r="BE38" s="11"/>
      <c r="BF38" s="193"/>
      <c r="BG38" s="11"/>
      <c r="BH38" s="195"/>
    </row>
    <row r="39" spans="1:60" ht="24" customHeight="1">
      <c r="A39" s="39"/>
      <c r="B39" s="39"/>
      <c r="C39" s="39"/>
      <c r="D39" s="39"/>
      <c r="E39" s="39"/>
      <c r="F39" s="7"/>
      <c r="G39" s="7"/>
      <c r="H39" s="40"/>
      <c r="I39" s="40"/>
      <c r="J39" s="40"/>
      <c r="K39" s="40"/>
      <c r="L39" s="98"/>
      <c r="M39" s="99">
        <f t="shared" si="0"/>
        <v>0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103"/>
      <c r="AX39" s="27">
        <v>26</v>
      </c>
      <c r="AY39" s="34" t="s">
        <v>198</v>
      </c>
      <c r="AZ39" s="193"/>
      <c r="BA39" s="11"/>
      <c r="BB39" s="34">
        <f>IF(ISBLANK(B26),IF(ISBLANK(C26),0,"ERROR"),IF(ISBLANK(C26),1,0))</f>
        <v>0</v>
      </c>
      <c r="BC39" s="11"/>
      <c r="BD39" s="11"/>
      <c r="BE39" s="11"/>
      <c r="BF39" s="193"/>
      <c r="BG39" s="11"/>
      <c r="BH39" s="195"/>
    </row>
    <row r="40" spans="1:60" ht="24" customHeight="1">
      <c r="A40" s="39"/>
      <c r="B40" s="39"/>
      <c r="C40" s="39"/>
      <c r="D40" s="39"/>
      <c r="E40" s="39"/>
      <c r="F40" s="7"/>
      <c r="G40" s="7"/>
      <c r="H40" s="40"/>
      <c r="I40" s="40"/>
      <c r="J40" s="40"/>
      <c r="K40" s="40"/>
      <c r="L40" s="98"/>
      <c r="M40" s="99">
        <f t="shared" si="0"/>
        <v>0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103"/>
      <c r="AX40" s="27">
        <v>27</v>
      </c>
      <c r="AY40" s="34" t="s">
        <v>199</v>
      </c>
      <c r="AZ40" s="193"/>
      <c r="BA40" s="11"/>
      <c r="BB40" s="34">
        <f>IF(ISBLANK(B27),IF(ISBLANK(C27),0,"ERROR"),IF(ISBLANK(C27),1,0))</f>
        <v>0</v>
      </c>
      <c r="BC40" s="11"/>
      <c r="BD40" s="11"/>
      <c r="BE40" s="11"/>
      <c r="BF40" s="193"/>
      <c r="BG40" s="11"/>
      <c r="BH40" s="196"/>
    </row>
    <row r="41" spans="1:60" ht="24" customHeight="1">
      <c r="A41" s="39"/>
      <c r="B41" s="39"/>
      <c r="C41" s="39"/>
      <c r="D41" s="39"/>
      <c r="E41" s="39"/>
      <c r="F41" s="7"/>
      <c r="G41" s="7"/>
      <c r="H41" s="40"/>
      <c r="I41" s="40"/>
      <c r="J41" s="40"/>
      <c r="K41" s="40"/>
      <c r="L41" s="98"/>
      <c r="M41" s="99">
        <f t="shared" si="0"/>
        <v>0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103"/>
      <c r="AX41" s="27">
        <v>45</v>
      </c>
      <c r="AY41" s="34" t="s">
        <v>200</v>
      </c>
      <c r="AZ41" s="193"/>
    </row>
    <row r="42" spans="1:60" ht="24" customHeight="1">
      <c r="A42" s="39"/>
      <c r="B42" s="39"/>
      <c r="C42" s="39"/>
      <c r="D42" s="39"/>
      <c r="E42" s="39"/>
      <c r="F42" s="7"/>
      <c r="G42" s="7"/>
      <c r="H42" s="40"/>
      <c r="I42" s="40"/>
      <c r="J42" s="40"/>
      <c r="K42" s="40"/>
      <c r="L42" s="98"/>
      <c r="M42" s="99">
        <f t="shared" si="0"/>
        <v>0</v>
      </c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103"/>
      <c r="AX42" s="27">
        <v>46</v>
      </c>
      <c r="AY42" s="34" t="s">
        <v>201</v>
      </c>
      <c r="AZ42" s="193"/>
    </row>
    <row r="43" spans="1:60" ht="24" customHeight="1">
      <c r="A43" s="39"/>
      <c r="B43" s="39"/>
      <c r="C43" s="39"/>
      <c r="D43" s="39"/>
      <c r="E43" s="39"/>
      <c r="F43" s="7"/>
      <c r="G43" s="7"/>
      <c r="H43" s="40"/>
      <c r="I43" s="40"/>
      <c r="J43" s="40"/>
      <c r="K43" s="40"/>
      <c r="L43" s="98"/>
      <c r="M43" s="99">
        <f t="shared" si="0"/>
        <v>0</v>
      </c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103"/>
      <c r="AX43" s="27">
        <v>70</v>
      </c>
      <c r="AY43" s="34" t="s">
        <v>202</v>
      </c>
      <c r="AZ43" s="193"/>
    </row>
    <row r="44" spans="1:60" ht="24" customHeight="1">
      <c r="A44" s="39"/>
      <c r="B44" s="39"/>
      <c r="C44" s="39"/>
      <c r="D44" s="39"/>
      <c r="E44" s="39"/>
      <c r="F44" s="7"/>
      <c r="G44" s="7"/>
      <c r="H44" s="40"/>
      <c r="I44" s="40"/>
      <c r="J44" s="40"/>
      <c r="K44" s="40"/>
      <c r="L44" s="98"/>
      <c r="M44" s="99">
        <f t="shared" si="0"/>
        <v>0</v>
      </c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103"/>
      <c r="AX44" s="27">
        <v>71</v>
      </c>
      <c r="AY44" s="34" t="s">
        <v>203</v>
      </c>
      <c r="AZ44" s="193"/>
    </row>
    <row r="45" spans="1:60" ht="24" customHeight="1">
      <c r="A45" s="39"/>
      <c r="B45" s="39"/>
      <c r="C45" s="39"/>
      <c r="D45" s="39"/>
      <c r="E45" s="39"/>
      <c r="F45" s="7" t="s">
        <v>173</v>
      </c>
      <c r="G45" s="7"/>
      <c r="H45" s="40"/>
      <c r="I45" s="40"/>
      <c r="J45" s="40"/>
      <c r="K45" s="40"/>
      <c r="L45" s="98"/>
      <c r="M45" s="99">
        <f t="shared" si="0"/>
        <v>0</v>
      </c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t="str">
        <f ca="1">INDIRECT("F"&amp;AX44)</f>
        <v>8SE</v>
      </c>
    </row>
    <row r="46" spans="1:60" ht="24" customHeight="1">
      <c r="A46" s="39"/>
      <c r="B46" s="39"/>
      <c r="C46" s="39"/>
      <c r="D46" s="39"/>
      <c r="E46" s="39"/>
      <c r="F46" s="7" t="s">
        <v>174</v>
      </c>
      <c r="G46" s="7" t="s">
        <v>177</v>
      </c>
      <c r="H46" s="40"/>
      <c r="I46" s="40"/>
      <c r="J46" s="40"/>
      <c r="K46" s="40"/>
      <c r="L46" s="98"/>
      <c r="M46" s="99">
        <f t="shared" si="0"/>
        <v>0</v>
      </c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</row>
    <row r="47" spans="1:60" ht="24" customHeight="1">
      <c r="A47" s="39"/>
      <c r="B47" s="39"/>
      <c r="C47" s="39"/>
      <c r="D47" s="39"/>
      <c r="E47" s="39"/>
      <c r="F47" s="7"/>
      <c r="G47" s="7"/>
      <c r="H47" s="40"/>
      <c r="I47" s="40"/>
      <c r="J47" s="40"/>
      <c r="K47" s="40"/>
      <c r="L47" s="98"/>
      <c r="M47" s="99">
        <f t="shared" si="0"/>
        <v>0</v>
      </c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</row>
    <row r="48" spans="1:60" ht="24" customHeight="1">
      <c r="A48" s="39"/>
      <c r="B48" s="39"/>
      <c r="C48" s="39"/>
      <c r="D48" s="39"/>
      <c r="E48" s="39"/>
      <c r="F48" s="7"/>
      <c r="G48" s="7"/>
      <c r="H48" s="40"/>
      <c r="I48" s="40"/>
      <c r="J48" s="40"/>
      <c r="K48" s="40"/>
      <c r="L48" s="98"/>
      <c r="M48" s="99">
        <f t="shared" si="0"/>
        <v>0</v>
      </c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</row>
    <row r="49" spans="1:49" ht="24" customHeight="1">
      <c r="A49" s="39"/>
      <c r="B49" s="39"/>
      <c r="C49" s="39"/>
      <c r="D49" s="39"/>
      <c r="E49" s="39"/>
      <c r="F49" s="7"/>
      <c r="G49" s="7"/>
      <c r="H49" s="40"/>
      <c r="I49" s="40"/>
      <c r="J49" s="40"/>
      <c r="K49" s="40"/>
      <c r="L49" s="98"/>
      <c r="M49" s="99">
        <f t="shared" si="0"/>
        <v>0</v>
      </c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</row>
    <row r="50" spans="1:49" ht="24" customHeight="1">
      <c r="A50" s="39"/>
      <c r="B50" s="39"/>
      <c r="C50" s="39"/>
      <c r="D50" s="39"/>
      <c r="E50" s="39"/>
      <c r="F50" s="7"/>
      <c r="G50" s="7"/>
      <c r="H50" s="40"/>
      <c r="I50" s="40"/>
      <c r="J50" s="40"/>
      <c r="K50" s="40"/>
      <c r="L50" s="98"/>
      <c r="M50" s="99">
        <f t="shared" si="0"/>
        <v>0</v>
      </c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</row>
    <row r="51" spans="1:49" ht="24" customHeight="1">
      <c r="A51" s="39"/>
      <c r="B51" s="39"/>
      <c r="C51" s="39"/>
      <c r="D51" s="39"/>
      <c r="E51" s="39"/>
      <c r="F51" s="7"/>
      <c r="G51" s="7"/>
      <c r="H51" s="40"/>
      <c r="I51" s="40"/>
      <c r="J51" s="40"/>
      <c r="K51" s="40"/>
      <c r="L51" s="98"/>
      <c r="M51" s="99">
        <f t="shared" si="0"/>
        <v>0</v>
      </c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</row>
    <row r="52" spans="1:49" ht="24" customHeight="1">
      <c r="A52" s="39"/>
      <c r="B52" s="39"/>
      <c r="C52" s="39"/>
      <c r="D52" s="39"/>
      <c r="E52" s="39"/>
      <c r="F52" s="7"/>
      <c r="G52" s="7"/>
      <c r="H52" s="40"/>
      <c r="I52" s="40"/>
      <c r="J52" s="40"/>
      <c r="K52" s="40"/>
      <c r="L52" s="98"/>
      <c r="M52" s="99">
        <f t="shared" si="0"/>
        <v>0</v>
      </c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</row>
    <row r="53" spans="1:49" ht="24" customHeight="1">
      <c r="A53" s="39"/>
      <c r="B53" s="39"/>
      <c r="C53" s="39"/>
      <c r="D53" s="39"/>
      <c r="E53" s="39"/>
      <c r="F53" s="7"/>
      <c r="G53" s="7"/>
      <c r="H53" s="40"/>
      <c r="I53" s="40"/>
      <c r="J53" s="40"/>
      <c r="K53" s="40"/>
      <c r="L53" s="98"/>
      <c r="M53" s="99">
        <f t="shared" si="0"/>
        <v>0</v>
      </c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</row>
    <row r="54" spans="1:49" ht="24" customHeight="1">
      <c r="A54" s="39"/>
      <c r="B54" s="39"/>
      <c r="C54" s="39"/>
      <c r="D54" s="39"/>
      <c r="E54" s="39"/>
      <c r="F54" s="7"/>
      <c r="G54" s="7"/>
      <c r="H54" s="40"/>
      <c r="I54" s="40"/>
      <c r="J54" s="40"/>
      <c r="K54" s="40"/>
      <c r="L54" s="98"/>
      <c r="M54" s="99">
        <f t="shared" si="0"/>
        <v>0</v>
      </c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</row>
    <row r="55" spans="1:49" ht="24" customHeight="1">
      <c r="A55" s="39"/>
      <c r="B55" s="39"/>
      <c r="C55" s="39"/>
      <c r="D55" s="39"/>
      <c r="E55" s="39"/>
      <c r="F55" s="7"/>
      <c r="G55" s="7"/>
      <c r="H55" s="40"/>
      <c r="I55" s="40"/>
      <c r="J55" s="40"/>
      <c r="K55" s="40"/>
      <c r="L55" s="98"/>
      <c r="M55" s="99">
        <f t="shared" si="0"/>
        <v>0</v>
      </c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</row>
    <row r="56" spans="1:49" ht="24" customHeight="1">
      <c r="A56" s="39"/>
      <c r="B56" s="39"/>
      <c r="C56" s="39"/>
      <c r="D56" s="39"/>
      <c r="E56" s="39"/>
      <c r="F56" s="7"/>
      <c r="G56" s="7"/>
      <c r="H56" s="40"/>
      <c r="I56" s="40"/>
      <c r="J56" s="40"/>
      <c r="K56" s="40"/>
      <c r="L56" s="98"/>
      <c r="M56" s="99">
        <f t="shared" si="0"/>
        <v>0</v>
      </c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</row>
    <row r="57" spans="1:49" ht="24" customHeight="1">
      <c r="A57" s="39"/>
      <c r="B57" s="39"/>
      <c r="C57" s="39"/>
      <c r="D57" s="39"/>
      <c r="E57" s="39"/>
      <c r="F57" s="7"/>
      <c r="G57" s="7"/>
      <c r="H57" s="40"/>
      <c r="I57" s="40"/>
      <c r="J57" s="40"/>
      <c r="K57" s="40"/>
      <c r="L57" s="98"/>
      <c r="M57" s="99">
        <f t="shared" si="0"/>
        <v>0</v>
      </c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</row>
    <row r="58" spans="1:49" ht="24" customHeight="1">
      <c r="A58" s="39"/>
      <c r="B58" s="39"/>
      <c r="C58" s="39"/>
      <c r="D58" s="39"/>
      <c r="E58" s="39"/>
      <c r="F58" s="7"/>
      <c r="G58" s="7"/>
      <c r="H58" s="40"/>
      <c r="I58" s="40"/>
      <c r="J58" s="40"/>
      <c r="K58" s="40"/>
      <c r="L58" s="98"/>
      <c r="M58" s="99">
        <f t="shared" si="0"/>
        <v>0</v>
      </c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</row>
    <row r="59" spans="1:49" ht="24" customHeight="1">
      <c r="A59" s="39"/>
      <c r="B59" s="39"/>
      <c r="C59" s="39"/>
      <c r="D59" s="39"/>
      <c r="E59" s="39"/>
      <c r="F59" s="7"/>
      <c r="G59" s="7"/>
      <c r="H59" s="40"/>
      <c r="I59" s="40"/>
      <c r="J59" s="40"/>
      <c r="K59" s="40"/>
      <c r="L59" s="98"/>
      <c r="M59" s="99">
        <f t="shared" si="0"/>
        <v>0</v>
      </c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</row>
    <row r="60" spans="1:49" ht="24" customHeight="1">
      <c r="A60" s="39"/>
      <c r="B60" s="39"/>
      <c r="C60" s="39"/>
      <c r="D60" s="39"/>
      <c r="E60" s="39"/>
      <c r="F60" s="7"/>
      <c r="G60" s="7"/>
      <c r="H60" s="40"/>
      <c r="I60" s="40"/>
      <c r="J60" s="40"/>
      <c r="K60" s="40"/>
      <c r="L60" s="98"/>
      <c r="M60" s="99">
        <f t="shared" si="0"/>
        <v>0</v>
      </c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</row>
    <row r="61" spans="1:49" ht="24" customHeight="1">
      <c r="A61" s="39"/>
      <c r="B61" s="39"/>
      <c r="C61" s="39"/>
      <c r="D61" s="39"/>
      <c r="E61" s="39"/>
      <c r="F61" s="7"/>
      <c r="G61" s="7"/>
      <c r="H61" s="40"/>
      <c r="I61" s="40"/>
      <c r="J61" s="40"/>
      <c r="K61" s="40"/>
      <c r="L61" s="98"/>
      <c r="M61" s="99">
        <f t="shared" si="0"/>
        <v>0</v>
      </c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</row>
    <row r="62" spans="1:49" ht="24" customHeight="1">
      <c r="A62" s="39"/>
      <c r="B62" s="39"/>
      <c r="C62" s="39"/>
      <c r="D62" s="39"/>
      <c r="E62" s="39"/>
      <c r="F62" s="7"/>
      <c r="G62" s="7"/>
      <c r="H62" s="40"/>
      <c r="I62" s="40"/>
      <c r="J62" s="40"/>
      <c r="K62" s="40"/>
      <c r="L62" s="98"/>
      <c r="M62" s="99">
        <f t="shared" si="0"/>
        <v>0</v>
      </c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</row>
    <row r="63" spans="1:49" ht="24" customHeight="1">
      <c r="A63" s="39"/>
      <c r="B63" s="39"/>
      <c r="C63" s="39"/>
      <c r="D63" s="39"/>
      <c r="E63" s="39"/>
      <c r="F63" s="7"/>
      <c r="G63" s="7"/>
      <c r="H63" s="40"/>
      <c r="I63" s="40"/>
      <c r="J63" s="40"/>
      <c r="K63" s="40"/>
      <c r="L63" s="98"/>
      <c r="M63" s="99">
        <f t="shared" si="0"/>
        <v>0</v>
      </c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</row>
    <row r="64" spans="1:49" ht="24" customHeight="1">
      <c r="A64" s="39"/>
      <c r="B64" s="39"/>
      <c r="C64" s="39"/>
      <c r="D64" s="39"/>
      <c r="E64" s="39"/>
      <c r="F64" s="7"/>
      <c r="G64" s="7"/>
      <c r="H64" s="40"/>
      <c r="I64" s="40"/>
      <c r="J64" s="40"/>
      <c r="K64" s="40"/>
      <c r="L64" s="98"/>
      <c r="M64" s="99">
        <f t="shared" si="0"/>
        <v>0</v>
      </c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</row>
    <row r="65" spans="1:49" ht="24" customHeight="1">
      <c r="A65" s="39"/>
      <c r="B65" s="39"/>
      <c r="C65" s="39"/>
      <c r="D65" s="39"/>
      <c r="E65" s="39"/>
      <c r="F65" s="7"/>
      <c r="G65" s="7"/>
      <c r="H65" s="40"/>
      <c r="I65" s="40"/>
      <c r="J65" s="40"/>
      <c r="K65" s="40"/>
      <c r="L65" s="98"/>
      <c r="M65" s="99">
        <f t="shared" si="0"/>
        <v>0</v>
      </c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</row>
    <row r="66" spans="1:49" ht="24" customHeight="1">
      <c r="A66" s="39"/>
      <c r="B66" s="39"/>
      <c r="C66" s="39"/>
      <c r="D66" s="39"/>
      <c r="E66" s="39"/>
      <c r="F66" s="7"/>
      <c r="G66" s="7"/>
      <c r="H66" s="40"/>
      <c r="I66" s="40"/>
      <c r="J66" s="40"/>
      <c r="K66" s="40"/>
      <c r="L66" s="98"/>
      <c r="M66" s="99">
        <f t="shared" si="0"/>
        <v>0</v>
      </c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</row>
    <row r="67" spans="1:49" ht="24" customHeight="1">
      <c r="A67" s="39"/>
      <c r="B67" s="39"/>
      <c r="C67" s="39"/>
      <c r="D67" s="39"/>
      <c r="E67" s="39"/>
      <c r="F67" s="7"/>
      <c r="G67" s="7"/>
      <c r="H67" s="40"/>
      <c r="I67" s="40"/>
      <c r="J67" s="40"/>
      <c r="K67" s="40"/>
      <c r="L67" s="98"/>
      <c r="M67" s="99">
        <f t="shared" si="0"/>
        <v>0</v>
      </c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</row>
    <row r="68" spans="1:49" ht="24" customHeight="1">
      <c r="A68" s="39"/>
      <c r="B68" s="39"/>
      <c r="C68" s="39"/>
      <c r="D68" s="39"/>
      <c r="E68" s="39"/>
      <c r="F68" s="7"/>
      <c r="G68" s="7"/>
      <c r="H68" s="40"/>
      <c r="I68" s="40"/>
      <c r="J68" s="40"/>
      <c r="K68" s="40"/>
      <c r="L68" s="98"/>
      <c r="M68" s="99">
        <f t="shared" si="0"/>
        <v>0</v>
      </c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</row>
    <row r="69" spans="1:49" ht="24" customHeight="1">
      <c r="A69" s="39"/>
      <c r="B69" s="39"/>
      <c r="C69" s="39"/>
      <c r="D69" s="39"/>
      <c r="E69" s="39"/>
      <c r="F69" s="7"/>
      <c r="G69" s="7"/>
      <c r="H69" s="40"/>
      <c r="I69" s="40"/>
      <c r="J69" s="40"/>
      <c r="K69" s="40"/>
      <c r="L69" s="98"/>
      <c r="M69" s="99">
        <f t="shared" si="0"/>
        <v>0</v>
      </c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</row>
    <row r="70" spans="1:49" ht="24" customHeight="1">
      <c r="A70" s="39"/>
      <c r="B70" s="39"/>
      <c r="C70" s="39"/>
      <c r="D70" s="39"/>
      <c r="E70" s="39"/>
      <c r="F70" s="105" t="s">
        <v>175</v>
      </c>
      <c r="G70" s="105"/>
      <c r="H70" s="106"/>
      <c r="I70" s="106"/>
      <c r="J70" s="106"/>
      <c r="K70" s="106"/>
      <c r="L70" s="107"/>
      <c r="M70" s="108">
        <f>P70+T70+X70+AB70+AF70+AJ70+AN70+AR70+AV70</f>
        <v>0</v>
      </c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</row>
    <row r="71" spans="1:49" ht="24" customHeight="1">
      <c r="A71" s="39"/>
      <c r="B71" s="39"/>
      <c r="C71" s="39"/>
      <c r="D71" s="39"/>
      <c r="E71" s="39"/>
      <c r="F71" s="7" t="s">
        <v>176</v>
      </c>
      <c r="G71" s="7" t="s">
        <v>178</v>
      </c>
      <c r="H71" s="40"/>
      <c r="I71" s="40"/>
      <c r="J71" s="40"/>
      <c r="K71" s="40"/>
      <c r="L71" s="98"/>
      <c r="M71" s="99">
        <f>P71+T71+X71+AB71+AF71+AJ71+AN71+AR71+AV71</f>
        <v>0</v>
      </c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</row>
    <row r="72" spans="1:49" ht="24" customHeight="1">
      <c r="A72"/>
      <c r="B72"/>
      <c r="C72"/>
      <c r="D72"/>
      <c r="F72"/>
      <c r="G72"/>
      <c r="M72"/>
    </row>
    <row r="73" spans="1:49" ht="24" customHeight="1">
      <c r="A73"/>
      <c r="B73"/>
      <c r="C73"/>
      <c r="D73"/>
      <c r="F73"/>
      <c r="G73"/>
      <c r="M73"/>
    </row>
    <row r="74" spans="1:49" ht="24" customHeight="1">
      <c r="A74"/>
      <c r="B74"/>
      <c r="C74"/>
      <c r="D74"/>
      <c r="F74"/>
      <c r="G74"/>
      <c r="M74"/>
    </row>
    <row r="75" spans="1:49" ht="24" customHeight="1">
      <c r="A75"/>
      <c r="B75"/>
      <c r="C75"/>
      <c r="D75"/>
      <c r="F75"/>
      <c r="G75"/>
      <c r="M75"/>
    </row>
    <row r="76" spans="1:49" ht="24" customHeight="1">
      <c r="A76"/>
      <c r="B76"/>
      <c r="C76"/>
      <c r="D76"/>
      <c r="F76"/>
      <c r="G76"/>
      <c r="M76"/>
    </row>
    <row r="77" spans="1:49" ht="24" customHeight="1">
      <c r="A77"/>
      <c r="B77"/>
      <c r="C77"/>
      <c r="D77"/>
      <c r="F77"/>
      <c r="G77"/>
      <c r="M77"/>
    </row>
    <row r="78" spans="1:49" ht="24" customHeight="1">
      <c r="A78"/>
      <c r="B78"/>
      <c r="C78"/>
      <c r="D78"/>
      <c r="F78"/>
      <c r="G78"/>
      <c r="M78"/>
    </row>
    <row r="79" spans="1:49" ht="24" customHeight="1">
      <c r="A79"/>
      <c r="B79"/>
      <c r="C79"/>
      <c r="D79"/>
      <c r="F79"/>
      <c r="G79"/>
      <c r="M79"/>
    </row>
    <row r="80" spans="1:49" ht="24" customHeight="1">
      <c r="A80"/>
      <c r="B80"/>
      <c r="C80"/>
      <c r="D80"/>
      <c r="F80"/>
      <c r="G80"/>
      <c r="M80"/>
    </row>
    <row r="81" spans="1:13" ht="24" customHeight="1">
      <c r="A81"/>
      <c r="B81"/>
      <c r="C81"/>
      <c r="D81"/>
      <c r="F81"/>
      <c r="G81"/>
      <c r="M81"/>
    </row>
    <row r="82" spans="1:13" ht="24" customHeight="1">
      <c r="A82"/>
      <c r="B82"/>
      <c r="C82"/>
      <c r="D82"/>
      <c r="F82"/>
      <c r="G82"/>
      <c r="M82"/>
    </row>
    <row r="83" spans="1:13" ht="24" customHeight="1">
      <c r="A83"/>
      <c r="B83"/>
      <c r="C83"/>
      <c r="D83"/>
      <c r="F83"/>
      <c r="G83"/>
      <c r="M83"/>
    </row>
    <row r="84" spans="1:13" ht="24" customHeight="1">
      <c r="A84"/>
      <c r="B84"/>
      <c r="C84"/>
      <c r="D84"/>
      <c r="F84"/>
      <c r="G84"/>
      <c r="M84"/>
    </row>
    <row r="85" spans="1:13" ht="24" customHeight="1">
      <c r="A85"/>
      <c r="B85"/>
      <c r="C85"/>
      <c r="D85"/>
      <c r="F85"/>
      <c r="G85"/>
      <c r="M85"/>
    </row>
    <row r="86" spans="1:13" ht="24" customHeight="1">
      <c r="A86"/>
      <c r="B86"/>
      <c r="C86"/>
      <c r="D86"/>
      <c r="F86"/>
      <c r="G86"/>
      <c r="M86"/>
    </row>
    <row r="87" spans="1:13" ht="24" customHeight="1">
      <c r="A87"/>
      <c r="B87"/>
      <c r="C87"/>
      <c r="D87"/>
      <c r="F87"/>
      <c r="G87"/>
      <c r="M87"/>
    </row>
    <row r="88" spans="1:13" ht="24" customHeight="1">
      <c r="A88"/>
      <c r="B88"/>
      <c r="C88"/>
      <c r="D88"/>
      <c r="F88"/>
      <c r="G88"/>
      <c r="M88"/>
    </row>
    <row r="89" spans="1:13" ht="24" customHeight="1">
      <c r="A89"/>
      <c r="B89"/>
      <c r="C89"/>
      <c r="D89"/>
      <c r="F89"/>
      <c r="G89"/>
      <c r="M89"/>
    </row>
    <row r="90" spans="1:13" ht="24" customHeight="1">
      <c r="A90"/>
      <c r="B90"/>
      <c r="C90"/>
      <c r="D90"/>
      <c r="F90"/>
      <c r="G90"/>
      <c r="M90"/>
    </row>
    <row r="91" spans="1:13" ht="24" customHeight="1">
      <c r="A91"/>
      <c r="B91"/>
      <c r="C91"/>
      <c r="D91"/>
      <c r="F91"/>
      <c r="G91"/>
      <c r="M91"/>
    </row>
    <row r="92" spans="1:13" ht="24" customHeight="1">
      <c r="A92"/>
      <c r="B92"/>
      <c r="C92"/>
      <c r="D92"/>
      <c r="F92"/>
      <c r="G92"/>
      <c r="M92"/>
    </row>
    <row r="93" spans="1:13" ht="24" customHeight="1">
      <c r="A93"/>
      <c r="B93"/>
      <c r="C93"/>
      <c r="D93"/>
      <c r="F93"/>
      <c r="G93"/>
      <c r="M93"/>
    </row>
    <row r="94" spans="1:13" ht="24" customHeight="1">
      <c r="A94"/>
      <c r="B94"/>
      <c r="C94"/>
      <c r="D94"/>
      <c r="F94"/>
      <c r="G94"/>
      <c r="M94"/>
    </row>
    <row r="95" spans="1:13" ht="24" customHeight="1">
      <c r="A95"/>
      <c r="B95"/>
      <c r="C95"/>
      <c r="D95"/>
      <c r="F95"/>
      <c r="G95"/>
      <c r="M95"/>
    </row>
    <row r="96" spans="1:13" ht="24" customHeight="1">
      <c r="A96"/>
      <c r="B96"/>
      <c r="C96"/>
      <c r="D96"/>
      <c r="F96"/>
      <c r="G96"/>
      <c r="M96"/>
    </row>
    <row r="97" spans="1:13" ht="24" customHeight="1">
      <c r="A97"/>
      <c r="B97"/>
      <c r="C97"/>
      <c r="D97"/>
      <c r="F97"/>
      <c r="G97"/>
      <c r="M97"/>
    </row>
    <row r="98" spans="1:13" ht="24" customHeight="1">
      <c r="A98"/>
      <c r="B98"/>
      <c r="C98"/>
      <c r="D98"/>
      <c r="F98"/>
      <c r="G98"/>
      <c r="M98"/>
    </row>
    <row r="99" spans="1:13" ht="24" customHeight="1">
      <c r="A99"/>
      <c r="B99"/>
      <c r="C99"/>
      <c r="D99"/>
      <c r="F99"/>
      <c r="G99"/>
      <c r="M99"/>
    </row>
    <row r="100" spans="1:13" ht="24" customHeight="1">
      <c r="A100"/>
      <c r="B100"/>
      <c r="C100"/>
      <c r="D100"/>
      <c r="F100"/>
      <c r="G100"/>
      <c r="M100"/>
    </row>
    <row r="101" spans="1:13" ht="24" customHeight="1">
      <c r="A101"/>
      <c r="B101"/>
      <c r="C101"/>
      <c r="D101"/>
      <c r="F101"/>
      <c r="G101"/>
      <c r="M101"/>
    </row>
    <row r="102" spans="1:13" ht="24" customHeight="1">
      <c r="A102"/>
      <c r="B102"/>
      <c r="C102"/>
      <c r="D102"/>
      <c r="F102"/>
      <c r="G102"/>
      <c r="M102"/>
    </row>
    <row r="103" spans="1:13" ht="24" customHeight="1">
      <c r="A103"/>
      <c r="B103"/>
      <c r="C103"/>
      <c r="D103"/>
      <c r="F103"/>
      <c r="G103"/>
      <c r="M103"/>
    </row>
    <row r="104" spans="1:13" ht="24" customHeight="1">
      <c r="A104"/>
      <c r="B104"/>
      <c r="C104"/>
      <c r="D104"/>
      <c r="F104"/>
      <c r="G104"/>
      <c r="M104"/>
    </row>
    <row r="105" spans="1:13" ht="24" customHeight="1">
      <c r="A105"/>
      <c r="B105"/>
      <c r="C105"/>
      <c r="D105"/>
      <c r="F105"/>
      <c r="G105"/>
      <c r="M105"/>
    </row>
    <row r="106" spans="1:13" ht="24" customHeight="1">
      <c r="A106"/>
      <c r="B106"/>
      <c r="C106"/>
      <c r="D106"/>
      <c r="F106"/>
      <c r="G106"/>
      <c r="M106"/>
    </row>
    <row r="107" spans="1:13" ht="24" customHeight="1">
      <c r="A107"/>
      <c r="B107"/>
      <c r="C107"/>
      <c r="D107"/>
      <c r="F107"/>
      <c r="G107"/>
      <c r="M107"/>
    </row>
    <row r="108" spans="1:13" ht="24" customHeight="1">
      <c r="A108"/>
      <c r="B108"/>
      <c r="C108"/>
      <c r="D108"/>
      <c r="F108"/>
      <c r="G108"/>
      <c r="M108"/>
    </row>
    <row r="109" spans="1:13" ht="24" customHeight="1">
      <c r="A109"/>
      <c r="B109"/>
      <c r="C109"/>
      <c r="D109"/>
      <c r="F109"/>
      <c r="G109"/>
      <c r="M109"/>
    </row>
    <row r="110" spans="1:13" ht="24" customHeight="1">
      <c r="A110"/>
      <c r="B110"/>
      <c r="C110"/>
      <c r="D110"/>
      <c r="F110"/>
      <c r="G110"/>
      <c r="M110"/>
    </row>
    <row r="111" spans="1:13" ht="24" customHeight="1">
      <c r="A111"/>
      <c r="B111"/>
      <c r="C111"/>
      <c r="D111"/>
      <c r="F111"/>
      <c r="G111"/>
      <c r="M111"/>
    </row>
    <row r="112" spans="1:13" ht="24" customHeight="1">
      <c r="A112"/>
      <c r="B112"/>
      <c r="C112"/>
      <c r="D112"/>
      <c r="F112"/>
      <c r="G112"/>
      <c r="M112"/>
    </row>
    <row r="113" spans="1:13" ht="24" customHeight="1">
      <c r="A113"/>
      <c r="B113"/>
      <c r="C113"/>
      <c r="D113"/>
      <c r="F113"/>
      <c r="G113"/>
      <c r="M113"/>
    </row>
    <row r="114" spans="1:13" ht="24" customHeight="1">
      <c r="A114"/>
      <c r="B114"/>
      <c r="C114"/>
      <c r="D114"/>
      <c r="F114"/>
      <c r="G114"/>
      <c r="M114"/>
    </row>
    <row r="115" spans="1:13" ht="24" customHeight="1">
      <c r="A115"/>
      <c r="B115"/>
      <c r="C115"/>
      <c r="D115"/>
      <c r="F115"/>
      <c r="G115"/>
      <c r="M115"/>
    </row>
    <row r="116" spans="1:13" ht="24" customHeight="1">
      <c r="A116"/>
      <c r="B116"/>
      <c r="C116"/>
      <c r="D116"/>
      <c r="F116"/>
      <c r="G116"/>
      <c r="M116"/>
    </row>
    <row r="117" spans="1:13" ht="24" customHeight="1">
      <c r="A117"/>
      <c r="B117"/>
      <c r="C117"/>
      <c r="D117"/>
      <c r="F117"/>
      <c r="G117"/>
      <c r="M117"/>
    </row>
    <row r="118" spans="1:13" ht="24" customHeight="1">
      <c r="A118"/>
      <c r="B118"/>
      <c r="C118"/>
      <c r="D118"/>
      <c r="F118"/>
      <c r="G118"/>
      <c r="M118"/>
    </row>
    <row r="119" spans="1:13" ht="24" customHeight="1">
      <c r="A119"/>
      <c r="B119"/>
      <c r="C119"/>
      <c r="D119"/>
      <c r="F119"/>
      <c r="G119"/>
      <c r="M119"/>
    </row>
    <row r="120" spans="1:13" ht="24" customHeight="1">
      <c r="A120"/>
      <c r="B120"/>
      <c r="C120"/>
      <c r="D120"/>
      <c r="F120"/>
      <c r="G120"/>
      <c r="M120"/>
    </row>
    <row r="121" spans="1:13" ht="24" customHeight="1">
      <c r="F121"/>
      <c r="G121"/>
      <c r="M121"/>
    </row>
    <row r="122" spans="1:13" ht="24" customHeight="1">
      <c r="F122"/>
      <c r="G122"/>
      <c r="M122"/>
    </row>
    <row r="123" spans="1:13" ht="24" customHeight="1">
      <c r="F123"/>
      <c r="G123"/>
      <c r="M123"/>
    </row>
    <row r="124" spans="1:13" ht="24" customHeight="1">
      <c r="F124"/>
      <c r="G124"/>
      <c r="M124"/>
    </row>
    <row r="125" spans="1:13" ht="24" customHeight="1">
      <c r="F125"/>
      <c r="G125"/>
      <c r="M125"/>
    </row>
    <row r="126" spans="1:13" ht="24" customHeight="1">
      <c r="F126"/>
      <c r="G126"/>
      <c r="M126"/>
    </row>
    <row r="127" spans="1:13" ht="24" customHeight="1">
      <c r="F127"/>
      <c r="G127"/>
      <c r="M127"/>
    </row>
    <row r="128" spans="1:13" ht="24" customHeight="1">
      <c r="F128"/>
      <c r="G128"/>
      <c r="M128"/>
    </row>
    <row r="129" spans="6:13" ht="24" customHeight="1">
      <c r="F129"/>
      <c r="G129"/>
      <c r="M129"/>
    </row>
    <row r="130" spans="6:13" ht="24" customHeight="1">
      <c r="F130"/>
      <c r="G130"/>
      <c r="M130"/>
    </row>
    <row r="131" spans="6:13" ht="24" customHeight="1">
      <c r="F131"/>
      <c r="G131"/>
      <c r="M131"/>
    </row>
    <row r="132" spans="6:13" ht="24" customHeight="1">
      <c r="F132"/>
      <c r="G132"/>
      <c r="M132"/>
    </row>
    <row r="133" spans="6:13" ht="24" customHeight="1">
      <c r="F133"/>
      <c r="G133"/>
      <c r="M133"/>
    </row>
    <row r="134" spans="6:13" ht="24" customHeight="1">
      <c r="F134"/>
      <c r="G134"/>
      <c r="M134"/>
    </row>
    <row r="135" spans="6:13" ht="24" customHeight="1">
      <c r="F135"/>
      <c r="G135"/>
      <c r="M135"/>
    </row>
    <row r="136" spans="6:13" ht="24" customHeight="1">
      <c r="F136"/>
      <c r="G136"/>
      <c r="M136"/>
    </row>
    <row r="137" spans="6:13" ht="24" customHeight="1">
      <c r="F137"/>
      <c r="G137"/>
      <c r="M137"/>
    </row>
    <row r="138" spans="6:13" ht="24" customHeight="1">
      <c r="F138"/>
      <c r="G138"/>
      <c r="M138"/>
    </row>
    <row r="139" spans="6:13" ht="24" customHeight="1">
      <c r="F139"/>
      <c r="G139"/>
      <c r="M139"/>
    </row>
    <row r="140" spans="6:13" ht="24" customHeight="1">
      <c r="F140"/>
      <c r="G140"/>
      <c r="M140"/>
    </row>
    <row r="141" spans="6:13" ht="24" customHeight="1">
      <c r="F141"/>
      <c r="G141"/>
      <c r="M141"/>
    </row>
    <row r="142" spans="6:13" ht="24" customHeight="1">
      <c r="F142"/>
      <c r="G142"/>
      <c r="M142"/>
    </row>
    <row r="143" spans="6:13" ht="24" customHeight="1">
      <c r="F143"/>
      <c r="G143"/>
      <c r="M143"/>
    </row>
    <row r="144" spans="6:13" ht="24" customHeight="1">
      <c r="F144"/>
      <c r="G144"/>
      <c r="M144"/>
    </row>
    <row r="145" spans="6:13" ht="24" customHeight="1">
      <c r="F145"/>
      <c r="G145"/>
      <c r="M145"/>
    </row>
    <row r="146" spans="6:13" ht="24" customHeight="1">
      <c r="F146"/>
      <c r="G146"/>
      <c r="M146"/>
    </row>
    <row r="147" spans="6:13" ht="24" customHeight="1">
      <c r="F147"/>
      <c r="G147"/>
      <c r="M147"/>
    </row>
    <row r="148" spans="6:13" ht="24" customHeight="1">
      <c r="F148"/>
      <c r="G148"/>
      <c r="M148"/>
    </row>
    <row r="149" spans="6:13" ht="24" customHeight="1">
      <c r="F149"/>
      <c r="G149"/>
      <c r="M149"/>
    </row>
    <row r="150" spans="6:13" ht="24" customHeight="1">
      <c r="F150"/>
      <c r="G150"/>
      <c r="M150"/>
    </row>
    <row r="151" spans="6:13" ht="24" customHeight="1">
      <c r="F151"/>
      <c r="G151"/>
      <c r="M151"/>
    </row>
    <row r="152" spans="6:13" ht="24" customHeight="1">
      <c r="F152"/>
      <c r="G152"/>
      <c r="M152"/>
    </row>
    <row r="153" spans="6:13" ht="24" customHeight="1">
      <c r="F153"/>
      <c r="G153"/>
      <c r="M153"/>
    </row>
    <row r="154" spans="6:13" ht="24" customHeight="1">
      <c r="F154"/>
      <c r="G154"/>
      <c r="M154"/>
    </row>
    <row r="155" spans="6:13" ht="24" customHeight="1">
      <c r="F155"/>
      <c r="G155"/>
      <c r="M155"/>
    </row>
    <row r="156" spans="6:13" ht="24" customHeight="1">
      <c r="F156"/>
      <c r="G156"/>
      <c r="M156"/>
    </row>
    <row r="157" spans="6:13" ht="24" customHeight="1">
      <c r="F157"/>
      <c r="G157"/>
      <c r="M157"/>
    </row>
    <row r="158" spans="6:13" ht="24" customHeight="1">
      <c r="F158"/>
      <c r="G158"/>
      <c r="M158"/>
    </row>
    <row r="159" spans="6:13" ht="24" customHeight="1">
      <c r="F159"/>
      <c r="G159"/>
      <c r="M159"/>
    </row>
    <row r="160" spans="6:13" ht="24" customHeight="1">
      <c r="F160"/>
      <c r="G160"/>
      <c r="M160"/>
    </row>
    <row r="161" spans="6:13" ht="24" customHeight="1">
      <c r="F161"/>
      <c r="G161"/>
      <c r="M161"/>
    </row>
    <row r="162" spans="6:13" ht="24" customHeight="1">
      <c r="F162"/>
      <c r="G162"/>
      <c r="M162"/>
    </row>
    <row r="163" spans="6:13" ht="24" customHeight="1">
      <c r="F163"/>
      <c r="G163"/>
      <c r="M163"/>
    </row>
    <row r="164" spans="6:13" ht="24" customHeight="1">
      <c r="F164"/>
      <c r="G164"/>
      <c r="M164"/>
    </row>
    <row r="165" spans="6:13" ht="24" customHeight="1">
      <c r="F165"/>
      <c r="G165"/>
      <c r="M165"/>
    </row>
    <row r="166" spans="6:13" ht="24" customHeight="1">
      <c r="F166"/>
      <c r="G166"/>
      <c r="M166"/>
    </row>
    <row r="167" spans="6:13" ht="24" customHeight="1">
      <c r="F167"/>
      <c r="G167"/>
      <c r="M167"/>
    </row>
    <row r="168" spans="6:13" ht="24" customHeight="1">
      <c r="F168"/>
      <c r="G168"/>
      <c r="M168"/>
    </row>
    <row r="169" spans="6:13" ht="24" customHeight="1">
      <c r="F169"/>
      <c r="G169"/>
      <c r="M169"/>
    </row>
    <row r="170" spans="6:13" ht="24" customHeight="1">
      <c r="F170"/>
      <c r="G170"/>
      <c r="M170"/>
    </row>
    <row r="171" spans="6:13" ht="24" customHeight="1">
      <c r="F171"/>
      <c r="G171"/>
      <c r="M171"/>
    </row>
    <row r="172" spans="6:13" ht="24" customHeight="1">
      <c r="F172"/>
      <c r="G172"/>
      <c r="M172"/>
    </row>
    <row r="173" spans="6:13" ht="24" customHeight="1">
      <c r="F173"/>
      <c r="G173"/>
      <c r="M173"/>
    </row>
    <row r="174" spans="6:13" ht="24" customHeight="1">
      <c r="F174"/>
      <c r="G174"/>
      <c r="M174"/>
    </row>
    <row r="175" spans="6:13" ht="24" customHeight="1">
      <c r="F175"/>
      <c r="G175"/>
      <c r="M175"/>
    </row>
    <row r="176" spans="6:13" ht="24" customHeight="1">
      <c r="F176"/>
      <c r="G176"/>
      <c r="M176"/>
    </row>
    <row r="177" spans="6:13" ht="24" customHeight="1">
      <c r="F177"/>
      <c r="G177"/>
      <c r="M177"/>
    </row>
    <row r="178" spans="6:13" ht="24" customHeight="1">
      <c r="F178"/>
      <c r="G178"/>
      <c r="M178"/>
    </row>
    <row r="179" spans="6:13" ht="24" customHeight="1">
      <c r="F179"/>
      <c r="G179"/>
      <c r="M179"/>
    </row>
    <row r="180" spans="6:13" ht="24" customHeight="1">
      <c r="F180"/>
      <c r="G180"/>
      <c r="M180"/>
    </row>
    <row r="181" spans="6:13" ht="24" customHeight="1">
      <c r="F181"/>
      <c r="G181"/>
      <c r="M181"/>
    </row>
    <row r="182" spans="6:13" ht="24" customHeight="1">
      <c r="F182"/>
      <c r="G182"/>
      <c r="M182"/>
    </row>
    <row r="183" spans="6:13" ht="24" customHeight="1">
      <c r="F183"/>
      <c r="G183"/>
      <c r="M183"/>
    </row>
    <row r="184" spans="6:13" ht="24" customHeight="1">
      <c r="F184"/>
      <c r="G184"/>
      <c r="M184"/>
    </row>
    <row r="185" spans="6:13" ht="24" customHeight="1">
      <c r="F185"/>
      <c r="G185"/>
      <c r="M185"/>
    </row>
    <row r="186" spans="6:13" ht="24" customHeight="1">
      <c r="F186"/>
      <c r="G186"/>
      <c r="M186"/>
    </row>
    <row r="187" spans="6:13" ht="24" customHeight="1">
      <c r="F187"/>
      <c r="G187"/>
      <c r="M187"/>
    </row>
    <row r="188" spans="6:13" ht="24" customHeight="1">
      <c r="F188"/>
      <c r="G188"/>
      <c r="M188"/>
    </row>
    <row r="189" spans="6:13" ht="24" customHeight="1">
      <c r="F189"/>
      <c r="G189"/>
      <c r="M189"/>
    </row>
    <row r="190" spans="6:13" ht="24" customHeight="1">
      <c r="F190"/>
      <c r="G190"/>
      <c r="M190"/>
    </row>
    <row r="191" spans="6:13" ht="24" customHeight="1">
      <c r="F191"/>
      <c r="G191"/>
      <c r="M191"/>
    </row>
    <row r="192" spans="6:13" ht="24" customHeight="1">
      <c r="F192"/>
      <c r="G192"/>
      <c r="M192"/>
    </row>
    <row r="193" spans="6:13" ht="24" customHeight="1">
      <c r="F193"/>
      <c r="G193"/>
      <c r="M193"/>
    </row>
    <row r="194" spans="6:13" ht="24" customHeight="1">
      <c r="F194"/>
      <c r="G194"/>
      <c r="M194"/>
    </row>
    <row r="195" spans="6:13" ht="24" customHeight="1">
      <c r="F195"/>
      <c r="G195"/>
      <c r="M195"/>
    </row>
    <row r="196" spans="6:13" ht="24" customHeight="1">
      <c r="F196"/>
      <c r="G196"/>
      <c r="M196"/>
    </row>
    <row r="197" spans="6:13" ht="24" customHeight="1">
      <c r="F197"/>
      <c r="G197"/>
      <c r="M197"/>
    </row>
    <row r="198" spans="6:13" ht="24" customHeight="1">
      <c r="F198"/>
      <c r="G198"/>
      <c r="M198"/>
    </row>
    <row r="199" spans="6:13" ht="24" customHeight="1">
      <c r="F199"/>
      <c r="G199"/>
      <c r="M199"/>
    </row>
    <row r="200" spans="6:13" ht="24" customHeight="1">
      <c r="F200"/>
      <c r="G200"/>
      <c r="M200"/>
    </row>
  </sheetData>
  <mergeCells count="30">
    <mergeCell ref="A24:D24"/>
    <mergeCell ref="N3:Q3"/>
    <mergeCell ref="B1:C1"/>
    <mergeCell ref="AL3:AO3"/>
    <mergeCell ref="H1:L1"/>
    <mergeCell ref="A2:D2"/>
    <mergeCell ref="A5:D5"/>
    <mergeCell ref="A15:D15"/>
    <mergeCell ref="R3:U3"/>
    <mergeCell ref="V3:Y3"/>
    <mergeCell ref="Z3:AC3"/>
    <mergeCell ref="AD3:AG3"/>
    <mergeCell ref="AH3:AK3"/>
    <mergeCell ref="BV5:BW5"/>
    <mergeCell ref="AP3:AS3"/>
    <mergeCell ref="AT3:AW3"/>
    <mergeCell ref="AY3:BD4"/>
    <mergeCell ref="AX5:AY5"/>
    <mergeCell ref="BA5:BB5"/>
    <mergeCell ref="BD5:BE5"/>
    <mergeCell ref="BG5:BH5"/>
    <mergeCell ref="BJ5:BK5"/>
    <mergeCell ref="BM5:BN5"/>
    <mergeCell ref="BP5:BQ5"/>
    <mergeCell ref="BS5:BT5"/>
    <mergeCell ref="A30:D30"/>
    <mergeCell ref="AZ31:AZ44"/>
    <mergeCell ref="BD31:BD37"/>
    <mergeCell ref="BF32:BF40"/>
    <mergeCell ref="BH32:BH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管理要求</vt:lpstr>
      <vt:lpstr>班组生产计划</vt:lpstr>
      <vt:lpstr>D1节点计划</vt:lpstr>
      <vt:lpstr>D2节点计划</vt:lpstr>
      <vt:lpstr>D3节点计划</vt:lpstr>
      <vt:lpstr>D4节点计划</vt:lpstr>
      <vt:lpstr>D5节点计划</vt:lpstr>
    </vt:vector>
  </TitlesOfParts>
  <Company>704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陈全海</dc:creator>
  <cp:lastModifiedBy>Zhou,Jie(VS)</cp:lastModifiedBy>
  <cp:lastPrinted>2013-07-01T06:56:48Z</cp:lastPrinted>
  <dcterms:created xsi:type="dcterms:W3CDTF">2013-04-15T07:01:32Z</dcterms:created>
  <dcterms:modified xsi:type="dcterms:W3CDTF">2014-08-02T02:59:05Z</dcterms:modified>
</cp:coreProperties>
</file>