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OEM\Downloads\"/>
    </mc:Choice>
  </mc:AlternateContent>
  <xr:revisionPtr revIDLastSave="0" documentId="13_ncr:1_{84DB0B57-4A5F-4DA6-A983-F93D3EC1BFC9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Income_Data" sheetId="1" r:id="rId1"/>
    <sheet name="Lorenz_Curve" sheetId="2" r:id="rId2"/>
    <sheet name="Gini_Coefficient" sheetId="4" r:id="rId3"/>
    <sheet name="Policy_Inpu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2" i="2" s="1"/>
  <c r="I8" i="1"/>
  <c r="I3" i="1"/>
  <c r="I4" i="1"/>
  <c r="I5" i="1"/>
  <c r="I6" i="1"/>
  <c r="I7" i="1"/>
  <c r="I9" i="1"/>
  <c r="I10" i="1"/>
  <c r="I11" i="1"/>
  <c r="I2" i="1"/>
  <c r="B11" i="1" l="1"/>
  <c r="B11" i="2" s="1"/>
  <c r="C11" i="2" s="1"/>
  <c r="B6" i="1"/>
  <c r="B6" i="2" s="1"/>
  <c r="B9" i="1"/>
  <c r="B9" i="2" s="1"/>
  <c r="C9" i="2" s="1"/>
  <c r="B5" i="1"/>
  <c r="B5" i="2" s="1"/>
  <c r="C5" i="2" s="1"/>
  <c r="B4" i="1"/>
  <c r="B4" i="2" s="1"/>
  <c r="C4" i="2" s="1"/>
  <c r="B10" i="1"/>
  <c r="B10" i="2" s="1"/>
  <c r="B8" i="1"/>
  <c r="B8" i="2" s="1"/>
  <c r="C8" i="2" s="1"/>
  <c r="B3" i="1"/>
  <c r="B3" i="2" s="1"/>
  <c r="C3" i="2" s="1"/>
  <c r="B7" i="1"/>
  <c r="B7" i="2" s="1"/>
  <c r="D7" i="2" s="1"/>
  <c r="D10" i="2"/>
  <c r="C10" i="2"/>
  <c r="C7" i="2"/>
  <c r="D6" i="2"/>
  <c r="C6" i="2"/>
  <c r="H3" i="2"/>
  <c r="D2" i="2"/>
  <c r="C2" i="2"/>
  <c r="D9" i="2"/>
  <c r="D3" i="2"/>
  <c r="H5" i="2"/>
  <c r="H11" i="2"/>
  <c r="D5" i="2"/>
  <c r="H4" i="2"/>
  <c r="D4" i="2"/>
  <c r="F2" i="2"/>
  <c r="D11" i="2"/>
  <c r="F7" i="2"/>
  <c r="E11" i="2" l="1"/>
  <c r="E5" i="2"/>
  <c r="E3" i="2"/>
  <c r="E9" i="2"/>
  <c r="E6" i="2"/>
  <c r="E2" i="2"/>
  <c r="G3" i="2" s="1"/>
  <c r="E10" i="2"/>
  <c r="F6" i="2"/>
  <c r="H8" i="2"/>
  <c r="F3" i="2"/>
  <c r="H10" i="2"/>
  <c r="E7" i="2"/>
  <c r="F8" i="2"/>
  <c r="I8" i="2" s="1"/>
  <c r="H6" i="2"/>
  <c r="H9" i="2"/>
  <c r="F10" i="2"/>
  <c r="I10" i="2" s="1"/>
  <c r="L11" i="2" s="1"/>
  <c r="H7" i="2"/>
  <c r="D8" i="2"/>
  <c r="K9" i="3" s="1"/>
  <c r="F4" i="2"/>
  <c r="I4" i="2" s="1"/>
  <c r="F11" i="2"/>
  <c r="I11" i="2" s="1"/>
  <c r="F5" i="2"/>
  <c r="I5" i="2" s="1"/>
  <c r="L5" i="2" s="1"/>
  <c r="F9" i="2"/>
  <c r="K12" i="3"/>
  <c r="H2" i="2"/>
  <c r="K16" i="3"/>
  <c r="E4" i="2"/>
  <c r="G2" i="2"/>
  <c r="G7" i="2" l="1"/>
  <c r="I3" i="2"/>
  <c r="L4" i="2" s="1"/>
  <c r="I9" i="2"/>
  <c r="L9" i="2" s="1"/>
  <c r="E8" i="2"/>
  <c r="I2" i="2"/>
  <c r="L2" i="2" s="1"/>
  <c r="I7" i="2"/>
  <c r="L7" i="2" s="1"/>
  <c r="I6" i="2"/>
  <c r="L6" i="2" s="1"/>
  <c r="L8" i="2"/>
  <c r="G6" i="2"/>
  <c r="G9" i="2"/>
  <c r="G5" i="2"/>
  <c r="G4" i="2"/>
  <c r="G11" i="2" l="1"/>
  <c r="G8" i="2"/>
  <c r="J8" i="2" s="1"/>
  <c r="G10" i="2"/>
  <c r="K17" i="3"/>
  <c r="K13" i="3"/>
  <c r="J9" i="2"/>
  <c r="M9" i="2" s="1"/>
  <c r="J6" i="2"/>
  <c r="L3" i="2"/>
  <c r="L14" i="2" s="1"/>
  <c r="J4" i="2"/>
  <c r="L10" i="2"/>
  <c r="J5" i="2"/>
  <c r="M5" i="2" l="1"/>
  <c r="J10" i="2"/>
  <c r="M10" i="2" s="1"/>
  <c r="M6" i="2"/>
  <c r="B2" i="4"/>
  <c r="L2" i="3"/>
  <c r="J11" i="2"/>
  <c r="J2" i="2"/>
  <c r="M2" i="2" s="1"/>
  <c r="J3" i="2"/>
  <c r="J7" i="2"/>
  <c r="M11" i="2" l="1"/>
  <c r="M7" i="2"/>
  <c r="M8" i="2"/>
  <c r="M4" i="2"/>
  <c r="M3" i="2"/>
  <c r="M14" i="2" l="1"/>
  <c r="L3" i="3" l="1"/>
  <c r="L5" i="3" s="1"/>
  <c r="B3" i="4"/>
  <c r="B5" i="4" s="1"/>
</calcChain>
</file>

<file path=xl/sharedStrings.xml><?xml version="1.0" encoding="utf-8"?>
<sst xmlns="http://schemas.openxmlformats.org/spreadsheetml/2006/main" count="50" uniqueCount="41">
  <si>
    <t>Individual</t>
  </si>
  <si>
    <t>Tax Paid</t>
  </si>
  <si>
    <t>Transfer</t>
  </si>
  <si>
    <t>Post-Tax Income</t>
  </si>
  <si>
    <t>Cumulative Pre-Tax Income</t>
  </si>
  <si>
    <t>Cumulative Post-Tax Income</t>
  </si>
  <si>
    <t>Cumulative Population Share</t>
  </si>
  <si>
    <t>Cumulative Pre-Tax Share</t>
  </si>
  <si>
    <t>Cumulative Post-Tax Share</t>
  </si>
  <si>
    <t>Parameter</t>
  </si>
  <si>
    <t>Value</t>
  </si>
  <si>
    <t>Tax Rate (%)</t>
  </si>
  <si>
    <t>Transfer Amount ($)</t>
  </si>
  <si>
    <t>Gini Measure</t>
  </si>
  <si>
    <t>Pre-Tax Gini</t>
  </si>
  <si>
    <t>Post-Tax Gini</t>
  </si>
  <si>
    <t>Abatement threshold</t>
  </si>
  <si>
    <t>Abatement rate</t>
  </si>
  <si>
    <t>Market Income</t>
  </si>
  <si>
    <t>[Transfer system untaxed in this example]</t>
  </si>
  <si>
    <t>https://www.statology.org/gini-coefficient-excel/</t>
  </si>
  <si>
    <t>Redistribution</t>
  </si>
  <si>
    <t>Progressive scale</t>
  </si>
  <si>
    <t>Tax threshold 1</t>
  </si>
  <si>
    <t>Tax threshold 2</t>
  </si>
  <si>
    <t>Tax rate adjust 1</t>
  </si>
  <si>
    <t>Tax rate adjust 2</t>
  </si>
  <si>
    <t>Tax rate adjust 3</t>
  </si>
  <si>
    <t>Mean income</t>
  </si>
  <si>
    <t>Pre tax</t>
  </si>
  <si>
    <t>Post tax</t>
  </si>
  <si>
    <t>Median income</t>
  </si>
  <si>
    <t>Log mean</t>
  </si>
  <si>
    <t>Log Std-dev</t>
  </si>
  <si>
    <t>Simulates income</t>
  </si>
  <si>
    <t>The log-normal properties</t>
  </si>
  <si>
    <t>A cut of data</t>
  </si>
  <si>
    <t>Sorted income</t>
  </si>
  <si>
    <t>[select all and control shift enter to update]</t>
  </si>
  <si>
    <t>[paste data from the right if you want a new simulation]</t>
  </si>
  <si>
    <t>Net spending (transfer minus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</si>
</sst>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72" formatCode="0.000"/>
    <numFmt numFmtId="178" formatCode="_-&quot;$&quot;* #,##0_-;\-&quot;$&quot;* #,##0_-;_-&quot;$&quot;* &quot;-&quot;??_-;_-@_-"/>
  </numFmts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020202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rgb="FFEBEBEB"/>
      </left>
      <right style="mediumDashed">
        <color rgb="FFEBEBEB"/>
      </right>
      <top style="mediumDashed">
        <color rgb="FFEBEBEB"/>
      </top>
      <bottom style="mediumDashed">
        <color rgb="FFEBEBEB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2" applyFont="1"/>
    <xf numFmtId="1" fontId="0" fillId="0" borderId="0" xfId="0" applyNumberFormat="1"/>
    <xf numFmtId="0" fontId="4" fillId="0" borderId="1" xfId="0" applyFont="1" applyBorder="1" applyAlignment="1">
      <alignment horizontal="center" vertical="top"/>
    </xf>
    <xf numFmtId="0" fontId="5" fillId="0" borderId="1" xfId="3" applyBorder="1" applyAlignment="1">
      <alignment horizontal="center" vertical="top"/>
    </xf>
    <xf numFmtId="0" fontId="6" fillId="0" borderId="2" xfId="0" applyFont="1" applyBorder="1" applyAlignment="1">
      <alignment vertical="center"/>
    </xf>
    <xf numFmtId="172" fontId="0" fillId="0" borderId="0" xfId="0" applyNumberFormat="1"/>
    <xf numFmtId="0" fontId="3" fillId="0" borderId="0" xfId="0" applyFont="1"/>
    <xf numFmtId="178" fontId="0" fillId="0" borderId="0" xfId="1" applyNumberFormat="1" applyFont="1"/>
    <xf numFmtId="0" fontId="0" fillId="0" borderId="0" xfId="0" applyAlignment="1">
      <alignment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Lorenz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Lorenz_Curve!$I$1</c:f>
              <c:strCache>
                <c:ptCount val="1"/>
                <c:pt idx="0">
                  <c:v>Cumulative Pre-Tax Share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Lorenz_Curve!$I$2:$I$11</c:f>
              <c:numCache>
                <c:formatCode>General</c:formatCode>
                <c:ptCount val="10"/>
                <c:pt idx="0">
                  <c:v>4.6278399940257436E-3</c:v>
                </c:pt>
                <c:pt idx="1">
                  <c:v>1.1028630875778199E-2</c:v>
                </c:pt>
                <c:pt idx="2">
                  <c:v>3.3529397439280649E-2</c:v>
                </c:pt>
                <c:pt idx="3">
                  <c:v>5.807657874604067E-2</c:v>
                </c:pt>
                <c:pt idx="4">
                  <c:v>9.1531364995478551E-2</c:v>
                </c:pt>
                <c:pt idx="5">
                  <c:v>0.12621254429195555</c:v>
                </c:pt>
                <c:pt idx="6">
                  <c:v>0.18633720915804355</c:v>
                </c:pt>
                <c:pt idx="7">
                  <c:v>0.3651532832116946</c:v>
                </c:pt>
                <c:pt idx="8">
                  <c:v>0.63279049916820163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7-42F7-B60B-8EB3EE7ED834}"/>
            </c:ext>
          </c:extLst>
        </c:ser>
        <c:ser>
          <c:idx val="1"/>
          <c:order val="1"/>
          <c:tx>
            <c:strRef>
              <c:f>Lorenz_Curve!$J$1</c:f>
              <c:strCache>
                <c:ptCount val="1"/>
                <c:pt idx="0">
                  <c:v>Cumulative Post-Tax Share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Lorenz_Curve!$J$2:$J$11</c:f>
              <c:numCache>
                <c:formatCode>General</c:formatCode>
                <c:ptCount val="10"/>
                <c:pt idx="0">
                  <c:v>3.960648347095562E-2</c:v>
                </c:pt>
                <c:pt idx="1">
                  <c:v>8.0278644845126756E-2</c:v>
                </c:pt>
                <c:pt idx="2">
                  <c:v>0.13062811225474441</c:v>
                </c:pt>
                <c:pt idx="3">
                  <c:v>0.18220763007794136</c:v>
                </c:pt>
                <c:pt idx="4">
                  <c:v>0.23914129381894009</c:v>
                </c:pt>
                <c:pt idx="5">
                  <c:v>0.29681211276256403</c:v>
                </c:pt>
                <c:pt idx="6">
                  <c:v>0.36671311438086657</c:v>
                </c:pt>
                <c:pt idx="7">
                  <c:v>0.51300936440157363</c:v>
                </c:pt>
                <c:pt idx="8">
                  <c:v>0.72159189492375431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7-42F7-B60B-8EB3EE7ED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3582784"/>
        <c:axId val="1673577024"/>
      </c:lineChart>
      <c:catAx>
        <c:axId val="1673582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577024"/>
        <c:crosses val="autoZero"/>
        <c:auto val="1"/>
        <c:lblAlgn val="ctr"/>
        <c:lblOffset val="100"/>
        <c:noMultiLvlLbl val="0"/>
      </c:catAx>
      <c:valAx>
        <c:axId val="16735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58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Lorenz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Lorenz_Curve!$I$1</c:f>
              <c:strCache>
                <c:ptCount val="1"/>
                <c:pt idx="0">
                  <c:v>Cumulative Pre-Tax Share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Lorenz_Curve!$I$2:$I$11</c:f>
              <c:numCache>
                <c:formatCode>General</c:formatCode>
                <c:ptCount val="10"/>
                <c:pt idx="0">
                  <c:v>4.6278399940257436E-3</c:v>
                </c:pt>
                <c:pt idx="1">
                  <c:v>1.1028630875778199E-2</c:v>
                </c:pt>
                <c:pt idx="2">
                  <c:v>3.3529397439280649E-2</c:v>
                </c:pt>
                <c:pt idx="3">
                  <c:v>5.807657874604067E-2</c:v>
                </c:pt>
                <c:pt idx="4">
                  <c:v>9.1531364995478551E-2</c:v>
                </c:pt>
                <c:pt idx="5">
                  <c:v>0.12621254429195555</c:v>
                </c:pt>
                <c:pt idx="6">
                  <c:v>0.18633720915804355</c:v>
                </c:pt>
                <c:pt idx="7">
                  <c:v>0.3651532832116946</c:v>
                </c:pt>
                <c:pt idx="8">
                  <c:v>0.63279049916820163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6-4FF2-97D8-5640350740BA}"/>
            </c:ext>
          </c:extLst>
        </c:ser>
        <c:ser>
          <c:idx val="1"/>
          <c:order val="1"/>
          <c:tx>
            <c:strRef>
              <c:f>Lorenz_Curve!$J$1</c:f>
              <c:strCache>
                <c:ptCount val="1"/>
                <c:pt idx="0">
                  <c:v>Cumulative Post-Tax Share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Lorenz_Curve!$J$2:$J$11</c:f>
              <c:numCache>
                <c:formatCode>General</c:formatCode>
                <c:ptCount val="10"/>
                <c:pt idx="0">
                  <c:v>3.960648347095562E-2</c:v>
                </c:pt>
                <c:pt idx="1">
                  <c:v>8.0278644845126756E-2</c:v>
                </c:pt>
                <c:pt idx="2">
                  <c:v>0.13062811225474441</c:v>
                </c:pt>
                <c:pt idx="3">
                  <c:v>0.18220763007794136</c:v>
                </c:pt>
                <c:pt idx="4">
                  <c:v>0.23914129381894009</c:v>
                </c:pt>
                <c:pt idx="5">
                  <c:v>0.29681211276256403</c:v>
                </c:pt>
                <c:pt idx="6">
                  <c:v>0.36671311438086657</c:v>
                </c:pt>
                <c:pt idx="7">
                  <c:v>0.51300936440157363</c:v>
                </c:pt>
                <c:pt idx="8">
                  <c:v>0.72159189492375431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96-4FF2-97D8-564035074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3582784"/>
        <c:axId val="1673577024"/>
      </c:lineChart>
      <c:catAx>
        <c:axId val="1673582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577024"/>
        <c:crosses val="autoZero"/>
        <c:auto val="1"/>
        <c:lblAlgn val="ctr"/>
        <c:lblOffset val="100"/>
        <c:noMultiLvlLbl val="0"/>
      </c:catAx>
      <c:valAx>
        <c:axId val="16735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58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485775</xdr:colOff>
      <xdr:row>1</xdr:row>
      <xdr:rowOff>85725</xdr:rowOff>
    </xdr:from>
    <xdr:to>
      <xdr:col>22</xdr:col>
      <xdr:colOff>180975</xdr:colOff>
      <xdr:row>16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B4A122-1B26-6145-EF92-ADF8B9024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5E9E75-6816-4A1C-8D13-0EC209123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tatology.org/gini-coefficient-exce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I23" sqref="I23"/>
    </sheetView>
  </sheetViews>
  <sheetFormatPr defaultRowHeight="14.5"/>
  <cols>
    <col min="2" max="2" width="13.90625" bestFit="1" customWidth="1"/>
    <col min="3" max="3" width="18.453125" customWidth="1"/>
    <col min="5" max="5" width="14.81640625" bestFit="1" customWidth="1"/>
    <col min="9" max="9" width="17.7265625" bestFit="1" customWidth="1"/>
  </cols>
  <sheetData>
    <row r="1" spans="1:9">
      <c r="A1" s="1" t="s">
        <v>0</v>
      </c>
      <c r="B1" s="4" t="s">
        <v>37</v>
      </c>
      <c r="C1" s="4" t="s">
        <v>36</v>
      </c>
      <c r="D1" s="1"/>
      <c r="E1" s="1"/>
      <c r="F1" s="8" t="s">
        <v>35</v>
      </c>
      <c r="I1" s="8" t="s">
        <v>34</v>
      </c>
    </row>
    <row r="2" spans="1:9">
      <c r="A2">
        <v>1</v>
      </c>
      <c r="B2" s="3">
        <f t="array" ref="B2:B11">_xlfn._xlws.SORT(C2:C11)</f>
        <v>4658.1949277506656</v>
      </c>
      <c r="C2">
        <v>269392.70230935625</v>
      </c>
      <c r="E2" t="s">
        <v>32</v>
      </c>
      <c r="F2">
        <v>11</v>
      </c>
      <c r="I2" s="9">
        <f ca="1">EXP(_xlfn.NORM.INV(RAND(), $F$2, $F$3))</f>
        <v>395638.2656089504</v>
      </c>
    </row>
    <row r="3" spans="1:9">
      <c r="A3">
        <v>2</v>
      </c>
      <c r="B3" s="3">
        <v>6442.7749570993792</v>
      </c>
      <c r="C3">
        <v>33674.222924148788</v>
      </c>
      <c r="E3" t="s">
        <v>33</v>
      </c>
      <c r="F3">
        <v>1.5</v>
      </c>
      <c r="I3" s="9">
        <f t="shared" ref="I3:I11" ca="1" si="0">EXP(_xlfn.NORM.INV(RAND(), $F$2, $F$3))</f>
        <v>109659.82236635435</v>
      </c>
    </row>
    <row r="4" spans="1:9">
      <c r="A4">
        <v>3</v>
      </c>
      <c r="B4" s="3">
        <v>22648.35361894879</v>
      </c>
      <c r="C4">
        <v>34908.660129955635</v>
      </c>
      <c r="I4" s="9">
        <f t="shared" ca="1" si="0"/>
        <v>25337.963336753841</v>
      </c>
    </row>
    <row r="5" spans="1:9">
      <c r="A5">
        <v>4</v>
      </c>
      <c r="B5" s="3">
        <v>24708.191208282606</v>
      </c>
      <c r="C5">
        <v>4658.1949277506656</v>
      </c>
      <c r="I5" s="9">
        <f t="shared" ca="1" si="0"/>
        <v>107568.69141282757</v>
      </c>
    </row>
    <row r="6" spans="1:9">
      <c r="A6">
        <v>5</v>
      </c>
      <c r="B6" s="3">
        <v>33674.222924148788</v>
      </c>
      <c r="C6">
        <v>22648.35361894879</v>
      </c>
      <c r="I6" s="9">
        <f t="shared" ca="1" si="0"/>
        <v>72734.07058974597</v>
      </c>
    </row>
    <row r="7" spans="1:9">
      <c r="A7">
        <v>6</v>
      </c>
      <c r="B7" s="3">
        <v>34908.660129955635</v>
      </c>
      <c r="C7">
        <v>369618.10183686792</v>
      </c>
      <c r="I7" s="9">
        <f t="shared" ca="1" si="0"/>
        <v>843.48536294828159</v>
      </c>
    </row>
    <row r="8" spans="1:9">
      <c r="A8">
        <v>7</v>
      </c>
      <c r="B8" s="3">
        <v>60519.034641101694</v>
      </c>
      <c r="C8">
        <v>60519.034641101694</v>
      </c>
      <c r="I8" s="9">
        <f ca="1">EXP(_xlfn.NORM.INV(RAND(), $F$2, $F$3))</f>
        <v>116134.69067985746</v>
      </c>
    </row>
    <row r="9" spans="1:9">
      <c r="A9">
        <v>8</v>
      </c>
      <c r="B9" s="3">
        <v>179988.96466435853</v>
      </c>
      <c r="C9">
        <v>179988.96466435853</v>
      </c>
      <c r="I9" s="9">
        <f t="shared" ca="1" si="0"/>
        <v>31708.144586335908</v>
      </c>
    </row>
    <row r="10" spans="1:9">
      <c r="A10">
        <v>9</v>
      </c>
      <c r="B10" s="3">
        <v>269392.70230935625</v>
      </c>
      <c r="C10">
        <v>6442.7749570993792</v>
      </c>
      <c r="I10" s="9">
        <f t="shared" ca="1" si="0"/>
        <v>4695.3144258445882</v>
      </c>
    </row>
    <row r="11" spans="1:9">
      <c r="A11">
        <v>10</v>
      </c>
      <c r="B11" s="3">
        <v>369618.10183686792</v>
      </c>
      <c r="C11">
        <v>24708.191208282606</v>
      </c>
      <c r="I11" s="9">
        <f t="shared" ca="1" si="0"/>
        <v>98213.894374290539</v>
      </c>
    </row>
    <row r="14" spans="1:9" ht="116">
      <c r="B14" s="10" t="s">
        <v>38</v>
      </c>
      <c r="C14" s="10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activeCell="C11" sqref="C11"/>
    </sheetView>
  </sheetViews>
  <sheetFormatPr defaultRowHeight="14.5"/>
  <cols>
    <col min="2" max="2" width="14.1796875" customWidth="1"/>
    <col min="5" max="5" width="14.81640625" bestFit="1" customWidth="1"/>
    <col min="6" max="6" width="24" bestFit="1" customWidth="1"/>
    <col min="7" max="7" width="24.90625" bestFit="1" customWidth="1"/>
    <col min="8" max="8" width="25.453125" bestFit="1" customWidth="1"/>
    <col min="9" max="9" width="22.54296875" bestFit="1" customWidth="1"/>
    <col min="10" max="10" width="23.453125" bestFit="1" customWidth="1"/>
    <col min="11" max="11" width="21.1796875" bestFit="1" customWidth="1"/>
    <col min="12" max="12" width="22.08984375" bestFit="1" customWidth="1"/>
  </cols>
  <sheetData>
    <row r="1" spans="1:13" ht="15" thickBot="1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5" t="s">
        <v>20</v>
      </c>
    </row>
    <row r="2" spans="1:13" ht="15" thickBot="1">
      <c r="A2">
        <v>1</v>
      </c>
      <c r="B2" s="3">
        <f>Income_Data!B2</f>
        <v>4658.1949277506656</v>
      </c>
      <c r="C2" s="3">
        <f>B2*Policy_Input!$B$2 + MIN(B2,Policy_Input!$B$8)*Policy_Input!$B$10 + IF(B2&gt;Policy_Input!$B$8,(MIN(B2,Policy_Input!$B$9)-Policy_Input!$B$8)*Policy_Input!$B$11,0) + IF(B2&gt;Policy_Input!$B$9,(B2-Policy_Input!$B$9)*Policy_Input!$B$12,0)</f>
        <v>0</v>
      </c>
      <c r="D2" s="3">
        <f>MAX(0,Policy_Input!$B$3 - (B2-Policy_Input!$B$4)*Policy_Input!$B$5)</f>
        <v>35136.722028899734</v>
      </c>
      <c r="E2" s="3">
        <f>B2-C2+D2</f>
        <v>39794.916956650399</v>
      </c>
      <c r="F2">
        <f>SUM($B$2:B2)</f>
        <v>4658.1949277506656</v>
      </c>
      <c r="G2" s="3">
        <f>SUM($E$2:E2)</f>
        <v>39794.916956650399</v>
      </c>
      <c r="H2">
        <f xml:space="preserve"> ROW(A1)/COUNTA($B$2:$B$11)</f>
        <v>0.1</v>
      </c>
      <c r="I2">
        <f>F2/$F$11</f>
        <v>4.6278399940257436E-3</v>
      </c>
      <c r="J2">
        <f>G2/$G$11</f>
        <v>3.960648347095562E-2</v>
      </c>
      <c r="L2" s="6">
        <f>(H2-0)*(I2+0)*0.5</f>
        <v>2.313919997012872E-4</v>
      </c>
      <c r="M2" s="6">
        <f>(H2-0)*(J2+0)*0.5</f>
        <v>1.9803241735477811E-3</v>
      </c>
    </row>
    <row r="3" spans="1:13" ht="15" thickBot="1">
      <c r="A3">
        <v>2</v>
      </c>
      <c r="B3" s="3">
        <f>Income_Data!B3</f>
        <v>6442.7749570993792</v>
      </c>
      <c r="C3" s="3">
        <f>B3*Policy_Input!$B$2 + MIN(B3,Policy_Input!$B$8)*Policy_Input!$B$10 + IF(B3&gt;Policy_Input!$B$8,(MIN(B3,Policy_Input!$B$9)-Policy_Input!$B$8)*Policy_Input!$B$11,0) + IF(B3&gt;Policy_Input!$B$9,(B3-Policy_Input!$B$9)*Policy_Input!$B$12,0)</f>
        <v>0</v>
      </c>
      <c r="D3" s="3">
        <f>MAX(0,Policy_Input!$B$3 - (B3-Policy_Input!$B$4)*Policy_Input!$B$5)</f>
        <v>34422.890017160251</v>
      </c>
      <c r="E3" s="3">
        <f t="shared" ref="E3:E11" si="0">B3-C3+D3</f>
        <v>40865.664974259627</v>
      </c>
      <c r="F3">
        <f>SUM($B$2:B3)</f>
        <v>11100.969884850045</v>
      </c>
      <c r="G3" s="3">
        <f>SUM($E$2:E3)</f>
        <v>80660.581930910033</v>
      </c>
      <c r="H3">
        <f t="shared" ref="H3:H11" si="1" xml:space="preserve"> ROW(A2)/COUNTA($B$2:$B$11)</f>
        <v>0.2</v>
      </c>
      <c r="I3">
        <f t="shared" ref="I3:I11" si="2">F3/$F$11</f>
        <v>1.1028630875778199E-2</v>
      </c>
      <c r="J3">
        <f t="shared" ref="J3:J11" si="3">G3/$G$11</f>
        <v>8.0278644845126756E-2</v>
      </c>
      <c r="L3" s="6">
        <f>(H3-H2)*(I3+I2)*0.5</f>
        <v>7.8282354349019717E-4</v>
      </c>
      <c r="M3" s="6">
        <f>(H3-H2)*(J3+J2)*0.5</f>
        <v>5.9942564158041193E-3</v>
      </c>
    </row>
    <row r="4" spans="1:13" ht="15" thickBot="1">
      <c r="A4">
        <v>3</v>
      </c>
      <c r="B4" s="3">
        <f>Income_Data!B4</f>
        <v>22648.35361894879</v>
      </c>
      <c r="C4" s="3">
        <f>B4*Policy_Input!$B$2 + MIN(B4,Policy_Input!$B$8)*Policy_Input!$B$10 + IF(B4&gt;Policy_Input!$B$8,(MIN(B4,Policy_Input!$B$9)-Policy_Input!$B$8)*Policy_Input!$B$11,0) + IF(B4&gt;Policy_Input!$B$9,(B4-Policy_Input!$B$9)*Policy_Input!$B$12,0)</f>
        <v>0</v>
      </c>
      <c r="D4" s="3">
        <f>MAX(0,Policy_Input!$B$3 - (B4-Policy_Input!$B$4)*Policy_Input!$B$5)</f>
        <v>27940.658552420486</v>
      </c>
      <c r="E4" s="3">
        <f t="shared" si="0"/>
        <v>50589.012171369279</v>
      </c>
      <c r="F4">
        <f>SUM($B$2:B4)</f>
        <v>33749.323503798834</v>
      </c>
      <c r="G4" s="3">
        <f>SUM($E$2:E4)</f>
        <v>131249.59410227931</v>
      </c>
      <c r="H4">
        <f t="shared" si="1"/>
        <v>0.3</v>
      </c>
      <c r="I4">
        <f t="shared" si="2"/>
        <v>3.3529397439280649E-2</v>
      </c>
      <c r="J4">
        <f t="shared" si="3"/>
        <v>0.13062811225474441</v>
      </c>
      <c r="L4" s="6">
        <f t="shared" ref="L4:L11" si="4">(H4-H3)*(I4+I3)*0.5</f>
        <v>2.2279014157529416E-3</v>
      </c>
      <c r="M4" s="6">
        <f t="shared" ref="M4:M11" si="5">(H4-H3)*(J4+J3)*0.5</f>
        <v>1.0545337854993555E-2</v>
      </c>
    </row>
    <row r="5" spans="1:13" ht="15" thickBot="1">
      <c r="A5">
        <v>4</v>
      </c>
      <c r="B5" s="3">
        <f>Income_Data!B5</f>
        <v>24708.191208282606</v>
      </c>
      <c r="C5" s="3">
        <f>B5*Policy_Input!$B$2 + MIN(B5,Policy_Input!$B$8)*Policy_Input!$B$10 + IF(B5&gt;Policy_Input!$B$8,(MIN(B5,Policy_Input!$B$9)-Policy_Input!$B$8)*Policy_Input!$B$11,0) + IF(B5&gt;Policy_Input!$B$9,(B5-Policy_Input!$B$9)*Policy_Input!$B$12,0)</f>
        <v>0</v>
      </c>
      <c r="D5" s="3">
        <f>MAX(0,Policy_Input!$B$3 - (B5-Policy_Input!$B$4)*Policy_Input!$B$5)</f>
        <v>27116.723516686958</v>
      </c>
      <c r="E5" s="3">
        <f t="shared" si="0"/>
        <v>51824.914724969567</v>
      </c>
      <c r="F5">
        <f>SUM($B$2:B5)</f>
        <v>58457.514712081436</v>
      </c>
      <c r="G5" s="3">
        <f>SUM($E$2:E5)</f>
        <v>183074.50882724888</v>
      </c>
      <c r="H5">
        <f t="shared" si="1"/>
        <v>0.4</v>
      </c>
      <c r="I5">
        <f t="shared" si="2"/>
        <v>5.807657874604067E-2</v>
      </c>
      <c r="J5">
        <f t="shared" si="3"/>
        <v>0.18220763007794136</v>
      </c>
      <c r="L5" s="6">
        <f t="shared" si="4"/>
        <v>4.5802988092660674E-3</v>
      </c>
      <c r="M5" s="6">
        <f t="shared" si="5"/>
        <v>1.5641787116634293E-2</v>
      </c>
    </row>
    <row r="6" spans="1:13" ht="15" thickBot="1">
      <c r="A6">
        <v>5</v>
      </c>
      <c r="B6" s="3">
        <f>Income_Data!B6</f>
        <v>33674.222924148788</v>
      </c>
      <c r="C6" s="3">
        <f>B6*Policy_Input!$B$2 + MIN(B6,Policy_Input!$B$8)*Policy_Input!$B$10 + IF(B6&gt;Policy_Input!$B$8,(MIN(B6,Policy_Input!$B$9)-Policy_Input!$B$8)*Policy_Input!$B$11,0) + IF(B6&gt;Policy_Input!$B$9,(B6-Policy_Input!$B$9)*Policy_Input!$B$12,0)</f>
        <v>0</v>
      </c>
      <c r="D6" s="3">
        <f>MAX(0,Policy_Input!$B$3 - (B6-Policy_Input!$B$4)*Policy_Input!$B$5)</f>
        <v>23530.310830340484</v>
      </c>
      <c r="E6" s="3">
        <f t="shared" si="0"/>
        <v>57204.533754489268</v>
      </c>
      <c r="F6">
        <f>SUM($B$2:B6)</f>
        <v>92131.737636230217</v>
      </c>
      <c r="G6" s="3">
        <f>SUM($E$2:E6)</f>
        <v>240279.04258173815</v>
      </c>
      <c r="H6">
        <f t="shared" si="1"/>
        <v>0.5</v>
      </c>
      <c r="I6">
        <f t="shared" si="2"/>
        <v>9.1531364995478551E-2</v>
      </c>
      <c r="J6">
        <f t="shared" si="3"/>
        <v>0.23914129381894009</v>
      </c>
      <c r="L6" s="6">
        <f t="shared" si="4"/>
        <v>7.4803971870759595E-3</v>
      </c>
      <c r="M6" s="6">
        <f t="shared" si="5"/>
        <v>2.1067446194844068E-2</v>
      </c>
    </row>
    <row r="7" spans="1:13" ht="15" thickBot="1">
      <c r="A7">
        <v>6</v>
      </c>
      <c r="B7" s="3">
        <f>Income_Data!B7</f>
        <v>34908.660129955635</v>
      </c>
      <c r="C7" s="3">
        <f>B7*Policy_Input!$B$2 + MIN(B7,Policy_Input!$B$8)*Policy_Input!$B$10 + IF(B7&gt;Policy_Input!$B$8,(MIN(B7,Policy_Input!$B$9)-Policy_Input!$B$8)*Policy_Input!$B$11,0) + IF(B7&gt;Policy_Input!$B$9,(B7-Policy_Input!$B$9)*Policy_Input!$B$12,0)</f>
        <v>0</v>
      </c>
      <c r="D7" s="3">
        <f>MAX(0,Policy_Input!$B$3 - (B7-Policy_Input!$B$4)*Policy_Input!$B$5)</f>
        <v>23036.535948017747</v>
      </c>
      <c r="E7" s="3">
        <f t="shared" si="0"/>
        <v>57945.196077973378</v>
      </c>
      <c r="F7">
        <f>SUM($B$2:B7)</f>
        <v>127040.39776618585</v>
      </c>
      <c r="G7" s="3">
        <f>SUM($E$2:E7)</f>
        <v>298224.23865971155</v>
      </c>
      <c r="H7">
        <f t="shared" si="1"/>
        <v>0.6</v>
      </c>
      <c r="I7">
        <f t="shared" si="2"/>
        <v>0.12621254429195555</v>
      </c>
      <c r="J7">
        <f t="shared" si="3"/>
        <v>0.29681211276256403</v>
      </c>
      <c r="L7" s="6">
        <f t="shared" si="4"/>
        <v>1.0887195464371701E-2</v>
      </c>
      <c r="M7" s="6">
        <f t="shared" si="5"/>
        <v>2.67976703290752E-2</v>
      </c>
    </row>
    <row r="8" spans="1:13" ht="15" thickBot="1">
      <c r="A8">
        <v>7</v>
      </c>
      <c r="B8" s="3">
        <f>Income_Data!B8</f>
        <v>60519.034641101694</v>
      </c>
      <c r="C8" s="3">
        <f>B8*Policy_Input!$B$2 + MIN(B8,Policy_Input!$B$8)*Policy_Input!$B$10 + IF(B8&gt;Policy_Input!$B$8,(MIN(B8,Policy_Input!$B$9)-Policy_Input!$B$8)*Policy_Input!$B$11,0) + IF(B8&gt;Policy_Input!$B$9,(B8-Policy_Input!$B$9)*Policy_Input!$B$12,0)</f>
        <v>3077.8551961652547</v>
      </c>
      <c r="D8">
        <f>MAX(0,Policy_Input!$B$3 - (B8-Policy_Input!$B$4)*Policy_Input!$B$5)</f>
        <v>12792.386143559321</v>
      </c>
      <c r="E8" s="3">
        <f t="shared" si="0"/>
        <v>70233.565588495752</v>
      </c>
      <c r="F8">
        <f>SUM($B$2:B8)</f>
        <v>187559.43240728753</v>
      </c>
      <c r="G8" s="3">
        <f>SUM($E$2:E8)</f>
        <v>368457.80424820731</v>
      </c>
      <c r="H8">
        <f t="shared" si="1"/>
        <v>0.7</v>
      </c>
      <c r="I8">
        <f t="shared" si="2"/>
        <v>0.18633720915804355</v>
      </c>
      <c r="J8">
        <f t="shared" si="3"/>
        <v>0.36671311438086657</v>
      </c>
      <c r="L8" s="6">
        <f t="shared" si="4"/>
        <v>1.5627487672499954E-2</v>
      </c>
      <c r="M8" s="6">
        <f t="shared" si="5"/>
        <v>3.3176261357171527E-2</v>
      </c>
    </row>
    <row r="9" spans="1:13" ht="15" thickBot="1">
      <c r="A9">
        <v>8</v>
      </c>
      <c r="B9" s="3">
        <f>Income_Data!B9</f>
        <v>179988.96466435853</v>
      </c>
      <c r="C9" s="3">
        <f>B9*Policy_Input!$B$2 + MIN(B9,Policy_Input!$B$8)*Policy_Input!$B$10 + IF(B9&gt;Policy_Input!$B$8,(MIN(B9,Policy_Input!$B$9)-Policy_Input!$B$8)*Policy_Input!$B$11,0) + IF(B9&gt;Policy_Input!$B$9,(B9-Policy_Input!$B$9)*Policy_Input!$B$12,0)</f>
        <v>32996.689399307565</v>
      </c>
      <c r="D9">
        <f>MAX(0,Policy_Input!$B$3 - (B9-Policy_Input!$B$4)*Policy_Input!$B$5)</f>
        <v>0</v>
      </c>
      <c r="E9" s="3">
        <f t="shared" si="0"/>
        <v>146992.27526505096</v>
      </c>
      <c r="F9">
        <f>SUM($B$2:B9)</f>
        <v>367548.39707164606</v>
      </c>
      <c r="G9" s="3">
        <f>SUM($E$2:E9)</f>
        <v>515450.0795132583</v>
      </c>
      <c r="H9">
        <f t="shared" si="1"/>
        <v>0.8</v>
      </c>
      <c r="I9">
        <f t="shared" si="2"/>
        <v>0.3651532832116946</v>
      </c>
      <c r="J9">
        <f t="shared" si="3"/>
        <v>0.51300936440157363</v>
      </c>
      <c r="L9" s="6">
        <f t="shared" si="4"/>
        <v>2.7574524618486931E-2</v>
      </c>
      <c r="M9" s="6">
        <f t="shared" si="5"/>
        <v>4.3986123939122053E-2</v>
      </c>
    </row>
    <row r="10" spans="1:13" ht="15" thickBot="1">
      <c r="A10">
        <v>9</v>
      </c>
      <c r="B10" s="3">
        <f>Income_Data!B10</f>
        <v>269392.70230935625</v>
      </c>
      <c r="C10" s="3">
        <f>B10*Policy_Input!$B$2 + MIN(B10,Policy_Input!$B$8)*Policy_Input!$B$10 + IF(B10&gt;Policy_Input!$B$8,(MIN(B10,Policy_Input!$B$9)-Policy_Input!$B$8)*Policy_Input!$B$11,0) + IF(B10&gt;Policy_Input!$B$9,(B10-Policy_Input!$B$9)*Policy_Input!$B$12,0)</f>
        <v>59817.810692806874</v>
      </c>
      <c r="D10">
        <f>MAX(0,Policy_Input!$B$3 - (B10-Policy_Input!$B$4)*Policy_Input!$B$5)</f>
        <v>0</v>
      </c>
      <c r="E10" s="3">
        <f t="shared" si="0"/>
        <v>209574.89161654937</v>
      </c>
      <c r="F10">
        <f>SUM($B$2:B10)</f>
        <v>636941.09938100236</v>
      </c>
      <c r="G10" s="3">
        <f>SUM($E$2:E10)</f>
        <v>725024.97112980764</v>
      </c>
      <c r="H10">
        <f t="shared" si="1"/>
        <v>0.9</v>
      </c>
      <c r="I10">
        <f t="shared" si="2"/>
        <v>0.63279049916820163</v>
      </c>
      <c r="J10">
        <f t="shared" si="3"/>
        <v>0.72159189492375431</v>
      </c>
      <c r="L10" s="6">
        <f t="shared" si="4"/>
        <v>4.9897189118994802E-2</v>
      </c>
      <c r="M10" s="6">
        <f t="shared" si="5"/>
        <v>6.1730062966266382E-2</v>
      </c>
    </row>
    <row r="11" spans="1:13" ht="15" thickBot="1">
      <c r="A11">
        <v>10</v>
      </c>
      <c r="B11" s="3">
        <f>Income_Data!B11</f>
        <v>369618.10183686792</v>
      </c>
      <c r="C11" s="3">
        <f>B11*Policy_Input!$B$2 + MIN(B11,Policy_Input!$B$8)*Policy_Input!$B$10 + IF(B11&gt;Policy_Input!$B$8,(MIN(B11,Policy_Input!$B$9)-Policy_Input!$B$8)*Policy_Input!$B$11,0) + IF(B11&gt;Policy_Input!$B$9,(B11-Policy_Input!$B$9)*Policy_Input!$B$12,0)</f>
        <v>89885.430551060388</v>
      </c>
      <c r="D11">
        <f>MAX(0,Policy_Input!$B$3 - (B11-Policy_Input!$B$4)*Policy_Input!$B$5)</f>
        <v>0</v>
      </c>
      <c r="E11" s="3">
        <f t="shared" si="0"/>
        <v>279732.6712858075</v>
      </c>
      <c r="F11">
        <f>SUM($B$2:B11)</f>
        <v>1006559.2012178702</v>
      </c>
      <c r="G11" s="3">
        <f>SUM($E$2:E11)</f>
        <v>1004757.6424156151</v>
      </c>
      <c r="H11">
        <f t="shared" si="1"/>
        <v>1</v>
      </c>
      <c r="I11">
        <f t="shared" si="2"/>
        <v>1</v>
      </c>
      <c r="J11">
        <f t="shared" si="3"/>
        <v>1</v>
      </c>
      <c r="L11" s="6">
        <f t="shared" si="4"/>
        <v>8.1639524958410065E-2</v>
      </c>
      <c r="M11" s="6">
        <f t="shared" si="5"/>
        <v>8.607959474618769E-2</v>
      </c>
    </row>
    <row r="14" spans="1:13">
      <c r="L14" s="7">
        <f>1-2*SUM(L2:L11)</f>
        <v>0.5981425304239002</v>
      </c>
      <c r="M14" s="7">
        <f>1-2*SUM(M2:M11)</f>
        <v>0.38600226981270669</v>
      </c>
    </row>
  </sheetData>
  <hyperlinks>
    <hyperlink ref="L1" r:id="rId1" xr:uid="{FE32EE64-6277-428A-A507-D6ED4B39B152}"/>
  </hyperlinks>
  <pageMargins left="0.75" right="0.75" top="1" bottom="1" header="0.5" footer="0.5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G12" sqref="G12"/>
    </sheetView>
  </sheetViews>
  <sheetFormatPr defaultRowHeight="14.5"/>
  <cols>
    <col min="1" max="1" width="11.90625" bestFit="1" customWidth="1"/>
  </cols>
  <sheetData>
    <row r="1" spans="1:2">
      <c r="A1" s="1" t="s">
        <v>13</v>
      </c>
      <c r="B1" s="1" t="s">
        <v>10</v>
      </c>
    </row>
    <row r="2" spans="1:2">
      <c r="A2" t="s">
        <v>14</v>
      </c>
      <c r="B2" s="7">
        <f>Lorenz_Curve!$L$14</f>
        <v>0.5981425304239002</v>
      </c>
    </row>
    <row r="3" spans="1:2">
      <c r="A3" t="s">
        <v>15</v>
      </c>
      <c r="B3" s="7">
        <f>Lorenz_Curve!$M$14</f>
        <v>0.38600226981270669</v>
      </c>
    </row>
    <row r="5" spans="1:2">
      <c r="A5" t="s">
        <v>21</v>
      </c>
      <c r="B5" s="7">
        <f>B2-B3</f>
        <v>0.21214026061119351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17"/>
  <sheetViews>
    <sheetView tabSelected="1" workbookViewId="0">
      <selection activeCell="K25" sqref="K25"/>
    </sheetView>
  </sheetViews>
  <sheetFormatPr defaultRowHeight="14.5"/>
  <cols>
    <col min="1" max="1" width="20.08984375" customWidth="1"/>
    <col min="11" max="11" width="12.54296875" bestFit="1" customWidth="1"/>
    <col min="12" max="12" width="5.54296875" bestFit="1" customWidth="1"/>
  </cols>
  <sheetData>
    <row r="1" spans="1:12">
      <c r="A1" s="1" t="s">
        <v>9</v>
      </c>
      <c r="B1" s="1" t="s">
        <v>10</v>
      </c>
      <c r="K1" s="1" t="s">
        <v>13</v>
      </c>
      <c r="L1" s="1" t="s">
        <v>10</v>
      </c>
    </row>
    <row r="2" spans="1:12">
      <c r="A2" t="s">
        <v>11</v>
      </c>
      <c r="B2" s="2">
        <v>0.1</v>
      </c>
      <c r="K2" t="s">
        <v>14</v>
      </c>
      <c r="L2" s="7">
        <f>Lorenz_Curve!$L$14</f>
        <v>0.5981425304239002</v>
      </c>
    </row>
    <row r="3" spans="1:12">
      <c r="A3" t="s">
        <v>12</v>
      </c>
      <c r="B3">
        <v>25000</v>
      </c>
      <c r="D3" t="s">
        <v>19</v>
      </c>
      <c r="K3" t="s">
        <v>15</v>
      </c>
      <c r="L3" s="7">
        <f>Lorenz_Curve!$M$14</f>
        <v>0.38600226981270669</v>
      </c>
    </row>
    <row r="4" spans="1:12">
      <c r="A4" t="s">
        <v>16</v>
      </c>
      <c r="B4">
        <v>30000</v>
      </c>
    </row>
    <row r="5" spans="1:12">
      <c r="A5" t="s">
        <v>17</v>
      </c>
      <c r="B5" s="2">
        <v>0.4</v>
      </c>
      <c r="K5" t="s">
        <v>21</v>
      </c>
      <c r="L5" s="7">
        <f>L2-L3</f>
        <v>0.21214026061119351</v>
      </c>
    </row>
    <row r="7" spans="1:12">
      <c r="A7" s="8" t="s">
        <v>22</v>
      </c>
    </row>
    <row r="8" spans="1:12">
      <c r="A8" t="s">
        <v>23</v>
      </c>
      <c r="B8">
        <v>40000</v>
      </c>
      <c r="K8" s="8" t="s">
        <v>40</v>
      </c>
    </row>
    <row r="9" spans="1:12">
      <c r="A9" t="s">
        <v>24</v>
      </c>
      <c r="B9">
        <v>100000</v>
      </c>
      <c r="K9" s="3">
        <f>SUM(Lorenz_Curve!D2:D11)-SUM(Lorenz_Curve!C2:C11)</f>
        <v>-1801.5588022550801</v>
      </c>
    </row>
    <row r="10" spans="1:12">
      <c r="A10" t="s">
        <v>25</v>
      </c>
      <c r="B10" s="2">
        <v>-0.1</v>
      </c>
    </row>
    <row r="11" spans="1:12">
      <c r="A11" t="s">
        <v>26</v>
      </c>
      <c r="B11" s="2">
        <v>0.05</v>
      </c>
      <c r="K11" s="8" t="s">
        <v>28</v>
      </c>
    </row>
    <row r="12" spans="1:12">
      <c r="A12" t="s">
        <v>27</v>
      </c>
      <c r="B12" s="2">
        <v>0.2</v>
      </c>
      <c r="J12" t="s">
        <v>29</v>
      </c>
      <c r="K12" s="9">
        <f>AVERAGE(Lorenz_Curve!B2:B11)</f>
        <v>100655.92012178703</v>
      </c>
    </row>
    <row r="13" spans="1:12">
      <c r="J13" t="s">
        <v>30</v>
      </c>
      <c r="K13" s="9">
        <f>AVERAGE(Lorenz_Curve!E2:E11)</f>
        <v>100475.76424156151</v>
      </c>
    </row>
    <row r="15" spans="1:12">
      <c r="K15" s="8" t="s">
        <v>31</v>
      </c>
    </row>
    <row r="16" spans="1:12">
      <c r="J16" t="s">
        <v>29</v>
      </c>
      <c r="K16" s="9">
        <f>MEDIAN(Lorenz_Curve!B2:B11)</f>
        <v>34291.441527052215</v>
      </c>
    </row>
    <row r="17" spans="10:11">
      <c r="J17" t="s">
        <v>30</v>
      </c>
      <c r="K17" s="9">
        <f>MEDIAN(Lorenz_Curve!E2:E11)</f>
        <v>57574.864916231323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Income_Data</vt:lpstr>
      <vt:lpstr>Lorenz_Curve</vt:lpstr>
      <vt:lpstr>Gini_Coefficient</vt:lpstr>
      <vt:lpstr>Policy_Input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</cp:lastModifiedBy>
  <dcterms:created xsi:type="dcterms:W3CDTF">2025-01-25T03:43:34Z</dcterms:created>
  <dcterms:modified xsi:type="dcterms:W3CDTF">2025-01-25T04:37:28Z</dcterms:modified>
</cp:coreProperties>
</file>