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TỔNG QUAN" sheetId="1" r:id="rId5"/>
    <sheet state="hidden" name="_SETTINGS" sheetId="2" r:id="rId6"/>
    <sheet state="visible" name="DATA THAI KỲ &amp; CONVERT" sheetId="3" r:id="rId7"/>
    <sheet state="visible" name="THEO DÕI MIDWIFE TẠI NHÀ" sheetId="4" r:id="rId8"/>
    <sheet state="visible" name="W01 (15-21.09)" sheetId="5" r:id="rId9"/>
    <sheet state="visible" name="W02 (22-28.09)" sheetId="6" r:id="rId10"/>
    <sheet state="visible" name="W03 (29-05.10)" sheetId="7" r:id="rId11"/>
    <sheet state="visible" name="W04 (06-12.10)" sheetId="8" r:id="rId12"/>
    <sheet state="visible" name="W05 (13-19.10)" sheetId="9" r:id="rId13"/>
    <sheet state="visible" name="W06 (20-26.10)" sheetId="10" r:id="rId14"/>
    <sheet state="visible" name="W07 (27-02.11)" sheetId="11" r:id="rId15"/>
    <sheet state="visible" name="W08 (03-09.11)" sheetId="12" r:id="rId16"/>
    <sheet state="visible" name="W09 (10-16.11)" sheetId="13" r:id="rId17"/>
    <sheet state="visible" name="W10 (17-23.11)" sheetId="14" r:id="rId18"/>
    <sheet state="visible" name="W11 (24-30.11)" sheetId="15" r:id="rId19"/>
    <sheet state="visible" name="W12 (01-07.12)" sheetId="16" r:id="rId20"/>
    <sheet state="visible" name="W13 (08-14.12)" sheetId="17" r:id="rId21"/>
    <sheet state="visible" name="W14 (15-21.12)" sheetId="18" r:id="rId22"/>
    <sheet state="visible" name="W15 (22-28.12)" sheetId="19" r:id="rId23"/>
    <sheet state="visible" name="W16 (29-04.01)" sheetId="20" r:id="rId24"/>
  </sheets>
  <definedNames/>
  <calcPr/>
</workbook>
</file>

<file path=xl/sharedStrings.xml><?xml version="1.0" encoding="utf-8"?>
<sst xmlns="http://schemas.openxmlformats.org/spreadsheetml/2006/main" count="2063" uniqueCount="483">
  <si>
    <t>DANH MỤC BỆNH VIỆN</t>
  </si>
  <si>
    <t>TÌNH TRẠNG CUỘC HẸN</t>
  </si>
  <si>
    <t>TÌNH TRẠNG CHẤP THUẬN</t>
  </si>
  <si>
    <t>ĐƠN VỊ DIỄN GIẢ</t>
  </si>
  <si>
    <t>NỀN TẢNG ONLINE</t>
  </si>
  <si>
    <t>TRẠNG THÁI LỚP</t>
  </si>
  <si>
    <t>TRẠNG THÁI ACTION</t>
  </si>
  <si>
    <t>ĐƠN VỊ ACTION</t>
  </si>
  <si>
    <t>THEO DÕI HOẠT ĐỘNG ĐỘI NGŨ NỮ HỘ SINH CHUYÊN NGHIỆP (MIDWIFE PROFESSIONALS TƯ VẤN TẠI NHÀ)</t>
  </si>
  <si>
    <t>GIAI ĐOẠN THAI KỲ &amp; ĐỘ TUỔI BÉ</t>
  </si>
  <si>
    <t>NỮ HỘ SINH CHUYÊN NGHIỆP (MIDWIFE)</t>
  </si>
  <si>
    <t>GÓI COMBO SẢN PHẨM DANONE</t>
  </si>
  <si>
    <t>KÊNH CHUYỂN ĐỔI</t>
  </si>
  <si>
    <t>Bệnh viện Âu Cơ</t>
  </si>
  <si>
    <t>Đã gặp</t>
  </si>
  <si>
    <t>Đã chấp thuận</t>
  </si>
  <si>
    <t>Danone - Aptamil</t>
  </si>
  <si>
    <t>Zoom Cloud Meetings</t>
  </si>
  <si>
    <t>Đã hoàn thành</t>
  </si>
  <si>
    <t>🟢 Đã hoàn thành</t>
  </si>
  <si>
    <t>1. Mang thai 3 tháng đầu (Tuần 1 - 12)</t>
  </si>
  <si>
    <t>NHS. Nguyễn Thị Lan (TP.HCM - Q7, Nhà Bè)</t>
  </si>
  <si>
    <t>Combo Tân Sinh (2 lon 800g + Gối chống trào)</t>
  </si>
  <si>
    <t>Tại sự kiện Hội thảo BV</t>
  </si>
  <si>
    <t>Bệnh viện Xuyên Á</t>
  </si>
  <si>
    <t>TIẾN ĐỘ DỰ ÁN– DANONE x ZMOMS</t>
  </si>
  <si>
    <t>DỰ ÁN HỢP TÁC DANONE x ZMOMS • TƯ VẤN 1-ON-1 TẬN NHÀ MẸ BẦU &amp; SAU SINH • ĐO LƯỜNG TỶ LỆ CHUYỂN ĐỔI VÀ TỶ LỆ NEW USER (NU COMBO)</t>
  </si>
  <si>
    <t>Đang chờ</t>
  </si>
  <si>
    <t>Đang chờ phản hồi</t>
  </si>
  <si>
    <t>Zmoms</t>
  </si>
  <si>
    <t>Facebook Fanpage Live</t>
  </si>
  <si>
    <t>Đã lên lịch</t>
  </si>
  <si>
    <t>🟡 Đang xử lý</t>
  </si>
  <si>
    <t>2. Mang thai 3 tháng giữa (Tuần 13 - 27)</t>
  </si>
  <si>
    <t>NHS. Trần Mai Hương (TP.HCM - Thủ Đức, Bình Thạnh)</t>
  </si>
  <si>
    <t>Combo Đề Kháng Vàng (3 lon 800g + Bình giữ nhiệt Elmich)</t>
  </si>
  <si>
    <t>Nữ hộ sinh tư vấn tại nhà</t>
  </si>
  <si>
    <t>Bệnh Viện Hoàn Mỹ Thủ Đức</t>
  </si>
  <si>
    <t>Dời lịch</t>
  </si>
  <si>
    <t>Từ chối</t>
  </si>
  <si>
    <t>Bệnh viện / Bác sĩ mời</t>
  </si>
  <si>
    <t>TikTok Live</t>
  </si>
  <si>
    <t>Hoãn / Dời lịch</t>
  </si>
  <si>
    <t>🔴 Chậm tiến độ</t>
  </si>
  <si>
    <t>Cả 2 bên phối hợp</t>
  </si>
  <si>
    <t>3. Mang thai 3 tháng cuối (Tuần 28 - 40)</t>
  </si>
  <si>
    <t>NHS. Lê Thu Trang (Bình Dương - Dĩ An, Thuận An)</t>
  </si>
  <si>
    <t>Combo Ăn Dặm Chuẩn (2 lon 800g + Bộ thìa bát ăn dặm)</t>
  </si>
  <si>
    <t>Lớp học Online / Webinar Zmoms</t>
  </si>
  <si>
    <t>BV Hoàn Mỹ Bình Dương</t>
  </si>
  <si>
    <t>Đã hủy</t>
  </si>
  <si>
    <t>Đối tác MBI</t>
  </si>
  <si>
    <t>Google Meet</t>
  </si>
  <si>
    <t>⚪ Chưa thực hiện</t>
  </si>
  <si>
    <t>Đối tác Bệnh viện</t>
  </si>
  <si>
    <t>4. Bé 0 - 6 tháng tuổi (Sơ sinh)</t>
  </si>
  <si>
    <t>NHS. Phạm Hồng Hạnh (Đồng Nai - Biên Hòa, Long Thành)</t>
  </si>
  <si>
    <t>Combo Khám Phá Toàn Diện (4 lon 800g + Xe chòi chân cao cấp)</t>
  </si>
  <si>
    <t>Tại cơ sở Spa đối tác</t>
  </si>
  <si>
    <t>Singmark Dong Nai</t>
  </si>
  <si>
    <t>Khác</t>
  </si>
  <si>
    <t>5. Bé 6 - 12 tháng tuổi (Ăn dặm)</t>
  </si>
  <si>
    <t>NHS. Vũ Minh Anh (Cần Thơ - Ninh Kiều, Cái Răng)</t>
  </si>
  <si>
    <t>Combo Dinh Dưỡng Mẹ &amp; Bé (Sữa bầu + Sữa bé sơ sinh)</t>
  </si>
  <si>
    <t>Kênh Tiêm chủng đối tác</t>
  </si>
  <si>
    <t>SIH</t>
  </si>
  <si>
    <t>MỤC TIÊU CHIẾN DỊCH: 10,010 DATA XÁC THỰC  |  2,517 NEW USERS (NU COMBO)  |  LỘ TRÌNH 16 TUẦN (15/09/2026 - 04/01/2027)</t>
  </si>
  <si>
    <t>6. Bé 12 - 24 tháng tuổi (Tập đi)</t>
  </si>
  <si>
    <t>NHS. Đỗ Thị Hoàng Yến (Hà Nội - Đống Đa, Cầu Giấy)</t>
  </si>
  <si>
    <t>CSKH &amp; Telesale Zmoms</t>
  </si>
  <si>
    <t xml:space="preserve">Hoàn My Ke Mei Kai </t>
  </si>
  <si>
    <t>7. Bé &gt; 24 tháng tuổi (Phát triển)</t>
  </si>
  <si>
    <t>Spa Thanh Lan</t>
  </si>
  <si>
    <t>NatuQueen Spa</t>
  </si>
  <si>
    <t>Bệnh viện Hoàn Mỹ Đà nẵng</t>
  </si>
  <si>
    <t>Bệnh viện Hồng Ngọc</t>
  </si>
  <si>
    <t>Phòng khám 43 Nguyễn Khang</t>
  </si>
  <si>
    <t>Bệnh viện Sản Nhi Quốc tế Hải Phòng</t>
  </si>
  <si>
    <t>Bệnh viện Tâm Phúc Hải Phòng</t>
  </si>
  <si>
    <t>Bệnh viện Việt Tiệp Hải Phòng</t>
  </si>
  <si>
    <t>Bệnh viện Quốc tế Green Hải Phòng</t>
  </si>
  <si>
    <t>BV ĐK Quốc tế Vạn Phúc</t>
  </si>
  <si>
    <t>BV Hoàn Mỹ Cửu Long</t>
  </si>
  <si>
    <t>Đồng bộ năng suất từng Nữ hộ sinh theo địa bàn phụ trách • Đánh giá tỷ lệ chuyển đổi từ tư vấn chuyên môn và tỷ lệ chốt New User mua combo dinh dưỡng</t>
  </si>
  <si>
    <t>Bệnh viện ĐH Y Dược Cần Thơ</t>
  </si>
  <si>
    <t>Bệnh viện Sản Nhi Long An</t>
  </si>
  <si>
    <t>Hội thảo Offline Zmoms Hà Nội</t>
  </si>
  <si>
    <t>Hội thảo Offline Zmoms TP.HCM</t>
  </si>
  <si>
    <t>Bệnh viện Phụ sản Hà Nội</t>
  </si>
  <si>
    <t>Bệnh viện Từ Dũ</t>
  </si>
  <si>
    <t>Cập nhật tự động 100% thời gian thực • Đồng bộ Lead Co-data, Hoạt động Nữ hộ sinh tại nhà, Dữ liệu thai kỳ &amp; Lớp Online</t>
  </si>
  <si>
    <t>Bệnh viện Hùng Vương</t>
  </si>
  <si>
    <t>Đối tác Y tế khác</t>
  </si>
  <si>
    <t>⬅ VỀ DASHBOARD TỔNG QUAN</t>
  </si>
  <si>
    <t>🏥 TIẾN TRÌNH SK BỆNH VIỆN</t>
  </si>
  <si>
    <t>DANH MỤC THEO DÕI DATA THAI KỲ, PHỄU CHUYỂN ĐỔI &amp; ĐỘ TUỔI CỦA BÉ – CHIẾN DỊCH DANONE x ZMOMS</t>
  </si>
  <si>
    <t>🎯 LEAD &amp; NU SỰ KIỆN</t>
  </si>
  <si>
    <t>🤰 XEM TAB DỮ LIỆU THAI KỲ &amp; COHORT</t>
  </si>
  <si>
    <t>👩‍⚕️ NỮ HỘ SINH TƯ VẤN TẠI NHÀ</t>
  </si>
  <si>
    <t>📊 BẢNG TỔNG HỢP HIỆU SUẤT NỮ HỘ SINH (BÊN DƯỚI)</t>
  </si>
  <si>
    <t>📝 NHẬT KÝ CHI TIẾT TỪNG CA TƯ VẤN TẠI NHÀ (DÒNG 24 TRỞ ĐI)</t>
  </si>
  <si>
    <t>HỆ THỐNG QUẢN LÝ DỮ LIỆU MẸ BẦU &amp; SAU SINH • THEO DÕI CO-DATA (FOLLOW ZMOMS &amp; APTACLUB) • ĐO LƯỜNG TỶ LỆ CHUYỂN ĐỔI NEW USER (NU COMBO)</t>
  </si>
  <si>
    <t>🤰 DỮ LIỆU THAI KỲ &amp; COHORT</t>
  </si>
  <si>
    <t>👩‍⚕️ NỮ HỘ SINH HOẠT ĐỘNG</t>
  </si>
  <si>
    <t>Tự động phân nhóm 7 giai đoạn thai kỳ &amp; độ tuổi của bé • Đo lường tỷ lệ phát sinh đơn hàng thành công trên tổng số mẹ đăng ký • Đồng bộ số liệu thời gian thực</t>
  </si>
  <si>
    <t>🏠 CA TƯ VẤN HOÀN THÀNH</t>
  </si>
  <si>
    <t>💻 LỚP ONLINE</t>
  </si>
  <si>
    <t>⚡ TỶ LỆ CHUYỂN ĐỔI TỪ NHS</t>
  </si>
  <si>
    <t>📝 ACTION ITEMS</t>
  </si>
  <si>
    <t>🛒 NEW USERS TỪ NHS (NU COMBO)</t>
  </si>
  <si>
    <t>👩‍⚕️ THEO DÕI HOẠT ĐỘNG NỮ HỘ SINH TƯ VẤN TẠI NHÀ</t>
  </si>
  <si>
    <t>🎯 TỶ LỆ NU CỦA NỮ HỘ SINH</t>
  </si>
  <si>
    <t>🎯 TIẾN ĐỘ DATA XÁC THỰC</t>
  </si>
  <si>
    <t>📊 BẢNG PHÂN TÍCH PHỄU CHUYỂN ĐỔI THAI KỲ (XEM BÊN DƯỚI)</t>
  </si>
  <si>
    <t>🛒 TIẾN ĐỘ NU COMBO</t>
  </si>
  <si>
    <t>⚡ TỶ LỆ CHUYỂN ĐỔI (CR)</t>
  </si>
  <si>
    <t>📋 CƠ SỞ DỮ LIỆU 100 MẸ CHI TIẾT (XEM DÒNG 25 TRỞ ĐI)</t>
  </si>
  <si>
    <t>📋 TỔNG SỐ MẸ ĐĂNG KÝ</t>
  </si>
  <si>
    <t>📱 MẸ FOLLOW ZMOMS</t>
  </si>
  <si>
    <t>🤰 THAI KỲ &amp; ĐƠN HÀNG THÀNH CÔNG</t>
  </si>
  <si>
    <t>💙 MẸ ĐÔNG Ý CHIA SẺ TT APTACLUB</t>
  </si>
  <si>
    <t>🏥 ĐỐI TÁC BV</t>
  </si>
  <si>
    <t>⭐ CO-DATA (CẢ 2 NỀN TẢNG)</t>
  </si>
  <si>
    <t>🛒 MẸ PHÁT SINH ĐƠN (NU)</t>
  </si>
  <si>
    <t>🎯 TỶ LỆ CHUYỂN ĐỔI ĐƠN HÀNG</t>
  </si>
  <si>
    <t>Target chuẩn: 25.14%</t>
  </si>
  <si>
    <t>📊 PHẦN 1: BẢNG TỔNG HỢP PHỄU CHUYỂN ĐỔI THEO GIAI ĐOẠN THAI KỲ VÀ ĐỘ TUỔI CỦA BÉ (COHORT ANALYSIS)</t>
  </si>
  <si>
    <t>* Thống kê 100% tự động bằng công thức Excel từ cơ sở dữ liệu mẹ bầu &amp; sau sinh • Đo lường tỷ lệ phát sinh đơn hàng thành công (NU Combo)</t>
  </si>
  <si>
    <t>STT</t>
  </si>
  <si>
    <t>ĐỐI TƯỢNG</t>
  </si>
  <si>
    <t>SỐ MẸ TIẾP CẬN</t>
  </si>
  <si>
    <t xml:space="preserve">📊 PHẦN 1: BẢNG TỔNG HỢP HIỆU SUẤT ĐỘI NGŨ NỮ HỘ SINH CHUYÊN NGHIỆP </t>
  </si>
  <si>
    <t>TỶ TRỌNG (%)</t>
  </si>
  <si>
    <t>FOLLOW ZMOMS</t>
  </si>
  <si>
    <t>% FOLLOW ZMOMS</t>
  </si>
  <si>
    <t>FOLLOW APTACLUB</t>
  </si>
  <si>
    <t>% FOLLOW APTA</t>
  </si>
  <si>
    <t>ĐẠT CO-DATA</t>
  </si>
  <si>
    <t>% CO-DATA</t>
  </si>
  <si>
    <t>MẸ MUA COMBO (NU)</t>
  </si>
  <si>
    <t>TỶ LỆ ĐƠN / ĐĂNG KÝ</t>
  </si>
  <si>
    <t>TỶ LỆ ĐƠN / CO-DATA</t>
  </si>
  <si>
    <t>COMBO SẢN PHẨM KHUYẾN NGHỊ DANONE APTAMIL</t>
  </si>
  <si>
    <t>HÀNH ĐỘNG TIẾP CẬN &amp; CHĂM SÓC KHUYẾN NGHỊ CỦA CHIẾN DỊCH</t>
  </si>
  <si>
    <t>* Đánh giá trực tiếp hiệu quả tư vấn tại nhà của từng Nữ hộ sinh • Tỷ lệ chuyển đổi mẹ quan tâm &amp; Tỷ lệ chốt New User mua Combo (NU)</t>
  </si>
  <si>
    <t>Mẹ Bầu</t>
  </si>
  <si>
    <t>MÃ NHS</t>
  </si>
  <si>
    <t>HỌ VÀ TÊN NỮ HỘ SINH</t>
  </si>
  <si>
    <t>TRÌNH ĐỘ CHUYÊN MÔN</t>
  </si>
  <si>
    <t>KHU VỰC PHỤ TRÁCH</t>
  </si>
  <si>
    <t>LỊCH ĐẶT HẸN</t>
  </si>
  <si>
    <t>CA HOÀN THÀNH</t>
  </si>
  <si>
    <t>MẸ CHUYỂN ĐỔI</t>
  </si>
  <si>
    <t>TỶ LỆ CHUYỂN ĐỔI (%)</t>
  </si>
  <si>
    <t>NU COMBO CHỐT</t>
  </si>
  <si>
    <t>TỶ LỆ NU (%)</t>
  </si>
  <si>
    <t>DOANH SỐ COMBO (VNĐ)</t>
  </si>
  <si>
    <t xml:space="preserve">ĐÁNH GIÁ </t>
  </si>
  <si>
    <t>GHI CHÚ CHUYÊN MÔN &amp; ĐÁNH GIÁ</t>
  </si>
  <si>
    <t>BÁO CÁO CHI TIẾT VẬN HÀNH – TUẦN 01 (15/09 - 21/09)</t>
  </si>
  <si>
    <t>Dự án Hợp tác Danone x Zmoms • Phân bổ chỉ tiêu tuần: 626 Data xác thực | 157 New Users (NU Combo)</t>
  </si>
  <si>
    <t>Mời tham gia Webinar thai kỳ, tặng cẩm nang giảm ốm nghén và tư vấn vi chất.</t>
  </si>
  <si>
    <t>⚡ BÀN PHÍM ĐIỀU HƯỚNG NHANH TỚI 16 TUẦN CHIẾN DỊCH (CLICK ĐỂ ĐẾN CHI TIẾT TUẦN)</t>
  </si>
  <si>
    <t>🎯 CHỈ TIÊU &amp; TIẾN ĐỘ LEAD CO-DATA TUẦN</t>
  </si>
  <si>
    <t>🛒 CHỈ TIÊU &amp; CHUYỂN ĐỔI NU COMBO TUẦN</t>
  </si>
  <si>
    <t>💰 DOANH SỐ COMBO TẠM TÍNH</t>
  </si>
  <si>
    <t>📊 ĐÁNH GIÁ VẬN HÀNH TUẦN</t>
  </si>
  <si>
    <t>TỔNG</t>
  </si>
  <si>
    <t>TOÀN ĐỘI NGŨ</t>
  </si>
  <si>
    <t>6 NỮ HỘ SINH</t>
  </si>
  <si>
    <t>CHUYÊN NGHIỆP</t>
  </si>
  <si>
    <t>TOÀN CHIẾN DỊCH</t>
  </si>
  <si>
    <t>Target:</t>
  </si>
  <si>
    <t>Tỷ lệ đạt:</t>
  </si>
  <si>
    <t>Kích hoạt tư vấn dinh dưỡng phát triển xương &amp; giác quan, tương tác Zalo Zmoms.</t>
  </si>
  <si>
    <t>HIỆU SUẤT CHUYỂN ĐỔI XUẤT SẮC – KÊNH TRỌNG TÂM CỦA DANONE</t>
  </si>
  <si>
    <t xml:space="preserve">📝 PHẦN 2: NHẬT KÝ CHI TIẾT TỪNG CA TƯ VẤN TẠI NHÀ CỦA NỮ HỘ SINH </t>
  </si>
  <si>
    <t>* Ghi nhận kết quả tư vấn thực tế tại nhà mẹ • Theo dõi tỷ lệ chuyển đổi giải pháp dinh dưỡng và tình trạng mua Combo New User</t>
  </si>
  <si>
    <t>MÃ CA TƯ VẤN</t>
  </si>
  <si>
    <t>TUẦN</t>
  </si>
  <si>
    <t>NGÀY TƯ VẤN</t>
  </si>
  <si>
    <t>MÃ KHÁCH HÀNG</t>
  </si>
  <si>
    <t>HỌ VÀ TÊN MẸ</t>
  </si>
  <si>
    <t>ĐỊA CHỈ NHÀ MẸ / KHU VỰC</t>
  </si>
  <si>
    <t>GIAI ĐOẠN / TUỔI BÉ</t>
  </si>
  <si>
    <t>NỮ HỘ SINH PHỤ TRÁCH</t>
  </si>
  <si>
    <t>NỘI DUNG TƯ VẤN CHUYÊN MÔN</t>
  </si>
  <si>
    <t>KẾT QUẢ TƯ VẤN</t>
  </si>
  <si>
    <t>MUA COMBO (NU)?</t>
  </si>
  <si>
    <t>GÓI COMBO ĐÃ MUA</t>
  </si>
  <si>
    <t>ĐÁNH GIÁ CSAT</t>
  </si>
  <si>
    <t>🏥 PHẦN 1: QUẢN LÝ LỊCH HẸN, TIẾN ĐỘ ĐỐI TÁC BỆNH VIỆN &amp; CHUYỂN ĐỔI CO-DATA / NU TRONG TUẦN</t>
  </si>
  <si>
    <t>VISIT-001</t>
  </si>
  <si>
    <t>Target trọng điểm chốt đơn trước sinh; đặt lịch Nữ hộ sinh đến nhà tư vấn chuẩn bị sinh.</t>
  </si>
  <si>
    <t>Mẹ Sau Sinh</t>
  </si>
  <si>
    <t>TÊN BỆNH VIỆN / CƠ SỞ Y TẾ</t>
  </si>
  <si>
    <t>TỈNH / TP</t>
  </si>
  <si>
    <t>▶ W01 (15/09)</t>
  </si>
  <si>
    <t>NGƯỜI LIÊN HỆ BV</t>
  </si>
  <si>
    <t>VISIT-002</t>
  </si>
  <si>
    <t>PIC PHỤ TRÁCH</t>
  </si>
  <si>
    <t>NGÀY GIỜ HẸN LÀM VIỆC</t>
  </si>
  <si>
    <t>▶ W02 (22/09)</t>
  </si>
  <si>
    <t>CHẤP THUẬN TỔ CHỨC SK</t>
  </si>
  <si>
    <t>NGÀY SỰ KIỆN</t>
  </si>
  <si>
    <t>▶ W03 (29/09)</t>
  </si>
  <si>
    <t>▶ W04 (06/10)</t>
  </si>
  <si>
    <t>QUY MÔ TIẾP CẬN</t>
  </si>
  <si>
    <t>▶ W05 (13/10)</t>
  </si>
  <si>
    <t>TARGET CO-DATA</t>
  </si>
  <si>
    <t>ACTUAL CO-DATA</t>
  </si>
  <si>
    <t>▶ W06 (20/10)</t>
  </si>
  <si>
    <t>% ĐẠT CO-DATA</t>
  </si>
  <si>
    <t>TARGET NU (COMBO)</t>
  </si>
  <si>
    <t>VISIT-003</t>
  </si>
  <si>
    <t>▶ W07 (27/10)</t>
  </si>
  <si>
    <t>ACTUAL NU (COMBO)</t>
  </si>
  <si>
    <t>% ĐẠT NU</t>
  </si>
  <si>
    <t>TỶ LỆ CR (% NU/LEAD)</t>
  </si>
  <si>
    <t>▶ W08 (03/11)</t>
  </si>
  <si>
    <t>GHI CHÚ / HÀNH ĐỘNG TIẾP THEO</t>
  </si>
  <si>
    <t>VISIT-004</t>
  </si>
  <si>
    <t>▶ W09 (10/11)</t>
  </si>
  <si>
    <t>▶ W10 (17/11)</t>
  </si>
  <si>
    <t>▶ W11 (24/11)</t>
  </si>
  <si>
    <t>▶ W12 (01/12)</t>
  </si>
  <si>
    <t>▶ W13 (08/12)</t>
  </si>
  <si>
    <t>VISIT-005</t>
  </si>
  <si>
    <t>▶ W14 (15/12)</t>
  </si>
  <si>
    <t>▶ W15 (22/12)</t>
  </si>
  <si>
    <t>VISIT-006</t>
  </si>
  <si>
    <t>▶ W16 (29/12)</t>
  </si>
  <si>
    <t>Đồng Nai</t>
  </si>
  <si>
    <t>VISIT-007</t>
  </si>
  <si>
    <t>KHOẢNG THỜI GIAN</t>
  </si>
  <si>
    <t>TARGET DATA</t>
  </si>
  <si>
    <t>ACTUAL DATA</t>
  </si>
  <si>
    <t>% ĐẠT DATA</t>
  </si>
  <si>
    <t>VISIT-008</t>
  </si>
  <si>
    <t>TARGET NU</t>
  </si>
  <si>
    <t>ACTUAL NU</t>
  </si>
  <si>
    <t>TỶ LỆ CR</t>
  </si>
  <si>
    <t>LỊCH HẸN BV</t>
  </si>
  <si>
    <t>BV DUYỆT SK</t>
  </si>
  <si>
    <t>LỚP ONLINE</t>
  </si>
  <si>
    <t>Midwife đến nhà hỗ trợ kích sữa, tắm bé, tư vấn giải pháp Aptamil Step 1 khi thiếu sữa.</t>
  </si>
  <si>
    <t>VISIT-009</t>
  </si>
  <si>
    <t>TRẠNG THÁI TUẦN</t>
  </si>
  <si>
    <t>VISIT-010</t>
  </si>
  <si>
    <t>Tư vấn thực đơn ăn dặm, bổ sung hệ dưỡng chất Synbiotic bảo vệ tiêu hóa bé.</t>
  </si>
  <si>
    <t>Củ Chi</t>
  </si>
  <si>
    <t>W01</t>
  </si>
  <si>
    <t>15/09 - 21/09</t>
  </si>
  <si>
    <t>Thủ Đức</t>
  </si>
  <si>
    <t>Bình Dương</t>
  </si>
  <si>
    <t>Chương trình tích điểm đổi quà Aptaclub, nhắc lịch tiêm chủng và bổ sung dinh dưỡng.</t>
  </si>
  <si>
    <t>Dong Nai</t>
  </si>
  <si>
    <t>Binh Duong</t>
  </si>
  <si>
    <t>Becamex Bình Duong</t>
  </si>
  <si>
    <t>Chờ lịch tháng 10</t>
  </si>
  <si>
    <t>Bệnh viện Hạnh Phúc</t>
  </si>
  <si>
    <t>Duy trì gắn kết tệp khách hàng trung thành, giới thiệu dòng sản phẩm mở rộng của Danone.</t>
  </si>
  <si>
    <t>Bệnh Viện Y Học Hồng Bàng</t>
  </si>
  <si>
    <t>HCMC</t>
  </si>
  <si>
    <t>TỔNG CỘNG 7 GIAI ĐOẠN</t>
  </si>
  <si>
    <t>Bệnh viện Sun Phú Quốc</t>
  </si>
  <si>
    <t>Hà Nội</t>
  </si>
  <si>
    <t xml:space="preserve">Bệnh viện Columbia </t>
  </si>
  <si>
    <t>Cần Thơ</t>
  </si>
  <si>
    <t>Đang chờ phản hồi BV</t>
  </si>
  <si>
    <t>DANH MỤC TRỌNG ĐIỂM APTAMIL</t>
  </si>
  <si>
    <t>TỔNG CỘNG SỰ KIỆN BV / ĐỐI TÁC W01:</t>
  </si>
  <si>
    <t>HÀNH ĐỘNG TỔNG HỢP: TỐI ƯU HÓA PHỄU CHUYỂN ĐỔI TOÀN DIỆN</t>
  </si>
  <si>
    <t>📋 PHẦN 2: CƠ SỞ DỮ LIỆU CHI TIẾT DANH SÁCH MẸ BẦU &amp; SAU SINH (INDIVIDUAL PROSPECT &amp; CUSTOMER DATABASE)</t>
  </si>
  <si>
    <t>* Dữ liệu mẫu chuẩn 100 Khách hàng thực tế qua các kênh Bệnh viện, Nữ hộ sinh tại nhà, Spa, Tiêm chủng &amp; Webinar • Tự động tính Giai đoạn &amp; NU</t>
  </si>
  <si>
    <t>MÃ KH</t>
  </si>
  <si>
    <t>SỐ ĐIỆN THOẠI</t>
  </si>
  <si>
    <t>KHU VỰC / TỈNH THÀNH</t>
  </si>
  <si>
    <t>NGUỒN DATA / KÊNH TIẾP CẬN</t>
  </si>
  <si>
    <t>TUẦN TIẾP CẬN</t>
  </si>
  <si>
    <t>TÌNH TRẠNG</t>
  </si>
  <si>
    <t>NGÀY DỰ SINH / SINH BÉ</t>
  </si>
  <si>
    <t>TUẦN THAI</t>
  </si>
  <si>
    <t>THÁNG TUỔI</t>
  </si>
  <si>
    <t>GIAI ĐOẠN THAI KỲ &amp; ĐỘ TUỔI BÉ (TỰ ĐỘNG)</t>
  </si>
  <si>
    <t>TRẠNG THÁI CO-DATA</t>
  </si>
  <si>
    <t>ĐƠN HÀNG THÀNH CÔNG</t>
  </si>
  <si>
    <t>GÓI COMBO SẢN PHẨM ĐÃ MUA</t>
  </si>
  <si>
    <t>ĐỊNH DANH NEW USER (NU)</t>
  </si>
  <si>
    <t>MIDWIFE / PIC PHỤ TRÁCH</t>
  </si>
  <si>
    <t>Hoàn thành vượt chỉ tiêu tuần</t>
  </si>
  <si>
    <t>GHI CHÚ CHUYÊN MÔN</t>
  </si>
  <si>
    <t>💻 PHẦN 2: LỊCH TRÌNH LỚP HỌC ONLINE / WEBINAR THAI KỲ TRONG TUẦN</t>
  </si>
  <si>
    <t>Có</t>
  </si>
  <si>
    <t>NGÀY &amp; KHUNG GIỜ</t>
  </si>
  <si>
    <t>CHUYÊN ĐỀ ĐÀO TẠO THAI KỲ</t>
  </si>
  <si>
    <t>NỀN TẢNG</t>
  </si>
  <si>
    <t>DIỄN GIẢ / PIC</t>
  </si>
  <si>
    <t>ĐƠN VỊ CÔNG TÁC</t>
  </si>
  <si>
    <t>MẸ ĐĂNG KÝ</t>
  </si>
  <si>
    <t>MẸ THAM DỰ THỰC TẾ</t>
  </si>
  <si>
    <t>TÌNH TRẠNG BUỔI HỌC</t>
  </si>
  <si>
    <t>LINK RECORD / PHÒNG</t>
  </si>
  <si>
    <t>GHI CHÚ / ĐÁNH GIÁ CHẤT LƯỢNG &amp; THEO DÕI SAU LỚP HỌC</t>
  </si>
  <si>
    <t>W02</t>
  </si>
  <si>
    <t>22/09 - 28/09</t>
  </si>
  <si>
    <t>W03</t>
  </si>
  <si>
    <t>29/09 - 05/10</t>
  </si>
  <si>
    <t>TỔNG SỐ LƯỢNG MẸ THAM GIA LỚP ONLINE TRONG TUẦN:</t>
  </si>
  <si>
    <t>W04</t>
  </si>
  <si>
    <t>06/10 - 12/10</t>
  </si>
  <si>
    <t>Lượt mẹ tham gia thực tế trên hệ thống</t>
  </si>
  <si>
    <t>📝 PHẦN 3: NHẬT KÝ VẬN HÀNH &amp; HÀNH ĐỘNG CẦN DANONE / ZMOMS PHỐI HỢP XỬ LÝ</t>
  </si>
  <si>
    <t>NỘI DUNG VƯỚNG MẮC / ĐỀ XUẤT</t>
  </si>
  <si>
    <t>ĐƠN VỊ</t>
  </si>
  <si>
    <t>PIC</t>
  </si>
  <si>
    <t>HẠN CHÓT</t>
  </si>
  <si>
    <t>TRẠNG THÁI</t>
  </si>
  <si>
    <t>KẾT QUẢ / GHI CHÚ TIẾN ĐỘ &amp; HÀNH ĐỘNG TIẾP THEO</t>
  </si>
  <si>
    <t>W05</t>
  </si>
  <si>
    <t>13/10 - 19/10</t>
  </si>
  <si>
    <t>W06</t>
  </si>
  <si>
    <t>20/10 - 26/10</t>
  </si>
  <si>
    <t>W07</t>
  </si>
  <si>
    <t>27/10 - 02/11</t>
  </si>
  <si>
    <t>W08</t>
  </si>
  <si>
    <t>03/11 - 09/11</t>
  </si>
  <si>
    <t>W09</t>
  </si>
  <si>
    <t>10/11 - 16/11</t>
  </si>
  <si>
    <t>W10</t>
  </si>
  <si>
    <t>17/11 - 23/11</t>
  </si>
  <si>
    <t>W11</t>
  </si>
  <si>
    <t>24/11 - 30/11</t>
  </si>
  <si>
    <t>W12</t>
  </si>
  <si>
    <t>01/12 - 07/12</t>
  </si>
  <si>
    <t>W13</t>
  </si>
  <si>
    <t>08/12 - 14/12</t>
  </si>
  <si>
    <t>W14</t>
  </si>
  <si>
    <t>15/12 - 21/12</t>
  </si>
  <si>
    <t>W15</t>
  </si>
  <si>
    <t>22/12 - 28/12</t>
  </si>
  <si>
    <t>W16</t>
  </si>
  <si>
    <t>29/12 - 04/01</t>
  </si>
  <si>
    <t>TỔNG CỘNG</t>
  </si>
  <si>
    <t>16 TUẦN</t>
  </si>
  <si>
    <t>🏥 BẢNG TỔNG HỢP TIẾN TRÌNH LỊCH HẸN &amp; PHÊ DUYỆT SỰ KIỆN BỆNH VIỆN (PHÂN THEO THÁNG 9 - 12)</t>
  </si>
  <si>
    <t>* Tự động đồng bộ 100% từ 16 Tab tuần • Phân nhóm theo 4 tháng chiến dịch • Tự động ẩn ngày trống (không hiển thị 00/01/1900)</t>
  </si>
  <si>
    <t>🗓️ THÁNG 09/2026 (W01 - W02)</t>
  </si>
  <si>
    <t>🗓️ THÁNG 10/2026 (W03 - W07)</t>
  </si>
  <si>
    <t>🗓️ THÁNG 11/2026 (W08 - W11)</t>
  </si>
  <si>
    <t>🗓️ THÁNG 12/2026 - 01/2027 (W12 - W16)</t>
  </si>
  <si>
    <t xml:space="preserve">   </t>
  </si>
  <si>
    <t>🟢 Đang triển khai (5 SK chốt ngày)</t>
  </si>
  <si>
    <t>🟢 11 BV chốt lịch (W06)</t>
  </si>
  <si>
    <t>⚪ Kế hoạch mở rộng W08-W11</t>
  </si>
  <si>
    <t>⚪ Kế hoạch về đích W12-W16</t>
  </si>
  <si>
    <t>KHU VỰC / TỈNH</t>
  </si>
  <si>
    <t>NGÀY GIỜ HẸN GẶP</t>
  </si>
  <si>
    <t>TÌNH TRẠNG HẸN</t>
  </si>
  <si>
    <t>NGÀY TỔ CHỨC SỰ KIỆN</t>
  </si>
  <si>
    <t>QUY MÔ DỰ KIẾN</t>
  </si>
  <si>
    <t>LIÊN KẾT TUẦN</t>
  </si>
  <si>
    <t>GHI CHÚ / TIẾN ĐỘ VẬN HÀNH</t>
  </si>
  <si>
    <t>🌟 THÁNG 09/2026: GIAI ĐOẠN KHỞI ĐỘNG &amp; MỞ RỘNG ĐỐI TÁC (W01 - W02: 15/09 - 28/09)</t>
  </si>
  <si>
    <t>BÁO CÁO CHI TIẾT VẬN HÀNH – TUẦN 02 (22/09 - 28/09)</t>
  </si>
  <si>
    <t>Bệnh viện Âu Cơ (Lớp tư vấn VIP)</t>
  </si>
  <si>
    <t>TỔNG CỘNG SỰ KIỆN BV / ĐỐI TÁC W02:</t>
  </si>
  <si>
    <t>🌟 THÁNG 10/2026: GIAI ĐOẠN TĂNG TỐC PHỦ SÓNG BỆNH VIỆN (W03 - W07: 29/09 - 02/11)</t>
  </si>
  <si>
    <t>Tiếp tục đẩy mạnh các sự kiện Spa &amp; BV</t>
  </si>
  <si>
    <t>Sữa Mẹ o Không Áp Lực</t>
  </si>
  <si>
    <t>BS Thu</t>
  </si>
  <si>
    <t>BÁO CÁO CHI TIẾT VẬN HÀNH – TUẦN 03 (29/09 - 05/10)</t>
  </si>
  <si>
    <t>TỔNG CỘNG SỰ KIỆN BV / ĐỐI TÁC W03:</t>
  </si>
  <si>
    <t>Tự động đồng bộ sang Dashboard</t>
  </si>
  <si>
    <t>30/09 &amp; 11.00-12.00</t>
  </si>
  <si>
    <t>Sinh Lý Cơ thể - Cơ chế sữa mẹ</t>
  </si>
  <si>
    <t>Bs Thai</t>
  </si>
  <si>
    <t>02/10 &amp; 20.00-21.00</t>
  </si>
  <si>
    <t xml:space="preserve">Kỹ Thuật cho con bú &amp; </t>
  </si>
  <si>
    <t>Bs Thu</t>
  </si>
  <si>
    <t>BÁO CÁO CHI TIẾT VẬN HÀNH – TUẦN 04 (06/10 - 12/10)</t>
  </si>
  <si>
    <t>Bệnh viện Hoàn Mỹ</t>
  </si>
  <si>
    <t>Bệnh VIện Hoàn Mỹ Bình Dương</t>
  </si>
  <si>
    <t>TỔNG CỘNG SỰ KIỆN BV / ĐỐI TÁC W04:</t>
  </si>
  <si>
    <t>07/10 &amp; 11.00-12.00</t>
  </si>
  <si>
    <t>Sự Cố tuyến Vú &amp; Xử lý y khoa tại nhà</t>
  </si>
  <si>
    <t>🌟 THÁNG 11/2026: GIAI ĐOẠN BÙNG NỔ &amp; ĐỒNG HÀNH CHĂM SÓC MẸ BẦU (W08 - W11: 03/11 - 30/11)</t>
  </si>
  <si>
    <t>BÁO CÁO CHI TIẾT VẬN HÀNH – TUẦN 05 (13/10 - 19/10)</t>
  </si>
  <si>
    <t>Phòng khám 315</t>
  </si>
  <si>
    <t>16/10</t>
  </si>
  <si>
    <t>17/10</t>
  </si>
  <si>
    <t>18/10</t>
  </si>
  <si>
    <t>TỔNG CỘNG SỰ KIỆN BV / ĐỐI TÁC W05:</t>
  </si>
  <si>
    <t>16/10 &amp; 20.00-21.00</t>
  </si>
  <si>
    <t>Tâm lý học sữa mẹ - Hội chứng áp lực tinh thần</t>
  </si>
  <si>
    <t>BÁO CÁO CHI TIẾT VẬN HÀNH – TUẦN 06 (20/10 - 26/10)</t>
  </si>
  <si>
    <t>Thêm lớp riêng của IPD8</t>
  </si>
  <si>
    <t>Phòng Khám 315</t>
  </si>
  <si>
    <t>23/10</t>
  </si>
  <si>
    <t>24/10</t>
  </si>
  <si>
    <t>Columbia</t>
  </si>
  <si>
    <t>TỔNG CỘNG SỰ KIỆN BV / ĐỐI TÁC W06:</t>
  </si>
  <si>
    <t>21/10 &amp; 11.00-12.00</t>
  </si>
  <si>
    <t>Cân bằng Công Việc &amp; Sữa mẹ</t>
  </si>
  <si>
    <t>BÁO CÁO CHI TIẾT VẬN HÀNH – TUẦN 07 (27/10 - 02/11)</t>
  </si>
  <si>
    <t>30/10</t>
  </si>
  <si>
    <t>TỔNG CỘNG SỰ KIỆN BV / ĐỐI TÁC W07:</t>
  </si>
  <si>
    <t>30/10 - 20.00-21.00</t>
  </si>
  <si>
    <t>Ngộ nhận dân gian, Mẹo truyền miêng &amp; Bộ lọc thông số</t>
  </si>
  <si>
    <t>🌟 THÁNG 12/2026 - 01/2027: GIAI ĐOẠN VỀ ĐÍCH &amp; TỔNG KẾT CHIẾN DỊCH (W12 - W16: 01/12 - 04/01/2027)</t>
  </si>
  <si>
    <t>BÁO CÁO CHI TIẾT VẬN HÀNH – TUẦN 08 (03/11 - 09/11)</t>
  </si>
  <si>
    <t>TỔNG CỘNG SỰ KIỆN BV / ĐỐI TÁC W08:</t>
  </si>
  <si>
    <t>BÁO CÁO CHI TIẾT VẬN HÀNH – TUẦN 09 (10/11 - 16/11)</t>
  </si>
  <si>
    <t>TỔNG CỘNG SỰ KIỆN BV / ĐỐI TÁC W09:</t>
  </si>
  <si>
    <t>BÁO CÁO CHI TIẾT VẬN HÀNH – TUẦN 10 (17/11 - 23/11)</t>
  </si>
  <si>
    <t>TỔNG CỘNG SỰ KIỆN BV / ĐỐI TÁC W10:</t>
  </si>
  <si>
    <t>🎯 PHẦN 2: BẢNG ĐÁNH GIÁ CHI TIẾT LEAD (CO-DATA) &amp; TỶ LỆ CHUYỂN ĐỔI NEW USER (NU) THEO TỪNG SỰ KIỆN</t>
  </si>
  <si>
    <t>* Chi tiết Target &amp; Actual Co-data (quét Zalo Zmoms &amp; Aptaclub) và New User (NU - Người mua Combo) theo từng sự kiện Bệnh viện, Spa, Nữ hộ sinh &amp; Webinar</t>
  </si>
  <si>
    <t>TÊN SỰ KIỆN / ĐƠN VỊ ĐỐI TÁC</t>
  </si>
  <si>
    <t>KÊNH TRIỂN KHAI</t>
  </si>
  <si>
    <t>BV Phụ sản Âu Cơ (Lớp tiền sản)</t>
  </si>
  <si>
    <t>Hội thảo bầu BV</t>
  </si>
  <si>
    <t>BV Đa khoa Xuyên Á</t>
  </si>
  <si>
    <t>BV Singmark Đồng Nai</t>
  </si>
  <si>
    <t>BV Hoàn Hảo Kenkai</t>
  </si>
  <si>
    <t>Kido Spa (Chăm sóc mẹ bầu)</t>
  </si>
  <si>
    <t>Kênh Spa</t>
  </si>
  <si>
    <t>TP.HCM</t>
  </si>
  <si>
    <t>BV Phụ sản Âu Cơ (Lớp tư vấn VIP)</t>
  </si>
  <si>
    <t>Nữ hộ sinh tư vấn tại nhà (Midwife Visits)</t>
  </si>
  <si>
    <t>Midwife tại nhà</t>
  </si>
  <si>
    <t>TP.HCM, BD, ĐN</t>
  </si>
  <si>
    <t>W01-W02</t>
  </si>
  <si>
    <t>Webinar Online: Sữa Mẹ Không Áp Lực</t>
  </si>
  <si>
    <t>Lớp Online Zmoms</t>
  </si>
  <si>
    <t>Toàn quốc</t>
  </si>
  <si>
    <t>BV ĐH Y Dược TP.HCM (Hồng Bàng)</t>
  </si>
  <si>
    <t>BV Hoàn Mỹ Thủ Đức</t>
  </si>
  <si>
    <t>BV Quốc tế Hạnh Phúc</t>
  </si>
  <si>
    <t>BV Columbia Asia</t>
  </si>
  <si>
    <t>Bình Dương/HN</t>
  </si>
  <si>
    <t>BV ĐH Y Dược Cần Thơ</t>
  </si>
  <si>
    <t>W08-W11</t>
  </si>
  <si>
    <t>BV Sản Nhi Long An</t>
  </si>
  <si>
    <t>Long An</t>
  </si>
  <si>
    <t>Mommy Spa (Chuỗi Spa mẹ bầu)</t>
  </si>
  <si>
    <t>Chuỗi Tiêm chủng 315</t>
  </si>
  <si>
    <t>Kênh Tiêm chủng</t>
  </si>
  <si>
    <t>TỔNG CÁC SỰ KIỆN &amp; KÊNH</t>
  </si>
  <si>
    <t>👩‍⚕️ PHẦN 3: BẢNG TỔNG HỢP HIỆU SUẤT HOẠT ĐỘNG ĐỘI NGŨ NỮ HỘ SINH CHUYÊN NGHIỆP (MIDWIFE PROFESSIONALS TƯ VẤN TẠI NHÀ)</t>
  </si>
  <si>
    <t>* Đồng bộ 100% từ Tab 'THEO DÕI MIDWIFE TẠI NHÀ' • Đo lường số ca tư vấn tại nhà, tỷ lệ chuyển đổi từ NHS và tỷ lệ NU (người mua combo) do NHS chuyển đổi</t>
  </si>
  <si>
    <t>NU COMBO</t>
  </si>
  <si>
    <t>KÊNH TRỌNG TÂM CỦA DANONE</t>
  </si>
  <si>
    <t>🤰 PHẦN 4: BẢNG TỔNG HỢP PHỄU CHUYỂN ĐỔI THEO GIAI ĐOẠN THAI KỲ VÀ ĐỘ TUỔI CỦA BÉ</t>
  </si>
  <si>
    <t>* Đồng bộ 100% từ Tab 'DATA THAI KỲ &amp; CONVERT' • Phân tích chuyển đổi theo 7 giai đoạn thai kỳ &amp; độ tuổi bé • Tỷ lệ phát sinh đơn hàng thành công trên số mẹ đăng ký</t>
  </si>
  <si>
    <t>TỶ LỆ ĐƠN / ĐĂNG KÝ (%)</t>
  </si>
  <si>
    <t>💻 PHẦN 5: BẢNG TỔNG HỢP LỊCH TRÌNH LỚP HỌC TIỀN SẢN ONLINE (WEBINAR THAI KỲ)</t>
  </si>
  <si>
    <t>THỜI GIAN TỔ CHỨC</t>
  </si>
  <si>
    <t>DIỄN GIẢ / NHÂN VIÊN PHÁT BIỂU</t>
  </si>
  <si>
    <t>MẸ THAM DỰ</t>
  </si>
  <si>
    <t>LINK LỚP / RECORD</t>
  </si>
  <si>
    <t>CHI TIẾT</t>
  </si>
  <si>
    <t>GHI CHÚ / ĐÁNH GIÁ HIỆU QUẢ</t>
  </si>
  <si>
    <t>25/09 &amp;20.00-21.00</t>
  </si>
  <si>
    <t>BÁO CÁO CHI TIẾT VẬN HÀNH – TUẦN 11 (24/11 - 30/11)</t>
  </si>
  <si>
    <t>TỔNG CỘNG SỰ KIỆN BV / ĐỐI TÁC W11:</t>
  </si>
  <si>
    <t>BÁO CÁO CHI TIẾT VẬN HÀNH – TUẦN 12 (01/12 - 07/12)</t>
  </si>
  <si>
    <t>TỔNG CỘNG SỰ KIỆN BV / ĐỐI TÁC W12:</t>
  </si>
  <si>
    <t>BÁO CÁO CHI TIẾT VẬN HÀNH – TUẦN 13 (08/12 - 14/12)</t>
  </si>
  <si>
    <t>TỔNG CỘNG SỰ KIỆN BV / ĐỐI TÁC W13:</t>
  </si>
  <si>
    <t>📝 PHẦN 6: BẢNG TỔNG HỢP NHẬT KÝ VẬN HÀNH &amp; HÀNH ĐỘNG CẦN DANONE / ZMOMS PHỐI HỢP XỬ LÝ</t>
  </si>
  <si>
    <t>NỘI DUNG VƯỚNG MẮC / ĐỀ XUẤT PHỐI HỢP</t>
  </si>
  <si>
    <t>PIC XỬ LÝ</t>
  </si>
  <si>
    <t>TRẠNG THÁI XỬ LÝ</t>
  </si>
  <si>
    <t>KẾT QUẢ ĐẠT ĐƯỢC / GHI CHÚ</t>
  </si>
  <si>
    <t>LIÊN KẾT</t>
  </si>
  <si>
    <t>ĐÁNH GIÁ TIẾN ĐỘ</t>
  </si>
  <si>
    <t>BÁO CÁO CHI TIẾT VẬN HÀNH – TUẦN 14 (15/12 - 21/12)</t>
  </si>
  <si>
    <t>TỔNG CỘNG SỰ KIỆN BV / ĐỐI TÁC W14:</t>
  </si>
  <si>
    <t>BÁO CÁO CHI TIẾT VẬN HÀNH – TUẦN 15 (22/12 - 28/12)</t>
  </si>
  <si>
    <t>BÁO CÁO CHI TIẾT VẬN HÀNH – TUẦN 16 (29/12 - 04/01)</t>
  </si>
  <si>
    <t>TỔNG CỘNG SỰ KIỆN BV / ĐỐI TÁC W15:</t>
  </si>
  <si>
    <t>TỔNG CỘNG SỰ KIỆN BV / ĐỐI TÁC W16: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</si>
</sst>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0.0"/>
    <numFmt numFmtId="166" formatCode="#,##0\ &quot;đ&quot;"/>
    <numFmt numFmtId="167" formatCode="dd/mm/yyyy"/>
    <numFmt numFmtId="168" formatCode="m/d/yyyy"/>
  </numFmts>
  <fonts count="72">
    <font>
      <sz val="11.0"/>
      <color theme="1"/>
      <name val="Calibri"/>
      <scheme val="minor"/>
    </font>
    <font>
      <b/>
      <sz val="10.0"/>
      <color rgb="FFFFFFFF"/>
      <name val="Quattrocento Sans"/>
    </font>
    <font>
      <b/>
      <sz val="15.0"/>
      <color rgb="FFFFFFFF"/>
      <name val="Arial"/>
    </font>
    <font/>
    <font>
      <sz val="11.0"/>
      <color theme="1"/>
      <name val="Calibri"/>
    </font>
    <font>
      <sz val="11.0"/>
      <color theme="1"/>
      <name val="Arial"/>
    </font>
    <font>
      <color theme="1"/>
      <name val="Calibri"/>
      <scheme val="minor"/>
    </font>
    <font>
      <b/>
      <sz val="9.0"/>
      <color rgb="FFFEF08A"/>
      <name val="Arial"/>
    </font>
    <font>
      <i/>
      <sz val="9.0"/>
      <color rgb="FFE2E8F0"/>
      <name val="Arial"/>
    </font>
    <font>
      <b/>
      <u/>
      <sz val="9.0"/>
      <color rgb="FFFFFFFF"/>
      <name val="Arial"/>
    </font>
    <font>
      <b/>
      <u/>
      <sz val="9.0"/>
      <color rgb="FFFFFFFF"/>
      <name val="Arial"/>
    </font>
    <font>
      <b/>
      <sz val="9.0"/>
      <color rgb="FFFFFFFF"/>
      <name val="Arial"/>
    </font>
    <font>
      <b/>
      <u/>
      <sz val="9.0"/>
      <color rgb="FFFFFFFF"/>
      <name val="Arial"/>
    </font>
    <font>
      <b/>
      <u/>
      <sz val="9.0"/>
      <color rgb="FFFFFFFF"/>
      <name val="Arial"/>
    </font>
    <font>
      <b/>
      <u/>
      <sz val="9.0"/>
      <color rgb="FFFFFFFF"/>
      <name val="Arial"/>
    </font>
    <font>
      <b/>
      <u/>
      <sz val="9.0"/>
      <color rgb="FFFFFFFF"/>
      <name val="Arial"/>
    </font>
    <font>
      <b/>
      <sz val="8.0"/>
      <color rgb="FFFFFFFF"/>
      <name val="Arial"/>
    </font>
    <font>
      <b/>
      <sz val="16.0"/>
      <color rgb="FF0F2C59"/>
      <name val="Arial"/>
    </font>
    <font>
      <b/>
      <sz val="8.0"/>
      <color rgb="FF1E40AF"/>
      <name val="Arial"/>
    </font>
    <font>
      <b/>
      <sz val="11.0"/>
      <color rgb="FFFFFFFF"/>
      <name val="Arial"/>
    </font>
    <font>
      <sz val="9.0"/>
      <color rgb="FF1E293B"/>
      <name val="Arial"/>
    </font>
    <font>
      <b/>
      <sz val="9.0"/>
      <color rgb="FF0F172A"/>
      <name val="Arial"/>
    </font>
    <font>
      <b/>
      <sz val="14.0"/>
      <color rgb="FFFFFFFF"/>
      <name val="Arial"/>
    </font>
    <font>
      <b/>
      <u/>
      <sz val="11.0"/>
      <color rgb="FFFFFFFF"/>
      <name val="Arial"/>
    </font>
    <font>
      <b/>
      <sz val="9.0"/>
      <color rgb="FF065F46"/>
      <name val="Arial"/>
    </font>
    <font>
      <sz val="9.0"/>
      <color rgb="FF94A3B8"/>
      <name val="Arial"/>
    </font>
    <font>
      <b/>
      <sz val="10.0"/>
      <color rgb="FFFFFFFF"/>
      <name val="Arial"/>
    </font>
    <font>
      <b/>
      <sz val="9.0"/>
      <color rgb="FF475569"/>
      <name val="Arial"/>
    </font>
    <font>
      <b/>
      <sz val="11.0"/>
      <color rgb="FF0F172A"/>
      <name val="Arial"/>
    </font>
    <font>
      <b/>
      <sz val="14.0"/>
      <color rgb="FF1E40AF"/>
      <name val="Arial"/>
    </font>
    <font>
      <b/>
      <sz val="10.0"/>
      <color rgb="FFFEF08A"/>
      <name val="Arial"/>
    </font>
    <font>
      <b/>
      <sz val="11.0"/>
      <color rgb="FF0284C7"/>
      <name val="Arial"/>
    </font>
    <font>
      <b/>
      <sz val="11.0"/>
      <color rgb="FF065F46"/>
      <name val="Arial"/>
    </font>
    <font>
      <b/>
      <sz val="14.0"/>
      <color rgb="FF047857"/>
      <name val="Arial"/>
    </font>
    <font>
      <b/>
      <sz val="11.0"/>
      <color rgb="FF047857"/>
      <name val="Arial"/>
    </font>
    <font>
      <b/>
      <sz val="14.0"/>
      <color rgb="FF0F2C59"/>
      <name val="Arial"/>
    </font>
    <font>
      <b/>
      <sz val="12.0"/>
      <color rgb="FFB45309"/>
      <name val="Arial"/>
    </font>
    <font>
      <b/>
      <sz val="10.0"/>
      <color rgb="FF1E293B"/>
      <name val="Arial"/>
    </font>
    <font>
      <sz val="9.0"/>
      <color theme="1"/>
      <name val="Arial"/>
    </font>
    <font>
      <b/>
      <sz val="10.0"/>
      <color rgb="FF1E40AF"/>
      <name val="Arial"/>
    </font>
    <font>
      <b/>
      <sz val="9.0"/>
      <color rgb="FF1E40AF"/>
      <name val="Arial"/>
    </font>
    <font>
      <b/>
      <sz val="10.0"/>
      <color rgb="FF047857"/>
      <name val="Arial"/>
    </font>
    <font>
      <b/>
      <sz val="9.0"/>
      <color rgb="FF047857"/>
      <name val="Arial"/>
    </font>
    <font>
      <b/>
      <sz val="9.0"/>
      <color rgb="FF000000"/>
      <name val="Arial"/>
    </font>
    <font>
      <sz val="10.0"/>
      <color rgb="FF1E293B"/>
      <name val="Arial"/>
    </font>
    <font>
      <b/>
      <sz val="9.0"/>
      <color rgb="FF0F2C59"/>
      <name val="Arial"/>
    </font>
    <font>
      <b/>
      <sz val="10.0"/>
      <color rgb="FF0F2C59"/>
      <name val="Arial"/>
    </font>
    <font>
      <b/>
      <sz val="10.0"/>
      <color rgb="FF0F172A"/>
      <name val="Arial"/>
    </font>
    <font>
      <b/>
      <sz val="14.0"/>
      <color rgb="FFFFFFFF"/>
      <name val="Quattrocento Sans"/>
    </font>
    <font>
      <b/>
      <u/>
      <sz val="11.0"/>
      <color rgb="FFFFFFFF"/>
      <name val="Quattrocento Sans"/>
    </font>
    <font>
      <sz val="9.0"/>
      <color rgb="FF94A3B8"/>
      <name val="Quattrocento Sans"/>
    </font>
    <font>
      <b/>
      <sz val="9.0"/>
      <color rgb="FF475569"/>
      <name val="Quattrocento Sans"/>
    </font>
    <font>
      <b/>
      <sz val="11.0"/>
      <color rgb="FF0F172A"/>
      <name val="Quattrocento Sans"/>
    </font>
    <font>
      <b/>
      <sz val="14.0"/>
      <color rgb="FF1E40AF"/>
      <name val="Quattrocento Sans"/>
    </font>
    <font>
      <b/>
      <sz val="11.0"/>
      <color rgb="FF0284C7"/>
      <name val="Quattrocento Sans"/>
    </font>
    <font>
      <b/>
      <sz val="11.0"/>
      <color rgb="FF065F46"/>
      <name val="Quattrocento Sans"/>
    </font>
    <font>
      <b/>
      <sz val="14.0"/>
      <color rgb="FF047857"/>
      <name val="Quattrocento Sans"/>
    </font>
    <font>
      <b/>
      <sz val="11.0"/>
      <color rgb="FF047857"/>
      <name val="Quattrocento Sans"/>
    </font>
    <font>
      <b/>
      <sz val="14.0"/>
      <color rgb="FF0F2C59"/>
      <name val="Quattrocento Sans"/>
    </font>
    <font>
      <b/>
      <sz val="12.0"/>
      <color rgb="FFB45309"/>
      <name val="Quattrocento Sans"/>
    </font>
    <font>
      <b/>
      <sz val="10.0"/>
      <color rgb="FF1E293B"/>
      <name val="Quattrocento Sans"/>
    </font>
    <font>
      <b/>
      <sz val="11.0"/>
      <color rgb="FFFFFFFF"/>
      <name val="Quattrocento Sans"/>
    </font>
    <font>
      <b/>
      <sz val="9.0"/>
      <color rgb="FFFFFFFF"/>
      <name val="Quattrocento Sans"/>
    </font>
    <font>
      <sz val="9.0"/>
      <color theme="1"/>
      <name val="Quattrocento Sans"/>
    </font>
    <font>
      <b/>
      <sz val="9.0"/>
      <color rgb="FF0F172A"/>
      <name val="Quattrocento Sans"/>
    </font>
    <font>
      <b/>
      <sz val="10.0"/>
      <color rgb="FF1E40AF"/>
      <name val="Quattrocento Sans"/>
    </font>
    <font>
      <b/>
      <sz val="9.0"/>
      <color rgb="FF1E40AF"/>
      <name val="Quattrocento Sans"/>
    </font>
    <font>
      <b/>
      <sz val="10.0"/>
      <color rgb="FF047857"/>
      <name val="Quattrocento Sans"/>
    </font>
    <font>
      <b/>
      <sz val="9.0"/>
      <color rgb="FF047857"/>
      <name val="Quattrocento Sans"/>
    </font>
    <font>
      <sz val="10.0"/>
      <color rgb="FF1E293B"/>
      <name val="Quattrocento Sans"/>
    </font>
    <font>
      <b/>
      <sz val="9.0"/>
      <color rgb="FF0F2C59"/>
      <name val="Quattrocento Sans"/>
    </font>
    <font>
      <b/>
      <sz val="10.0"/>
      <color rgb="FF0F2C59"/>
      <name val="Quattrocento Sans"/>
    </font>
  </fonts>
  <fills count="27">
    <fill>
      <patternFill patternType="none"/>
    </fill>
    <fill>
      <patternFill patternType="lightGray"/>
    </fill>
    <fill>
      <patternFill patternType="solid">
        <fgColor rgb="FF0F2C59"/>
        <bgColor rgb="FF0F2C59"/>
      </patternFill>
    </fill>
    <fill>
      <patternFill patternType="solid">
        <fgColor rgb="FFB45309"/>
        <bgColor rgb="FFB45309"/>
      </patternFill>
    </fill>
    <fill>
      <patternFill patternType="solid">
        <fgColor rgb="FF1E3A8A"/>
        <bgColor rgb="FF1E3A8A"/>
      </patternFill>
    </fill>
    <fill>
      <patternFill patternType="solid">
        <fgColor rgb="FF1E40AF"/>
        <bgColor rgb="FF1E40AF"/>
      </patternFill>
    </fill>
    <fill>
      <patternFill patternType="solid">
        <fgColor rgb="FF0D9488"/>
        <bgColor rgb="FF0D9488"/>
      </patternFill>
    </fill>
    <fill>
      <patternFill patternType="solid">
        <fgColor rgb="FF6D28D9"/>
        <bgColor rgb="FF6D28D9"/>
      </patternFill>
    </fill>
    <fill>
      <patternFill patternType="solid">
        <fgColor rgb="FFF0F7FF"/>
        <bgColor rgb="FFF0F7FF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0A192F"/>
        <bgColor rgb="FF0A192F"/>
      </patternFill>
    </fill>
    <fill>
      <patternFill patternType="solid">
        <fgColor rgb="FF047857"/>
        <bgColor rgb="FF047857"/>
      </patternFill>
    </fill>
    <fill>
      <patternFill patternType="solid">
        <fgColor rgb="FF334155"/>
        <bgColor rgb="FF334155"/>
      </patternFill>
    </fill>
    <fill>
      <patternFill patternType="solid">
        <fgColor rgb="FFE0F2FE"/>
        <bgColor rgb="FFE0F2FE"/>
      </patternFill>
    </fill>
    <fill>
      <patternFill patternType="solid">
        <fgColor rgb="FFECFDF5"/>
        <bgColor rgb="FFECFDF5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F1F5F9"/>
        <bgColor rgb="FFF1F5F9"/>
      </patternFill>
    </fill>
    <fill>
      <patternFill patternType="solid">
        <fgColor rgb="FF1D4ED8"/>
        <bgColor rgb="FF1D4ED8"/>
      </patternFill>
    </fill>
    <fill>
      <patternFill patternType="solid">
        <fgColor rgb="FFDCFCE7"/>
        <bgColor rgb="FFDCFCE7"/>
      </patternFill>
    </fill>
    <fill>
      <patternFill patternType="solid">
        <fgColor rgb="FFF0F9FF"/>
        <bgColor rgb="FFF0F9FF"/>
      </patternFill>
    </fill>
    <fill>
      <patternFill patternType="solid">
        <fgColor rgb="FFF0FDF4"/>
        <bgColor rgb="FFF0FDF4"/>
      </patternFill>
    </fill>
    <fill>
      <patternFill patternType="solid">
        <fgColor rgb="FF0284C7"/>
        <bgColor rgb="FF0284C7"/>
      </patternFill>
    </fill>
    <fill>
      <patternFill patternType="solid">
        <fgColor rgb="FF0F766E"/>
        <bgColor rgb="FF0F766E"/>
      </patternFill>
    </fill>
    <fill>
      <patternFill patternType="solid">
        <fgColor rgb="FF0369A1"/>
        <bgColor rgb="FF0369A1"/>
      </patternFill>
    </fill>
    <fill>
      <patternFill patternType="solid">
        <fgColor rgb="FF4338CA"/>
        <bgColor rgb="FF4338CA"/>
      </patternFill>
    </fill>
  </fills>
  <borders count="3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</border>
    <border>
      <right style="thin">
        <color rgb="FFCBD5E1"/>
      </right>
      <top style="thin">
        <color rgb="FFCBD5E1"/>
      </top>
    </border>
    <border>
      <top style="thin">
        <color rgb="FFCBD5E1"/>
      </top>
    </border>
    <border>
      <left style="thin">
        <color rgb="FFCBD5E1"/>
      </left>
      <right style="thin">
        <color rgb="FFCBD5E1"/>
      </right>
      <top style="thin">
        <color rgb="FFCBD5E1"/>
      </top>
    </border>
    <border>
      <left style="thin">
        <color rgb="FFCBD5E1"/>
      </left>
      <bottom style="thin">
        <color rgb="FFCBD5E1"/>
      </bottom>
    </border>
    <border>
      <bottom style="thin">
        <color rgb="FFCBD5E1"/>
      </bottom>
    </border>
    <border>
      <right style="thin">
        <color rgb="FFCBD5E1"/>
      </right>
      <bottom style="thin">
        <color rgb="FFCBD5E1"/>
      </bottom>
    </border>
    <border>
      <left style="thin">
        <color rgb="FFCBD5E1"/>
      </left>
      <right style="thin">
        <color rgb="FFCBD5E1"/>
      </right>
      <bottom style="thin">
        <color rgb="FFCBD5E1"/>
      </bottom>
    </border>
    <border>
      <left style="thin">
        <color rgb="FF93C5FD"/>
      </left>
      <top style="thin">
        <color rgb="FF93C5FD"/>
      </top>
      <bottom style="thin">
        <color rgb="FF93C5FD"/>
      </bottom>
    </border>
    <border>
      <top style="thin">
        <color rgb="FF93C5FD"/>
      </top>
      <bottom style="thin">
        <color rgb="FF93C5FD"/>
      </bottom>
    </border>
    <border>
      <right style="thin">
        <color rgb="FF93C5FD"/>
      </right>
      <top style="thin">
        <color rgb="FF93C5FD"/>
      </top>
      <bottom style="thin">
        <color rgb="FF93C5FD"/>
      </bottom>
    </border>
    <border>
      <left style="thin">
        <color rgb="FF86EFAC"/>
      </left>
      <top style="thin">
        <color rgb="FF86EFAC"/>
      </top>
      <bottom style="thin">
        <color rgb="FF86EFAC"/>
      </bottom>
    </border>
    <border>
      <top style="thin">
        <color rgb="FF86EFAC"/>
      </top>
      <bottom style="thin">
        <color rgb="FF86EFAC"/>
      </bottom>
    </border>
    <border>
      <right style="thin">
        <color rgb="FF86EFAC"/>
      </right>
      <top style="thin">
        <color rgb="FF86EFAC"/>
      </top>
      <bottom style="thin">
        <color rgb="FF86EFAC"/>
      </bottom>
    </border>
    <border>
      <left style="thin">
        <color rgb="FFFDE68A"/>
      </left>
      <top style="thin">
        <color rgb="FFFDE68A"/>
      </top>
      <bottom style="thin">
        <color rgb="FFFDE68A"/>
      </bottom>
    </border>
    <border>
      <top style="thin">
        <color rgb="FFFDE68A"/>
      </top>
      <bottom style="thin">
        <color rgb="FFFDE68A"/>
      </bottom>
    </border>
    <border>
      <right style="thin">
        <color rgb="FFFDE68A"/>
      </right>
      <top style="thin">
        <color rgb="FFFDE68A"/>
      </top>
      <bottom style="thin">
        <color rgb="FFFDE68A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F2C59"/>
      </bottom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</border>
    <border>
      <left style="thin">
        <color rgb="FFCBD5E1"/>
      </left>
      <top style="thin">
        <color rgb="FFCBD5E1"/>
      </top>
      <bottom style="double">
        <color rgb="FF0F2C59"/>
      </bottom>
    </border>
    <border>
      <left style="thin">
        <color rgb="FF94A3B8"/>
      </left>
      <top style="thin">
        <color rgb="FF94A3B8"/>
      </top>
      <bottom style="double">
        <color rgb="FF0F172A"/>
      </bottom>
    </border>
    <border>
      <top style="thin">
        <color rgb="FFCBD5E1"/>
      </top>
      <bottom style="double">
        <color rgb="FF0F2C59"/>
      </bottom>
    </border>
    <border>
      <right style="thin">
        <color rgb="FFCBD5E1"/>
      </right>
      <top style="thin">
        <color rgb="FFCBD5E1"/>
      </top>
      <bottom style="double">
        <color rgb="FF0F2C59"/>
      </bottom>
    </border>
    <border>
      <top style="thin">
        <color rgb="FF94A3B8"/>
      </top>
      <bottom style="double">
        <color rgb="FF0F172A"/>
      </bottom>
    </border>
    <border>
      <right style="thin">
        <color rgb="FF94A3B8"/>
      </right>
      <top style="thin">
        <color rgb="FF94A3B8"/>
      </top>
      <bottom style="double">
        <color rgb="FF0F172A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double">
        <color rgb="FF0F172A"/>
      </bottom>
    </border>
  </borders>
  <cellStyleXfs count="1">
    <xf borderId="0" fillId="0" fontId="0" numFmtId="0" applyAlignment="1" applyFont="1"/>
  </cellStyleXfs>
  <cellXfs count="2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0" fillId="0" fontId="4" numFmtId="0" xfId="0" applyFont="1"/>
    <xf borderId="4" fillId="0" fontId="3" numFmtId="0" xfId="0" applyBorder="1" applyFont="1"/>
    <xf borderId="0" fillId="0" fontId="5" numFmtId="0" xfId="0" applyFont="1"/>
    <xf borderId="0" fillId="0" fontId="6" numFmtId="0" xfId="0" applyFont="1"/>
    <xf borderId="2" fillId="3" fontId="7" numFmtId="0" xfId="0" applyAlignment="1" applyBorder="1" applyFill="1" applyFont="1">
      <alignment horizontal="center" shrinkToFit="0" vertical="center" wrapText="1"/>
    </xf>
    <xf borderId="2" fillId="4" fontId="7" numFmtId="0" xfId="0" applyAlignment="1" applyBorder="1" applyFill="1" applyFont="1">
      <alignment horizontal="center" shrinkToFit="0" vertical="center" wrapText="1"/>
    </xf>
    <xf borderId="2" fillId="2" fontId="8" numFmtId="0" xfId="0" applyAlignment="1" applyBorder="1" applyFill="1" applyFont="1">
      <alignment horizontal="center" shrinkToFit="0" vertical="center" wrapText="1"/>
    </xf>
    <xf borderId="5" fillId="5" fontId="9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5" fillId="6" fontId="10" numFmtId="0" xfId="0" applyAlignment="1" applyBorder="1" applyFill="1" applyFont="1">
      <alignment horizontal="center" shrinkToFit="0" vertical="center" wrapText="1"/>
    </xf>
    <xf borderId="5" fillId="3" fontId="11" numFmtId="0" xfId="0" applyAlignment="1" applyBorder="1" applyFill="1" applyFont="1">
      <alignment horizontal="center" shrinkToFit="0" vertical="center" wrapText="1"/>
    </xf>
    <xf borderId="5" fillId="3" fontId="12" numFmtId="0" xfId="0" applyAlignment="1" applyBorder="1" applyFill="1" applyFont="1">
      <alignment horizontal="center" shrinkToFit="0" vertical="center" wrapText="1"/>
    </xf>
    <xf borderId="5" fillId="2" fontId="11" numFmtId="0" xfId="0" applyAlignment="1" applyBorder="1" applyFill="1" applyFont="1">
      <alignment horizontal="center" shrinkToFit="0" vertical="center" wrapText="1"/>
    </xf>
    <xf borderId="5" fillId="5" fontId="11" numFmtId="0" xfId="0" applyAlignment="1" applyBorder="1" applyFill="1" applyFont="1">
      <alignment horizontal="center" shrinkToFit="0" vertical="center" wrapText="1"/>
    </xf>
    <xf borderId="5" fillId="7" fontId="13" numFmtId="0" xfId="0" applyAlignment="1" applyBorder="1" applyFill="1" applyFont="1">
      <alignment horizontal="center" shrinkToFit="0" vertical="center" wrapText="1"/>
    </xf>
    <xf borderId="5" fillId="4" fontId="11" numFmtId="0" xfId="0" applyAlignment="1" applyBorder="1" applyFill="1" applyFont="1">
      <alignment horizontal="center" shrinkToFit="0" vertical="center" wrapText="1"/>
    </xf>
    <xf borderId="5" fillId="4" fontId="14" numFmtId="0" xfId="0" applyAlignment="1" applyBorder="1" applyFill="1" applyFont="1">
      <alignment horizontal="center" shrinkToFit="0" vertical="center" wrapText="1"/>
    </xf>
    <xf borderId="8" fillId="2" fontId="15" numFmtId="0" xfId="0" applyAlignment="1" applyBorder="1" applyFill="1" applyFont="1">
      <alignment horizontal="center" shrinkToFit="0" vertical="center" wrapText="1"/>
    </xf>
    <xf borderId="5" fillId="5" fontId="16" numFmtId="0" xfId="0" applyAlignment="1" applyBorder="1" applyFill="1" applyFont="1">
      <alignment horizontal="center" shrinkToFit="0" vertical="center" wrapText="1"/>
    </xf>
    <xf borderId="5" fillId="6" fontId="11" numFmtId="0" xfId="0" applyAlignment="1" applyBorder="1" applyFill="1" applyFont="1">
      <alignment horizontal="center" shrinkToFit="0" vertical="center" wrapText="1"/>
    </xf>
    <xf borderId="5" fillId="3" fontId="16" numFmtId="0" xfId="0" applyAlignment="1" applyBorder="1" applyFill="1" applyFont="1">
      <alignment horizontal="center" shrinkToFit="0" vertical="center" wrapText="1"/>
    </xf>
    <xf borderId="9" fillId="8" fontId="17" numFmtId="3" xfId="0" applyAlignment="1" applyBorder="1" applyFill="1" applyFont="1" applyNumberFormat="1">
      <alignment horizontal="center" readingOrder="0" shrinkToFit="0" vertical="center" wrapText="1"/>
    </xf>
    <xf borderId="10" fillId="0" fontId="3" numFmtId="0" xfId="0" applyBorder="1" applyFont="1"/>
    <xf borderId="5" fillId="6" fontId="16" numFmtId="0" xfId="0" applyAlignment="1" applyBorder="1" applyFill="1" applyFont="1">
      <alignment horizontal="center" shrinkToFit="0" vertical="center" wrapText="1"/>
    </xf>
    <xf borderId="11" fillId="0" fontId="3" numFmtId="0" xfId="0" applyBorder="1" applyFont="1"/>
    <xf borderId="8" fillId="2" fontId="16" numFmtId="0" xfId="0" applyAlignment="1" applyBorder="1" applyFill="1" applyFont="1">
      <alignment horizontal="center" shrinkToFit="0" vertical="center" wrapText="1"/>
    </xf>
    <xf borderId="5" fillId="4" fontId="11" numFmtId="0" xfId="0" applyAlignment="1" applyBorder="1" applyFill="1" applyFont="1">
      <alignment horizontal="center" readingOrder="0" shrinkToFit="0" vertical="center" wrapText="1"/>
    </xf>
    <xf borderId="9" fillId="8" fontId="17" numFmtId="10" xfId="0" applyAlignment="1" applyBorder="1" applyFill="1" applyFont="1" applyNumberFormat="1">
      <alignment horizontal="center" readingOrder="0" shrinkToFit="0" vertical="center" wrapText="1"/>
    </xf>
    <xf borderId="9" fillId="8" fontId="17" numFmtId="3" xfId="0" applyAlignment="1" applyBorder="1" applyFill="1" applyFont="1" applyNumberFormat="1">
      <alignment horizontal="center" shrinkToFit="0" vertical="center" wrapText="1"/>
    </xf>
    <xf borderId="9" fillId="8" fontId="17" numFmtId="164" xfId="0" applyAlignment="1" applyBorder="1" applyFill="1" applyFont="1" applyNumberFormat="1">
      <alignment horizontal="center" shrinkToFit="0" vertical="center" wrapText="1"/>
    </xf>
    <xf borderId="12" fillId="8" fontId="17" numFmtId="3" xfId="0" applyAlignment="1" applyBorder="1" applyFill="1" applyFont="1" applyNumberForma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5" fillId="8" fontId="18" numFmtId="0" xfId="0" applyAlignment="1" applyBorder="1" applyFill="1" applyFont="1">
      <alignment horizontal="center" shrinkToFit="0" vertical="center" wrapText="1"/>
    </xf>
    <xf borderId="2" fillId="2" fontId="19" numFmtId="0" xfId="0" applyAlignment="1" applyBorder="1" applyFill="1" applyFont="1">
      <alignment horizontal="center" shrinkToFit="0" vertical="center" wrapText="1"/>
    </xf>
    <xf borderId="2" fillId="6" fontId="8" numFmtId="0" xfId="0" applyAlignment="1" applyBorder="1" applyFill="1" applyFont="1">
      <alignment horizontal="center" shrinkToFit="0" vertical="center" wrapText="1"/>
    </xf>
    <xf borderId="8" fillId="2" fontId="11" numFmtId="0" xfId="0" applyAlignment="1" applyBorder="1" applyFill="1" applyFont="1">
      <alignment horizontal="center" shrinkToFit="0" vertical="center" wrapText="1"/>
    </xf>
    <xf borderId="2" fillId="2" fontId="19" numFmtId="0" xfId="0" applyAlignment="1" applyBorder="1" applyFill="1" applyFont="1">
      <alignment horizontal="center" readingOrder="0" shrinkToFit="0" vertical="center" wrapText="1"/>
    </xf>
    <xf borderId="2" fillId="3" fontId="8" numFmtId="0" xfId="0" applyAlignment="1" applyBorder="1" applyFill="1" applyFont="1">
      <alignment horizontal="center" shrinkToFit="0" vertical="center" wrapText="1"/>
    </xf>
    <xf borderId="8" fillId="9" fontId="20" numFmtId="0" xfId="0" applyAlignment="1" applyBorder="1" applyFill="1" applyFont="1">
      <alignment horizontal="center" shrinkToFit="0" vertical="center" wrapText="1"/>
    </xf>
    <xf borderId="8" fillId="9" fontId="21" numFmtId="0" xfId="0" applyAlignment="1" applyBorder="1" applyFill="1" applyFont="1">
      <alignment horizontal="left" shrinkToFit="0" vertical="center" wrapText="1"/>
    </xf>
    <xf borderId="8" fillId="9" fontId="21" numFmtId="3" xfId="0" applyAlignment="1" applyBorder="1" applyFill="1" applyFont="1" applyNumberFormat="1">
      <alignment horizontal="center" shrinkToFit="0" vertical="center" wrapText="1"/>
    </xf>
    <xf borderId="8" fillId="9" fontId="20" numFmtId="164" xfId="0" applyAlignment="1" applyBorder="1" applyFill="1" applyFont="1" applyNumberFormat="1">
      <alignment horizontal="center" shrinkToFit="0" vertical="center" wrapText="1"/>
    </xf>
    <xf borderId="8" fillId="9" fontId="21" numFmtId="0" xfId="0" applyAlignment="1" applyBorder="1" applyFill="1" applyFont="1">
      <alignment horizontal="center" shrinkToFit="0" vertical="center" wrapText="1"/>
    </xf>
    <xf borderId="8" fillId="9" fontId="20" numFmtId="3" xfId="0" applyAlignment="1" applyBorder="1" applyFill="1" applyFont="1" applyNumberFormat="1">
      <alignment horizontal="center" shrinkToFit="0" vertical="center" wrapText="1"/>
    </xf>
    <xf borderId="5" fillId="2" fontId="22" numFmtId="0" xfId="0" applyAlignment="1" applyBorder="1" applyFill="1" applyFont="1">
      <alignment horizontal="left" vertical="center"/>
    </xf>
    <xf borderId="8" fillId="9" fontId="20" numFmtId="0" xfId="0" applyAlignment="1" applyBorder="1" applyFill="1" applyFont="1">
      <alignment horizontal="left" shrinkToFit="0" vertical="center" wrapText="1"/>
    </xf>
    <xf borderId="8" fillId="9" fontId="20" numFmtId="3" xfId="0" applyAlignment="1" applyBorder="1" applyFill="1" applyFont="1" applyNumberFormat="1">
      <alignment horizontal="right" shrinkToFit="0" vertical="center" wrapText="1"/>
    </xf>
    <xf borderId="8" fillId="9" fontId="21" numFmtId="3" xfId="0" applyAlignment="1" applyBorder="1" applyFill="1" applyFont="1" applyNumberFormat="1">
      <alignment horizontal="right" shrinkToFit="0" vertical="center" wrapText="1"/>
    </xf>
    <xf borderId="8" fillId="9" fontId="21" numFmtId="164" xfId="0" applyAlignment="1" applyBorder="1" applyFill="1" applyFont="1" applyNumberFormat="1">
      <alignment horizontal="center" shrinkToFit="0" vertical="center" wrapText="1"/>
    </xf>
    <xf borderId="17" fillId="5" fontId="23" numFmtId="0" xfId="0" applyAlignment="1" applyBorder="1" applyFill="1" applyFont="1">
      <alignment horizontal="center" vertical="center"/>
    </xf>
    <xf borderId="18" fillId="0" fontId="3" numFmtId="0" xfId="0" applyBorder="1" applyFont="1"/>
    <xf borderId="19" fillId="0" fontId="3" numFmtId="0" xfId="0" applyBorder="1" applyFont="1"/>
    <xf borderId="8" fillId="9" fontId="24" numFmtId="165" xfId="0" applyAlignment="1" applyBorder="1" applyFill="1" applyFont="1" applyNumberFormat="1">
      <alignment horizontal="center" shrinkToFit="0" vertical="center" wrapText="1"/>
    </xf>
    <xf borderId="8" fillId="8" fontId="18" numFmtId="0" xfId="0" applyAlignment="1" applyBorder="1" applyFill="1" applyFont="1">
      <alignment horizontal="center" shrinkToFit="0" vertical="center" wrapText="1"/>
    </xf>
    <xf borderId="8" fillId="10" fontId="20" numFmtId="0" xfId="0" applyAlignment="1" applyBorder="1" applyFill="1" applyFont="1">
      <alignment horizontal="center" shrinkToFit="0" vertical="center" wrapText="1"/>
    </xf>
    <xf borderId="5" fillId="11" fontId="25" numFmtId="0" xfId="0" applyAlignment="1" applyBorder="1" applyFill="1" applyFont="1">
      <alignment horizontal="left" vertical="center"/>
    </xf>
    <xf borderId="8" fillId="10" fontId="21" numFmtId="0" xfId="0" applyAlignment="1" applyBorder="1" applyFill="1" applyFont="1">
      <alignment horizontal="center" shrinkToFit="0" vertical="center" wrapText="1"/>
    </xf>
    <xf borderId="8" fillId="10" fontId="21" numFmtId="0" xfId="0" applyAlignment="1" applyBorder="1" applyFill="1" applyFont="1">
      <alignment horizontal="left" shrinkToFit="0" vertical="center" wrapText="1"/>
    </xf>
    <xf borderId="5" fillId="9" fontId="20" numFmtId="0" xfId="0" applyAlignment="1" applyBorder="1" applyFill="1" applyFont="1">
      <alignment horizontal="left" shrinkToFit="0" vertical="center" wrapText="1"/>
    </xf>
    <xf borderId="8" fillId="10" fontId="20" numFmtId="0" xfId="0" applyAlignment="1" applyBorder="1" applyFill="1" applyFont="1">
      <alignment horizontal="left" shrinkToFit="0" vertical="center" wrapText="1"/>
    </xf>
    <xf borderId="8" fillId="10" fontId="20" numFmtId="3" xfId="0" applyAlignment="1" applyBorder="1" applyFill="1" applyFont="1" applyNumberFormat="1">
      <alignment horizontal="right" shrinkToFit="0" vertical="center" wrapText="1"/>
    </xf>
    <xf borderId="8" fillId="10" fontId="21" numFmtId="3" xfId="0" applyAlignment="1" applyBorder="1" applyFill="1" applyFont="1" applyNumberFormat="1">
      <alignment horizontal="right" shrinkToFit="0" vertical="center" wrapText="1"/>
    </xf>
    <xf borderId="8" fillId="10" fontId="21" numFmtId="164" xfId="0" applyAlignment="1" applyBorder="1" applyFill="1" applyFont="1" applyNumberFormat="1">
      <alignment horizontal="center" shrinkToFit="0" vertical="center" wrapText="1"/>
    </xf>
    <xf borderId="8" fillId="10" fontId="24" numFmtId="165" xfId="0" applyAlignment="1" applyBorder="1" applyFill="1" applyFont="1" applyNumberFormat="1">
      <alignment horizontal="center" shrinkToFit="0" vertical="center" wrapText="1"/>
    </xf>
    <xf borderId="17" fillId="5" fontId="26" numFmtId="0" xfId="0" applyAlignment="1" applyBorder="1" applyFill="1" applyFont="1">
      <alignment horizontal="center" vertical="center"/>
    </xf>
    <xf borderId="8" fillId="10" fontId="21" numFmtId="3" xfId="0" applyAlignment="1" applyBorder="1" applyFill="1" applyFont="1" applyNumberFormat="1">
      <alignment horizontal="center" shrinkToFit="0" vertical="center" wrapText="1"/>
    </xf>
    <xf borderId="8" fillId="10" fontId="20" numFmtId="164" xfId="0" applyAlignment="1" applyBorder="1" applyFill="1" applyFont="1" applyNumberFormat="1">
      <alignment horizontal="center" shrinkToFit="0" vertical="center" wrapText="1"/>
    </xf>
    <xf borderId="20" fillId="12" fontId="26" numFmtId="0" xfId="0" applyAlignment="1" applyBorder="1" applyFill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5" fillId="2" fontId="26" numFmtId="0" xfId="0" applyAlignment="1" applyBorder="1" applyFill="1" applyFont="1">
      <alignment horizontal="center" vertical="center"/>
    </xf>
    <xf borderId="8" fillId="10" fontId="20" numFmtId="3" xfId="0" applyAlignment="1" applyBorder="1" applyFill="1" applyFont="1" applyNumberFormat="1">
      <alignment horizontal="center" shrinkToFit="0" vertical="center" wrapText="1"/>
    </xf>
    <xf borderId="23" fillId="3" fontId="26" numFmtId="0" xfId="0" applyAlignment="1" applyBorder="1" applyFill="1" applyFont="1">
      <alignment horizontal="center" vertical="center"/>
    </xf>
    <xf borderId="24" fillId="0" fontId="3" numFmtId="0" xfId="0" applyBorder="1" applyFont="1"/>
    <xf borderId="25" fillId="0" fontId="3" numFmtId="0" xfId="0" applyBorder="1" applyFont="1"/>
    <xf borderId="5" fillId="13" fontId="26" numFmtId="0" xfId="0" applyAlignment="1" applyBorder="1" applyFill="1" applyFont="1">
      <alignment horizontal="center" vertical="center"/>
    </xf>
    <xf borderId="26" fillId="2" fontId="26" numFmtId="0" xfId="0" applyAlignment="1" applyBorder="1" applyFill="1" applyFont="1">
      <alignment horizontal="center" shrinkToFit="0" vertical="center" wrapText="1"/>
    </xf>
    <xf borderId="27" fillId="8" fontId="27" numFmtId="0" xfId="0" applyAlignment="1" applyBorder="1" applyFill="1" applyFont="1">
      <alignment horizontal="center" vertical="center"/>
    </xf>
    <xf borderId="27" fillId="8" fontId="28" numFmtId="3" xfId="0" applyAlignment="1" applyBorder="1" applyFill="1" applyFont="1" applyNumberFormat="1">
      <alignment horizontal="center" vertical="center"/>
    </xf>
    <xf borderId="27" fillId="14" fontId="29" numFmtId="3" xfId="0" applyAlignment="1" applyBorder="1" applyFill="1" applyFont="1" applyNumberFormat="1">
      <alignment horizontal="center" vertical="center"/>
    </xf>
    <xf borderId="26" fillId="2" fontId="30" numFmtId="3" xfId="0" applyAlignment="1" applyBorder="1" applyFill="1" applyFont="1" applyNumberFormat="1">
      <alignment horizontal="right" shrinkToFit="0" vertical="center" wrapText="1"/>
    </xf>
    <xf borderId="27" fillId="14" fontId="31" numFmtId="164" xfId="0" applyAlignment="1" applyBorder="1" applyFill="1" applyFont="1" applyNumberFormat="1">
      <alignment horizontal="center" vertical="center"/>
    </xf>
    <xf borderId="28" fillId="15" fontId="32" numFmtId="3" xfId="0" applyAlignment="1" applyBorder="1" applyFill="1" applyFont="1" applyNumberFormat="1">
      <alignment horizontal="center" vertical="center"/>
    </xf>
    <xf borderId="28" fillId="16" fontId="33" numFmtId="3" xfId="0" applyAlignment="1" applyBorder="1" applyFill="1" applyFont="1" applyNumberFormat="1">
      <alignment horizontal="center" vertical="center"/>
    </xf>
    <xf borderId="28" fillId="15" fontId="27" numFmtId="164" xfId="0" applyAlignment="1" applyBorder="1" applyFill="1" applyFont="1" applyNumberFormat="1">
      <alignment horizontal="center" vertical="center"/>
    </xf>
    <xf borderId="26" fillId="2" fontId="30" numFmtId="164" xfId="0" applyAlignment="1" applyBorder="1" applyFill="1" applyFont="1" applyNumberFormat="1">
      <alignment horizontal="center" shrinkToFit="0" vertical="center" wrapText="1"/>
    </xf>
    <xf borderId="5" fillId="10" fontId="20" numFmtId="0" xfId="0" applyAlignment="1" applyBorder="1" applyFill="1" applyFont="1">
      <alignment horizontal="left" shrinkToFit="0" vertical="center" wrapText="1"/>
    </xf>
    <xf borderId="28" fillId="16" fontId="34" numFmtId="164" xfId="0" applyAlignment="1" applyBorder="1" applyFill="1" applyFont="1" applyNumberFormat="1">
      <alignment horizontal="center" vertical="center"/>
    </xf>
    <xf borderId="5" fillId="10" fontId="35" numFmtId="164" xfId="0" applyAlignment="1" applyBorder="1" applyFill="1" applyFont="1" applyNumberFormat="1">
      <alignment horizontal="center" vertical="center"/>
    </xf>
    <xf borderId="26" fillId="2" fontId="30" numFmtId="165" xfId="0" applyAlignment="1" applyBorder="1" applyFill="1" applyFont="1" applyNumberFormat="1">
      <alignment horizontal="center" shrinkToFit="0" vertical="center" wrapText="1"/>
    </xf>
    <xf borderId="26" fillId="2" fontId="26" numFmtId="0" xfId="0" applyAlignment="1" applyBorder="1" applyFill="1" applyFont="1">
      <alignment horizontal="left" shrinkToFit="0" vertical="center" wrapText="1"/>
    </xf>
    <xf borderId="23" fillId="17" fontId="36" numFmtId="166" xfId="0" applyAlignment="1" applyBorder="1" applyFill="1" applyFont="1" applyNumberFormat="1">
      <alignment horizontal="center" vertical="center"/>
    </xf>
    <xf borderId="5" fillId="18" fontId="37" numFmtId="0" xfId="0" applyAlignment="1" applyBorder="1" applyFill="1" applyFont="1">
      <alignment horizontal="center" vertical="center"/>
    </xf>
    <xf borderId="2" fillId="4" fontId="8" numFmtId="0" xfId="0" applyAlignment="1" applyBorder="1" applyFill="1" applyFont="1">
      <alignment horizontal="center" shrinkToFit="0" vertical="center" wrapText="1"/>
    </xf>
    <xf borderId="5" fillId="5" fontId="19" numFmtId="0" xfId="0" applyAlignment="1" applyBorder="1" applyFill="1" applyFont="1">
      <alignment horizontal="left" vertical="center"/>
    </xf>
    <xf borderId="8" fillId="9" fontId="20" numFmtId="167" xfId="0" applyAlignment="1" applyBorder="1" applyFill="1" applyFont="1" applyNumberFormat="1">
      <alignment horizontal="center" shrinkToFit="0" vertical="center" wrapText="1"/>
    </xf>
    <xf borderId="8" fillId="9" fontId="24" numFmtId="0" xfId="0" applyAlignment="1" applyBorder="1" applyFill="1" applyFont="1">
      <alignment horizontal="center" shrinkToFit="0" vertical="center" wrapText="1"/>
    </xf>
    <xf borderId="8" fillId="5" fontId="16" numFmtId="0" xfId="0" applyAlignment="1" applyBorder="1" applyFill="1" applyFont="1">
      <alignment horizontal="center" shrinkToFit="0" vertical="center" wrapText="1"/>
    </xf>
    <xf borderId="8" fillId="10" fontId="20" numFmtId="167" xfId="0" applyAlignment="1" applyBorder="1" applyFill="1" applyFont="1" applyNumberFormat="1">
      <alignment horizontal="center" shrinkToFit="0" vertical="center" wrapText="1"/>
    </xf>
    <xf borderId="8" fillId="19" fontId="11" numFmtId="0" xfId="0" applyAlignment="1" applyBorder="1" applyFill="1" applyFont="1">
      <alignment horizontal="center" shrinkToFit="0" vertical="center" wrapText="1"/>
    </xf>
    <xf borderId="8" fillId="10" fontId="24" numFmtId="0" xfId="0" applyAlignment="1" applyBorder="1" applyFill="1" applyFont="1">
      <alignment horizontal="center" shrinkToFit="0" vertical="center" wrapText="1"/>
    </xf>
    <xf borderId="8" fillId="12" fontId="11" numFmtId="0" xfId="0" applyAlignment="1" applyBorder="1" applyFill="1" applyFont="1">
      <alignment horizontal="center" shrinkToFit="0" vertical="center" wrapText="1"/>
    </xf>
    <xf borderId="8" fillId="13" fontId="11" numFmtId="0" xfId="0" applyAlignment="1" applyBorder="1" applyFill="1" applyFont="1">
      <alignment horizontal="center" shrinkToFit="0" vertical="center" wrapText="1"/>
    </xf>
    <xf borderId="8" fillId="10" fontId="38" numFmtId="0" xfId="0" applyAlignment="1" applyBorder="1" applyFill="1" applyFont="1">
      <alignment horizontal="center" vertical="center"/>
    </xf>
    <xf borderId="8" fillId="10" fontId="21" numFmtId="0" xfId="0" applyAlignment="1" applyBorder="1" applyFill="1" applyFont="1">
      <alignment horizontal="left" vertical="center"/>
    </xf>
    <xf borderId="8" fillId="10" fontId="38" numFmtId="0" xfId="0" applyAlignment="1" applyBorder="1" applyFill="1" applyFont="1">
      <alignment horizontal="left" vertical="center"/>
    </xf>
    <xf borderId="8" fillId="10" fontId="38" numFmtId="167" xfId="0" applyAlignment="1" applyBorder="1" applyFill="1" applyFont="1" applyNumberFormat="1">
      <alignment horizontal="center" vertical="center"/>
    </xf>
    <xf borderId="8" fillId="10" fontId="38" numFmtId="16" xfId="0" applyAlignment="1" applyBorder="1" applyFill="1" applyFont="1" applyNumberFormat="1">
      <alignment horizontal="center" vertical="center"/>
    </xf>
    <xf borderId="8" fillId="10" fontId="38" numFmtId="3" xfId="0" applyAlignment="1" applyBorder="1" applyFill="1" applyFont="1" applyNumberFormat="1">
      <alignment horizontal="right" vertical="center"/>
    </xf>
    <xf borderId="8" fillId="14" fontId="39" numFmtId="3" xfId="0" applyAlignment="1" applyBorder="1" applyFill="1" applyFont="1" applyNumberFormat="1">
      <alignment horizontal="right" vertical="center"/>
    </xf>
    <xf borderId="8" fillId="14" fontId="40" numFmtId="164" xfId="0" applyAlignment="1" applyBorder="1" applyFill="1" applyFont="1" applyNumberFormat="1">
      <alignment horizontal="center" vertical="center"/>
    </xf>
    <xf borderId="8" fillId="20" fontId="41" numFmtId="3" xfId="0" applyAlignment="1" applyBorder="1" applyFill="1" applyFont="1" applyNumberFormat="1">
      <alignment horizontal="right" vertical="center"/>
    </xf>
    <xf borderId="8" fillId="20" fontId="42" numFmtId="164" xfId="0" applyAlignment="1" applyBorder="1" applyFill="1" applyFont="1" applyNumberFormat="1">
      <alignment horizontal="center" vertical="center"/>
    </xf>
    <xf borderId="8" fillId="20" fontId="41" numFmtId="164" xfId="0" applyAlignment="1" applyBorder="1" applyFill="1" applyFont="1" applyNumberFormat="1">
      <alignment horizontal="center" vertical="center"/>
    </xf>
    <xf borderId="8" fillId="9" fontId="38" numFmtId="0" xfId="0" applyAlignment="1" applyBorder="1" applyFill="1" applyFont="1">
      <alignment horizontal="center" vertical="center"/>
    </xf>
    <xf borderId="8" fillId="9" fontId="21" numFmtId="0" xfId="0" applyAlignment="1" applyBorder="1" applyFill="1" applyFont="1">
      <alignment horizontal="left" vertical="center"/>
    </xf>
    <xf borderId="8" fillId="9" fontId="38" numFmtId="0" xfId="0" applyAlignment="1" applyBorder="1" applyFill="1" applyFont="1">
      <alignment horizontal="left" vertical="center"/>
    </xf>
    <xf borderId="8" fillId="9" fontId="38" numFmtId="167" xfId="0" applyAlignment="1" applyBorder="1" applyFill="1" applyFont="1" applyNumberFormat="1">
      <alignment horizontal="center" vertical="center"/>
    </xf>
    <xf borderId="8" fillId="9" fontId="38" numFmtId="16" xfId="0" applyAlignment="1" applyBorder="1" applyFill="1" applyFont="1" applyNumberFormat="1">
      <alignment horizontal="center" vertical="center"/>
    </xf>
    <xf borderId="8" fillId="9" fontId="38" numFmtId="3" xfId="0" applyAlignment="1" applyBorder="1" applyFill="1" applyFont="1" applyNumberFormat="1">
      <alignment horizontal="right" vertical="center"/>
    </xf>
    <xf borderId="8" fillId="21" fontId="39" numFmtId="3" xfId="0" applyAlignment="1" applyBorder="1" applyFill="1" applyFont="1" applyNumberFormat="1">
      <alignment horizontal="right" vertical="center"/>
    </xf>
    <xf borderId="8" fillId="21" fontId="40" numFmtId="164" xfId="0" applyAlignment="1" applyBorder="1" applyFill="1" applyFont="1" applyNumberFormat="1">
      <alignment horizontal="center" vertical="center"/>
    </xf>
    <xf borderId="8" fillId="9" fontId="21" numFmtId="3" xfId="0" applyAlignment="1" applyBorder="1" applyFill="1" applyFont="1" applyNumberFormat="1">
      <alignment horizontal="right" readingOrder="0" shrinkToFit="0" vertical="center" wrapText="1"/>
    </xf>
    <xf borderId="8" fillId="22" fontId="41" numFmtId="3" xfId="0" applyAlignment="1" applyBorder="1" applyFill="1" applyFont="1" applyNumberFormat="1">
      <alignment horizontal="right" vertical="center"/>
    </xf>
    <xf borderId="8" fillId="22" fontId="42" numFmtId="164" xfId="0" applyAlignment="1" applyBorder="1" applyFill="1" applyFont="1" applyNumberFormat="1">
      <alignment horizontal="center" vertical="center"/>
    </xf>
    <xf borderId="8" fillId="22" fontId="41" numFmtId="164" xfId="0" applyAlignment="1" applyBorder="1" applyFill="1" applyFont="1" applyNumberFormat="1">
      <alignment horizontal="center" vertical="center"/>
    </xf>
    <xf borderId="26" fillId="2" fontId="30" numFmtId="3" xfId="0" applyAlignment="1" applyBorder="1" applyFill="1" applyFont="1" applyNumberFormat="1">
      <alignment horizontal="center" shrinkToFit="0" vertical="center" wrapText="1"/>
    </xf>
    <xf borderId="29" fillId="2" fontId="26" numFmtId="0" xfId="0" applyAlignment="1" applyBorder="1" applyFill="1" applyFont="1">
      <alignment horizontal="center" shrinkToFit="0" vertical="center" wrapText="1"/>
    </xf>
    <xf borderId="31" fillId="0" fontId="3" numFmtId="0" xfId="0" applyBorder="1" applyFont="1"/>
    <xf borderId="30" fillId="2" fontId="26" numFmtId="0" xfId="0" applyAlignment="1" applyBorder="1" applyFill="1" applyFont="1">
      <alignment horizontal="right" vertical="center"/>
    </xf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2" fontId="26" numFmtId="3" xfId="0" applyAlignment="1" applyBorder="1" applyFill="1" applyFont="1" applyNumberFormat="1">
      <alignment horizontal="right" vertical="center"/>
    </xf>
    <xf borderId="35" fillId="19" fontId="19" numFmtId="3" xfId="0" applyAlignment="1" applyBorder="1" applyFill="1" applyFont="1" applyNumberFormat="1">
      <alignment horizontal="right" vertical="center"/>
    </xf>
    <xf borderId="35" fillId="19" fontId="26" numFmtId="164" xfId="0" applyAlignment="1" applyBorder="1" applyFill="1" applyFont="1" applyNumberFormat="1">
      <alignment horizontal="center" vertical="center"/>
    </xf>
    <xf borderId="35" fillId="12" fontId="19" numFmtId="3" xfId="0" applyAlignment="1" applyBorder="1" applyFill="1" applyFont="1" applyNumberFormat="1">
      <alignment horizontal="right" vertical="center"/>
    </xf>
    <xf borderId="35" fillId="12" fontId="26" numFmtId="164" xfId="0" applyAlignment="1" applyBorder="1" applyFill="1" applyFont="1" applyNumberFormat="1">
      <alignment horizontal="center" vertical="center"/>
    </xf>
    <xf borderId="35" fillId="12" fontId="19" numFmtId="164" xfId="0" applyAlignment="1" applyBorder="1" applyFill="1" applyFont="1" applyNumberFormat="1">
      <alignment horizontal="center" vertical="center"/>
    </xf>
    <xf borderId="35" fillId="13" fontId="11" numFmtId="0" xfId="0" applyAlignment="1" applyBorder="1" applyFill="1" applyFont="1">
      <alignment horizontal="center" vertical="center"/>
    </xf>
    <xf borderId="8" fillId="9" fontId="43" numFmtId="0" xfId="0" applyAlignment="1" applyBorder="1" applyFill="1" applyFont="1">
      <alignment horizontal="center" shrinkToFit="0" vertical="center" wrapText="1"/>
    </xf>
    <xf borderId="8" fillId="9" fontId="43" numFmtId="0" xfId="0" applyAlignment="1" applyBorder="1" applyFill="1" applyFont="1">
      <alignment horizontal="center" readingOrder="0" shrinkToFit="0" vertical="center" wrapText="1"/>
    </xf>
    <xf borderId="8" fillId="9" fontId="43" numFmtId="167" xfId="0" applyAlignment="1" applyBorder="1" applyFill="1" applyFont="1" applyNumberFormat="1">
      <alignment horizontal="center" readingOrder="0" shrinkToFit="0" vertical="center" wrapText="1"/>
    </xf>
    <xf borderId="8" fillId="9" fontId="43" numFmtId="3" xfId="0" applyAlignment="1" applyBorder="1" applyFill="1" applyFont="1" applyNumberFormat="1">
      <alignment horizontal="center" shrinkToFit="0" vertical="center" wrapText="1"/>
    </xf>
    <xf borderId="5" fillId="23" fontId="19" numFmtId="0" xfId="0" applyAlignment="1" applyBorder="1" applyFill="1" applyFont="1">
      <alignment horizontal="left" vertical="center"/>
    </xf>
    <xf borderId="0" fillId="0" fontId="5" numFmtId="0" xfId="0" applyAlignment="1" applyFont="1">
      <alignment vertical="center"/>
    </xf>
    <xf borderId="8" fillId="10" fontId="43" numFmtId="0" xfId="0" applyAlignment="1" applyBorder="1" applyFill="1" applyFont="1">
      <alignment horizontal="center" shrinkToFit="0" vertical="center" wrapText="1"/>
    </xf>
    <xf borderId="8" fillId="10" fontId="43" numFmtId="0" xfId="0" applyAlignment="1" applyBorder="1" applyFill="1" applyFont="1">
      <alignment horizontal="center" readingOrder="0" shrinkToFit="0" vertical="center" wrapText="1"/>
    </xf>
    <xf borderId="8" fillId="2" fontId="11" numFmtId="0" xfId="0" applyAlignment="1" applyBorder="1" applyFill="1" applyFont="1">
      <alignment horizontal="center" vertical="center"/>
    </xf>
    <xf borderId="8" fillId="10" fontId="43" numFmtId="167" xfId="0" applyAlignment="1" applyBorder="1" applyFill="1" applyFont="1" applyNumberFormat="1">
      <alignment horizontal="center" readingOrder="0" shrinkToFit="0" vertical="center" wrapText="1"/>
    </xf>
    <xf borderId="8" fillId="10" fontId="43" numFmtId="3" xfId="0" applyAlignment="1" applyBorder="1" applyFill="1" applyFont="1" applyNumberFormat="1">
      <alignment horizontal="center" shrinkToFit="0" vertical="center" wrapText="1"/>
    </xf>
    <xf borderId="5" fillId="13" fontId="11" numFmtId="0" xfId="0" applyAlignment="1" applyBorder="1" applyFill="1" applyFont="1">
      <alignment horizontal="center" vertical="center"/>
    </xf>
    <xf borderId="8" fillId="9" fontId="44" numFmtId="0" xfId="0" applyAlignment="1" applyBorder="1" applyFill="1" applyFont="1">
      <alignment horizontal="center" vertical="center"/>
    </xf>
    <xf borderId="8" fillId="9" fontId="44" numFmtId="0" xfId="0" applyAlignment="1" applyBorder="1" applyFill="1" applyFont="1">
      <alignment horizontal="left" vertical="center"/>
    </xf>
    <xf borderId="8" fillId="9" fontId="44" numFmtId="3" xfId="0" applyAlignment="1" applyBorder="1" applyFill="1" applyFont="1" applyNumberFormat="1">
      <alignment horizontal="right" vertical="center"/>
    </xf>
    <xf borderId="5" fillId="9" fontId="44" numFmtId="0" xfId="0" applyAlignment="1" applyBorder="1" applyFill="1" applyFont="1">
      <alignment horizontal="left" vertical="center"/>
    </xf>
    <xf borderId="8" fillId="10" fontId="44" numFmtId="0" xfId="0" applyAlignment="1" applyBorder="1" applyFill="1" applyFont="1">
      <alignment horizontal="center" vertical="center"/>
    </xf>
    <xf borderId="8" fillId="10" fontId="44" numFmtId="0" xfId="0" applyAlignment="1" applyBorder="1" applyFill="1" applyFont="1">
      <alignment horizontal="left" vertical="center"/>
    </xf>
    <xf borderId="8" fillId="10" fontId="44" numFmtId="3" xfId="0" applyAlignment="1" applyBorder="1" applyFill="1" applyFont="1" applyNumberFormat="1">
      <alignment horizontal="right" vertical="center"/>
    </xf>
    <xf borderId="5" fillId="10" fontId="44" numFmtId="0" xfId="0" applyAlignment="1" applyBorder="1" applyFill="1" applyFont="1">
      <alignment horizontal="left" vertical="center"/>
    </xf>
    <xf borderId="30" fillId="14" fontId="45" numFmtId="0" xfId="0" applyAlignment="1" applyBorder="1" applyFill="1" applyFont="1">
      <alignment horizontal="right" vertical="center"/>
    </xf>
    <xf borderId="35" fillId="14" fontId="46" numFmtId="3" xfId="0" applyAlignment="1" applyBorder="1" applyFill="1" applyFont="1" applyNumberFormat="1">
      <alignment horizontal="right" vertical="center"/>
    </xf>
    <xf borderId="30" fillId="14" fontId="45" numFmtId="0" xfId="0" applyAlignment="1" applyBorder="1" applyFill="1" applyFont="1">
      <alignment horizontal="center" vertical="center"/>
    </xf>
    <xf borderId="5" fillId="24" fontId="19" numFmtId="0" xfId="0" applyAlignment="1" applyBorder="1" applyFill="1" applyFont="1">
      <alignment horizontal="left" vertical="center"/>
    </xf>
    <xf borderId="8" fillId="24" fontId="11" numFmtId="0" xfId="0" applyAlignment="1" applyBorder="1" applyFill="1" applyFont="1">
      <alignment horizontal="center" vertical="center"/>
    </xf>
    <xf borderId="5" fillId="24" fontId="11" numFmtId="0" xfId="0" applyAlignment="1" applyBorder="1" applyFill="1" applyFont="1">
      <alignment horizontal="center" vertical="center"/>
    </xf>
    <xf borderId="0" fillId="0" fontId="43" numFmtId="0" xfId="0" applyAlignment="1" applyFont="1">
      <alignment horizontal="center" vertical="center"/>
    </xf>
    <xf borderId="0" fillId="0" fontId="43" numFmtId="0" xfId="0" applyAlignment="1" applyFont="1">
      <alignment horizontal="center" readingOrder="0" vertical="center"/>
    </xf>
    <xf borderId="0" fillId="0" fontId="43" numFmtId="168" xfId="0" applyAlignment="1" applyFont="1" applyNumberFormat="1">
      <alignment horizontal="center" readingOrder="0" vertical="center"/>
    </xf>
    <xf borderId="26" fillId="2" fontId="26" numFmtId="3" xfId="0" applyAlignment="1" applyBorder="1" applyFill="1" applyFont="1" applyNumberFormat="1">
      <alignment horizontal="right" shrinkToFit="0" vertical="center" wrapText="1"/>
    </xf>
    <xf borderId="26" fillId="2" fontId="30" numFmtId="3" xfId="0" applyAlignment="1" applyBorder="1" applyFill="1" applyFont="1" applyNumberFormat="1">
      <alignment horizontal="right" readingOrder="0" shrinkToFit="0" vertical="center" wrapText="1"/>
    </xf>
    <xf borderId="26" fillId="2" fontId="26" numFmtId="164" xfId="0" applyAlignment="1" applyBorder="1" applyFill="1" applyFont="1" applyNumberFormat="1">
      <alignment horizontal="center" shrinkToFit="0" vertical="center" wrapText="1"/>
    </xf>
    <xf borderId="26" fillId="2" fontId="26" numFmtId="3" xfId="0" applyAlignment="1" applyBorder="1" applyFill="1" applyFont="1" applyNumberFormat="1">
      <alignment horizontal="center" shrinkToFit="0" vertical="center" wrapText="1"/>
    </xf>
    <xf borderId="26" fillId="2" fontId="30" numFmtId="0" xfId="0" applyAlignment="1" applyBorder="1" applyFill="1" applyFont="1">
      <alignment horizontal="center" shrinkToFit="0" vertical="center" wrapText="1"/>
    </xf>
    <xf borderId="5" fillId="25" fontId="11" numFmtId="0" xfId="0" applyAlignment="1" applyBorder="1" applyFill="1" applyFont="1">
      <alignment horizontal="center" shrinkToFit="0" vertical="center" wrapText="1"/>
    </xf>
    <xf borderId="5" fillId="26" fontId="11" numFmtId="0" xfId="0" applyAlignment="1" applyBorder="1" applyFill="1" applyFont="1">
      <alignment horizontal="center" shrinkToFit="0" vertical="center" wrapText="1"/>
    </xf>
    <xf borderId="5" fillId="8" fontId="47" numFmtId="0" xfId="0" applyAlignment="1" applyBorder="1" applyFill="1" applyFont="1">
      <alignment horizontal="center" shrinkToFit="0" vertical="center" wrapText="1"/>
    </xf>
    <xf borderId="5" fillId="8" fontId="40" numFmtId="0" xfId="0" applyAlignment="1" applyBorder="1" applyFill="1" applyFont="1">
      <alignment horizontal="center" shrinkToFit="0" vertical="center" wrapText="1"/>
    </xf>
    <xf borderId="5" fillId="8" fontId="24" numFmtId="0" xfId="0" applyAlignment="1" applyBorder="1" applyFill="1" applyFont="1">
      <alignment horizontal="center" shrinkToFit="0" vertical="center" wrapText="1"/>
    </xf>
    <xf borderId="5" fillId="8" fontId="44" numFmtId="0" xfId="0" applyAlignment="1" applyBorder="1" applyFill="1" applyFont="1">
      <alignment horizontal="center" shrinkToFit="0" vertical="center" wrapText="1"/>
    </xf>
    <xf borderId="5" fillId="4" fontId="26" numFmtId="0" xfId="0" applyAlignment="1" applyBorder="1" applyFill="1" applyFont="1">
      <alignment horizontal="left" shrinkToFit="0" vertical="center" wrapText="1"/>
    </xf>
    <xf borderId="8" fillId="9" fontId="44" numFmtId="0" xfId="0" applyAlignment="1" applyBorder="1" applyFill="1" applyFont="1">
      <alignment horizontal="center" shrinkToFit="0" vertical="center" wrapText="1"/>
    </xf>
    <xf borderId="8" fillId="9" fontId="47" numFmtId="0" xfId="0" applyAlignment="1" applyBorder="1" applyFill="1" applyFont="1">
      <alignment horizontal="left" shrinkToFit="0" vertical="center" wrapText="1"/>
    </xf>
    <xf borderId="8" fillId="9" fontId="44" numFmtId="167" xfId="0" applyAlignment="1" applyBorder="1" applyFill="1" applyFont="1" applyNumberFormat="1">
      <alignment horizontal="center" shrinkToFit="0" vertical="center" wrapText="1"/>
    </xf>
    <xf borderId="8" fillId="9" fontId="47" numFmtId="0" xfId="0" applyAlignment="1" applyBorder="1" applyFill="1" applyFont="1">
      <alignment horizontal="center" shrinkToFit="0" vertical="center" wrapText="1"/>
    </xf>
    <xf borderId="8" fillId="9" fontId="47" numFmtId="167" xfId="0" applyAlignment="1" applyBorder="1" applyFill="1" applyFont="1" applyNumberFormat="1">
      <alignment horizontal="center" shrinkToFit="0" vertical="center" wrapText="1"/>
    </xf>
    <xf borderId="8" fillId="9" fontId="44" numFmtId="3" xfId="0" applyAlignment="1" applyBorder="1" applyFill="1" applyFont="1" applyNumberFormat="1">
      <alignment horizontal="right" shrinkToFit="0" vertical="center" wrapText="1"/>
    </xf>
    <xf borderId="8" fillId="9" fontId="44" numFmtId="3" xfId="0" applyAlignment="1" applyBorder="1" applyFill="1" applyFont="1" applyNumberFormat="1">
      <alignment horizontal="left" shrinkToFit="0" vertical="center" wrapText="1"/>
    </xf>
    <xf borderId="8" fillId="9" fontId="44" numFmtId="0" xfId="0" applyAlignment="1" applyBorder="1" applyFill="1" applyFont="1">
      <alignment horizontal="left" shrinkToFit="0" vertical="center" wrapText="1"/>
    </xf>
    <xf borderId="27" fillId="14" fontId="29" numFmtId="3" xfId="0" applyAlignment="1" applyBorder="1" applyFill="1" applyFont="1" applyNumberFormat="1">
      <alignment horizontal="center" readingOrder="0" vertical="center"/>
    </xf>
    <xf borderId="28" fillId="16" fontId="33" numFmtId="3" xfId="0" applyAlignment="1" applyBorder="1" applyFill="1" applyFont="1" applyNumberFormat="1">
      <alignment horizontal="center" readingOrder="0" vertical="center"/>
    </xf>
    <xf borderId="5" fillId="25" fontId="26" numFmtId="0" xfId="0" applyAlignment="1" applyBorder="1" applyFill="1" applyFont="1">
      <alignment horizontal="left" shrinkToFit="0" vertical="center" wrapText="1"/>
    </xf>
    <xf borderId="8" fillId="10" fontId="44" numFmtId="16" xfId="0" applyAlignment="1" applyBorder="1" applyFill="1" applyFont="1" applyNumberFormat="1">
      <alignment horizontal="left" vertical="center"/>
    </xf>
    <xf borderId="8" fillId="10" fontId="21" numFmtId="0" xfId="0" applyAlignment="1" applyBorder="1" applyFill="1" applyFont="1">
      <alignment horizontal="left" readingOrder="0" vertical="center"/>
    </xf>
    <xf borderId="8" fillId="10" fontId="38" numFmtId="0" xfId="0" applyAlignment="1" applyBorder="1" applyFill="1" applyFont="1">
      <alignment horizontal="center" readingOrder="0" vertical="center"/>
    </xf>
    <xf borderId="8" fillId="10" fontId="38" numFmtId="16" xfId="0" applyAlignment="1" applyBorder="1" applyFill="1" applyFont="1" applyNumberFormat="1">
      <alignment horizontal="center" readingOrder="0" vertical="center"/>
    </xf>
    <xf borderId="8" fillId="9" fontId="21" numFmtId="0" xfId="0" applyAlignment="1" applyBorder="1" applyFill="1" applyFont="1">
      <alignment horizontal="left" readingOrder="0" vertical="center"/>
    </xf>
    <xf borderId="8" fillId="9" fontId="38" numFmtId="0" xfId="0" applyAlignment="1" applyBorder="1" applyFill="1" applyFont="1">
      <alignment horizontal="center" readingOrder="0" vertical="center"/>
    </xf>
    <xf borderId="8" fillId="9" fontId="38" numFmtId="16" xfId="0" applyAlignment="1" applyBorder="1" applyFill="1" applyFont="1" applyNumberFormat="1">
      <alignment horizontal="center" readingOrder="0" vertical="center"/>
    </xf>
    <xf borderId="5" fillId="6" fontId="26" numFmtId="0" xfId="0" applyAlignment="1" applyBorder="1" applyFill="1" applyFont="1">
      <alignment horizontal="left" shrinkToFit="0" vertical="center" wrapText="1"/>
    </xf>
    <xf borderId="8" fillId="9" fontId="21" numFmtId="0" xfId="0" applyBorder="1" applyFill="1" applyFont="1"/>
    <xf borderId="8" fillId="9" fontId="38" numFmtId="0" xfId="0" applyAlignment="1" applyBorder="1" applyFill="1" applyFont="1">
      <alignment horizontal="center"/>
    </xf>
    <xf borderId="8" fillId="9" fontId="4" numFmtId="0" xfId="0" applyBorder="1" applyFill="1" applyFont="1"/>
    <xf borderId="8" fillId="9" fontId="4" numFmtId="167" xfId="0" applyBorder="1" applyFill="1" applyFont="1" applyNumberFormat="1"/>
    <xf borderId="8" fillId="9" fontId="38" numFmtId="16" xfId="0" applyAlignment="1" applyBorder="1" applyFill="1" applyFont="1" applyNumberFormat="1">
      <alignment horizontal="center"/>
    </xf>
    <xf borderId="5" fillId="26" fontId="26" numFmtId="0" xfId="0" applyAlignment="1" applyBorder="1" applyFill="1" applyFont="1">
      <alignment horizontal="left" shrinkToFit="0" vertical="center" wrapText="1"/>
    </xf>
    <xf borderId="8" fillId="5" fontId="11" numFmtId="0" xfId="0" applyAlignment="1" applyBorder="1" applyFill="1" applyFont="1">
      <alignment horizontal="center" shrinkToFit="0" vertical="center" wrapText="1"/>
    </xf>
    <xf borderId="8" fillId="3" fontId="11" numFmtId="0" xfId="0" applyAlignment="1" applyBorder="1" applyFill="1" applyFont="1">
      <alignment horizontal="center" shrinkToFit="0" vertical="center" wrapText="1"/>
    </xf>
    <xf borderId="26" fillId="3" fontId="26" numFmtId="0" xfId="0" applyAlignment="1" applyBorder="1" applyFill="1" applyFont="1">
      <alignment horizontal="center" shrinkToFit="0" vertical="center" wrapText="1"/>
    </xf>
    <xf borderId="26" fillId="3" fontId="30" numFmtId="3" xfId="0" applyAlignment="1" applyBorder="1" applyFill="1" applyFont="1" applyNumberFormat="1">
      <alignment horizontal="right" shrinkToFit="0" vertical="center" wrapText="1"/>
    </xf>
    <xf borderId="26" fillId="3" fontId="30" numFmtId="164" xfId="0" applyAlignment="1" applyBorder="1" applyFill="1" applyFont="1" applyNumberFormat="1">
      <alignment horizontal="center" shrinkToFit="0" vertical="center" wrapText="1"/>
    </xf>
    <xf borderId="26" fillId="3" fontId="30" numFmtId="165" xfId="0" applyAlignment="1" applyBorder="1" applyFill="1" applyFont="1" applyNumberFormat="1">
      <alignment horizontal="center" shrinkToFit="0" vertical="center" wrapText="1"/>
    </xf>
    <xf borderId="8" fillId="6" fontId="11" numFmtId="0" xfId="0" applyAlignment="1" applyBorder="1" applyFill="1" applyFont="1">
      <alignment horizontal="center" shrinkToFit="0" vertical="center" wrapText="1"/>
    </xf>
    <xf borderId="26" fillId="6" fontId="26" numFmtId="0" xfId="0" applyAlignment="1" applyBorder="1" applyFill="1" applyFont="1">
      <alignment horizontal="center" shrinkToFit="0" vertical="center" wrapText="1"/>
    </xf>
    <xf borderId="26" fillId="6" fontId="30" numFmtId="3" xfId="0" applyAlignment="1" applyBorder="1" applyFill="1" applyFont="1" applyNumberFormat="1">
      <alignment horizontal="right" shrinkToFit="0" vertical="center" wrapText="1"/>
    </xf>
    <xf borderId="26" fillId="6" fontId="30" numFmtId="164" xfId="0" applyAlignment="1" applyBorder="1" applyFill="1" applyFont="1" applyNumberFormat="1">
      <alignment horizontal="center" shrinkToFit="0" vertical="center" wrapText="1"/>
    </xf>
    <xf borderId="5" fillId="2" fontId="48" numFmtId="0" xfId="0" applyAlignment="1" applyBorder="1" applyFill="1" applyFont="1">
      <alignment horizontal="left" vertical="center"/>
    </xf>
    <xf borderId="17" fillId="5" fontId="49" numFmtId="0" xfId="0" applyAlignment="1" applyBorder="1" applyFill="1" applyFont="1">
      <alignment horizontal="center" vertical="center"/>
    </xf>
    <xf borderId="5" fillId="11" fontId="50" numFmtId="0" xfId="0" applyAlignment="1" applyBorder="1" applyFill="1" applyFont="1">
      <alignment horizontal="left" vertical="center"/>
    </xf>
    <xf borderId="17" fillId="5" fontId="1" numFmtId="0" xfId="0" applyAlignment="1" applyBorder="1" applyFill="1" applyFont="1">
      <alignment horizontal="center" vertical="center"/>
    </xf>
    <xf borderId="20" fillId="12" fontId="1" numFmtId="0" xfId="0" applyAlignment="1" applyBorder="1" applyFill="1" applyFon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23" fillId="3" fontId="1" numFmtId="0" xfId="0" applyAlignment="1" applyBorder="1" applyFill="1" applyFont="1">
      <alignment horizontal="center" vertical="center"/>
    </xf>
    <xf borderId="5" fillId="13" fontId="1" numFmtId="0" xfId="0" applyAlignment="1" applyBorder="1" applyFill="1" applyFont="1">
      <alignment horizontal="center" vertical="center"/>
    </xf>
    <xf borderId="27" fillId="8" fontId="51" numFmtId="0" xfId="0" applyAlignment="1" applyBorder="1" applyFill="1" applyFont="1">
      <alignment horizontal="center" vertical="center"/>
    </xf>
    <xf borderId="27" fillId="8" fontId="52" numFmtId="3" xfId="0" applyAlignment="1" applyBorder="1" applyFill="1" applyFont="1" applyNumberFormat="1">
      <alignment horizontal="center" vertical="center"/>
    </xf>
    <xf borderId="27" fillId="14" fontId="53" numFmtId="3" xfId="0" applyAlignment="1" applyBorder="1" applyFill="1" applyFont="1" applyNumberFormat="1">
      <alignment horizontal="center" vertical="center"/>
    </xf>
    <xf borderId="27" fillId="14" fontId="54" numFmtId="164" xfId="0" applyAlignment="1" applyBorder="1" applyFill="1" applyFont="1" applyNumberFormat="1">
      <alignment horizontal="center" vertical="center"/>
    </xf>
    <xf borderId="28" fillId="15" fontId="55" numFmtId="3" xfId="0" applyAlignment="1" applyBorder="1" applyFill="1" applyFont="1" applyNumberFormat="1">
      <alignment horizontal="center" vertical="center"/>
    </xf>
    <xf borderId="28" fillId="16" fontId="56" numFmtId="3" xfId="0" applyAlignment="1" applyBorder="1" applyFill="1" applyFont="1" applyNumberFormat="1">
      <alignment horizontal="center" vertical="center"/>
    </xf>
    <xf borderId="28" fillId="15" fontId="51" numFmtId="164" xfId="0" applyAlignment="1" applyBorder="1" applyFill="1" applyFont="1" applyNumberFormat="1">
      <alignment horizontal="center" vertical="center"/>
    </xf>
    <xf borderId="28" fillId="16" fontId="57" numFmtId="164" xfId="0" applyAlignment="1" applyBorder="1" applyFill="1" applyFont="1" applyNumberFormat="1">
      <alignment horizontal="center" vertical="center"/>
    </xf>
    <xf borderId="5" fillId="10" fontId="58" numFmtId="164" xfId="0" applyAlignment="1" applyBorder="1" applyFill="1" applyFont="1" applyNumberFormat="1">
      <alignment horizontal="center" vertical="center"/>
    </xf>
    <xf borderId="23" fillId="17" fontId="59" numFmtId="166" xfId="0" applyAlignment="1" applyBorder="1" applyFill="1" applyFont="1" applyNumberFormat="1">
      <alignment horizontal="center" vertical="center"/>
    </xf>
    <xf borderId="5" fillId="18" fontId="60" numFmtId="0" xfId="0" applyAlignment="1" applyBorder="1" applyFill="1" applyFont="1">
      <alignment horizontal="center" vertical="center"/>
    </xf>
    <xf borderId="5" fillId="5" fontId="61" numFmtId="0" xfId="0" applyAlignment="1" applyBorder="1" applyFill="1" applyFont="1">
      <alignment horizontal="left" vertical="center"/>
    </xf>
    <xf borderId="8" fillId="2" fontId="62" numFmtId="0" xfId="0" applyAlignment="1" applyBorder="1" applyFill="1" applyFont="1">
      <alignment horizontal="center" shrinkToFit="0" vertical="center" wrapText="1"/>
    </xf>
    <xf borderId="8" fillId="19" fontId="62" numFmtId="0" xfId="0" applyAlignment="1" applyBorder="1" applyFill="1" applyFont="1">
      <alignment horizontal="center" shrinkToFit="0" vertical="center" wrapText="1"/>
    </xf>
    <xf borderId="8" fillId="12" fontId="62" numFmtId="0" xfId="0" applyAlignment="1" applyBorder="1" applyFill="1" applyFont="1">
      <alignment horizontal="center" shrinkToFit="0" vertical="center" wrapText="1"/>
    </xf>
    <xf borderId="8" fillId="13" fontId="62" numFmtId="0" xfId="0" applyAlignment="1" applyBorder="1" applyFill="1" applyFont="1">
      <alignment horizontal="center" shrinkToFit="0" vertical="center" wrapText="1"/>
    </xf>
    <xf borderId="8" fillId="10" fontId="63" numFmtId="0" xfId="0" applyAlignment="1" applyBorder="1" applyFill="1" applyFont="1">
      <alignment horizontal="center" vertical="center"/>
    </xf>
    <xf borderId="8" fillId="10" fontId="64" numFmtId="0" xfId="0" applyAlignment="1" applyBorder="1" applyFill="1" applyFont="1">
      <alignment horizontal="left" vertical="center"/>
    </xf>
    <xf borderId="8" fillId="10" fontId="63" numFmtId="0" xfId="0" applyAlignment="1" applyBorder="1" applyFill="1" applyFont="1">
      <alignment horizontal="left" vertical="center"/>
    </xf>
    <xf borderId="8" fillId="10" fontId="63" numFmtId="167" xfId="0" applyAlignment="1" applyBorder="1" applyFill="1" applyFont="1" applyNumberFormat="1">
      <alignment horizontal="center" vertical="center"/>
    </xf>
    <xf borderId="8" fillId="10" fontId="63" numFmtId="16" xfId="0" applyAlignment="1" applyBorder="1" applyFill="1" applyFont="1" applyNumberFormat="1">
      <alignment horizontal="center" vertical="center"/>
    </xf>
    <xf borderId="8" fillId="10" fontId="63" numFmtId="3" xfId="0" applyAlignment="1" applyBorder="1" applyFill="1" applyFont="1" applyNumberFormat="1">
      <alignment horizontal="right" vertical="center"/>
    </xf>
    <xf borderId="8" fillId="14" fontId="65" numFmtId="3" xfId="0" applyAlignment="1" applyBorder="1" applyFill="1" applyFont="1" applyNumberFormat="1">
      <alignment horizontal="right" vertical="center"/>
    </xf>
    <xf borderId="8" fillId="14" fontId="66" numFmtId="164" xfId="0" applyAlignment="1" applyBorder="1" applyFill="1" applyFont="1" applyNumberFormat="1">
      <alignment horizontal="center" vertical="center"/>
    </xf>
    <xf borderId="8" fillId="20" fontId="67" numFmtId="3" xfId="0" applyAlignment="1" applyBorder="1" applyFill="1" applyFont="1" applyNumberFormat="1">
      <alignment horizontal="right" vertical="center"/>
    </xf>
    <xf borderId="8" fillId="20" fontId="68" numFmtId="164" xfId="0" applyAlignment="1" applyBorder="1" applyFill="1" applyFont="1" applyNumberFormat="1">
      <alignment horizontal="center" vertical="center"/>
    </xf>
    <xf borderId="8" fillId="20" fontId="67" numFmtId="164" xfId="0" applyAlignment="1" applyBorder="1" applyFill="1" applyFont="1" applyNumberFormat="1">
      <alignment horizontal="center" vertical="center"/>
    </xf>
    <xf borderId="8" fillId="9" fontId="63" numFmtId="0" xfId="0" applyAlignment="1" applyBorder="1" applyFill="1" applyFont="1">
      <alignment horizontal="center" vertical="center"/>
    </xf>
    <xf borderId="8" fillId="9" fontId="64" numFmtId="0" xfId="0" applyAlignment="1" applyBorder="1" applyFill="1" applyFont="1">
      <alignment horizontal="left" vertical="center"/>
    </xf>
    <xf borderId="8" fillId="9" fontId="63" numFmtId="0" xfId="0" applyAlignment="1" applyBorder="1" applyFill="1" applyFont="1">
      <alignment horizontal="left" vertical="center"/>
    </xf>
    <xf borderId="8" fillId="9" fontId="63" numFmtId="167" xfId="0" applyAlignment="1" applyBorder="1" applyFill="1" applyFont="1" applyNumberFormat="1">
      <alignment horizontal="center" vertical="center"/>
    </xf>
    <xf borderId="8" fillId="9" fontId="63" numFmtId="16" xfId="0" applyAlignment="1" applyBorder="1" applyFill="1" applyFont="1" applyNumberFormat="1">
      <alignment horizontal="center" vertical="center"/>
    </xf>
    <xf borderId="8" fillId="9" fontId="63" numFmtId="3" xfId="0" applyAlignment="1" applyBorder="1" applyFill="1" applyFont="1" applyNumberFormat="1">
      <alignment horizontal="right" vertical="center"/>
    </xf>
    <xf borderId="8" fillId="21" fontId="65" numFmtId="3" xfId="0" applyAlignment="1" applyBorder="1" applyFill="1" applyFont="1" applyNumberFormat="1">
      <alignment horizontal="right" vertical="center"/>
    </xf>
    <xf borderId="8" fillId="21" fontId="66" numFmtId="164" xfId="0" applyAlignment="1" applyBorder="1" applyFill="1" applyFont="1" applyNumberFormat="1">
      <alignment horizontal="center" vertical="center"/>
    </xf>
    <xf borderId="8" fillId="22" fontId="67" numFmtId="3" xfId="0" applyAlignment="1" applyBorder="1" applyFill="1" applyFont="1" applyNumberFormat="1">
      <alignment horizontal="right" vertical="center"/>
    </xf>
    <xf borderId="8" fillId="22" fontId="68" numFmtId="164" xfId="0" applyAlignment="1" applyBorder="1" applyFill="1" applyFont="1" applyNumberFormat="1">
      <alignment horizontal="center" vertical="center"/>
    </xf>
    <xf borderId="8" fillId="22" fontId="67" numFmtId="164" xfId="0" applyAlignment="1" applyBorder="1" applyFill="1" applyFont="1" applyNumberFormat="1">
      <alignment horizontal="center" vertical="center"/>
    </xf>
    <xf borderId="30" fillId="2" fontId="1" numFmtId="0" xfId="0" applyAlignment="1" applyBorder="1" applyFill="1" applyFont="1">
      <alignment horizontal="right" vertical="center"/>
    </xf>
    <xf borderId="35" fillId="2" fontId="1" numFmtId="3" xfId="0" applyAlignment="1" applyBorder="1" applyFill="1" applyFont="1" applyNumberFormat="1">
      <alignment horizontal="right" vertical="center"/>
    </xf>
    <xf borderId="35" fillId="19" fontId="61" numFmtId="3" xfId="0" applyAlignment="1" applyBorder="1" applyFill="1" applyFont="1" applyNumberFormat="1">
      <alignment horizontal="right" vertical="center"/>
    </xf>
    <xf borderId="35" fillId="19" fontId="1" numFmtId="164" xfId="0" applyAlignment="1" applyBorder="1" applyFill="1" applyFont="1" applyNumberFormat="1">
      <alignment horizontal="center" vertical="center"/>
    </xf>
    <xf borderId="35" fillId="12" fontId="61" numFmtId="3" xfId="0" applyAlignment="1" applyBorder="1" applyFill="1" applyFont="1" applyNumberFormat="1">
      <alignment horizontal="right" vertical="center"/>
    </xf>
    <xf borderId="35" fillId="12" fontId="1" numFmtId="164" xfId="0" applyAlignment="1" applyBorder="1" applyFill="1" applyFont="1" applyNumberFormat="1">
      <alignment horizontal="center" vertical="center"/>
    </xf>
    <xf borderId="35" fillId="12" fontId="61" numFmtId="164" xfId="0" applyAlignment="1" applyBorder="1" applyFill="1" applyFont="1" applyNumberFormat="1">
      <alignment horizontal="center" vertical="center"/>
    </xf>
    <xf borderId="35" fillId="13" fontId="62" numFmtId="0" xfId="0" applyAlignment="1" applyBorder="1" applyFill="1" applyFont="1">
      <alignment horizontal="center" vertical="center"/>
    </xf>
    <xf borderId="5" fillId="23" fontId="61" numFmtId="0" xfId="0" applyAlignment="1" applyBorder="1" applyFill="1" applyFont="1">
      <alignment horizontal="left" vertical="center"/>
    </xf>
    <xf borderId="8" fillId="2" fontId="62" numFmtId="0" xfId="0" applyAlignment="1" applyBorder="1" applyFill="1" applyFont="1">
      <alignment horizontal="center" vertical="center"/>
    </xf>
    <xf borderId="5" fillId="13" fontId="62" numFmtId="0" xfId="0" applyAlignment="1" applyBorder="1" applyFill="1" applyFont="1">
      <alignment horizontal="center" vertical="center"/>
    </xf>
    <xf borderId="8" fillId="10" fontId="69" numFmtId="0" xfId="0" applyAlignment="1" applyBorder="1" applyFill="1" applyFont="1">
      <alignment horizontal="center" vertical="center"/>
    </xf>
    <xf borderId="8" fillId="10" fontId="69" numFmtId="0" xfId="0" applyAlignment="1" applyBorder="1" applyFill="1" applyFont="1">
      <alignment horizontal="left" vertical="center"/>
    </xf>
    <xf borderId="8" fillId="10" fontId="69" numFmtId="3" xfId="0" applyAlignment="1" applyBorder="1" applyFill="1" applyFont="1" applyNumberFormat="1">
      <alignment horizontal="right" vertical="center"/>
    </xf>
    <xf borderId="5" fillId="10" fontId="69" numFmtId="0" xfId="0" applyAlignment="1" applyBorder="1" applyFill="1" applyFont="1">
      <alignment horizontal="left" vertical="center"/>
    </xf>
    <xf borderId="8" fillId="9" fontId="69" numFmtId="0" xfId="0" applyAlignment="1" applyBorder="1" applyFill="1" applyFont="1">
      <alignment horizontal="center" vertical="center"/>
    </xf>
    <xf borderId="8" fillId="9" fontId="69" numFmtId="0" xfId="0" applyAlignment="1" applyBorder="1" applyFill="1" applyFont="1">
      <alignment horizontal="left" vertical="center"/>
    </xf>
    <xf borderId="8" fillId="9" fontId="69" numFmtId="3" xfId="0" applyAlignment="1" applyBorder="1" applyFill="1" applyFont="1" applyNumberFormat="1">
      <alignment horizontal="right" vertical="center"/>
    </xf>
    <xf borderId="5" fillId="9" fontId="69" numFmtId="0" xfId="0" applyAlignment="1" applyBorder="1" applyFill="1" applyFont="1">
      <alignment horizontal="left" vertical="center"/>
    </xf>
    <xf borderId="30" fillId="14" fontId="70" numFmtId="0" xfId="0" applyAlignment="1" applyBorder="1" applyFill="1" applyFont="1">
      <alignment horizontal="right" vertical="center"/>
    </xf>
    <xf borderId="35" fillId="14" fontId="71" numFmtId="3" xfId="0" applyAlignment="1" applyBorder="1" applyFill="1" applyFont="1" applyNumberFormat="1">
      <alignment horizontal="right" vertical="center"/>
    </xf>
    <xf borderId="30" fillId="14" fontId="70" numFmtId="0" xfId="0" applyAlignment="1" applyBorder="1" applyFill="1" applyFont="1">
      <alignment horizontal="center" vertical="center"/>
    </xf>
    <xf borderId="5" fillId="24" fontId="61" numFmtId="0" xfId="0" applyAlignment="1" applyBorder="1" applyFill="1" applyFont="1">
      <alignment horizontal="left" vertical="center"/>
    </xf>
    <xf borderId="8" fillId="24" fontId="62" numFmtId="0" xfId="0" applyAlignment="1" applyBorder="1" applyFill="1" applyFont="1">
      <alignment horizontal="center" vertical="center"/>
    </xf>
    <xf borderId="5" fillId="24" fontId="62" numFmtId="0" xfId="0" applyAlignment="1" applyBorder="1" applyFill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2" pivot="0" name="DATA THAI KỲ &amp; CONVER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6:U298" displayName="Table_1" name="Table_1" id="1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DATA THAI KỲ &amp; CONVE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8.0"/>
    <col customWidth="1" min="3" max="3" width="16.0"/>
    <col customWidth="1" min="4" max="7" width="15.0"/>
    <col customWidth="1" min="8" max="9" width="16.0"/>
    <col customWidth="1" min="10" max="12" width="15.0"/>
    <col customWidth="1" min="13" max="13" width="32.0"/>
    <col customWidth="1" min="14" max="26" width="8.86"/>
  </cols>
  <sheetData>
    <row r="1" ht="27.75" customHeight="1">
      <c r="A1" s="3" t="s">
        <v>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9.5" customHeight="1">
      <c r="A2" s="10" t="s">
        <v>66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0" customHeight="1">
      <c r="A3" s="11" t="s">
        <v>90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1.75" customHeight="1">
      <c r="A4" s="12" t="s">
        <v>94</v>
      </c>
      <c r="B4" s="14"/>
      <c r="C4" s="15" t="s">
        <v>96</v>
      </c>
      <c r="D4" s="14"/>
      <c r="E4" s="17" t="s">
        <v>98</v>
      </c>
      <c r="F4" s="13"/>
      <c r="G4" s="14"/>
      <c r="H4" s="20" t="s">
        <v>102</v>
      </c>
      <c r="I4" s="13"/>
      <c r="J4" s="14"/>
      <c r="K4" s="22" t="s">
        <v>106</v>
      </c>
      <c r="L4" s="14"/>
      <c r="M4" s="23" t="s">
        <v>108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9.5" customHeight="1">
      <c r="A5" s="24" t="s">
        <v>112</v>
      </c>
      <c r="B5" s="14"/>
      <c r="C5" s="24" t="s">
        <v>114</v>
      </c>
      <c r="D5" s="14"/>
      <c r="E5" s="24" t="s">
        <v>115</v>
      </c>
      <c r="F5" s="14"/>
      <c r="G5" s="26" t="s">
        <v>98</v>
      </c>
      <c r="H5" s="13"/>
      <c r="I5" s="14"/>
      <c r="J5" s="29" t="s">
        <v>119</v>
      </c>
      <c r="K5" s="13"/>
      <c r="L5" s="14"/>
      <c r="M5" s="31" t="s">
        <v>121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4.0" customHeight="1">
      <c r="A6" s="27">
        <v>1212.0</v>
      </c>
      <c r="B6" s="28"/>
      <c r="C6" s="27">
        <v>322.0</v>
      </c>
      <c r="D6" s="28"/>
      <c r="E6" s="33">
        <f>C6/A6</f>
        <v>0.2656765677</v>
      </c>
      <c r="F6" s="28"/>
      <c r="G6" s="34"/>
      <c r="H6" s="30"/>
      <c r="I6" s="28"/>
      <c r="J6" s="34"/>
      <c r="K6" s="30"/>
      <c r="L6" s="28"/>
      <c r="M6" s="36">
        <f>SUM(K14:K29)</f>
        <v>23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0" customHeight="1">
      <c r="A7" s="37"/>
      <c r="B7" s="39"/>
      <c r="C7" s="37"/>
      <c r="D7" s="39"/>
      <c r="E7" s="37"/>
      <c r="F7" s="39"/>
      <c r="G7" s="37"/>
      <c r="H7" s="38"/>
      <c r="I7" s="39"/>
      <c r="J7" s="37"/>
      <c r="K7" s="38"/>
      <c r="L7" s="39"/>
      <c r="M7" s="40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0" customHeight="1">
      <c r="A8" s="41" t="str">
        <f>"Target: 10,010 | Đạt: " &amp; TEXT(SUM(D14:D29)/10010, "0.0%")</f>
        <v>Target: 10,010 | Đạt: 11.5%</v>
      </c>
      <c r="B8" s="14"/>
      <c r="C8" s="41" t="str">
        <f>"Target: 2,517 | Đạt: " &amp; TEXT(SUM(G14:G29)/2517, "0.0%")</f>
        <v>Target: 2,517 | Đạt: 12.8%</v>
      </c>
      <c r="D8" s="14"/>
      <c r="E8" s="41" t="s">
        <v>125</v>
      </c>
      <c r="F8" s="14"/>
      <c r="G8" s="41" t="str">
        <f>"CR tư vấn: " &amp; TEXT('THEO DÕI MIDWIFE TẠI NHÀ'!I19, "0.0%") &amp; " | " &amp; 'THEO DÕI MIDWIFE TẠI NHÀ'!J19 &amp; " NU (" &amp; TEXT('THEO DÕI MIDWIFE TẠI NHÀ'!K19, "0.0%") &amp; ")"</f>
        <v>CR tư vấn: 0.0% | 0 NU (0.0%)</v>
      </c>
      <c r="H8" s="13"/>
      <c r="I8" s="14"/>
      <c r="J8" s="41" t="str">
        <f>"Tỷ lệ đơn/đăng ký: " &amp; TEXT('DATA THAI KỲ &amp; CONVERT'!M20, "0.0%") &amp; " | Co-data: " &amp; TEXT('DATA THAI KỲ &amp; CONVERT'!K20, "0.0%") &amp; ""</f>
        <v>Tỷ lệ đơn/đăng ký: 0.0% | Co-data: 0.0%</v>
      </c>
      <c r="K8" s="13"/>
      <c r="L8" s="14"/>
      <c r="M8" s="62" t="str">
        <f>"Cơ sở đã chấp thuận"</f>
        <v>Cơ sở đã chấp thuận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0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9.5" customHeight="1">
      <c r="A10" s="42" t="s">
        <v>162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6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1.75" customHeight="1">
      <c r="A11" s="106" t="s">
        <v>197</v>
      </c>
      <c r="B11" s="106" t="s">
        <v>202</v>
      </c>
      <c r="C11" s="106" t="s">
        <v>205</v>
      </c>
      <c r="D11" s="106" t="s">
        <v>206</v>
      </c>
      <c r="E11" s="24" t="s">
        <v>208</v>
      </c>
      <c r="F11" s="14"/>
      <c r="G11" s="24" t="s">
        <v>211</v>
      </c>
      <c r="H11" s="14"/>
      <c r="I11" s="24" t="s">
        <v>215</v>
      </c>
      <c r="J11" s="14"/>
      <c r="K11" s="24" t="s">
        <v>219</v>
      </c>
      <c r="L11" s="13"/>
      <c r="M11" s="1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1.75" customHeight="1">
      <c r="A12" s="106" t="s">
        <v>222</v>
      </c>
      <c r="B12" s="106" t="s">
        <v>223</v>
      </c>
      <c r="C12" s="106" t="s">
        <v>224</v>
      </c>
      <c r="D12" s="106" t="s">
        <v>225</v>
      </c>
      <c r="E12" s="24" t="s">
        <v>226</v>
      </c>
      <c r="F12" s="14"/>
      <c r="G12" s="24" t="s">
        <v>228</v>
      </c>
      <c r="H12" s="14"/>
      <c r="I12" s="24" t="s">
        <v>229</v>
      </c>
      <c r="J12" s="14"/>
      <c r="K12" s="24" t="s">
        <v>231</v>
      </c>
      <c r="L12" s="13"/>
      <c r="M12" s="14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4.0" customHeight="1">
      <c r="A13" s="44" t="s">
        <v>179</v>
      </c>
      <c r="B13" s="44" t="s">
        <v>234</v>
      </c>
      <c r="C13" s="44" t="s">
        <v>235</v>
      </c>
      <c r="D13" s="44" t="s">
        <v>236</v>
      </c>
      <c r="E13" s="44" t="s">
        <v>237</v>
      </c>
      <c r="F13" s="44" t="s">
        <v>239</v>
      </c>
      <c r="G13" s="44" t="s">
        <v>240</v>
      </c>
      <c r="H13" s="44" t="s">
        <v>217</v>
      </c>
      <c r="I13" s="44" t="s">
        <v>241</v>
      </c>
      <c r="J13" s="44" t="s">
        <v>242</v>
      </c>
      <c r="K13" s="44" t="s">
        <v>243</v>
      </c>
      <c r="L13" s="44" t="s">
        <v>244</v>
      </c>
      <c r="M13" s="44" t="s">
        <v>247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9.5" customHeight="1">
      <c r="A14" s="51" t="s">
        <v>251</v>
      </c>
      <c r="B14" s="47" t="s">
        <v>252</v>
      </c>
      <c r="C14" s="55">
        <v>626.0</v>
      </c>
      <c r="D14" s="131">
        <v>120.0</v>
      </c>
      <c r="E14" s="57">
        <f t="shared" ref="E14:E30" si="1">IF(C14&gt;0, D14/C14, 0)</f>
        <v>0.1916932907</v>
      </c>
      <c r="F14" s="55">
        <v>0.0</v>
      </c>
      <c r="G14" s="56">
        <f>IF('W01 (15-21.09)'!G5="",0,'W01 (15-21.09)'!G5)</f>
        <v>44</v>
      </c>
      <c r="H14" s="57">
        <f t="shared" ref="H14:H30" si="2">IF(F14&gt;0, G14/F14, 0)</f>
        <v>0</v>
      </c>
      <c r="I14" s="50">
        <f t="shared" ref="I14:I30" si="3">IF(D14&gt;0, G14/D14, 0)</f>
        <v>0.3666666667</v>
      </c>
      <c r="J14" s="52">
        <f>COUNTA('W01 (15-21.09)'!B11:B25)</f>
        <v>13</v>
      </c>
      <c r="K14" s="49">
        <f>COUNTIF('W01 (15-21.09)'!H11:H25, "Đã chấp thuận")</f>
        <v>11</v>
      </c>
      <c r="L14" s="52">
        <f>COUNTA('W01 (15-21.09)'!C28:C35)</f>
        <v>0</v>
      </c>
      <c r="M14" s="51" t="str">
        <f t="shared" ref="M14:M29" si="4">IF(D14&gt;=C14, "🟢 Hoàn thành KPI", IF(D14&gt;0, "🟡 Đang bám sát", IF(J14&gt;0, "🔵 Đã hẹn BV", "⚪ Chưa triển khai")))</f>
        <v>🟡 Đang bám sát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9.5" customHeight="1">
      <c r="A15" s="51" t="s">
        <v>304</v>
      </c>
      <c r="B15" s="47" t="s">
        <v>305</v>
      </c>
      <c r="C15" s="55">
        <v>626.0</v>
      </c>
      <c r="D15" s="131">
        <v>400.0</v>
      </c>
      <c r="E15" s="57">
        <f t="shared" si="1"/>
        <v>0.6389776358</v>
      </c>
      <c r="F15" s="55">
        <v>215.0</v>
      </c>
      <c r="G15" s="131">
        <v>110.0</v>
      </c>
      <c r="H15" s="57">
        <f t="shared" si="2"/>
        <v>0.511627907</v>
      </c>
      <c r="I15" s="50">
        <f t="shared" si="3"/>
        <v>0.275</v>
      </c>
      <c r="J15" s="52">
        <f>COUNTA('W02 (22-28.09)'!B11:B25)</f>
        <v>1</v>
      </c>
      <c r="K15" s="49">
        <f>COUNTIF('W02 (22-28.09)'!H11:H25, "Đã chấp thuận")</f>
        <v>1</v>
      </c>
      <c r="L15" s="52">
        <f>COUNTA('W02 (22-28.09)'!C33:C40)</f>
        <v>1</v>
      </c>
      <c r="M15" s="51" t="str">
        <f t="shared" si="4"/>
        <v>🟡 Đang bám sát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9.5" customHeight="1">
      <c r="A16" s="51" t="s">
        <v>306</v>
      </c>
      <c r="B16" s="47" t="s">
        <v>307</v>
      </c>
      <c r="C16" s="55">
        <v>626.0</v>
      </c>
      <c r="D16" s="131">
        <v>629.0</v>
      </c>
      <c r="E16" s="57">
        <f t="shared" si="1"/>
        <v>1.004792332</v>
      </c>
      <c r="F16" s="55">
        <v>272.0</v>
      </c>
      <c r="G16" s="131">
        <v>168.0</v>
      </c>
      <c r="H16" s="57">
        <f t="shared" si="2"/>
        <v>0.6176470588</v>
      </c>
      <c r="I16" s="50">
        <f t="shared" si="3"/>
        <v>0.26709062</v>
      </c>
      <c r="J16" s="52">
        <f>COUNTA('W03 (29-05.10)'!B11:B25)</f>
        <v>1</v>
      </c>
      <c r="K16" s="49">
        <f>COUNTIF('W03 (29-05.10)'!H11:H25, "Đã chấp thuận")</f>
        <v>0</v>
      </c>
      <c r="L16" s="52">
        <f>COUNTA('W03 (29-05.10)'!C31:C38)</f>
        <v>2</v>
      </c>
      <c r="M16" s="51" t="str">
        <f t="shared" si="4"/>
        <v>🟢 Hoàn thành KPI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9.5" customHeight="1">
      <c r="A17" s="51" t="s">
        <v>309</v>
      </c>
      <c r="B17" s="47" t="s">
        <v>310</v>
      </c>
      <c r="C17" s="55">
        <v>626.0</v>
      </c>
      <c r="D17" s="56">
        <f>IF('W04 (06-12.10)'!D5="",0,'W04 (06-12.10)'!D5)</f>
        <v>0</v>
      </c>
      <c r="E17" s="57">
        <f t="shared" si="1"/>
        <v>0</v>
      </c>
      <c r="F17" s="55">
        <v>272.0</v>
      </c>
      <c r="G17" s="56">
        <f>IF('W04 (06-12.10)'!G5="",0,'W04 (06-12.10)'!G5)</f>
        <v>0</v>
      </c>
      <c r="H17" s="57">
        <f t="shared" si="2"/>
        <v>0</v>
      </c>
      <c r="I17" s="50">
        <f t="shared" si="3"/>
        <v>0</v>
      </c>
      <c r="J17" s="52">
        <f>COUNTA('W04 (06-12.10)'!B11:B25)</f>
        <v>2</v>
      </c>
      <c r="K17" s="49">
        <f>COUNTIF('W04 (06-12.10)'!H11:H25, "Đã chấp thuận")</f>
        <v>0</v>
      </c>
      <c r="L17" s="52">
        <f>COUNTA('W04 (06-12.10)'!C31:C38)</f>
        <v>1</v>
      </c>
      <c r="M17" s="51" t="str">
        <f t="shared" si="4"/>
        <v>🔵 Đã hẹn BV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9.5" customHeight="1">
      <c r="A18" s="51" t="s">
        <v>319</v>
      </c>
      <c r="B18" s="47" t="s">
        <v>320</v>
      </c>
      <c r="C18" s="55">
        <v>626.0</v>
      </c>
      <c r="D18" s="56">
        <f>IF('W05 (13-19.10)'!D5="",0,'W05 (13-19.10)'!D5)</f>
        <v>0</v>
      </c>
      <c r="E18" s="57">
        <f t="shared" si="1"/>
        <v>0</v>
      </c>
      <c r="F18" s="55">
        <v>272.0</v>
      </c>
      <c r="G18" s="56">
        <f>IF('W05 (13-19.10)'!G5="",0,'W05 (13-19.10)'!G5)</f>
        <v>0</v>
      </c>
      <c r="H18" s="57">
        <f t="shared" si="2"/>
        <v>0</v>
      </c>
      <c r="I18" s="50">
        <f t="shared" si="3"/>
        <v>0</v>
      </c>
      <c r="J18" s="52">
        <f>COUNTA('W05 (13-19.10)'!B11:B25)</f>
        <v>3</v>
      </c>
      <c r="K18" s="49">
        <f>COUNTIF('W05 (13-19.10)'!H11:H25, "Đã chấp thuận")</f>
        <v>0</v>
      </c>
      <c r="L18" s="52">
        <f>COUNTA('W05 (13-19.10)'!C31:C38)</f>
        <v>1</v>
      </c>
      <c r="M18" s="51" t="str">
        <f t="shared" si="4"/>
        <v>🔵 Đã hẹn BV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9.5" customHeight="1">
      <c r="A19" s="51" t="s">
        <v>321</v>
      </c>
      <c r="B19" s="47" t="s">
        <v>322</v>
      </c>
      <c r="C19" s="55">
        <v>626.0</v>
      </c>
      <c r="D19" s="56">
        <f>IF('W06 (20-26.10)'!D5="",0,'W06 (20-26.10)'!D5)</f>
        <v>0</v>
      </c>
      <c r="E19" s="57">
        <f t="shared" si="1"/>
        <v>0</v>
      </c>
      <c r="F19" s="55">
        <v>272.0</v>
      </c>
      <c r="G19" s="56">
        <f>IF('W06 (20-26.10)'!G5="",0,'W06 (20-26.10)'!G5)</f>
        <v>0</v>
      </c>
      <c r="H19" s="57">
        <f t="shared" si="2"/>
        <v>0</v>
      </c>
      <c r="I19" s="50">
        <f t="shared" si="3"/>
        <v>0</v>
      </c>
      <c r="J19" s="52">
        <f>COUNTA('W06 (20-26.10)'!B11:B25)</f>
        <v>14</v>
      </c>
      <c r="K19" s="49">
        <f>COUNTIF('W06 (20-26.10)'!H11:H25, "Đã chấp thuận")</f>
        <v>11</v>
      </c>
      <c r="L19" s="52">
        <f>COUNTA('W06 (20-26.10)'!C31:C38)</f>
        <v>1</v>
      </c>
      <c r="M19" s="51" t="str">
        <f t="shared" si="4"/>
        <v>🔵 Đã hẹn BV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9.5" customHeight="1">
      <c r="A20" s="51" t="s">
        <v>323</v>
      </c>
      <c r="B20" s="47" t="s">
        <v>324</v>
      </c>
      <c r="C20" s="55">
        <v>626.0</v>
      </c>
      <c r="D20" s="56">
        <f>IF('W07 (27-02.11)'!D5="",0,'W07 (27-02.11)'!D5)</f>
        <v>0</v>
      </c>
      <c r="E20" s="57">
        <f t="shared" si="1"/>
        <v>0</v>
      </c>
      <c r="F20" s="55">
        <v>272.0</v>
      </c>
      <c r="G20" s="56">
        <f>IF('W07 (27-02.11)'!G5="",0,'W07 (27-02.11)'!G5)</f>
        <v>0</v>
      </c>
      <c r="H20" s="57">
        <f t="shared" si="2"/>
        <v>0</v>
      </c>
      <c r="I20" s="50">
        <f t="shared" si="3"/>
        <v>0</v>
      </c>
      <c r="J20" s="52">
        <f>COUNTA('W07 (27-02.11)'!B11:B25)</f>
        <v>1</v>
      </c>
      <c r="K20" s="49">
        <f>COUNTIF('W07 (27-02.11)'!H11:H25, "Đã chấp thuận")</f>
        <v>0</v>
      </c>
      <c r="L20" s="52">
        <f>COUNTA('W07 (27-02.11)'!C31:C38)</f>
        <v>1</v>
      </c>
      <c r="M20" s="51" t="str">
        <f t="shared" si="4"/>
        <v>🔵 Đã hẹn BV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9.5" customHeight="1">
      <c r="A21" s="51" t="s">
        <v>325</v>
      </c>
      <c r="B21" s="47" t="s">
        <v>326</v>
      </c>
      <c r="C21" s="55">
        <v>626.0</v>
      </c>
      <c r="D21" s="56">
        <f>IF('W08 (03-09.11)'!D5="",0,'W08 (03-09.11)'!D5)</f>
        <v>0</v>
      </c>
      <c r="E21" s="57">
        <f t="shared" si="1"/>
        <v>0</v>
      </c>
      <c r="F21" s="55">
        <v>157.0</v>
      </c>
      <c r="G21" s="56">
        <f>IF('W08 (03-09.11)'!G5="",0,'W08 (03-09.11)'!G5)</f>
        <v>0</v>
      </c>
      <c r="H21" s="57">
        <f t="shared" si="2"/>
        <v>0</v>
      </c>
      <c r="I21" s="50">
        <f t="shared" si="3"/>
        <v>0</v>
      </c>
      <c r="J21" s="52">
        <f>COUNTA('W08 (03-09.11)'!B11:B25)</f>
        <v>0</v>
      </c>
      <c r="K21" s="49">
        <f>COUNTIF('W08 (03-09.11)'!H11:H25, "Đã chấp thuận")</f>
        <v>0</v>
      </c>
      <c r="L21" s="52">
        <f>COUNTA('W08 (03-09.11)'!C31:C38)</f>
        <v>0</v>
      </c>
      <c r="M21" s="51" t="str">
        <f t="shared" si="4"/>
        <v>⚪ Chưa triển khai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9.5" customHeight="1">
      <c r="A22" s="51" t="s">
        <v>327</v>
      </c>
      <c r="B22" s="47" t="s">
        <v>328</v>
      </c>
      <c r="C22" s="55">
        <v>626.0</v>
      </c>
      <c r="D22" s="56">
        <f>IF('W09 (10-16.11)'!D5="",0,'W09 (10-16.11)'!D5)</f>
        <v>0</v>
      </c>
      <c r="E22" s="57">
        <f t="shared" si="1"/>
        <v>0</v>
      </c>
      <c r="F22" s="55">
        <v>157.0</v>
      </c>
      <c r="G22" s="56">
        <f>IF('W09 (10-16.11)'!G5="",0,'W09 (10-16.11)'!G5)</f>
        <v>0</v>
      </c>
      <c r="H22" s="57">
        <f t="shared" si="2"/>
        <v>0</v>
      </c>
      <c r="I22" s="50">
        <f t="shared" si="3"/>
        <v>0</v>
      </c>
      <c r="J22" s="52">
        <f>COUNTA('W09 (10-16.11)'!B11:B25)</f>
        <v>0</v>
      </c>
      <c r="K22" s="49">
        <f>COUNTIF('W09 (10-16.11)'!H11:H25, "Đã chấp thuận")</f>
        <v>0</v>
      </c>
      <c r="L22" s="52">
        <f>COUNTA('W09 (10-16.11)'!C31:C38)</f>
        <v>0</v>
      </c>
      <c r="M22" s="51" t="str">
        <f t="shared" si="4"/>
        <v>⚪ Chưa triển khai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9.5" customHeight="1">
      <c r="A23" s="51" t="s">
        <v>329</v>
      </c>
      <c r="B23" s="47" t="s">
        <v>330</v>
      </c>
      <c r="C23" s="55">
        <v>626.0</v>
      </c>
      <c r="D23" s="56">
        <f>IF('W10 (17-23.11)'!D5="",0,'W10 (17-23.11)'!D5)</f>
        <v>0</v>
      </c>
      <c r="E23" s="57">
        <f t="shared" si="1"/>
        <v>0</v>
      </c>
      <c r="F23" s="55">
        <v>157.0</v>
      </c>
      <c r="G23" s="56">
        <f>IF('W10 (17-23.11)'!G5="",0,'W10 (17-23.11)'!G5)</f>
        <v>0</v>
      </c>
      <c r="H23" s="57">
        <f t="shared" si="2"/>
        <v>0</v>
      </c>
      <c r="I23" s="50">
        <f t="shared" si="3"/>
        <v>0</v>
      </c>
      <c r="J23" s="52">
        <f>COUNTA('W10 (17-23.11)'!B11:B25)</f>
        <v>0</v>
      </c>
      <c r="K23" s="49">
        <f>COUNTIF('W10 (17-23.11)'!H11:H25, "Đã chấp thuận")</f>
        <v>0</v>
      </c>
      <c r="L23" s="52">
        <f>COUNTA('W10 (17-23.11)'!C31:C38)</f>
        <v>0</v>
      </c>
      <c r="M23" s="51" t="str">
        <f t="shared" si="4"/>
        <v>⚪ Chưa triển khai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9.5" customHeight="1">
      <c r="A24" s="51" t="s">
        <v>331</v>
      </c>
      <c r="B24" s="47" t="s">
        <v>332</v>
      </c>
      <c r="C24" s="55">
        <v>626.0</v>
      </c>
      <c r="D24" s="56">
        <f>IF('W11 (24-30.11)'!D5="",0,'W11 (24-30.11)'!D5)</f>
        <v>0</v>
      </c>
      <c r="E24" s="57">
        <f t="shared" si="1"/>
        <v>0</v>
      </c>
      <c r="F24" s="55">
        <v>157.0</v>
      </c>
      <c r="G24" s="56">
        <f>IF('W11 (24-30.11)'!G5="",0,'W11 (24-30.11)'!G5)</f>
        <v>0</v>
      </c>
      <c r="H24" s="57">
        <f t="shared" si="2"/>
        <v>0</v>
      </c>
      <c r="I24" s="50">
        <f t="shared" si="3"/>
        <v>0</v>
      </c>
      <c r="J24" s="52">
        <f>COUNTA('W11 (24-30.11)'!B11:B25)</f>
        <v>0</v>
      </c>
      <c r="K24" s="49">
        <f>COUNTIF('W11 (24-30.11)'!H11:H25, "Đã chấp thuận")</f>
        <v>0</v>
      </c>
      <c r="L24" s="52">
        <f>COUNTA('W11 (24-30.11)'!C31:C38)</f>
        <v>0</v>
      </c>
      <c r="M24" s="51" t="str">
        <f t="shared" si="4"/>
        <v>⚪ Chưa triển khai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9.5" customHeight="1">
      <c r="A25" s="51" t="s">
        <v>333</v>
      </c>
      <c r="B25" s="47" t="s">
        <v>334</v>
      </c>
      <c r="C25" s="55">
        <v>626.0</v>
      </c>
      <c r="D25" s="56">
        <f>IF('W12 (01-07.12)'!D5="",0,'W12 (01-07.12)'!D5)</f>
        <v>0</v>
      </c>
      <c r="E25" s="57">
        <f t="shared" si="1"/>
        <v>0</v>
      </c>
      <c r="F25" s="55">
        <v>157.0</v>
      </c>
      <c r="G25" s="56">
        <f>IF('W12 (01-07.12)'!G5="",0,'W12 (01-07.12)'!G5)</f>
        <v>0</v>
      </c>
      <c r="H25" s="57">
        <f t="shared" si="2"/>
        <v>0</v>
      </c>
      <c r="I25" s="50">
        <f t="shared" si="3"/>
        <v>0</v>
      </c>
      <c r="J25" s="52">
        <f>COUNTA('W12 (01-07.12)'!B11:B25)</f>
        <v>0</v>
      </c>
      <c r="K25" s="49">
        <f>COUNTIF('W12 (01-07.12)'!H11:H25, "Đã chấp thuận")</f>
        <v>0</v>
      </c>
      <c r="L25" s="52">
        <f>COUNTA('W12 (01-07.12)'!C31:C38)</f>
        <v>0</v>
      </c>
      <c r="M25" s="51" t="str">
        <f t="shared" si="4"/>
        <v>⚪ Chưa triển khai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9.5" customHeight="1">
      <c r="A26" s="51" t="s">
        <v>335</v>
      </c>
      <c r="B26" s="47" t="s">
        <v>336</v>
      </c>
      <c r="C26" s="55">
        <v>626.0</v>
      </c>
      <c r="D26" s="56">
        <f>IF('W13 (08-14.12)'!D5="",0,'W13 (08-14.12)'!D5)</f>
        <v>0</v>
      </c>
      <c r="E26" s="57">
        <f t="shared" si="1"/>
        <v>0</v>
      </c>
      <c r="F26" s="55">
        <v>157.0</v>
      </c>
      <c r="G26" s="56">
        <f>IF('W13 (08-14.12)'!G5="",0,'W13 (08-14.12)'!G5)</f>
        <v>0</v>
      </c>
      <c r="H26" s="57">
        <f t="shared" si="2"/>
        <v>0</v>
      </c>
      <c r="I26" s="50">
        <f t="shared" si="3"/>
        <v>0</v>
      </c>
      <c r="J26" s="52">
        <f>COUNTA('W13 (08-14.12)'!B11:B25)</f>
        <v>0</v>
      </c>
      <c r="K26" s="49">
        <f>COUNTIF('W13 (08-14.12)'!H11:H25, "Đã chấp thuận")</f>
        <v>0</v>
      </c>
      <c r="L26" s="52">
        <f>COUNTA('W13 (08-14.12)'!C31:C38)</f>
        <v>0</v>
      </c>
      <c r="M26" s="51" t="str">
        <f t="shared" si="4"/>
        <v>⚪ Chưa triển khai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9.5" customHeight="1">
      <c r="A27" s="51" t="s">
        <v>337</v>
      </c>
      <c r="B27" s="47" t="s">
        <v>338</v>
      </c>
      <c r="C27" s="55">
        <v>626.0</v>
      </c>
      <c r="D27" s="56">
        <f>IF('W14 (15-21.12)'!D5="",0,'W14 (15-21.12)'!D5)</f>
        <v>0</v>
      </c>
      <c r="E27" s="57">
        <f t="shared" si="1"/>
        <v>0</v>
      </c>
      <c r="F27" s="55">
        <v>157.0</v>
      </c>
      <c r="G27" s="56">
        <f>IF('W14 (15-21.12)'!G5="",0,'W14 (15-21.12)'!G5)</f>
        <v>0</v>
      </c>
      <c r="H27" s="57">
        <f t="shared" si="2"/>
        <v>0</v>
      </c>
      <c r="I27" s="50">
        <f t="shared" si="3"/>
        <v>0</v>
      </c>
      <c r="J27" s="52">
        <f>COUNTA('W14 (15-21.12)'!B11:B25)</f>
        <v>0</v>
      </c>
      <c r="K27" s="49">
        <f>COUNTIF('W14 (15-21.12)'!H11:H25, "Đã chấp thuận")</f>
        <v>0</v>
      </c>
      <c r="L27" s="52">
        <f>COUNTA('W14 (15-21.12)'!C31:C38)</f>
        <v>0</v>
      </c>
      <c r="M27" s="51" t="str">
        <f t="shared" si="4"/>
        <v>⚪ Chưa triển khai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9.5" customHeight="1">
      <c r="A28" s="51" t="s">
        <v>339</v>
      </c>
      <c r="B28" s="47" t="s">
        <v>340</v>
      </c>
      <c r="C28" s="55">
        <v>626.0</v>
      </c>
      <c r="D28" s="56">
        <f>IF('W15 (22-28.12)'!D5="",0,'W15 (22-28.12)'!D5)</f>
        <v>0</v>
      </c>
      <c r="E28" s="57">
        <f t="shared" si="1"/>
        <v>0</v>
      </c>
      <c r="F28" s="55">
        <v>157.0</v>
      </c>
      <c r="G28" s="56">
        <f>IF('W15 (22-28.12)'!G5="",0,'W15 (22-28.12)'!G5)</f>
        <v>0</v>
      </c>
      <c r="H28" s="57">
        <f t="shared" si="2"/>
        <v>0</v>
      </c>
      <c r="I28" s="50">
        <f t="shared" si="3"/>
        <v>0</v>
      </c>
      <c r="J28" s="52">
        <f>COUNTA('W15 (22-28.12)'!B11:B25)</f>
        <v>0</v>
      </c>
      <c r="K28" s="49">
        <f>COUNTIF('W15 (22-28.12)'!H11:H25, "Đã chấp thuận")</f>
        <v>0</v>
      </c>
      <c r="L28" s="52">
        <f>COUNTA('W15 (22-28.12)'!C31:C38)</f>
        <v>0</v>
      </c>
      <c r="M28" s="51" t="str">
        <f t="shared" si="4"/>
        <v>⚪ Chưa triển khai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9.5" customHeight="1">
      <c r="A29" s="51" t="s">
        <v>341</v>
      </c>
      <c r="B29" s="47" t="s">
        <v>342</v>
      </c>
      <c r="C29" s="55">
        <v>620.0</v>
      </c>
      <c r="D29" s="56">
        <f>IF('W16 (29-04.01)'!D5="",0,'W16 (29-04.01)'!D5)</f>
        <v>0</v>
      </c>
      <c r="E29" s="57">
        <f t="shared" si="1"/>
        <v>0</v>
      </c>
      <c r="F29" s="55">
        <v>162.0</v>
      </c>
      <c r="G29" s="56">
        <f>IF('W16 (29-04.01)'!G5="",0,'W16 (29-04.01)'!G5)</f>
        <v>0</v>
      </c>
      <c r="H29" s="57">
        <f t="shared" si="2"/>
        <v>0</v>
      </c>
      <c r="I29" s="50">
        <f t="shared" si="3"/>
        <v>0</v>
      </c>
      <c r="J29" s="52">
        <f>COUNTA('W16 (29-04.01)'!B11:B25)</f>
        <v>0</v>
      </c>
      <c r="K29" s="49">
        <f>COUNTIF('W16 (29-04.01)'!H11:H25, "Đã chấp thuận")</f>
        <v>0</v>
      </c>
      <c r="L29" s="52">
        <f>COUNTA('W16 (29-04.01)'!C31:C38)</f>
        <v>0</v>
      </c>
      <c r="M29" s="51" t="str">
        <f t="shared" si="4"/>
        <v>⚪ Chưa triển khai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1.75" customHeight="1">
      <c r="A30" s="85" t="s">
        <v>343</v>
      </c>
      <c r="B30" s="85" t="s">
        <v>344</v>
      </c>
      <c r="C30" s="178">
        <f>SUM(C14:C29)</f>
        <v>10010</v>
      </c>
      <c r="D30" s="179">
        <v>1212.0</v>
      </c>
      <c r="E30" s="94">
        <f t="shared" si="1"/>
        <v>0.1210789211</v>
      </c>
      <c r="F30" s="178">
        <f>SUM(F14:F29)</f>
        <v>2993</v>
      </c>
      <c r="G30" s="179">
        <v>322.0</v>
      </c>
      <c r="H30" s="94">
        <f t="shared" si="2"/>
        <v>0.1075843635</v>
      </c>
      <c r="I30" s="180">
        <f t="shared" si="3"/>
        <v>0.2656765677</v>
      </c>
      <c r="J30" s="181">
        <f t="shared" ref="J30:L30" si="5">SUM(J14:J29)</f>
        <v>35</v>
      </c>
      <c r="K30" s="135">
        <f t="shared" si="5"/>
        <v>23</v>
      </c>
      <c r="L30" s="181">
        <f t="shared" si="5"/>
        <v>7</v>
      </c>
      <c r="M30" s="182" t="str">
        <f>IF(D30&gt;=C30, "🏆 ĐẠT TARGET", "⚡ TIẾP TỤC BÁM ĐÍCH")</f>
        <v>⚡ TIẾP TỤC BÁM ĐÍCH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5.5" customHeight="1">
      <c r="A32" s="42" t="s">
        <v>345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6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0" customHeight="1">
      <c r="A33" s="102" t="s">
        <v>346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6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1.75" customHeight="1">
      <c r="A34" s="21" t="s">
        <v>347</v>
      </c>
      <c r="B34" s="13"/>
      <c r="C34" s="14"/>
      <c r="D34" s="183" t="s">
        <v>348</v>
      </c>
      <c r="E34" s="13"/>
      <c r="F34" s="14"/>
      <c r="G34" s="25" t="s">
        <v>349</v>
      </c>
      <c r="H34" s="13"/>
      <c r="I34" s="14"/>
      <c r="J34" s="184" t="s">
        <v>350</v>
      </c>
      <c r="K34" s="13"/>
      <c r="L34" s="13"/>
      <c r="M34" s="14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9.5" customHeight="1">
      <c r="A35" s="185" t="str">
        <f>"Đã chốt: " &amp; (COUNTIFS('W01 (15-21.09)'!H11:H25, "Đã chấp thuận", 'W01 (15-21.09)'!I11:I25, "&lt;&gt;") + COUNTIFS('W02 (22-28.09)'!H11:H25, "Đã chấp thuận", 'W02 (22-28.09)'!I11:I25, "&lt;&gt;")) &amp; " sự kiện BV"</f>
        <v>Đã chốt: 4 sự kiện BV</v>
      </c>
      <c r="B35" s="13"/>
      <c r="C35" s="14"/>
      <c r="D35" s="185" t="str">
        <f>"Đã chốt: " &amp; (COUNTIFS('W03 (29-05.10)'!H11:H25, "Đã chấp thuận", 'W03 (29-05.10)'!I11:I25, "&lt;&gt;") + COUNTIFS('W04 (06-12.10)'!H11:H25, "Đã chấp thuận", 'W04 (06-12.10)'!I11:I25, "&lt;&gt;") + COUNTIFS('W05 (13-19.10)'!H11:H25, "Đã chấp thuận", 'W05 (13-19.10)'!I11:I25, "&lt;&gt;") + COUNTIFS('W06 (20-26.10)'!H11:H25, "Đã chấp thuận", 'W06 (20-26.10)'!I11:I25, "&lt;&gt;") + COUNTIFS('W07 (27-02.11)'!H11:H25, "Đã chấp thuận", 'W07 (27-02.11)'!I11:I25, "&lt;&gt;")) &amp; " sự kiện BV"</f>
        <v>Đã chốt: 11 sự kiện BV</v>
      </c>
      <c r="E35" s="13"/>
      <c r="F35" s="14"/>
      <c r="G35" s="185" t="str">
        <f>"Đã chốt: " &amp; (COUNTIFS('W08 (03-09.11)'!H11:H25, "Đã chấp thuận", 'W08 (03-09.11)'!I11:I25, "&lt;&gt;") + COUNTIFS('W09 (10-16.11)'!H11:H25, "Đã chấp thuận", 'W09 (10-16.11)'!I11:I25, "&lt;&gt;") + COUNTIFS('W10 (17-23.11)'!H11:H25, "Đã chấp thuận", 'W10 (17-23.11)'!I11:I25, "&lt;&gt;") + COUNTIFS('W11 (24-30.11)'!H11:H25, "Đã chấp thuận", 'W11 (24-30.11)'!I11:I25, "&lt;&gt;")) &amp; " sự kiện BV"</f>
        <v>Đã chốt: 0 sự kiện BV</v>
      </c>
      <c r="H35" s="13"/>
      <c r="I35" s="14"/>
      <c r="J35" s="185" t="str">
        <f>"Đã chốt: " &amp; (COUNTIFS('W12 (01-07.12)'!H11:H25, "Đã chấp thuận", 'W12 (01-07.12)'!I11:I25, "&lt;&gt;") + COUNTIFS('W13 (08-14.12)'!H11:H25, "Đã chấp thuận", 'W13 (08-14.12)'!I11:I25, "&lt;&gt;") + COUNTIFS('W14 (15-21.12)'!H11:H25, "Đã chấp thuận", 'W14 (15-21.12)'!I11:I25, "&lt;&gt;") + COUNTIFS('W15 (22-28.12)'!H11:H25, "Đã chấp thuận", 'W15 (22-28.12)'!I11:I25, "&lt;&gt;") + COUNTIFS('W16 (29-04.01)'!H11:H25, "Đã chấp thuận", 'W16 (29-04.01)'!I11:I25, "&lt;&gt;")) &amp; " sự kiện BV"</f>
        <v>Đã chốt: 0 sự kiện BV</v>
      </c>
      <c r="K35" s="13"/>
      <c r="L35" s="13"/>
      <c r="M35" s="14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9.5" customHeight="1">
      <c r="A36" s="186" t="str">
        <f>"Quy mô: " &amp; TEXT(SUM('W01 (15-21.09)'!J11:J25) + SUM('W02 (22-28.09)'!J11:J25), "#,##0") &amp; " Mẹ tiếp cận"</f>
        <v>Quy mô: 2,430 Mẹ tiếp cận</v>
      </c>
      <c r="B36" s="13"/>
      <c r="C36" s="14"/>
      <c r="D36" s="186" t="str">
        <f>"Quy mô: " &amp; TEXT(SUM('W03 (29-05.10)'!J11:J25) + SUM('W04 (06-12.10)'!J11:J25) + SUM('W05 (13-19.10)'!J11:J25) + SUM('W06 (20-26.10)'!J11:J25) + SUM('W07 (27-02.11)'!J11:J25), "#,##0") &amp; " Mẹ tiếp cận"</f>
        <v>Quy mô: 990 Mẹ tiếp cận</v>
      </c>
      <c r="E36" s="13"/>
      <c r="F36" s="14"/>
      <c r="G36" s="186" t="str">
        <f>"Quy mô: " &amp; TEXT(SUM('W08 (03-09.11)'!J11:J25) + SUM('W09 (10-16.11)'!J11:J25) + SUM('W10 (17-23.11)'!J11:J25) + SUM('W11 (24-30.11)'!J11:J25), "#,##0") &amp; " Mẹ tiếp cận"</f>
        <v>Quy mô: 0 Mẹ tiếp cận</v>
      </c>
      <c r="H36" s="13"/>
      <c r="I36" s="14"/>
      <c r="J36" s="186" t="str">
        <f>"Quy mô: " &amp; TEXT(SUM('W12 (01-07.12)'!J11:J25) + SUM('W13 (08-14.12)'!J11:J25) + SUM('W14 (15-21.12)'!J11:J25) + SUM('W15 (22-28.12)'!J11:J25) + SUM('W16 (29-04.01)'!J11:J25), "#,##0") &amp; " Mẹ tiếp cận"</f>
        <v>Quy mô: 0 Mẹ tiếp cận</v>
      </c>
      <c r="K36" s="13"/>
      <c r="L36" s="13"/>
      <c r="M36" s="14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9.5" customHeight="1">
      <c r="A37" s="187" t="s">
        <v>352</v>
      </c>
      <c r="B37" s="13"/>
      <c r="C37" s="14"/>
      <c r="D37" s="187" t="s">
        <v>353</v>
      </c>
      <c r="E37" s="13"/>
      <c r="F37" s="14"/>
      <c r="G37" s="188" t="s">
        <v>354</v>
      </c>
      <c r="H37" s="13"/>
      <c r="I37" s="14"/>
      <c r="J37" s="188" t="s">
        <v>355</v>
      </c>
      <c r="K37" s="13"/>
      <c r="L37" s="13"/>
      <c r="M37" s="14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4.0" customHeight="1">
      <c r="A39" s="44" t="s">
        <v>128</v>
      </c>
      <c r="B39" s="44" t="s">
        <v>195</v>
      </c>
      <c r="C39" s="44" t="s">
        <v>356</v>
      </c>
      <c r="D39" s="44" t="s">
        <v>179</v>
      </c>
      <c r="E39" s="44" t="s">
        <v>198</v>
      </c>
      <c r="F39" s="44" t="s">
        <v>200</v>
      </c>
      <c r="G39" s="44" t="s">
        <v>357</v>
      </c>
      <c r="H39" s="44" t="s">
        <v>358</v>
      </c>
      <c r="I39" s="44" t="s">
        <v>203</v>
      </c>
      <c r="J39" s="44" t="s">
        <v>359</v>
      </c>
      <c r="K39" s="44" t="s">
        <v>360</v>
      </c>
      <c r="L39" s="44" t="s">
        <v>361</v>
      </c>
      <c r="M39" s="44" t="s">
        <v>362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1.75" customHeight="1">
      <c r="A40" s="189" t="s">
        <v>363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4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9.5" customHeight="1">
      <c r="A41" s="190">
        <f t="shared" ref="A41:A55" si="6">IF(B41="","",COUNTA($B$41:B41))</f>
        <v>1</v>
      </c>
      <c r="B41" s="191" t="str">
        <f>IF('W01 (15-21.09)'!B11="","",'W01 (15-21.09)'!B11)</f>
        <v>Bệnh viện Âu Cơ</v>
      </c>
      <c r="C41" s="190" t="str">
        <f>IF('W01 (15-21.09)'!B11="","",'W01 (15-21.09)'!C11)</f>
        <v>Đồng Nai</v>
      </c>
      <c r="D41" s="190" t="str">
        <f>IF('W01 (15-21.09)'!B11="","","W01")</f>
        <v>W01</v>
      </c>
      <c r="E41" s="190" t="str">
        <f>IF('W01 (15-21.09)'!B11="","",'W01 (15-21.09)'!D11)</f>
        <v/>
      </c>
      <c r="F41" s="190" t="str">
        <f>IF('W01 (15-21.09)'!B11="","",'W01 (15-21.09)'!E11)</f>
        <v/>
      </c>
      <c r="G41" s="192">
        <f>IF('W01 (15-21.09)'!B11="","",IF(OR('W01 (15-21.09)'!F11="",'W01 (15-21.09)'!F11=0),"",'W01 (15-21.09)'!F11))</f>
        <v>46275</v>
      </c>
      <c r="H41" s="190" t="str">
        <f>IF('W01 (15-21.09)'!B11="","",'W01 (15-21.09)'!G11)</f>
        <v>Đã gặp</v>
      </c>
      <c r="I41" s="193" t="str">
        <f>IF('W01 (15-21.09)'!B11="","",'W01 (15-21.09)'!H11)</f>
        <v>Đã chấp thuận</v>
      </c>
      <c r="J41" s="194">
        <f>IF('W01 (15-21.09)'!B11="","",IF(OR('W01 (15-21.09)'!I11="",'W01 (15-21.09)'!I11=0),"",'W01 (15-21.09)'!I11))</f>
        <v>46291</v>
      </c>
      <c r="K41" s="195">
        <f>IF('W01 (15-21.09)'!B11="","",IF(OR('W01 (15-21.09)'!J11="",'W01 (15-21.09)'!J11=0),"",'W01 (15-21.09)'!J11))</f>
        <v>90</v>
      </c>
      <c r="L41" s="190" t="str">
        <f>IF('W01 (15-21.09)'!B11="","","Chi tiết ➔")</f>
        <v>Chi tiết ➔</v>
      </c>
      <c r="M41" s="196">
        <f>IF('W01 (15-21.09)'!B11="","",'W01 (15-21.09)'!K11)</f>
        <v>50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9.5" customHeight="1">
      <c r="A42" s="190">
        <f t="shared" si="6"/>
        <v>2</v>
      </c>
      <c r="B42" s="191" t="str">
        <f>IF('W01 (15-21.09)'!B12="","",'W01 (15-21.09)'!B12)</f>
        <v>Bệnh viện Xuyên Á</v>
      </c>
      <c r="C42" s="190" t="str">
        <f>IF('W01 (15-21.09)'!B12="","",'W01 (15-21.09)'!C12)</f>
        <v>Củ Chi</v>
      </c>
      <c r="D42" s="190" t="str">
        <f>IF('W01 (15-21.09)'!B12="","","W01")</f>
        <v>W01</v>
      </c>
      <c r="E42" s="190" t="str">
        <f>IF('W01 (15-21.09)'!B12="","",'W01 (15-21.09)'!D12)</f>
        <v/>
      </c>
      <c r="F42" s="190" t="str">
        <f>IF('W01 (15-21.09)'!B12="","",'W01 (15-21.09)'!E12)</f>
        <v/>
      </c>
      <c r="G42" s="192">
        <f>IF('W01 (15-21.09)'!B12="","",IF(OR('W01 (15-21.09)'!F12="",'W01 (15-21.09)'!F12=0),"",'W01 (15-21.09)'!F12))</f>
        <v>46275</v>
      </c>
      <c r="H42" s="190" t="str">
        <f>IF('W01 (15-21.09)'!B12="","",'W01 (15-21.09)'!G12)</f>
        <v>Đã gặp</v>
      </c>
      <c r="I42" s="193" t="str">
        <f>IF('W01 (15-21.09)'!B12="","",'W01 (15-21.09)'!H12)</f>
        <v>Đã chấp thuận</v>
      </c>
      <c r="J42" s="194" t="str">
        <f>IF('W01 (15-21.09)'!B12="","",IF(OR('W01 (15-21.09)'!I12="",'W01 (15-21.09)'!I12=0),"",'W01 (15-21.09)'!I12))</f>
        <v/>
      </c>
      <c r="K42" s="195">
        <f>IF('W01 (15-21.09)'!B12="","",IF(OR('W01 (15-21.09)'!J12="",'W01 (15-21.09)'!J12=0),"",'W01 (15-21.09)'!J12))</f>
        <v>90</v>
      </c>
      <c r="L42" s="190" t="str">
        <f>IF('W01 (15-21.09)'!B12="","","Chi tiết ➔")</f>
        <v>Chi tiết ➔</v>
      </c>
      <c r="M42" s="196">
        <f>IF('W01 (15-21.09)'!B12="","",'W01 (15-21.09)'!K12)</f>
        <v>40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9.5" customHeight="1">
      <c r="A43" s="190">
        <f t="shared" si="6"/>
        <v>3</v>
      </c>
      <c r="B43" s="191" t="str">
        <f>IF('W01 (15-21.09)'!B13="","",'W01 (15-21.09)'!B13)</f>
        <v>Bệnh Viện Hoàn Mỹ Thủ Đức</v>
      </c>
      <c r="C43" s="190" t="str">
        <f>IF('W01 (15-21.09)'!B13="","",'W01 (15-21.09)'!C13)</f>
        <v>Thủ Đức</v>
      </c>
      <c r="D43" s="190" t="str">
        <f>IF('W01 (15-21.09)'!B13="","","W01")</f>
        <v>W01</v>
      </c>
      <c r="E43" s="190" t="str">
        <f>IF('W01 (15-21.09)'!B13="","",'W01 (15-21.09)'!D13)</f>
        <v/>
      </c>
      <c r="F43" s="190" t="str">
        <f>IF('W01 (15-21.09)'!B13="","",'W01 (15-21.09)'!E13)</f>
        <v/>
      </c>
      <c r="G43" s="192">
        <f>IF('W01 (15-21.09)'!B13="","",IF(OR('W01 (15-21.09)'!F13="",'W01 (15-21.09)'!F13=0),"",'W01 (15-21.09)'!F13))</f>
        <v>46281</v>
      </c>
      <c r="H43" s="190" t="str">
        <f>IF('W01 (15-21.09)'!B13="","",'W01 (15-21.09)'!G13)</f>
        <v>Đã gặp</v>
      </c>
      <c r="I43" s="193" t="str">
        <f>IF('W01 (15-21.09)'!B13="","",'W01 (15-21.09)'!H13)</f>
        <v>Đã chấp thuận</v>
      </c>
      <c r="J43" s="194" t="str">
        <f>IF('W01 (15-21.09)'!B13="","",IF(OR('W01 (15-21.09)'!I13="",'W01 (15-21.09)'!I13=0),"",'W01 (15-21.09)'!I13))</f>
        <v/>
      </c>
      <c r="K43" s="195">
        <f>IF('W01 (15-21.09)'!B13="","",IF(OR('W01 (15-21.09)'!J13="",'W01 (15-21.09)'!J13=0),"",'W01 (15-21.09)'!J13))</f>
        <v>90</v>
      </c>
      <c r="L43" s="190" t="str">
        <f>IF('W01 (15-21.09)'!B13="","","Chi tiết ➔")</f>
        <v>Chi tiết ➔</v>
      </c>
      <c r="M43" s="196" t="str">
        <f>IF('W01 (15-21.09)'!B13="","",'W01 (15-21.09)'!K13)</f>
        <v/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9.5" customHeight="1">
      <c r="A44" s="190">
        <f t="shared" si="6"/>
        <v>4</v>
      </c>
      <c r="B44" s="191" t="str">
        <f>IF('W01 (15-21.09)'!B14="","",'W01 (15-21.09)'!B14)</f>
        <v>BV Hoàn Mỹ Bình Dương</v>
      </c>
      <c r="C44" s="190" t="str">
        <f>IF('W01 (15-21.09)'!B14="","",'W01 (15-21.09)'!C14)</f>
        <v>Bình Dương</v>
      </c>
      <c r="D44" s="190" t="str">
        <f>IF('W01 (15-21.09)'!B14="","","W01")</f>
        <v>W01</v>
      </c>
      <c r="E44" s="190" t="str">
        <f>IF('W01 (15-21.09)'!B14="","",'W01 (15-21.09)'!D14)</f>
        <v/>
      </c>
      <c r="F44" s="190" t="str">
        <f>IF('W01 (15-21.09)'!B14="","",'W01 (15-21.09)'!E14)</f>
        <v/>
      </c>
      <c r="G44" s="192">
        <f>IF('W01 (15-21.09)'!B14="","",IF(OR('W01 (15-21.09)'!F14="",'W01 (15-21.09)'!F14=0),"",'W01 (15-21.09)'!F14))</f>
        <v>46281</v>
      </c>
      <c r="H44" s="190" t="str">
        <f>IF('W01 (15-21.09)'!B14="","",'W01 (15-21.09)'!G14)</f>
        <v>Đã gặp</v>
      </c>
      <c r="I44" s="193" t="str">
        <f>IF('W01 (15-21.09)'!B14="","",'W01 (15-21.09)'!H14)</f>
        <v>Đã chấp thuận</v>
      </c>
      <c r="J44" s="194" t="str">
        <f>IF('W01 (15-21.09)'!B14="","",IF(OR('W01 (15-21.09)'!I14="",'W01 (15-21.09)'!I14=0),"",'W01 (15-21.09)'!I14))</f>
        <v/>
      </c>
      <c r="K44" s="195">
        <f>IF('W01 (15-21.09)'!B14="","",IF(OR('W01 (15-21.09)'!J14="",'W01 (15-21.09)'!J14=0),"",'W01 (15-21.09)'!J14))</f>
        <v>90</v>
      </c>
      <c r="L44" s="190" t="str">
        <f>IF('W01 (15-21.09)'!B14="","","Chi tiết ➔")</f>
        <v>Chi tiết ➔</v>
      </c>
      <c r="M44" s="196" t="str">
        <f>IF('W01 (15-21.09)'!B14="","",'W01 (15-21.09)'!K14)</f>
        <v/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9.5" customHeight="1">
      <c r="A45" s="190">
        <f t="shared" si="6"/>
        <v>5</v>
      </c>
      <c r="B45" s="191" t="str">
        <f>IF('W01 (15-21.09)'!B15="","",'W01 (15-21.09)'!B15)</f>
        <v>Singmark Dong Nai</v>
      </c>
      <c r="C45" s="190" t="str">
        <f>IF('W01 (15-21.09)'!B15="","",'W01 (15-21.09)'!C15)</f>
        <v>Dong Nai</v>
      </c>
      <c r="D45" s="190" t="str">
        <f>IF('W01 (15-21.09)'!B15="","","W01")</f>
        <v>W01</v>
      </c>
      <c r="E45" s="190" t="str">
        <f>IF('W01 (15-21.09)'!B15="","",'W01 (15-21.09)'!D15)</f>
        <v/>
      </c>
      <c r="F45" s="190" t="str">
        <f>IF('W01 (15-21.09)'!B15="","",'W01 (15-21.09)'!E15)</f>
        <v/>
      </c>
      <c r="G45" s="192">
        <f>IF('W01 (15-21.09)'!B15="","",IF(OR('W01 (15-21.09)'!F15="",'W01 (15-21.09)'!F15=0),"",'W01 (15-21.09)'!F15))</f>
        <v>46281</v>
      </c>
      <c r="H45" s="190" t="str">
        <f>IF('W01 (15-21.09)'!B15="","",'W01 (15-21.09)'!G15)</f>
        <v>Đã gặp</v>
      </c>
      <c r="I45" s="193" t="str">
        <f>IF('W01 (15-21.09)'!B15="","",'W01 (15-21.09)'!H15)</f>
        <v>Đã chấp thuận</v>
      </c>
      <c r="J45" s="194">
        <f>IF('W01 (15-21.09)'!B15="","",IF(OR('W01 (15-21.09)'!I15="",'W01 (15-21.09)'!I15=0),"",'W01 (15-21.09)'!I15))</f>
        <v>46291</v>
      </c>
      <c r="K45" s="195">
        <f>IF('W01 (15-21.09)'!B15="","",IF(OR('W01 (15-21.09)'!J15="",'W01 (15-21.09)'!J15=0),"",'W01 (15-21.09)'!J15))</f>
        <v>90</v>
      </c>
      <c r="L45" s="190" t="str">
        <f>IF('W01 (15-21.09)'!B15="","","Chi tiết ➔")</f>
        <v>Chi tiết ➔</v>
      </c>
      <c r="M45" s="196">
        <f>IF('W01 (15-21.09)'!B15="","",'W01 (15-21.09)'!K15)</f>
        <v>30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9.5" customHeight="1">
      <c r="A46" s="190">
        <f t="shared" si="6"/>
        <v>6</v>
      </c>
      <c r="B46" s="191" t="str">
        <f>IF('W01 (15-21.09)'!B16="","",'W01 (15-21.09)'!B16)</f>
        <v>Hoàn My Ke Mei Kai </v>
      </c>
      <c r="C46" s="190" t="str">
        <f>IF('W01 (15-21.09)'!B16="","",'W01 (15-21.09)'!C16)</f>
        <v>Binh Duong</v>
      </c>
      <c r="D46" s="190" t="str">
        <f>IF('W01 (15-21.09)'!B16="","","W01")</f>
        <v>W01</v>
      </c>
      <c r="E46" s="190" t="str">
        <f>IF('W01 (15-21.09)'!B16="","",'W01 (15-21.09)'!D16)</f>
        <v/>
      </c>
      <c r="F46" s="190" t="str">
        <f>IF('W01 (15-21.09)'!B16="","",'W01 (15-21.09)'!E16)</f>
        <v/>
      </c>
      <c r="G46" s="192">
        <f>IF('W01 (15-21.09)'!B16="","",IF(OR('W01 (15-21.09)'!F16="",'W01 (15-21.09)'!F16=0),"",'W01 (15-21.09)'!F16))</f>
        <v>46280</v>
      </c>
      <c r="H46" s="190" t="str">
        <f>IF('W01 (15-21.09)'!B16="","",'W01 (15-21.09)'!G16)</f>
        <v>Đã gặp</v>
      </c>
      <c r="I46" s="193" t="str">
        <f>IF('W01 (15-21.09)'!B16="","",'W01 (15-21.09)'!H16)</f>
        <v>Đã chấp thuận</v>
      </c>
      <c r="J46" s="194">
        <f>IF('W01 (15-21.09)'!B16="","",IF(OR('W01 (15-21.09)'!I16="",'W01 (15-21.09)'!I16=0),"",'W01 (15-21.09)'!I16))</f>
        <v>46292</v>
      </c>
      <c r="K46" s="195">
        <f>IF('W01 (15-21.09)'!B16="","",IF(OR('W01 (15-21.09)'!J16="",'W01 (15-21.09)'!J16=0),"",'W01 (15-21.09)'!J16))</f>
        <v>90</v>
      </c>
      <c r="L46" s="190" t="str">
        <f>IF('W01 (15-21.09)'!B16="","","Chi tiết ➔")</f>
        <v>Chi tiết ➔</v>
      </c>
      <c r="M46" s="196">
        <f>IF('W01 (15-21.09)'!B16="","",'W01 (15-21.09)'!K16)</f>
        <v>20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9.5" customHeight="1">
      <c r="A47" s="190">
        <f t="shared" si="6"/>
        <v>7</v>
      </c>
      <c r="B47" s="191" t="str">
        <f>IF('W01 (15-21.09)'!B17="","",'W01 (15-21.09)'!B17)</f>
        <v>Becamex Bình Duong</v>
      </c>
      <c r="C47" s="190" t="str">
        <f>IF('W01 (15-21.09)'!B17="","",'W01 (15-21.09)'!C17)</f>
        <v>Bình Dương</v>
      </c>
      <c r="D47" s="190" t="str">
        <f>IF('W01 (15-21.09)'!B17="","","W01")</f>
        <v>W01</v>
      </c>
      <c r="E47" s="190" t="str">
        <f>IF('W01 (15-21.09)'!B17="","",'W01 (15-21.09)'!D17)</f>
        <v/>
      </c>
      <c r="F47" s="190" t="str">
        <f>IF('W01 (15-21.09)'!B17="","",'W01 (15-21.09)'!E17)</f>
        <v/>
      </c>
      <c r="G47" s="192">
        <f>IF('W01 (15-21.09)'!B17="","",IF(OR('W01 (15-21.09)'!F17="",'W01 (15-21.09)'!F17=0),"",'W01 (15-21.09)'!F17))</f>
        <v>46287</v>
      </c>
      <c r="H47" s="190" t="str">
        <f>IF('W01 (15-21.09)'!B17="","",'W01 (15-21.09)'!G17)</f>
        <v>Đã gặp</v>
      </c>
      <c r="I47" s="193" t="str">
        <f>IF('W01 (15-21.09)'!B17="","",'W01 (15-21.09)'!H17)</f>
        <v>Đã chấp thuận</v>
      </c>
      <c r="J47" s="194" t="str">
        <f>IF('W01 (15-21.09)'!B17="","",IF(OR('W01 (15-21.09)'!I17="",'W01 (15-21.09)'!I17=0),"",'W01 (15-21.09)'!I17))</f>
        <v/>
      </c>
      <c r="K47" s="195">
        <f>IF('W01 (15-21.09)'!B17="","",IF(OR('W01 (15-21.09)'!J17="",'W01 (15-21.09)'!J17=0),"",'W01 (15-21.09)'!J17))</f>
        <v>90</v>
      </c>
      <c r="L47" s="190" t="str">
        <f>IF('W01 (15-21.09)'!B17="","","Chi tiết ➔")</f>
        <v>Chi tiết ➔</v>
      </c>
      <c r="M47" s="196" t="str">
        <f>IF('W01 (15-21.09)'!B17="","",'W01 (15-21.09)'!K17)</f>
        <v/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9.5" customHeight="1">
      <c r="A48" s="190">
        <f t="shared" si="6"/>
        <v>8</v>
      </c>
      <c r="B48" s="191" t="str">
        <f>IF('W01 (15-21.09)'!B18="","",'W01 (15-21.09)'!B18)</f>
        <v>Bệnh viện Hạnh Phúc</v>
      </c>
      <c r="C48" s="190" t="str">
        <f>IF('W01 (15-21.09)'!B18="","",'W01 (15-21.09)'!C18)</f>
        <v>Bình Dương</v>
      </c>
      <c r="D48" s="190" t="str">
        <f>IF('W01 (15-21.09)'!B18="","","W01")</f>
        <v>W01</v>
      </c>
      <c r="E48" s="190" t="str">
        <f>IF('W01 (15-21.09)'!B18="","",'W01 (15-21.09)'!D18)</f>
        <v/>
      </c>
      <c r="F48" s="190" t="str">
        <f>IF('W01 (15-21.09)'!B18="","",'W01 (15-21.09)'!E18)</f>
        <v/>
      </c>
      <c r="G48" s="192">
        <f>IF('W01 (15-21.09)'!B18="","",IF(OR('W01 (15-21.09)'!F18="",'W01 (15-21.09)'!F18=0),"",'W01 (15-21.09)'!F18))</f>
        <v>46280</v>
      </c>
      <c r="H48" s="190" t="str">
        <f>IF('W01 (15-21.09)'!B18="","",'W01 (15-21.09)'!G18)</f>
        <v>Đã gặp</v>
      </c>
      <c r="I48" s="193" t="str">
        <f>IF('W01 (15-21.09)'!B18="","",'W01 (15-21.09)'!H18)</f>
        <v>Đã chấp thuận</v>
      </c>
      <c r="J48" s="194" t="str">
        <f>IF('W01 (15-21.09)'!B18="","",IF(OR('W01 (15-21.09)'!I18="",'W01 (15-21.09)'!I18=0),"",'W01 (15-21.09)'!I18))</f>
        <v/>
      </c>
      <c r="K48" s="195">
        <f>IF('W01 (15-21.09)'!B18="","",IF(OR('W01 (15-21.09)'!J18="",'W01 (15-21.09)'!J18=0),"",'W01 (15-21.09)'!J18))</f>
        <v>90</v>
      </c>
      <c r="L48" s="190" t="str">
        <f>IF('W01 (15-21.09)'!B18="","","Chi tiết ➔")</f>
        <v>Chi tiết ➔</v>
      </c>
      <c r="M48" s="196" t="str">
        <f>IF('W01 (15-21.09)'!B18="","",'W01 (15-21.09)'!K18)</f>
        <v/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9.5" customHeight="1">
      <c r="A49" s="190">
        <f t="shared" si="6"/>
        <v>9</v>
      </c>
      <c r="B49" s="191" t="str">
        <f>IF('W01 (15-21.09)'!B19="","",'W01 (15-21.09)'!B19)</f>
        <v>Bệnh Viện Y Học Hồng Bàng</v>
      </c>
      <c r="C49" s="190" t="str">
        <f>IF('W01 (15-21.09)'!B19="","",'W01 (15-21.09)'!C19)</f>
        <v>HCMC</v>
      </c>
      <c r="D49" s="190" t="str">
        <f>IF('W01 (15-21.09)'!B19="","","W01")</f>
        <v>W01</v>
      </c>
      <c r="E49" s="190" t="str">
        <f>IF('W01 (15-21.09)'!B19="","",'W01 (15-21.09)'!D19)</f>
        <v/>
      </c>
      <c r="F49" s="190" t="str">
        <f>IF('W01 (15-21.09)'!B19="","",'W01 (15-21.09)'!E19)</f>
        <v/>
      </c>
      <c r="G49" s="192">
        <f>IF('W01 (15-21.09)'!B19="","",IF(OR('W01 (15-21.09)'!F19="",'W01 (15-21.09)'!F19=0),"",'W01 (15-21.09)'!F19))</f>
        <v>46287</v>
      </c>
      <c r="H49" s="190" t="str">
        <f>IF('W01 (15-21.09)'!B19="","",'W01 (15-21.09)'!G19)</f>
        <v>Đã gặp</v>
      </c>
      <c r="I49" s="193" t="str">
        <f>IF('W01 (15-21.09)'!B19="","",'W01 (15-21.09)'!H19)</f>
        <v>Đã chấp thuận</v>
      </c>
      <c r="J49" s="194" t="str">
        <f>IF('W01 (15-21.09)'!B19="","",IF(OR('W01 (15-21.09)'!I19="",'W01 (15-21.09)'!I19=0),"",'W01 (15-21.09)'!I19))</f>
        <v/>
      </c>
      <c r="K49" s="195">
        <f>IF('W01 (15-21.09)'!B19="","",IF(OR('W01 (15-21.09)'!J19="",'W01 (15-21.09)'!J19=0),"",'W01 (15-21.09)'!J19))</f>
        <v>90</v>
      </c>
      <c r="L49" s="190" t="str">
        <f>IF('W01 (15-21.09)'!B19="","","Chi tiết ➔")</f>
        <v>Chi tiết ➔</v>
      </c>
      <c r="M49" s="196" t="str">
        <f>IF('W01 (15-21.09)'!B19="","",'W01 (15-21.09)'!K19)</f>
        <v/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9.5" customHeight="1">
      <c r="A50" s="190">
        <f t="shared" si="6"/>
        <v>10</v>
      </c>
      <c r="B50" s="191" t="str">
        <f>IF('W01 (15-21.09)'!B20="","",'W01 (15-21.09)'!B20)</f>
        <v>Bệnh viện Sun Phú Quốc</v>
      </c>
      <c r="C50" s="190" t="str">
        <f>IF('W01 (15-21.09)'!B20="","",'W01 (15-21.09)'!C20)</f>
        <v>Hà Nội</v>
      </c>
      <c r="D50" s="190" t="str">
        <f>IF('W01 (15-21.09)'!B20="","","W01")</f>
        <v>W01</v>
      </c>
      <c r="E50" s="190" t="str">
        <f>IF('W01 (15-21.09)'!B20="","",'W01 (15-21.09)'!D20)</f>
        <v/>
      </c>
      <c r="F50" s="190" t="str">
        <f>IF('W01 (15-21.09)'!B20="","",'W01 (15-21.09)'!E20)</f>
        <v/>
      </c>
      <c r="G50" s="192">
        <f>IF('W01 (15-21.09)'!B20="","",IF(OR('W01 (15-21.09)'!F20="",'W01 (15-21.09)'!F20=0),"",'W01 (15-21.09)'!F20))</f>
        <v>46283</v>
      </c>
      <c r="H50" s="190" t="str">
        <f>IF('W01 (15-21.09)'!B20="","",'W01 (15-21.09)'!G20)</f>
        <v>Đã gặp</v>
      </c>
      <c r="I50" s="193" t="str">
        <f>IF('W01 (15-21.09)'!B20="","",'W01 (15-21.09)'!H20)</f>
        <v>Đã chấp thuận</v>
      </c>
      <c r="J50" s="194" t="str">
        <f>IF('W01 (15-21.09)'!B20="","",IF(OR('W01 (15-21.09)'!I20="",'W01 (15-21.09)'!I20=0),"",'W01 (15-21.09)'!I20))</f>
        <v/>
      </c>
      <c r="K50" s="195">
        <f>IF('W01 (15-21.09)'!B20="","",IF(OR('W01 (15-21.09)'!J20="",'W01 (15-21.09)'!J20=0),"",'W01 (15-21.09)'!J20))</f>
        <v>90</v>
      </c>
      <c r="L50" s="190" t="str">
        <f>IF('W01 (15-21.09)'!B20="","","Chi tiết ➔")</f>
        <v>Chi tiết ➔</v>
      </c>
      <c r="M50" s="196" t="str">
        <f>IF('W01 (15-21.09)'!B20="","",'W01 (15-21.09)'!K20)</f>
        <v/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9.5" customHeight="1">
      <c r="A51" s="190">
        <f t="shared" si="6"/>
        <v>11</v>
      </c>
      <c r="B51" s="191" t="str">
        <f>IF('W01 (15-21.09)'!B21="","",'W01 (15-21.09)'!B21)</f>
        <v>Bệnh viện Columbia </v>
      </c>
      <c r="C51" s="190" t="str">
        <f>IF('W01 (15-21.09)'!B21="","",'W01 (15-21.09)'!C21)</f>
        <v>Hà Nội</v>
      </c>
      <c r="D51" s="190" t="str">
        <f>IF('W01 (15-21.09)'!B21="","","W01")</f>
        <v>W01</v>
      </c>
      <c r="E51" s="190" t="str">
        <f>IF('W01 (15-21.09)'!B21="","",'W01 (15-21.09)'!D21)</f>
        <v/>
      </c>
      <c r="F51" s="190" t="str">
        <f>IF('W01 (15-21.09)'!B21="","",'W01 (15-21.09)'!E21)</f>
        <v/>
      </c>
      <c r="G51" s="192">
        <f>IF('W01 (15-21.09)'!B21="","",IF(OR('W01 (15-21.09)'!F21="",'W01 (15-21.09)'!F21=0),"",'W01 (15-21.09)'!F21))</f>
        <v>46283</v>
      </c>
      <c r="H51" s="190" t="str">
        <f>IF('W01 (15-21.09)'!B21="","",'W01 (15-21.09)'!G21)</f>
        <v>Đã gặp</v>
      </c>
      <c r="I51" s="193" t="str">
        <f>IF('W01 (15-21.09)'!B21="","",'W01 (15-21.09)'!H21)</f>
        <v>Đã chấp thuận</v>
      </c>
      <c r="J51" s="194">
        <f>IF('W01 (15-21.09)'!B21="","",IF(OR('W01 (15-21.09)'!I21="",'W01 (15-21.09)'!I21=0),"",'W01 (15-21.09)'!I21))</f>
        <v>46291</v>
      </c>
      <c r="K51" s="195">
        <f>IF('W01 (15-21.09)'!B21="","",IF(OR('W01 (15-21.09)'!J21="",'W01 (15-21.09)'!J21=0),"",'W01 (15-21.09)'!J21))</f>
        <v>90</v>
      </c>
      <c r="L51" s="190" t="str">
        <f>IF('W01 (15-21.09)'!B21="","","Chi tiết ➔")</f>
        <v>Chi tiết ➔</v>
      </c>
      <c r="M51" s="196" t="str">
        <f>IF('W01 (15-21.09)'!B21="","",'W01 (15-21.09)'!K21)</f>
        <v/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3.25" customHeight="1">
      <c r="A52" s="190">
        <f t="shared" si="6"/>
        <v>12</v>
      </c>
      <c r="B52" s="191" t="str">
        <f>IF('W01 (15-21.09)'!B22="","",'W01 (15-21.09)'!B22)</f>
        <v>Bệnh viện ĐH Y Dược Cần Thơ</v>
      </c>
      <c r="C52" s="190" t="str">
        <f>IF('W01 (15-21.09)'!B22="","",'W01 (15-21.09)'!C22)</f>
        <v>Cần Thơ</v>
      </c>
      <c r="D52" s="190" t="str">
        <f>IF('W01 (15-21.09)'!B22="","","W01")</f>
        <v>W01</v>
      </c>
      <c r="E52" s="190" t="str">
        <f>IF('W01 (15-21.09)'!B22="","",'W01 (15-21.09)'!D22)</f>
        <v/>
      </c>
      <c r="F52" s="190" t="str">
        <f>IF('W01 (15-21.09)'!B22="","",'W01 (15-21.09)'!E22)</f>
        <v/>
      </c>
      <c r="G52" s="192">
        <f>IF('W01 (15-21.09)'!B22="","",IF(OR('W01 (15-21.09)'!F22="",'W01 (15-21.09)'!F22=0),"",'W01 (15-21.09)'!F22))</f>
        <v>46288</v>
      </c>
      <c r="H52" s="190" t="str">
        <f>IF('W01 (15-21.09)'!B22="","",'W01 (15-21.09)'!G22)</f>
        <v>Đã gặp</v>
      </c>
      <c r="I52" s="193" t="str">
        <f>IF('W01 (15-21.09)'!B22="","",'W01 (15-21.09)'!H22)</f>
        <v>Đang chờ phản hồi</v>
      </c>
      <c r="J52" s="194" t="str">
        <f>IF('W01 (15-21.09)'!B22="","",IF(OR('W01 (15-21.09)'!I22="",'W01 (15-21.09)'!I22=0),"",'W01 (15-21.09)'!I22))</f>
        <v/>
      </c>
      <c r="K52" s="195">
        <f>IF('W01 (15-21.09)'!B22="","",IF(OR('W01 (15-21.09)'!J22="",'W01 (15-21.09)'!J22=0),"",'W01 (15-21.09)'!J22))</f>
        <v>90</v>
      </c>
      <c r="L52" s="190" t="str">
        <f>IF('W01 (15-21.09)'!B22="","","Chi tiết ➔")</f>
        <v>Chi tiết ➔</v>
      </c>
      <c r="M52" s="196" t="str">
        <f>IF('W01 (15-21.09)'!B22="","",'W01 (15-21.09)'!K22)</f>
        <v/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9.5" customHeight="1">
      <c r="A53" s="190">
        <f t="shared" si="6"/>
        <v>13</v>
      </c>
      <c r="B53" s="191" t="str">
        <f>IF('W01 (15-21.09)'!B23="","",'W01 (15-21.09)'!B23)</f>
        <v>Bệnh viện Sản Nhi Long An</v>
      </c>
      <c r="C53" s="190" t="str">
        <f>IF('W01 (15-21.09)'!B23="","",'W01 (15-21.09)'!C23)</f>
        <v>Hà Nội</v>
      </c>
      <c r="D53" s="190" t="str">
        <f>IF('W01 (15-21.09)'!B23="","","W01")</f>
        <v>W01</v>
      </c>
      <c r="E53" s="190" t="str">
        <f>IF('W01 (15-21.09)'!B23="","",'W01 (15-21.09)'!D23)</f>
        <v/>
      </c>
      <c r="F53" s="190" t="str">
        <f>IF('W01 (15-21.09)'!B23="","",'W01 (15-21.09)'!E23)</f>
        <v/>
      </c>
      <c r="G53" s="192">
        <f>IF('W01 (15-21.09)'!B23="","",IF(OR('W01 (15-21.09)'!F23="",'W01 (15-21.09)'!F23=0),"",'W01 (15-21.09)'!F23))</f>
        <v>46288</v>
      </c>
      <c r="H53" s="190" t="str">
        <f>IF('W01 (15-21.09)'!B23="","",'W01 (15-21.09)'!G23)</f>
        <v>Đã gặp</v>
      </c>
      <c r="I53" s="193" t="str">
        <f>IF('W01 (15-21.09)'!B23="","",'W01 (15-21.09)'!H23)</f>
        <v>Đang chờ phản hồi</v>
      </c>
      <c r="J53" s="194">
        <f>IF('W01 (15-21.09)'!B23="","",IF(OR('W01 (15-21.09)'!I23="",'W01 (15-21.09)'!I23=0),"",'W01 (15-21.09)'!I23))</f>
        <v>46292</v>
      </c>
      <c r="K53" s="195">
        <f>IF('W01 (15-21.09)'!B23="","",IF(OR('W01 (15-21.09)'!J23="",'W01 (15-21.09)'!J23=0),"",'W01 (15-21.09)'!J23))</f>
        <v>90</v>
      </c>
      <c r="L53" s="190" t="str">
        <f>IF('W01 (15-21.09)'!B23="","","Chi tiết ➔")</f>
        <v>Chi tiết ➔</v>
      </c>
      <c r="M53" s="196" t="str">
        <f>IF('W01 (15-21.09)'!B23="","",'W01 (15-21.09)'!K23)</f>
        <v/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9.5" customHeight="1">
      <c r="A54" s="190" t="str">
        <f t="shared" si="6"/>
        <v/>
      </c>
      <c r="B54" s="191" t="str">
        <f>IF('W01 (15-21.09)'!B24="","",'W01 (15-21.09)'!B24)</f>
        <v/>
      </c>
      <c r="C54" s="190" t="str">
        <f>IF('W01 (15-21.09)'!B24="","",'W01 (15-21.09)'!C24)</f>
        <v/>
      </c>
      <c r="D54" s="190" t="str">
        <f>IF('W01 (15-21.09)'!B24="","","W01")</f>
        <v/>
      </c>
      <c r="E54" s="190" t="str">
        <f>IF('W01 (15-21.09)'!B24="","",'W01 (15-21.09)'!D24)</f>
        <v/>
      </c>
      <c r="F54" s="190" t="str">
        <f>IF('W01 (15-21.09)'!B24="","",'W01 (15-21.09)'!E24)</f>
        <v/>
      </c>
      <c r="G54" s="192" t="str">
        <f>IF('W01 (15-21.09)'!B24="","",IF(OR('W01 (15-21.09)'!F24="",'W01 (15-21.09)'!F24=0),"",'W01 (15-21.09)'!F24))</f>
        <v/>
      </c>
      <c r="H54" s="190" t="str">
        <f>IF('W01 (15-21.09)'!B24="","",'W01 (15-21.09)'!G24)</f>
        <v/>
      </c>
      <c r="I54" s="193" t="str">
        <f>IF('W01 (15-21.09)'!B24="","",'W01 (15-21.09)'!H24)</f>
        <v/>
      </c>
      <c r="J54" s="194" t="str">
        <f>IF('W01 (15-21.09)'!B24="","",IF(OR('W01 (15-21.09)'!I24="",'W01 (15-21.09)'!I24=0),"",'W01 (15-21.09)'!I24))</f>
        <v/>
      </c>
      <c r="K54" s="195" t="str">
        <f>IF('W01 (15-21.09)'!B24="","",IF(OR('W01 (15-21.09)'!J24="",'W01 (15-21.09)'!J24=0),"",'W01 (15-21.09)'!J24))</f>
        <v/>
      </c>
      <c r="L54" s="190" t="str">
        <f>IF('W01 (15-21.09)'!B24="","","Chi tiết ➔")</f>
        <v/>
      </c>
      <c r="M54" s="197" t="str">
        <f>IF('W01 (15-21.09)'!B24="","",'W01 (15-21.09)'!K24)</f>
        <v/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9.5" customHeight="1">
      <c r="A55" s="190" t="str">
        <f t="shared" si="6"/>
        <v/>
      </c>
      <c r="B55" s="191" t="str">
        <f>IF('W01 (15-21.09)'!B25="","",'W01 (15-21.09)'!B25)</f>
        <v/>
      </c>
      <c r="C55" s="190" t="str">
        <f>IF('W01 (15-21.09)'!B25="","",'W01 (15-21.09)'!C25)</f>
        <v/>
      </c>
      <c r="D55" s="190" t="str">
        <f>IF('W01 (15-21.09)'!B25="","","W01")</f>
        <v/>
      </c>
      <c r="E55" s="190" t="str">
        <f>IF('W01 (15-21.09)'!B25="","",'W01 (15-21.09)'!D25)</f>
        <v/>
      </c>
      <c r="F55" s="190" t="str">
        <f>IF('W01 (15-21.09)'!B25="","",'W01 (15-21.09)'!E25)</f>
        <v/>
      </c>
      <c r="G55" s="192" t="str">
        <f>IF('W01 (15-21.09)'!B25="","",IF(OR('W01 (15-21.09)'!F25="",'W01 (15-21.09)'!F25=0),"",'W01 (15-21.09)'!F25))</f>
        <v/>
      </c>
      <c r="H55" s="190" t="str">
        <f>IF('W01 (15-21.09)'!B25="","",'W01 (15-21.09)'!G25)</f>
        <v/>
      </c>
      <c r="I55" s="193" t="str">
        <f>IF('W01 (15-21.09)'!B25="","",'W01 (15-21.09)'!H25)</f>
        <v/>
      </c>
      <c r="J55" s="194" t="str">
        <f>IF('W01 (15-21.09)'!B25="","",IF(OR('W01 (15-21.09)'!I25="",'W01 (15-21.09)'!I25=0),"",'W01 (15-21.09)'!I25))</f>
        <v/>
      </c>
      <c r="K55" s="195" t="str">
        <f>IF('W01 (15-21.09)'!B25="","",IF(OR('W01 (15-21.09)'!J25="",'W01 (15-21.09)'!J25=0),"",'W01 (15-21.09)'!J25))</f>
        <v/>
      </c>
      <c r="L55" s="190" t="str">
        <f>IF('W01 (15-21.09)'!B25="","","Chi tiết ➔")</f>
        <v/>
      </c>
      <c r="M55" s="197" t="str">
        <f>IF('W01 (15-21.09)'!B25="","",'W01 (15-21.09)'!K25)</f>
        <v/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9.5" customHeight="1">
      <c r="A56" s="190"/>
      <c r="B56" s="191"/>
      <c r="C56" s="190"/>
      <c r="D56" s="190"/>
      <c r="E56" s="190"/>
      <c r="F56" s="190"/>
      <c r="G56" s="192"/>
      <c r="H56" s="190"/>
      <c r="I56" s="193"/>
      <c r="J56" s="194"/>
      <c r="K56" s="195"/>
      <c r="L56" s="190"/>
      <c r="M56" s="19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9.5" customHeight="1">
      <c r="A57" s="190" t="str">
        <f t="shared" ref="A57:A67" si="7">IF(B57="","",COUNTA($B$41:B57))</f>
        <v/>
      </c>
      <c r="B57" s="191" t="str">
        <f>IF('W02 (22-28.09)'!B12="","",'W02 (22-28.09)'!B12)</f>
        <v/>
      </c>
      <c r="C57" s="190" t="str">
        <f>IF('W02 (22-28.09)'!B12="","",'W02 (22-28.09)'!C12)</f>
        <v/>
      </c>
      <c r="D57" s="190" t="str">
        <f>IF('W02 (22-28.09)'!B12="","","W02")</f>
        <v/>
      </c>
      <c r="E57" s="190" t="str">
        <f>IF('W02 (22-28.09)'!B12="","",'W02 (22-28.09)'!D12)</f>
        <v/>
      </c>
      <c r="F57" s="190" t="str">
        <f>IF('W02 (22-28.09)'!B12="","",'W02 (22-28.09)'!E12)</f>
        <v/>
      </c>
      <c r="G57" s="192" t="str">
        <f>IF('W02 (22-28.09)'!B12="","",IF(OR('W02 (22-28.09)'!F12="",'W02 (22-28.09)'!F12=0),"",'W02 (22-28.09)'!F12))</f>
        <v/>
      </c>
      <c r="H57" s="190" t="str">
        <f>IF('W02 (22-28.09)'!B12="","",'W02 (22-28.09)'!G12)</f>
        <v/>
      </c>
      <c r="I57" s="193" t="str">
        <f>IF('W02 (22-28.09)'!B12="","",'W02 (22-28.09)'!H12)</f>
        <v/>
      </c>
      <c r="J57" s="194" t="str">
        <f>IF('W02 (22-28.09)'!B12="","",IF(OR('W02 (22-28.09)'!I12="",'W02 (22-28.09)'!I12=0),"",'W02 (22-28.09)'!I12))</f>
        <v/>
      </c>
      <c r="K57" s="195" t="str">
        <f>IF('W02 (22-28.09)'!B12="","",IF(OR('W02 (22-28.09)'!J12="",'W02 (22-28.09)'!J12=0),"",'W02 (22-28.09)'!J12))</f>
        <v/>
      </c>
      <c r="L57" s="190" t="str">
        <f>IF('W02 (22-28.09)'!B12="","","Chi tiết ➔")</f>
        <v/>
      </c>
      <c r="M57" s="197" t="str">
        <f>IF('W02 (22-28.09)'!B12="","",'W02 (22-28.09)'!K12)</f>
        <v/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9.5" customHeight="1">
      <c r="A58" s="190" t="str">
        <f t="shared" si="7"/>
        <v/>
      </c>
      <c r="B58" s="191" t="str">
        <f>IF('W02 (22-28.09)'!B13="","",'W02 (22-28.09)'!B13)</f>
        <v/>
      </c>
      <c r="C58" s="190" t="str">
        <f>IF('W02 (22-28.09)'!B13="","",'W02 (22-28.09)'!C13)</f>
        <v/>
      </c>
      <c r="D58" s="190" t="str">
        <f>IF('W02 (22-28.09)'!B13="","","W02")</f>
        <v/>
      </c>
      <c r="E58" s="190" t="str">
        <f>IF('W02 (22-28.09)'!B13="","",'W02 (22-28.09)'!D13)</f>
        <v/>
      </c>
      <c r="F58" s="190" t="str">
        <f>IF('W02 (22-28.09)'!B13="","",'W02 (22-28.09)'!E13)</f>
        <v/>
      </c>
      <c r="G58" s="192" t="str">
        <f>IF('W02 (22-28.09)'!B13="","",IF(OR('W02 (22-28.09)'!F13="",'W02 (22-28.09)'!F13=0),"",'W02 (22-28.09)'!F13))</f>
        <v/>
      </c>
      <c r="H58" s="190" t="str">
        <f>IF('W02 (22-28.09)'!B13="","",'W02 (22-28.09)'!G13)</f>
        <v/>
      </c>
      <c r="I58" s="193" t="str">
        <f>IF('W02 (22-28.09)'!B13="","",'W02 (22-28.09)'!H13)</f>
        <v/>
      </c>
      <c r="J58" s="194" t="str">
        <f>IF('W02 (22-28.09)'!B13="","",IF(OR('W02 (22-28.09)'!I13="",'W02 (22-28.09)'!I13=0),"",'W02 (22-28.09)'!I13))</f>
        <v/>
      </c>
      <c r="K58" s="195" t="str">
        <f>IF('W02 (22-28.09)'!B13="","",IF(OR('W02 (22-28.09)'!J13="",'W02 (22-28.09)'!J13=0),"",'W02 (22-28.09)'!J13))</f>
        <v/>
      </c>
      <c r="L58" s="190" t="str">
        <f>IF('W02 (22-28.09)'!B13="","","Chi tiết ➔")</f>
        <v/>
      </c>
      <c r="M58" s="197" t="str">
        <f>IF('W02 (22-28.09)'!B13="","",'W02 (22-28.09)'!K13)</f>
        <v/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9.5" customHeight="1">
      <c r="A59" s="190" t="str">
        <f t="shared" si="7"/>
        <v/>
      </c>
      <c r="B59" s="191" t="str">
        <f>IF('W02 (22-28.09)'!B14="","",'W02 (22-28.09)'!B14)</f>
        <v/>
      </c>
      <c r="C59" s="190" t="str">
        <f>IF('W02 (22-28.09)'!B14="","",'W02 (22-28.09)'!C14)</f>
        <v/>
      </c>
      <c r="D59" s="190" t="str">
        <f>IF('W02 (22-28.09)'!B14="","","W02")</f>
        <v/>
      </c>
      <c r="E59" s="190" t="str">
        <f>IF('W02 (22-28.09)'!B14="","",'W02 (22-28.09)'!D14)</f>
        <v/>
      </c>
      <c r="F59" s="190" t="str">
        <f>IF('W02 (22-28.09)'!B14="","",'W02 (22-28.09)'!E14)</f>
        <v/>
      </c>
      <c r="G59" s="192" t="str">
        <f>IF('W02 (22-28.09)'!B14="","",IF(OR('W02 (22-28.09)'!F14="",'W02 (22-28.09)'!F14=0),"",'W02 (22-28.09)'!F14))</f>
        <v/>
      </c>
      <c r="H59" s="190" t="str">
        <f>IF('W02 (22-28.09)'!B14="","",'W02 (22-28.09)'!G14)</f>
        <v/>
      </c>
      <c r="I59" s="193" t="str">
        <f>IF('W02 (22-28.09)'!B14="","",'W02 (22-28.09)'!H14)</f>
        <v/>
      </c>
      <c r="J59" s="194" t="str">
        <f>IF('W02 (22-28.09)'!B14="","",IF(OR('W02 (22-28.09)'!I14="",'W02 (22-28.09)'!I14=0),"",'W02 (22-28.09)'!I14))</f>
        <v/>
      </c>
      <c r="K59" s="195" t="str">
        <f>IF('W02 (22-28.09)'!B14="","",IF(OR('W02 (22-28.09)'!J14="",'W02 (22-28.09)'!J14=0),"",'W02 (22-28.09)'!J14))</f>
        <v/>
      </c>
      <c r="L59" s="190" t="str">
        <f>IF('W02 (22-28.09)'!B14="","","Chi tiết ➔")</f>
        <v/>
      </c>
      <c r="M59" s="197" t="str">
        <f>IF('W02 (22-28.09)'!B14="","",'W02 (22-28.09)'!K14)</f>
        <v/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9.5" customHeight="1">
      <c r="A60" s="190" t="str">
        <f t="shared" si="7"/>
        <v/>
      </c>
      <c r="B60" s="191" t="str">
        <f>IF('W02 (22-28.09)'!B15="","",'W02 (22-28.09)'!B15)</f>
        <v/>
      </c>
      <c r="C60" s="190" t="str">
        <f>IF('W02 (22-28.09)'!B15="","",'W02 (22-28.09)'!C15)</f>
        <v/>
      </c>
      <c r="D60" s="190" t="str">
        <f>IF('W02 (22-28.09)'!B15="","","W02")</f>
        <v/>
      </c>
      <c r="E60" s="190" t="str">
        <f>IF('W02 (22-28.09)'!B15="","",'W02 (22-28.09)'!D15)</f>
        <v/>
      </c>
      <c r="F60" s="190" t="str">
        <f>IF('W02 (22-28.09)'!B15="","",'W02 (22-28.09)'!E15)</f>
        <v/>
      </c>
      <c r="G60" s="192" t="str">
        <f>IF('W02 (22-28.09)'!B15="","",IF(OR('W02 (22-28.09)'!F15="",'W02 (22-28.09)'!F15=0),"",'W02 (22-28.09)'!F15))</f>
        <v/>
      </c>
      <c r="H60" s="190" t="str">
        <f>IF('W02 (22-28.09)'!B15="","",'W02 (22-28.09)'!G15)</f>
        <v/>
      </c>
      <c r="I60" s="193" t="str">
        <f>IF('W02 (22-28.09)'!B15="","",'W02 (22-28.09)'!H15)</f>
        <v/>
      </c>
      <c r="J60" s="194" t="str">
        <f>IF('W02 (22-28.09)'!B15="","",IF(OR('W02 (22-28.09)'!I15="",'W02 (22-28.09)'!I15=0),"",'W02 (22-28.09)'!I15))</f>
        <v/>
      </c>
      <c r="K60" s="195" t="str">
        <f>IF('W02 (22-28.09)'!B15="","",IF(OR('W02 (22-28.09)'!J15="",'W02 (22-28.09)'!J15=0),"",'W02 (22-28.09)'!J15))</f>
        <v/>
      </c>
      <c r="L60" s="190" t="str">
        <f>IF('W02 (22-28.09)'!B15="","","Chi tiết ➔")</f>
        <v/>
      </c>
      <c r="M60" s="197" t="str">
        <f>IF('W02 (22-28.09)'!B15="","",'W02 (22-28.09)'!K15)</f>
        <v/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9.5" customHeight="1">
      <c r="A61" s="190" t="str">
        <f t="shared" si="7"/>
        <v/>
      </c>
      <c r="B61" s="191" t="str">
        <f>IF('W02 (22-28.09)'!B16="","",'W02 (22-28.09)'!B16)</f>
        <v/>
      </c>
      <c r="C61" s="190" t="str">
        <f>IF('W02 (22-28.09)'!B16="","",'W02 (22-28.09)'!C16)</f>
        <v/>
      </c>
      <c r="D61" s="190" t="str">
        <f>IF('W02 (22-28.09)'!B16="","","W02")</f>
        <v/>
      </c>
      <c r="E61" s="190" t="str">
        <f>IF('W02 (22-28.09)'!B16="","",'W02 (22-28.09)'!D16)</f>
        <v/>
      </c>
      <c r="F61" s="190" t="str">
        <f>IF('W02 (22-28.09)'!B16="","",'W02 (22-28.09)'!E16)</f>
        <v/>
      </c>
      <c r="G61" s="192" t="str">
        <f>IF('W02 (22-28.09)'!B16="","",IF(OR('W02 (22-28.09)'!F16="",'W02 (22-28.09)'!F16=0),"",'W02 (22-28.09)'!F16))</f>
        <v/>
      </c>
      <c r="H61" s="190" t="str">
        <f>IF('W02 (22-28.09)'!B16="","",'W02 (22-28.09)'!G16)</f>
        <v/>
      </c>
      <c r="I61" s="193" t="str">
        <f>IF('W02 (22-28.09)'!B16="","",'W02 (22-28.09)'!H16)</f>
        <v/>
      </c>
      <c r="J61" s="194" t="str">
        <f>IF('W02 (22-28.09)'!B16="","",IF(OR('W02 (22-28.09)'!I16="",'W02 (22-28.09)'!I16=0),"",'W02 (22-28.09)'!I16))</f>
        <v/>
      </c>
      <c r="K61" s="195" t="str">
        <f>IF('W02 (22-28.09)'!B16="","",IF(OR('W02 (22-28.09)'!J16="",'W02 (22-28.09)'!J16=0),"",'W02 (22-28.09)'!J16))</f>
        <v/>
      </c>
      <c r="L61" s="190" t="str">
        <f>IF('W02 (22-28.09)'!B16="","","Chi tiết ➔")</f>
        <v/>
      </c>
      <c r="M61" s="197" t="str">
        <f>IF('W02 (22-28.09)'!B16="","",'W02 (22-28.09)'!K16)</f>
        <v/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9.5" customHeight="1">
      <c r="A62" s="190" t="str">
        <f t="shared" si="7"/>
        <v/>
      </c>
      <c r="B62" s="191" t="str">
        <f>IF('W02 (22-28.09)'!B17="","",'W02 (22-28.09)'!B17)</f>
        <v/>
      </c>
      <c r="C62" s="190" t="str">
        <f>IF('W02 (22-28.09)'!B17="","",'W02 (22-28.09)'!C17)</f>
        <v/>
      </c>
      <c r="D62" s="190" t="str">
        <f>IF('W02 (22-28.09)'!B17="","","W02")</f>
        <v/>
      </c>
      <c r="E62" s="190" t="str">
        <f>IF('W02 (22-28.09)'!B17="","",'W02 (22-28.09)'!D17)</f>
        <v/>
      </c>
      <c r="F62" s="190" t="str">
        <f>IF('W02 (22-28.09)'!B17="","",'W02 (22-28.09)'!E17)</f>
        <v/>
      </c>
      <c r="G62" s="192" t="str">
        <f>IF('W02 (22-28.09)'!B17="","",IF(OR('W02 (22-28.09)'!F17="",'W02 (22-28.09)'!F17=0),"",'W02 (22-28.09)'!F17))</f>
        <v/>
      </c>
      <c r="H62" s="190" t="str">
        <f>IF('W02 (22-28.09)'!B17="","",'W02 (22-28.09)'!G17)</f>
        <v/>
      </c>
      <c r="I62" s="193" t="str">
        <f>IF('W02 (22-28.09)'!B17="","",'W02 (22-28.09)'!H17)</f>
        <v/>
      </c>
      <c r="J62" s="194" t="str">
        <f>IF('W02 (22-28.09)'!B17="","",IF(OR('W02 (22-28.09)'!I17="",'W02 (22-28.09)'!I17=0),"",'W02 (22-28.09)'!I17))</f>
        <v/>
      </c>
      <c r="K62" s="195" t="str">
        <f>IF('W02 (22-28.09)'!B17="","",IF(OR('W02 (22-28.09)'!J17="",'W02 (22-28.09)'!J17=0),"",'W02 (22-28.09)'!J17))</f>
        <v/>
      </c>
      <c r="L62" s="190" t="str">
        <f>IF('W02 (22-28.09)'!B17="","","Chi tiết ➔")</f>
        <v/>
      </c>
      <c r="M62" s="197" t="str">
        <f>IF('W02 (22-28.09)'!B17="","",'W02 (22-28.09)'!K17)</f>
        <v/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9.5" customHeight="1">
      <c r="A63" s="190" t="str">
        <f t="shared" si="7"/>
        <v/>
      </c>
      <c r="B63" s="191" t="str">
        <f>IF('W02 (22-28.09)'!B18="","",'W02 (22-28.09)'!B18)</f>
        <v/>
      </c>
      <c r="C63" s="190" t="str">
        <f>IF('W02 (22-28.09)'!B18="","",'W02 (22-28.09)'!C18)</f>
        <v/>
      </c>
      <c r="D63" s="190" t="str">
        <f>IF('W02 (22-28.09)'!B18="","","W02")</f>
        <v/>
      </c>
      <c r="E63" s="190" t="str">
        <f>IF('W02 (22-28.09)'!B18="","",'W02 (22-28.09)'!D18)</f>
        <v/>
      </c>
      <c r="F63" s="190" t="str">
        <f>IF('W02 (22-28.09)'!B18="","",'W02 (22-28.09)'!E18)</f>
        <v/>
      </c>
      <c r="G63" s="192" t="str">
        <f>IF('W02 (22-28.09)'!B18="","",IF(OR('W02 (22-28.09)'!F18="",'W02 (22-28.09)'!F18=0),"",'W02 (22-28.09)'!F18))</f>
        <v/>
      </c>
      <c r="H63" s="190" t="str">
        <f>IF('W02 (22-28.09)'!B18="","",'W02 (22-28.09)'!G18)</f>
        <v/>
      </c>
      <c r="I63" s="193" t="str">
        <f>IF('W02 (22-28.09)'!B18="","",'W02 (22-28.09)'!H18)</f>
        <v/>
      </c>
      <c r="J63" s="194" t="str">
        <f>IF('W02 (22-28.09)'!B18="","",IF(OR('W02 (22-28.09)'!I18="",'W02 (22-28.09)'!I18=0),"",'W02 (22-28.09)'!I18))</f>
        <v/>
      </c>
      <c r="K63" s="195" t="str">
        <f>IF('W02 (22-28.09)'!B18="","",IF(OR('W02 (22-28.09)'!J18="",'W02 (22-28.09)'!J18=0),"",'W02 (22-28.09)'!J18))</f>
        <v/>
      </c>
      <c r="L63" s="190" t="str">
        <f>IF('W02 (22-28.09)'!B18="","","Chi tiết ➔")</f>
        <v/>
      </c>
      <c r="M63" s="197" t="str">
        <f>IF('W02 (22-28.09)'!B18="","",'W02 (22-28.09)'!K18)</f>
        <v/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9.5" customHeight="1">
      <c r="A64" s="190" t="str">
        <f t="shared" si="7"/>
        <v/>
      </c>
      <c r="B64" s="191" t="str">
        <f>IF('W02 (22-28.09)'!B19="","",'W02 (22-28.09)'!B19)</f>
        <v/>
      </c>
      <c r="C64" s="190" t="str">
        <f>IF('W02 (22-28.09)'!B19="","",'W02 (22-28.09)'!C19)</f>
        <v/>
      </c>
      <c r="D64" s="190" t="str">
        <f>IF('W02 (22-28.09)'!B19="","","W02")</f>
        <v/>
      </c>
      <c r="E64" s="190" t="str">
        <f>IF('W02 (22-28.09)'!B19="","",'W02 (22-28.09)'!D19)</f>
        <v/>
      </c>
      <c r="F64" s="190" t="str">
        <f>IF('W02 (22-28.09)'!B19="","",'W02 (22-28.09)'!E19)</f>
        <v/>
      </c>
      <c r="G64" s="192" t="str">
        <f>IF('W02 (22-28.09)'!B19="","",IF(OR('W02 (22-28.09)'!F19="",'W02 (22-28.09)'!F19=0),"",'W02 (22-28.09)'!F19))</f>
        <v/>
      </c>
      <c r="H64" s="190" t="str">
        <f>IF('W02 (22-28.09)'!B19="","",'W02 (22-28.09)'!G19)</f>
        <v/>
      </c>
      <c r="I64" s="193" t="str">
        <f>IF('W02 (22-28.09)'!B19="","",'W02 (22-28.09)'!H19)</f>
        <v/>
      </c>
      <c r="J64" s="194" t="str">
        <f>IF('W02 (22-28.09)'!B19="","",IF(OR('W02 (22-28.09)'!I19="",'W02 (22-28.09)'!I19=0),"",'W02 (22-28.09)'!I19))</f>
        <v/>
      </c>
      <c r="K64" s="195" t="str">
        <f>IF('W02 (22-28.09)'!B19="","",IF(OR('W02 (22-28.09)'!J19="",'W02 (22-28.09)'!J19=0),"",'W02 (22-28.09)'!J19))</f>
        <v/>
      </c>
      <c r="L64" s="190" t="str">
        <f>IF('W02 (22-28.09)'!B19="","","Chi tiết ➔")</f>
        <v/>
      </c>
      <c r="M64" s="197" t="str">
        <f>IF('W02 (22-28.09)'!B19="","",'W02 (22-28.09)'!K19)</f>
        <v/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9.5" customHeight="1">
      <c r="A65" s="190" t="str">
        <f t="shared" si="7"/>
        <v/>
      </c>
      <c r="B65" s="191" t="str">
        <f>IF('W02 (22-28.09)'!B20="","",'W02 (22-28.09)'!B20)</f>
        <v/>
      </c>
      <c r="C65" s="190" t="str">
        <f>IF('W02 (22-28.09)'!B20="","",'W02 (22-28.09)'!C20)</f>
        <v/>
      </c>
      <c r="D65" s="190" t="str">
        <f>IF('W02 (22-28.09)'!B20="","","W02")</f>
        <v/>
      </c>
      <c r="E65" s="190" t="str">
        <f>IF('W02 (22-28.09)'!B20="","",'W02 (22-28.09)'!D20)</f>
        <v/>
      </c>
      <c r="F65" s="190" t="str">
        <f>IF('W02 (22-28.09)'!B20="","",'W02 (22-28.09)'!E20)</f>
        <v/>
      </c>
      <c r="G65" s="192" t="str">
        <f>IF('W02 (22-28.09)'!B20="","",IF(OR('W02 (22-28.09)'!F20="",'W02 (22-28.09)'!F20=0),"",'W02 (22-28.09)'!F20))</f>
        <v/>
      </c>
      <c r="H65" s="190" t="str">
        <f>IF('W02 (22-28.09)'!B20="","",'W02 (22-28.09)'!G20)</f>
        <v/>
      </c>
      <c r="I65" s="193" t="str">
        <f>IF('W02 (22-28.09)'!B20="","",'W02 (22-28.09)'!H20)</f>
        <v/>
      </c>
      <c r="J65" s="194" t="str">
        <f>IF('W02 (22-28.09)'!B20="","",IF(OR('W02 (22-28.09)'!I20="",'W02 (22-28.09)'!I20=0),"",'W02 (22-28.09)'!I20))</f>
        <v/>
      </c>
      <c r="K65" s="195" t="str">
        <f>IF('W02 (22-28.09)'!B20="","",IF(OR('W02 (22-28.09)'!J20="",'W02 (22-28.09)'!J20=0),"",'W02 (22-28.09)'!J20))</f>
        <v/>
      </c>
      <c r="L65" s="190" t="str">
        <f>IF('W02 (22-28.09)'!B20="","","Chi tiết ➔")</f>
        <v/>
      </c>
      <c r="M65" s="197" t="str">
        <f>IF('W02 (22-28.09)'!B20="","",'W02 (22-28.09)'!K20)</f>
        <v/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9.5" customHeight="1">
      <c r="A66" s="190" t="str">
        <f t="shared" si="7"/>
        <v/>
      </c>
      <c r="B66" s="191" t="str">
        <f>IF('W02 (22-28.09)'!B21="","",'W02 (22-28.09)'!B21)</f>
        <v/>
      </c>
      <c r="C66" s="190" t="str">
        <f>IF('W02 (22-28.09)'!B21="","",'W02 (22-28.09)'!C21)</f>
        <v/>
      </c>
      <c r="D66" s="190" t="str">
        <f>IF('W02 (22-28.09)'!B21="","","W02")</f>
        <v/>
      </c>
      <c r="E66" s="190" t="str">
        <f>IF('W02 (22-28.09)'!B21="","",'W02 (22-28.09)'!D21)</f>
        <v/>
      </c>
      <c r="F66" s="190" t="str">
        <f>IF('W02 (22-28.09)'!B21="","",'W02 (22-28.09)'!E21)</f>
        <v/>
      </c>
      <c r="G66" s="192" t="str">
        <f>IF('W02 (22-28.09)'!B21="","",IF(OR('W02 (22-28.09)'!F21="",'W02 (22-28.09)'!F21=0),"",'W02 (22-28.09)'!F21))</f>
        <v/>
      </c>
      <c r="H66" s="190" t="str">
        <f>IF('W02 (22-28.09)'!B21="","",'W02 (22-28.09)'!G21)</f>
        <v/>
      </c>
      <c r="I66" s="193" t="str">
        <f>IF('W02 (22-28.09)'!B21="","",'W02 (22-28.09)'!H21)</f>
        <v/>
      </c>
      <c r="J66" s="194" t="str">
        <f>IF('W02 (22-28.09)'!B21="","",IF(OR('W02 (22-28.09)'!I21="",'W02 (22-28.09)'!I21=0),"",'W02 (22-28.09)'!I21))</f>
        <v/>
      </c>
      <c r="K66" s="195" t="str">
        <f>IF('W02 (22-28.09)'!B21="","",IF(OR('W02 (22-28.09)'!J21="",'W02 (22-28.09)'!J21=0),"",'W02 (22-28.09)'!J21))</f>
        <v/>
      </c>
      <c r="L66" s="190" t="str">
        <f>IF('W02 (22-28.09)'!B21="","","Chi tiết ➔")</f>
        <v/>
      </c>
      <c r="M66" s="197" t="str">
        <f>IF('W02 (22-28.09)'!B21="","",'W02 (22-28.09)'!K21)</f>
        <v/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9.5" customHeight="1">
      <c r="A67" s="190" t="str">
        <f t="shared" si="7"/>
        <v/>
      </c>
      <c r="B67" s="191" t="str">
        <f>IF('W02 (22-28.09)'!B22="","",'W02 (22-28.09)'!B22)</f>
        <v/>
      </c>
      <c r="C67" s="190" t="str">
        <f>IF('W02 (22-28.09)'!B22="","",'W02 (22-28.09)'!C22)</f>
        <v/>
      </c>
      <c r="D67" s="190" t="str">
        <f>IF('W02 (22-28.09)'!B22="","","W02")</f>
        <v/>
      </c>
      <c r="E67" s="190" t="str">
        <f>IF('W02 (22-28.09)'!B22="","",'W02 (22-28.09)'!D22)</f>
        <v/>
      </c>
      <c r="F67" s="190" t="str">
        <f>IF('W02 (22-28.09)'!B22="","",'W02 (22-28.09)'!E22)</f>
        <v/>
      </c>
      <c r="G67" s="192" t="str">
        <f>IF('W02 (22-28.09)'!B22="","",IF(OR('W02 (22-28.09)'!F22="",'W02 (22-28.09)'!F22=0),"",'W02 (22-28.09)'!F22))</f>
        <v/>
      </c>
      <c r="H67" s="190" t="str">
        <f>IF('W02 (22-28.09)'!B22="","",'W02 (22-28.09)'!G22)</f>
        <v/>
      </c>
      <c r="I67" s="193" t="str">
        <f>IF('W02 (22-28.09)'!B22="","",'W02 (22-28.09)'!H22)</f>
        <v/>
      </c>
      <c r="J67" s="194" t="str">
        <f>IF('W02 (22-28.09)'!B22="","",IF(OR('W02 (22-28.09)'!I22="",'W02 (22-28.09)'!I22=0),"",'W02 (22-28.09)'!I22))</f>
        <v/>
      </c>
      <c r="K67" s="195" t="str">
        <f>IF('W02 (22-28.09)'!B22="","",IF(OR('W02 (22-28.09)'!J22="",'W02 (22-28.09)'!J22=0),"",'W02 (22-28.09)'!J22))</f>
        <v/>
      </c>
      <c r="L67" s="190" t="str">
        <f>IF('W02 (22-28.09)'!B22="","","Chi tiết ➔")</f>
        <v/>
      </c>
      <c r="M67" s="197" t="str">
        <f>IF('W02 (22-28.09)'!B22="","",'W02 (22-28.09)'!K22)</f>
        <v/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1.75" customHeight="1">
      <c r="A68" s="200" t="s">
        <v>367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4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9.5" customHeight="1">
      <c r="A69" s="190">
        <f t="shared" ref="A69:A115" si="8">IF(B69="","",COUNTA($B$41:B69))</f>
        <v>27</v>
      </c>
      <c r="B69" s="191" t="str">
        <f>IF('W03 (29-05.10)'!B11="","",'W03 (29-05.10)'!B11)</f>
        <v>Bệnh viện Hạnh Phúc</v>
      </c>
      <c r="C69" s="190" t="str">
        <f>IF('W03 (29-05.10)'!B11="","",'W03 (29-05.10)'!C11)</f>
        <v>HCMC</v>
      </c>
      <c r="D69" s="190" t="str">
        <f>IF('W03 (29-05.10)'!B11="","","W03")</f>
        <v>W03</v>
      </c>
      <c r="E69" s="190" t="str">
        <f>IF('W03 (29-05.10)'!B11="","",'W03 (29-05.10)'!D11)</f>
        <v/>
      </c>
      <c r="F69" s="190" t="str">
        <f>IF('W03 (29-05.10)'!B11="","",'W03 (29-05.10)'!E11)</f>
        <v/>
      </c>
      <c r="G69" s="192" t="str">
        <f>IF('W03 (29-05.10)'!B11="","",IF(OR('W03 (29-05.10)'!F11="",'W03 (29-05.10)'!F11=0),"",'W03 (29-05.10)'!F11))</f>
        <v/>
      </c>
      <c r="H69" s="190" t="str">
        <f>IF('W03 (29-05.10)'!B11="","",'W03 (29-05.10)'!G11)</f>
        <v/>
      </c>
      <c r="I69" s="193" t="str">
        <f>IF('W03 (29-05.10)'!B11="","",'W03 (29-05.10)'!H11)</f>
        <v/>
      </c>
      <c r="J69" s="194">
        <f>IF('W03 (29-05.10)'!B11="","",IF(OR('W03 (29-05.10)'!I11="",'W03 (29-05.10)'!I11=0),"",'W03 (29-05.10)'!I11))</f>
        <v>46298</v>
      </c>
      <c r="K69" s="195" t="str">
        <f>IF('W03 (29-05.10)'!B11="","",IF(OR('W03 (29-05.10)'!J11="",'W03 (29-05.10)'!J11=0),"",'W03 (29-05.10)'!J11))</f>
        <v/>
      </c>
      <c r="L69" s="190" t="str">
        <f>IF('W03 (29-05.10)'!B11="","","Chi tiết ➔")</f>
        <v>Chi tiết ➔</v>
      </c>
      <c r="M69" s="196" t="str">
        <f>IF('W03 (29-05.10)'!B11="","",'W03 (29-05.10)'!K11)</f>
        <v/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9.5" customHeight="1">
      <c r="A70" s="190" t="str">
        <f t="shared" si="8"/>
        <v/>
      </c>
      <c r="B70" s="191" t="str">
        <f>IF('W03 (29-05.10)'!B12="","",'W03 (29-05.10)'!B12)</f>
        <v/>
      </c>
      <c r="C70" s="190" t="str">
        <f>IF('W03 (29-05.10)'!B12="","",'W03 (29-05.10)'!C12)</f>
        <v/>
      </c>
      <c r="D70" s="190" t="str">
        <f>IF('W03 (29-05.10)'!B12="","","W03")</f>
        <v/>
      </c>
      <c r="E70" s="190" t="str">
        <f>IF('W03 (29-05.10)'!B12="","",'W03 (29-05.10)'!D12)</f>
        <v/>
      </c>
      <c r="F70" s="190" t="str">
        <f>IF('W03 (29-05.10)'!B12="","",'W03 (29-05.10)'!E12)</f>
        <v/>
      </c>
      <c r="G70" s="192" t="str">
        <f>IF('W03 (29-05.10)'!B12="","",IF(OR('W03 (29-05.10)'!F12="",'W03 (29-05.10)'!F12=0),"",'W03 (29-05.10)'!F12))</f>
        <v/>
      </c>
      <c r="H70" s="190" t="str">
        <f>IF('W03 (29-05.10)'!B12="","",'W03 (29-05.10)'!G12)</f>
        <v/>
      </c>
      <c r="I70" s="193" t="str">
        <f>IF('W03 (29-05.10)'!B12="","",'W03 (29-05.10)'!H12)</f>
        <v/>
      </c>
      <c r="J70" s="194" t="str">
        <f>IF('W03 (29-05.10)'!B12="","",IF(OR('W03 (29-05.10)'!I12="",'W03 (29-05.10)'!I12=0),"",'W03 (29-05.10)'!I12))</f>
        <v/>
      </c>
      <c r="K70" s="195" t="str">
        <f>IF('W03 (29-05.10)'!B12="","",IF(OR('W03 (29-05.10)'!J12="",'W03 (29-05.10)'!J12=0),"",'W03 (29-05.10)'!J12))</f>
        <v/>
      </c>
      <c r="L70" s="190" t="str">
        <f>IF('W03 (29-05.10)'!B12="","","Chi tiết ➔")</f>
        <v/>
      </c>
      <c r="M70" s="197" t="str">
        <f>IF('W03 (29-05.10)'!B12="","",'W03 (29-05.10)'!K12)</f>
        <v/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9.5" customHeight="1">
      <c r="A71" s="190" t="str">
        <f t="shared" si="8"/>
        <v/>
      </c>
      <c r="B71" s="191" t="str">
        <f>IF('W03 (29-05.10)'!B13="","",'W03 (29-05.10)'!B13)</f>
        <v/>
      </c>
      <c r="C71" s="190" t="str">
        <f>IF('W03 (29-05.10)'!B13="","",'W03 (29-05.10)'!C13)</f>
        <v/>
      </c>
      <c r="D71" s="190" t="str">
        <f>IF('W03 (29-05.10)'!B13="","","W03")</f>
        <v/>
      </c>
      <c r="E71" s="190" t="str">
        <f>IF('W03 (29-05.10)'!B13="","",'W03 (29-05.10)'!D13)</f>
        <v/>
      </c>
      <c r="F71" s="190" t="str">
        <f>IF('W03 (29-05.10)'!B13="","",'W03 (29-05.10)'!E13)</f>
        <v/>
      </c>
      <c r="G71" s="192" t="str">
        <f>IF('W03 (29-05.10)'!B13="","",IF(OR('W03 (29-05.10)'!F13="",'W03 (29-05.10)'!F13=0),"",'W03 (29-05.10)'!F13))</f>
        <v/>
      </c>
      <c r="H71" s="190" t="str">
        <f>IF('W03 (29-05.10)'!B13="","",'W03 (29-05.10)'!G13)</f>
        <v/>
      </c>
      <c r="I71" s="193" t="str">
        <f>IF('W03 (29-05.10)'!B13="","",'W03 (29-05.10)'!H13)</f>
        <v/>
      </c>
      <c r="J71" s="194" t="str">
        <f>IF('W03 (29-05.10)'!B13="","",IF(OR('W03 (29-05.10)'!I13="",'W03 (29-05.10)'!I13=0),"",'W03 (29-05.10)'!I13))</f>
        <v/>
      </c>
      <c r="K71" s="195" t="str">
        <f>IF('W03 (29-05.10)'!B13="","",IF(OR('W03 (29-05.10)'!J13="",'W03 (29-05.10)'!J13=0),"",'W03 (29-05.10)'!J13))</f>
        <v/>
      </c>
      <c r="L71" s="190" t="str">
        <f>IF('W03 (29-05.10)'!B13="","","Chi tiết ➔")</f>
        <v/>
      </c>
      <c r="M71" s="197" t="str">
        <f>IF('W03 (29-05.10)'!B13="","",'W03 (29-05.10)'!K13)</f>
        <v/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9.5" customHeight="1">
      <c r="A72" s="190" t="str">
        <f t="shared" si="8"/>
        <v/>
      </c>
      <c r="B72" s="191" t="str">
        <f>IF('W03 (29-05.10)'!B14="","",'W03 (29-05.10)'!B14)</f>
        <v/>
      </c>
      <c r="C72" s="190" t="str">
        <f>IF('W03 (29-05.10)'!B14="","",'W03 (29-05.10)'!C14)</f>
        <v/>
      </c>
      <c r="D72" s="190" t="str">
        <f>IF('W03 (29-05.10)'!B14="","","W03")</f>
        <v/>
      </c>
      <c r="E72" s="190" t="str">
        <f>IF('W03 (29-05.10)'!B14="","",'W03 (29-05.10)'!D14)</f>
        <v/>
      </c>
      <c r="F72" s="190" t="str">
        <f>IF('W03 (29-05.10)'!B14="","",'W03 (29-05.10)'!E14)</f>
        <v/>
      </c>
      <c r="G72" s="192" t="str">
        <f>IF('W03 (29-05.10)'!B14="","",IF(OR('W03 (29-05.10)'!F14="",'W03 (29-05.10)'!F14=0),"",'W03 (29-05.10)'!F14))</f>
        <v/>
      </c>
      <c r="H72" s="190" t="str">
        <f>IF('W03 (29-05.10)'!B14="","",'W03 (29-05.10)'!G14)</f>
        <v/>
      </c>
      <c r="I72" s="193" t="str">
        <f>IF('W03 (29-05.10)'!B14="","",'W03 (29-05.10)'!H14)</f>
        <v/>
      </c>
      <c r="J72" s="194" t="str">
        <f>IF('W03 (29-05.10)'!B14="","",IF(OR('W03 (29-05.10)'!I14="",'W03 (29-05.10)'!I14=0),"",'W03 (29-05.10)'!I14))</f>
        <v/>
      </c>
      <c r="K72" s="195" t="str">
        <f>IF('W03 (29-05.10)'!B14="","",IF(OR('W03 (29-05.10)'!J14="",'W03 (29-05.10)'!J14=0),"",'W03 (29-05.10)'!J14))</f>
        <v/>
      </c>
      <c r="L72" s="190" t="str">
        <f>IF('W03 (29-05.10)'!B14="","","Chi tiết ➔")</f>
        <v/>
      </c>
      <c r="M72" s="197" t="str">
        <f>IF('W03 (29-05.10)'!B14="","",'W03 (29-05.10)'!K14)</f>
        <v/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9.5" customHeight="1">
      <c r="A73" s="190" t="str">
        <f t="shared" si="8"/>
        <v/>
      </c>
      <c r="B73" s="191" t="str">
        <f>IF('W03 (29-05.10)'!B15="","",'W03 (29-05.10)'!B15)</f>
        <v/>
      </c>
      <c r="C73" s="190" t="str">
        <f>IF('W03 (29-05.10)'!B15="","",'W03 (29-05.10)'!C15)</f>
        <v/>
      </c>
      <c r="D73" s="190" t="str">
        <f>IF('W03 (29-05.10)'!B15="","","W03")</f>
        <v/>
      </c>
      <c r="E73" s="190" t="str">
        <f>IF('W03 (29-05.10)'!B15="","",'W03 (29-05.10)'!D15)</f>
        <v/>
      </c>
      <c r="F73" s="190" t="str">
        <f>IF('W03 (29-05.10)'!B15="","",'W03 (29-05.10)'!E15)</f>
        <v/>
      </c>
      <c r="G73" s="192" t="str">
        <f>IF('W03 (29-05.10)'!B15="","",IF(OR('W03 (29-05.10)'!F15="",'W03 (29-05.10)'!F15=0),"",'W03 (29-05.10)'!F15))</f>
        <v/>
      </c>
      <c r="H73" s="190" t="str">
        <f>IF('W03 (29-05.10)'!B15="","",'W03 (29-05.10)'!G15)</f>
        <v/>
      </c>
      <c r="I73" s="193" t="str">
        <f>IF('W03 (29-05.10)'!B15="","",'W03 (29-05.10)'!H15)</f>
        <v/>
      </c>
      <c r="J73" s="194" t="str">
        <f>IF('W03 (29-05.10)'!B15="","",IF(OR('W03 (29-05.10)'!I15="",'W03 (29-05.10)'!I15=0),"",'W03 (29-05.10)'!I15))</f>
        <v/>
      </c>
      <c r="K73" s="195" t="str">
        <f>IF('W03 (29-05.10)'!B15="","",IF(OR('W03 (29-05.10)'!J15="",'W03 (29-05.10)'!J15=0),"",'W03 (29-05.10)'!J15))</f>
        <v/>
      </c>
      <c r="L73" s="190" t="str">
        <f>IF('W03 (29-05.10)'!B15="","","Chi tiết ➔")</f>
        <v/>
      </c>
      <c r="M73" s="197" t="str">
        <f>IF('W03 (29-05.10)'!B15="","",'W03 (29-05.10)'!K15)</f>
        <v/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9.5" customHeight="1">
      <c r="A74" s="190" t="str">
        <f t="shared" si="8"/>
        <v/>
      </c>
      <c r="B74" s="191" t="str">
        <f>IF('W03 (29-05.10)'!B16="","",'W03 (29-05.10)'!B16)</f>
        <v/>
      </c>
      <c r="C74" s="190" t="str">
        <f>IF('W03 (29-05.10)'!B16="","",'W03 (29-05.10)'!C16)</f>
        <v/>
      </c>
      <c r="D74" s="190" t="str">
        <f>IF('W03 (29-05.10)'!B16="","","W03")</f>
        <v/>
      </c>
      <c r="E74" s="190" t="str">
        <f>IF('W03 (29-05.10)'!B16="","",'W03 (29-05.10)'!D16)</f>
        <v/>
      </c>
      <c r="F74" s="190" t="str">
        <f>IF('W03 (29-05.10)'!B16="","",'W03 (29-05.10)'!E16)</f>
        <v/>
      </c>
      <c r="G74" s="192" t="str">
        <f>IF('W03 (29-05.10)'!B16="","",IF(OR('W03 (29-05.10)'!F16="",'W03 (29-05.10)'!F16=0),"",'W03 (29-05.10)'!F16))</f>
        <v/>
      </c>
      <c r="H74" s="190" t="str">
        <f>IF('W03 (29-05.10)'!B16="","",'W03 (29-05.10)'!G16)</f>
        <v/>
      </c>
      <c r="I74" s="193" t="str">
        <f>IF('W03 (29-05.10)'!B16="","",'W03 (29-05.10)'!H16)</f>
        <v/>
      </c>
      <c r="J74" s="194" t="str">
        <f>IF('W03 (29-05.10)'!B16="","",IF(OR('W03 (29-05.10)'!I16="",'W03 (29-05.10)'!I16=0),"",'W03 (29-05.10)'!I16))</f>
        <v/>
      </c>
      <c r="K74" s="195" t="str">
        <f>IF('W03 (29-05.10)'!B16="","",IF(OR('W03 (29-05.10)'!J16="",'W03 (29-05.10)'!J16=0),"",'W03 (29-05.10)'!J16))</f>
        <v/>
      </c>
      <c r="L74" s="190" t="str">
        <f>IF('W03 (29-05.10)'!B16="","","Chi tiết ➔")</f>
        <v/>
      </c>
      <c r="M74" s="197" t="str">
        <f>IF('W03 (29-05.10)'!B16="","",'W03 (29-05.10)'!K16)</f>
        <v/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9.5" customHeight="1">
      <c r="A75" s="190" t="str">
        <f t="shared" si="8"/>
        <v/>
      </c>
      <c r="B75" s="191" t="str">
        <f>IF('W03 (29-05.10)'!B17="","",'W03 (29-05.10)'!B17)</f>
        <v/>
      </c>
      <c r="C75" s="190" t="str">
        <f>IF('W03 (29-05.10)'!B17="","",'W03 (29-05.10)'!C17)</f>
        <v/>
      </c>
      <c r="D75" s="190" t="str">
        <f>IF('W03 (29-05.10)'!B17="","","W03")</f>
        <v/>
      </c>
      <c r="E75" s="190" t="str">
        <f>IF('W03 (29-05.10)'!B17="","",'W03 (29-05.10)'!D17)</f>
        <v/>
      </c>
      <c r="F75" s="190" t="str">
        <f>IF('W03 (29-05.10)'!B17="","",'W03 (29-05.10)'!E17)</f>
        <v/>
      </c>
      <c r="G75" s="192" t="str">
        <f>IF('W03 (29-05.10)'!B17="","",IF(OR('W03 (29-05.10)'!F17="",'W03 (29-05.10)'!F17=0),"",'W03 (29-05.10)'!F17))</f>
        <v/>
      </c>
      <c r="H75" s="190" t="str">
        <f>IF('W03 (29-05.10)'!B17="","",'W03 (29-05.10)'!G17)</f>
        <v/>
      </c>
      <c r="I75" s="193" t="str">
        <f>IF('W03 (29-05.10)'!B17="","",'W03 (29-05.10)'!H17)</f>
        <v/>
      </c>
      <c r="J75" s="194" t="str">
        <f>IF('W03 (29-05.10)'!B17="","",IF(OR('W03 (29-05.10)'!I17="",'W03 (29-05.10)'!I17=0),"",'W03 (29-05.10)'!I17))</f>
        <v/>
      </c>
      <c r="K75" s="195" t="str">
        <f>IF('W03 (29-05.10)'!B17="","",IF(OR('W03 (29-05.10)'!J17="",'W03 (29-05.10)'!J17=0),"",'W03 (29-05.10)'!J17))</f>
        <v/>
      </c>
      <c r="L75" s="190" t="str">
        <f>IF('W03 (29-05.10)'!B17="","","Chi tiết ➔")</f>
        <v/>
      </c>
      <c r="M75" s="197" t="str">
        <f>IF('W03 (29-05.10)'!B17="","",'W03 (29-05.10)'!K17)</f>
        <v/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9.5" customHeight="1">
      <c r="A76" s="190" t="str">
        <f t="shared" si="8"/>
        <v/>
      </c>
      <c r="B76" s="191" t="str">
        <f>IF('W03 (29-05.10)'!B18="","",'W03 (29-05.10)'!B18)</f>
        <v/>
      </c>
      <c r="C76" s="190" t="str">
        <f>IF('W03 (29-05.10)'!B18="","",'W03 (29-05.10)'!C18)</f>
        <v/>
      </c>
      <c r="D76" s="190" t="str">
        <f>IF('W03 (29-05.10)'!B18="","","W03")</f>
        <v/>
      </c>
      <c r="E76" s="190" t="str">
        <f>IF('W03 (29-05.10)'!B18="","",'W03 (29-05.10)'!D18)</f>
        <v/>
      </c>
      <c r="F76" s="190" t="str">
        <f>IF('W03 (29-05.10)'!B18="","",'W03 (29-05.10)'!E18)</f>
        <v/>
      </c>
      <c r="G76" s="192" t="str">
        <f>IF('W03 (29-05.10)'!B18="","",IF(OR('W03 (29-05.10)'!F18="",'W03 (29-05.10)'!F18=0),"",'W03 (29-05.10)'!F18))</f>
        <v/>
      </c>
      <c r="H76" s="190" t="str">
        <f>IF('W03 (29-05.10)'!B18="","",'W03 (29-05.10)'!G18)</f>
        <v/>
      </c>
      <c r="I76" s="193" t="str">
        <f>IF('W03 (29-05.10)'!B18="","",'W03 (29-05.10)'!H18)</f>
        <v/>
      </c>
      <c r="J76" s="194" t="str">
        <f>IF('W03 (29-05.10)'!B18="","",IF(OR('W03 (29-05.10)'!I18="",'W03 (29-05.10)'!I18=0),"",'W03 (29-05.10)'!I18))</f>
        <v/>
      </c>
      <c r="K76" s="195" t="str">
        <f>IF('W03 (29-05.10)'!B18="","",IF(OR('W03 (29-05.10)'!J18="",'W03 (29-05.10)'!J18=0),"",'W03 (29-05.10)'!J18))</f>
        <v/>
      </c>
      <c r="L76" s="190" t="str">
        <f>IF('W03 (29-05.10)'!B18="","","Chi tiết ➔")</f>
        <v/>
      </c>
      <c r="M76" s="197" t="str">
        <f>IF('W03 (29-05.10)'!B18="","",'W03 (29-05.10)'!K18)</f>
        <v/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9.5" customHeight="1">
      <c r="A77" s="190">
        <f t="shared" si="8"/>
        <v>35</v>
      </c>
      <c r="B77" s="191" t="str">
        <f>IF('W04 (06-12.10)'!B11="","",'W04 (06-12.10)'!B11)</f>
        <v>Bệnh viện Hoàn Mỹ</v>
      </c>
      <c r="C77" s="190" t="str">
        <f>IF('W04 (06-12.10)'!B11="","",'W04 (06-12.10)'!C11)</f>
        <v>HCMC</v>
      </c>
      <c r="D77" s="190" t="str">
        <f>IF('W04 (06-12.10)'!B11="","","W04")</f>
        <v>W04</v>
      </c>
      <c r="E77" s="190" t="str">
        <f>IF('W04 (06-12.10)'!B11="","",'W04 (06-12.10)'!D11)</f>
        <v/>
      </c>
      <c r="F77" s="190" t="str">
        <f>IF('W04 (06-12.10)'!B11="","",'W04 (06-12.10)'!E11)</f>
        <v/>
      </c>
      <c r="G77" s="192" t="str">
        <f>IF('W04 (06-12.10)'!B11="","",IF(OR('W04 (06-12.10)'!F11="",'W04 (06-12.10)'!F11=0),"",'W04 (06-12.10)'!F11))</f>
        <v/>
      </c>
      <c r="H77" s="190" t="str">
        <f>IF('W04 (06-12.10)'!B11="","",'W04 (06-12.10)'!G11)</f>
        <v/>
      </c>
      <c r="I77" s="193" t="str">
        <f>IF('W04 (06-12.10)'!B11="","",'W04 (06-12.10)'!H11)</f>
        <v/>
      </c>
      <c r="J77" s="194">
        <f>IF('W04 (06-12.10)'!B11="","",IF(OR('W04 (06-12.10)'!I11="",'W04 (06-12.10)'!I11=0),"",'W04 (06-12.10)'!I11))</f>
        <v>46305</v>
      </c>
      <c r="K77" s="195" t="str">
        <f>IF('W04 (06-12.10)'!B11="","",IF(OR('W04 (06-12.10)'!J11="",'W04 (06-12.10)'!J11=0),"",'W04 (06-12.10)'!J11))</f>
        <v/>
      </c>
      <c r="L77" s="190" t="str">
        <f>IF('W04 (06-12.10)'!B11="","","Chi tiết ➔")</f>
        <v>Chi tiết ➔</v>
      </c>
      <c r="M77" s="196" t="str">
        <f>IF('W04 (06-12.10)'!B11="","",'W04 (06-12.10)'!K11)</f>
        <v/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9.5" customHeight="1">
      <c r="A78" s="190">
        <f t="shared" si="8"/>
        <v>36</v>
      </c>
      <c r="B78" s="191" t="str">
        <f>IF('W04 (06-12.10)'!B12="","",'W04 (06-12.10)'!B12)</f>
        <v>Bệnh VIện Hoàn Mỹ Bình Dương</v>
      </c>
      <c r="C78" s="190" t="str">
        <f>IF('W04 (06-12.10)'!B12="","",'W04 (06-12.10)'!C12)</f>
        <v>HCMC</v>
      </c>
      <c r="D78" s="190" t="str">
        <f>IF('W04 (06-12.10)'!B12="","","W04")</f>
        <v>W04</v>
      </c>
      <c r="E78" s="190" t="str">
        <f>IF('W04 (06-12.10)'!B12="","",'W04 (06-12.10)'!D12)</f>
        <v/>
      </c>
      <c r="F78" s="190" t="str">
        <f>IF('W04 (06-12.10)'!B12="","",'W04 (06-12.10)'!E12)</f>
        <v/>
      </c>
      <c r="G78" s="192" t="str">
        <f>IF('W04 (06-12.10)'!B12="","",IF(OR('W04 (06-12.10)'!F12="",'W04 (06-12.10)'!F12=0),"",'W04 (06-12.10)'!F12))</f>
        <v/>
      </c>
      <c r="H78" s="190" t="str">
        <f>IF('W04 (06-12.10)'!B12="","",'W04 (06-12.10)'!G12)</f>
        <v/>
      </c>
      <c r="I78" s="193" t="str">
        <f>IF('W04 (06-12.10)'!B12="","",'W04 (06-12.10)'!H12)</f>
        <v/>
      </c>
      <c r="J78" s="194">
        <f>IF('W04 (06-12.10)'!B12="","",IF(OR('W04 (06-12.10)'!I12="",'W04 (06-12.10)'!I12=0),"",'W04 (06-12.10)'!I12))</f>
        <v>46307</v>
      </c>
      <c r="K78" s="195" t="str">
        <f>IF('W04 (06-12.10)'!B12="","",IF(OR('W04 (06-12.10)'!J12="",'W04 (06-12.10)'!J12=0),"",'W04 (06-12.10)'!J12))</f>
        <v/>
      </c>
      <c r="L78" s="190" t="str">
        <f>IF('W04 (06-12.10)'!B12="","","Chi tiết ➔")</f>
        <v>Chi tiết ➔</v>
      </c>
      <c r="M78" s="196" t="str">
        <f>IF('W04 (06-12.10)'!B12="","",'W04 (06-12.10)'!K12)</f>
        <v/>
      </c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9.5" customHeight="1">
      <c r="A79" s="190" t="str">
        <f t="shared" si="8"/>
        <v/>
      </c>
      <c r="B79" s="191" t="str">
        <f>IF('W04 (06-12.10)'!B13="","",'W04 (06-12.10)'!B13)</f>
        <v/>
      </c>
      <c r="C79" s="190" t="str">
        <f>IF('W04 (06-12.10)'!B13="","",'W04 (06-12.10)'!C13)</f>
        <v/>
      </c>
      <c r="D79" s="190" t="str">
        <f>IF('W04 (06-12.10)'!B13="","","W04")</f>
        <v/>
      </c>
      <c r="E79" s="190" t="str">
        <f>IF('W04 (06-12.10)'!B13="","",'W04 (06-12.10)'!D13)</f>
        <v/>
      </c>
      <c r="F79" s="190" t="str">
        <f>IF('W04 (06-12.10)'!B13="","",'W04 (06-12.10)'!E13)</f>
        <v/>
      </c>
      <c r="G79" s="192" t="str">
        <f>IF('W04 (06-12.10)'!B13="","",IF(OR('W04 (06-12.10)'!F13="",'W04 (06-12.10)'!F13=0),"",'W04 (06-12.10)'!F13))</f>
        <v/>
      </c>
      <c r="H79" s="190" t="str">
        <f>IF('W04 (06-12.10)'!B13="","",'W04 (06-12.10)'!G13)</f>
        <v/>
      </c>
      <c r="I79" s="193" t="str">
        <f>IF('W04 (06-12.10)'!B13="","",'W04 (06-12.10)'!H13)</f>
        <v/>
      </c>
      <c r="J79" s="194" t="str">
        <f>IF('W04 (06-12.10)'!B13="","",IF(OR('W04 (06-12.10)'!I13="",'W04 (06-12.10)'!I13=0),"",'W04 (06-12.10)'!I13))</f>
        <v/>
      </c>
      <c r="K79" s="195" t="str">
        <f>IF('W04 (06-12.10)'!B13="","",IF(OR('W04 (06-12.10)'!J13="",'W04 (06-12.10)'!J13=0),"",'W04 (06-12.10)'!J13))</f>
        <v/>
      </c>
      <c r="L79" s="190" t="str">
        <f>IF('W04 (06-12.10)'!B13="","","Chi tiết ➔")</f>
        <v/>
      </c>
      <c r="M79" s="197" t="str">
        <f>IF('W04 (06-12.10)'!B13="","",'W04 (06-12.10)'!K13)</f>
        <v/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9.5" customHeight="1">
      <c r="A80" s="190" t="str">
        <f t="shared" si="8"/>
        <v/>
      </c>
      <c r="B80" s="191" t="str">
        <f>IF('W04 (06-12.10)'!B14="","",'W04 (06-12.10)'!B14)</f>
        <v/>
      </c>
      <c r="C80" s="190" t="str">
        <f>IF('W04 (06-12.10)'!B14="","",'W04 (06-12.10)'!C14)</f>
        <v/>
      </c>
      <c r="D80" s="190" t="str">
        <f>IF('W04 (06-12.10)'!B14="","","W04")</f>
        <v/>
      </c>
      <c r="E80" s="190" t="str">
        <f>IF('W04 (06-12.10)'!B14="","",'W04 (06-12.10)'!D14)</f>
        <v/>
      </c>
      <c r="F80" s="190" t="str">
        <f>IF('W04 (06-12.10)'!B14="","",'W04 (06-12.10)'!E14)</f>
        <v/>
      </c>
      <c r="G80" s="192" t="str">
        <f>IF('W04 (06-12.10)'!B14="","",IF(OR('W04 (06-12.10)'!F14="",'W04 (06-12.10)'!F14=0),"",'W04 (06-12.10)'!F14))</f>
        <v/>
      </c>
      <c r="H80" s="190" t="str">
        <f>IF('W04 (06-12.10)'!B14="","",'W04 (06-12.10)'!G14)</f>
        <v/>
      </c>
      <c r="I80" s="193" t="str">
        <f>IF('W04 (06-12.10)'!B14="","",'W04 (06-12.10)'!H14)</f>
        <v/>
      </c>
      <c r="J80" s="194" t="str">
        <f>IF('W04 (06-12.10)'!B14="","",IF(OR('W04 (06-12.10)'!I14="",'W04 (06-12.10)'!I14=0),"",'W04 (06-12.10)'!I14))</f>
        <v/>
      </c>
      <c r="K80" s="195" t="str">
        <f>IF('W04 (06-12.10)'!B14="","",IF(OR('W04 (06-12.10)'!J14="",'W04 (06-12.10)'!J14=0),"",'W04 (06-12.10)'!J14))</f>
        <v/>
      </c>
      <c r="L80" s="190" t="str">
        <f>IF('W04 (06-12.10)'!B14="","","Chi tiết ➔")</f>
        <v/>
      </c>
      <c r="M80" s="197" t="str">
        <f>IF('W04 (06-12.10)'!B14="","",'W04 (06-12.10)'!K14)</f>
        <v/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9.5" customHeight="1">
      <c r="A81" s="190" t="str">
        <f t="shared" si="8"/>
        <v/>
      </c>
      <c r="B81" s="191" t="str">
        <f>IF('W04 (06-12.10)'!B15="","",'W04 (06-12.10)'!B15)</f>
        <v/>
      </c>
      <c r="C81" s="190" t="str">
        <f>IF('W04 (06-12.10)'!B15="","",'W04 (06-12.10)'!C15)</f>
        <v/>
      </c>
      <c r="D81" s="190" t="str">
        <f>IF('W04 (06-12.10)'!B15="","","W04")</f>
        <v/>
      </c>
      <c r="E81" s="190" t="str">
        <f>IF('W04 (06-12.10)'!B15="","",'W04 (06-12.10)'!D15)</f>
        <v/>
      </c>
      <c r="F81" s="190" t="str">
        <f>IF('W04 (06-12.10)'!B15="","",'W04 (06-12.10)'!E15)</f>
        <v/>
      </c>
      <c r="G81" s="192" t="str">
        <f>IF('W04 (06-12.10)'!B15="","",IF(OR('W04 (06-12.10)'!F15="",'W04 (06-12.10)'!F15=0),"",'W04 (06-12.10)'!F15))</f>
        <v/>
      </c>
      <c r="H81" s="190" t="str">
        <f>IF('W04 (06-12.10)'!B15="","",'W04 (06-12.10)'!G15)</f>
        <v/>
      </c>
      <c r="I81" s="193" t="str">
        <f>IF('W04 (06-12.10)'!B15="","",'W04 (06-12.10)'!H15)</f>
        <v/>
      </c>
      <c r="J81" s="194" t="str">
        <f>IF('W04 (06-12.10)'!B15="","",IF(OR('W04 (06-12.10)'!I15="",'W04 (06-12.10)'!I15=0),"",'W04 (06-12.10)'!I15))</f>
        <v/>
      </c>
      <c r="K81" s="195" t="str">
        <f>IF('W04 (06-12.10)'!B15="","",IF(OR('W04 (06-12.10)'!J15="",'W04 (06-12.10)'!J15=0),"",'W04 (06-12.10)'!J15))</f>
        <v/>
      </c>
      <c r="L81" s="190" t="str">
        <f>IF('W04 (06-12.10)'!B15="","","Chi tiết ➔")</f>
        <v/>
      </c>
      <c r="M81" s="197" t="str">
        <f>IF('W04 (06-12.10)'!B15="","",'W04 (06-12.10)'!K15)</f>
        <v/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9.5" customHeight="1">
      <c r="A82" s="190" t="str">
        <f t="shared" si="8"/>
        <v/>
      </c>
      <c r="B82" s="191" t="str">
        <f>IF('W04 (06-12.10)'!B16="","",'W04 (06-12.10)'!B16)</f>
        <v/>
      </c>
      <c r="C82" s="190" t="str">
        <f>IF('W04 (06-12.10)'!B16="","",'W04 (06-12.10)'!C16)</f>
        <v/>
      </c>
      <c r="D82" s="190" t="str">
        <f>IF('W04 (06-12.10)'!B16="","","W04")</f>
        <v/>
      </c>
      <c r="E82" s="190" t="str">
        <f>IF('W04 (06-12.10)'!B16="","",'W04 (06-12.10)'!D16)</f>
        <v/>
      </c>
      <c r="F82" s="190" t="str">
        <f>IF('W04 (06-12.10)'!B16="","",'W04 (06-12.10)'!E16)</f>
        <v/>
      </c>
      <c r="G82" s="192" t="str">
        <f>IF('W04 (06-12.10)'!B16="","",IF(OR('W04 (06-12.10)'!F16="",'W04 (06-12.10)'!F16=0),"",'W04 (06-12.10)'!F16))</f>
        <v/>
      </c>
      <c r="H82" s="190" t="str">
        <f>IF('W04 (06-12.10)'!B16="","",'W04 (06-12.10)'!G16)</f>
        <v/>
      </c>
      <c r="I82" s="193" t="str">
        <f>IF('W04 (06-12.10)'!B16="","",'W04 (06-12.10)'!H16)</f>
        <v/>
      </c>
      <c r="J82" s="194" t="str">
        <f>IF('W04 (06-12.10)'!B16="","",IF(OR('W04 (06-12.10)'!I16="",'W04 (06-12.10)'!I16=0),"",'W04 (06-12.10)'!I16))</f>
        <v/>
      </c>
      <c r="K82" s="195" t="str">
        <f>IF('W04 (06-12.10)'!B16="","",IF(OR('W04 (06-12.10)'!J16="",'W04 (06-12.10)'!J16=0),"",'W04 (06-12.10)'!J16))</f>
        <v/>
      </c>
      <c r="L82" s="190" t="str">
        <f>IF('W04 (06-12.10)'!B16="","","Chi tiết ➔")</f>
        <v/>
      </c>
      <c r="M82" s="197" t="str">
        <f>IF('W04 (06-12.10)'!B16="","",'W04 (06-12.10)'!K16)</f>
        <v/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9.5" customHeight="1">
      <c r="A83" s="190" t="str">
        <f t="shared" si="8"/>
        <v/>
      </c>
      <c r="B83" s="191" t="str">
        <f>IF('W04 (06-12.10)'!B17="","",'W04 (06-12.10)'!B17)</f>
        <v/>
      </c>
      <c r="C83" s="190" t="str">
        <f>IF('W04 (06-12.10)'!B17="","",'W04 (06-12.10)'!C17)</f>
        <v/>
      </c>
      <c r="D83" s="190" t="str">
        <f>IF('W04 (06-12.10)'!B17="","","W04")</f>
        <v/>
      </c>
      <c r="E83" s="190" t="str">
        <f>IF('W04 (06-12.10)'!B17="","",'W04 (06-12.10)'!D17)</f>
        <v/>
      </c>
      <c r="F83" s="190" t="str">
        <f>IF('W04 (06-12.10)'!B17="","",'W04 (06-12.10)'!E17)</f>
        <v/>
      </c>
      <c r="G83" s="192" t="str">
        <f>IF('W04 (06-12.10)'!B17="","",IF(OR('W04 (06-12.10)'!F17="",'W04 (06-12.10)'!F17=0),"",'W04 (06-12.10)'!F17))</f>
        <v/>
      </c>
      <c r="H83" s="190" t="str">
        <f>IF('W04 (06-12.10)'!B17="","",'W04 (06-12.10)'!G17)</f>
        <v/>
      </c>
      <c r="I83" s="193" t="str">
        <f>IF('W04 (06-12.10)'!B17="","",'W04 (06-12.10)'!H17)</f>
        <v/>
      </c>
      <c r="J83" s="194" t="str">
        <f>IF('W04 (06-12.10)'!B17="","",IF(OR('W04 (06-12.10)'!I17="",'W04 (06-12.10)'!I17=0),"",'W04 (06-12.10)'!I17))</f>
        <v/>
      </c>
      <c r="K83" s="195" t="str">
        <f>IF('W04 (06-12.10)'!B17="","",IF(OR('W04 (06-12.10)'!J17="",'W04 (06-12.10)'!J17=0),"",'W04 (06-12.10)'!J17))</f>
        <v/>
      </c>
      <c r="L83" s="190" t="str">
        <f>IF('W04 (06-12.10)'!B17="","","Chi tiết ➔")</f>
        <v/>
      </c>
      <c r="M83" s="197" t="str">
        <f>IF('W04 (06-12.10)'!B17="","",'W04 (06-12.10)'!K17)</f>
        <v/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9.5" customHeight="1">
      <c r="A84" s="190" t="str">
        <f t="shared" si="8"/>
        <v/>
      </c>
      <c r="B84" s="191" t="str">
        <f>IF('W04 (06-12.10)'!B18="","",'W04 (06-12.10)'!B18)</f>
        <v/>
      </c>
      <c r="C84" s="190" t="str">
        <f>IF('W04 (06-12.10)'!B18="","",'W04 (06-12.10)'!C18)</f>
        <v/>
      </c>
      <c r="D84" s="190" t="str">
        <f>IF('W04 (06-12.10)'!B18="","","W04")</f>
        <v/>
      </c>
      <c r="E84" s="190" t="str">
        <f>IF('W04 (06-12.10)'!B18="","",'W04 (06-12.10)'!D18)</f>
        <v/>
      </c>
      <c r="F84" s="190" t="str">
        <f>IF('W04 (06-12.10)'!B18="","",'W04 (06-12.10)'!E18)</f>
        <v/>
      </c>
      <c r="G84" s="192" t="str">
        <f>IF('W04 (06-12.10)'!B18="","",IF(OR('W04 (06-12.10)'!F18="",'W04 (06-12.10)'!F18=0),"",'W04 (06-12.10)'!F18))</f>
        <v/>
      </c>
      <c r="H84" s="190" t="str">
        <f>IF('W04 (06-12.10)'!B18="","",'W04 (06-12.10)'!G18)</f>
        <v/>
      </c>
      <c r="I84" s="193" t="str">
        <f>IF('W04 (06-12.10)'!B18="","",'W04 (06-12.10)'!H18)</f>
        <v/>
      </c>
      <c r="J84" s="194" t="str">
        <f>IF('W04 (06-12.10)'!B18="","",IF(OR('W04 (06-12.10)'!I18="",'W04 (06-12.10)'!I18=0),"",'W04 (06-12.10)'!I18))</f>
        <v/>
      </c>
      <c r="K84" s="195" t="str">
        <f>IF('W04 (06-12.10)'!B18="","",IF(OR('W04 (06-12.10)'!J18="",'W04 (06-12.10)'!J18=0),"",'W04 (06-12.10)'!J18))</f>
        <v/>
      </c>
      <c r="L84" s="190" t="str">
        <f>IF('W04 (06-12.10)'!B18="","","Chi tiết ➔")</f>
        <v/>
      </c>
      <c r="M84" s="197" t="str">
        <f>IF('W04 (06-12.10)'!B18="","",'W04 (06-12.10)'!K18)</f>
        <v/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9.5" customHeight="1">
      <c r="A85" s="190">
        <f t="shared" si="8"/>
        <v>43</v>
      </c>
      <c r="B85" s="191" t="str">
        <f>IF('W05 (13-19.10)'!B11="","",'W05 (13-19.10)'!B11)</f>
        <v>Phòng khám 315</v>
      </c>
      <c r="C85" s="190" t="str">
        <f>IF('W05 (13-19.10)'!B11="","",'W05 (13-19.10)'!C11)</f>
        <v>HCMC</v>
      </c>
      <c r="D85" s="190" t="str">
        <f>IF('W05 (13-19.10)'!B11="","","W05")</f>
        <v>W05</v>
      </c>
      <c r="E85" s="190" t="str">
        <f>IF('W05 (13-19.10)'!B11="","",'W05 (13-19.10)'!D11)</f>
        <v/>
      </c>
      <c r="F85" s="190" t="str">
        <f>IF('W05 (13-19.10)'!B11="","",'W05 (13-19.10)'!E11)</f>
        <v/>
      </c>
      <c r="G85" s="192" t="str">
        <f>IF('W05 (13-19.10)'!B11="","",IF(OR('W05 (13-19.10)'!F11="",'W05 (13-19.10)'!F11=0),"",'W05 (13-19.10)'!F11))</f>
        <v/>
      </c>
      <c r="H85" s="190" t="str">
        <f>IF('W05 (13-19.10)'!B11="","",'W05 (13-19.10)'!G11)</f>
        <v/>
      </c>
      <c r="I85" s="193" t="str">
        <f>IF('W05 (13-19.10)'!B11="","",'W05 (13-19.10)'!H11)</f>
        <v/>
      </c>
      <c r="J85" s="194" t="str">
        <f>IF('W05 (13-19.10)'!B11="","",IF(OR('W05 (13-19.10)'!I11="",'W05 (13-19.10)'!I11=0),"",'W05 (13-19.10)'!I11))</f>
        <v>16/10</v>
      </c>
      <c r="K85" s="195" t="str">
        <f>IF('W05 (13-19.10)'!B11="","",IF(OR('W05 (13-19.10)'!J11="",'W05 (13-19.10)'!J11=0),"",'W05 (13-19.10)'!J11))</f>
        <v/>
      </c>
      <c r="L85" s="190" t="str">
        <f>IF('W05 (13-19.10)'!B11="","","Chi tiết ➔")</f>
        <v>Chi tiết ➔</v>
      </c>
      <c r="M85" s="196" t="str">
        <f>IF('W05 (13-19.10)'!B11="","",'W05 (13-19.10)'!K11)</f>
        <v/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9.5" customHeight="1">
      <c r="A86" s="190">
        <f t="shared" si="8"/>
        <v>44</v>
      </c>
      <c r="B86" s="191" t="str">
        <f>IF('W05 (13-19.10)'!B12="","",'W05 (13-19.10)'!B12)</f>
        <v>Bệnh viện Xuyên Á</v>
      </c>
      <c r="C86" s="190" t="str">
        <f>IF('W05 (13-19.10)'!B12="","",'W05 (13-19.10)'!C12)</f>
        <v>HCMC</v>
      </c>
      <c r="D86" s="190" t="str">
        <f>IF('W05 (13-19.10)'!B12="","","W05")</f>
        <v>W05</v>
      </c>
      <c r="E86" s="190" t="str">
        <f>IF('W05 (13-19.10)'!B12="","",'W05 (13-19.10)'!D12)</f>
        <v/>
      </c>
      <c r="F86" s="190" t="str">
        <f>IF('W05 (13-19.10)'!B12="","",'W05 (13-19.10)'!E12)</f>
        <v/>
      </c>
      <c r="G86" s="192" t="str">
        <f>IF('W05 (13-19.10)'!B12="","",IF(OR('W05 (13-19.10)'!F12="",'W05 (13-19.10)'!F12=0),"",'W05 (13-19.10)'!F12))</f>
        <v/>
      </c>
      <c r="H86" s="190" t="str">
        <f>IF('W05 (13-19.10)'!B12="","",'W05 (13-19.10)'!G12)</f>
        <v/>
      </c>
      <c r="I86" s="193" t="str">
        <f>IF('W05 (13-19.10)'!B12="","",'W05 (13-19.10)'!H12)</f>
        <v/>
      </c>
      <c r="J86" s="194" t="str">
        <f>IF('W05 (13-19.10)'!B12="","",IF(OR('W05 (13-19.10)'!I12="",'W05 (13-19.10)'!I12=0),"",'W05 (13-19.10)'!I12))</f>
        <v>17/10</v>
      </c>
      <c r="K86" s="195" t="str">
        <f>IF('W05 (13-19.10)'!B12="","",IF(OR('W05 (13-19.10)'!J12="",'W05 (13-19.10)'!J12=0),"",'W05 (13-19.10)'!J12))</f>
        <v/>
      </c>
      <c r="L86" s="190" t="str">
        <f>IF('W05 (13-19.10)'!B12="","","Chi tiết ➔")</f>
        <v>Chi tiết ➔</v>
      </c>
      <c r="M86" s="196" t="str">
        <f>IF('W05 (13-19.10)'!B12="","",'W05 (13-19.10)'!K12)</f>
        <v/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9.5" customHeight="1">
      <c r="A87" s="190">
        <f t="shared" si="8"/>
        <v>45</v>
      </c>
      <c r="B87" s="191" t="str">
        <f>IF('W05 (13-19.10)'!B13="","",'W05 (13-19.10)'!B13)</f>
        <v>Phòng khám 315</v>
      </c>
      <c r="C87" s="190" t="str">
        <f>IF('W05 (13-19.10)'!B13="","",'W05 (13-19.10)'!C13)</f>
        <v>HCMC</v>
      </c>
      <c r="D87" s="190" t="str">
        <f>IF('W05 (13-19.10)'!B13="","","W05")</f>
        <v>W05</v>
      </c>
      <c r="E87" s="190" t="str">
        <f>IF('W05 (13-19.10)'!B13="","",'W05 (13-19.10)'!D13)</f>
        <v/>
      </c>
      <c r="F87" s="190" t="str">
        <f>IF('W05 (13-19.10)'!B13="","",'W05 (13-19.10)'!E13)</f>
        <v/>
      </c>
      <c r="G87" s="192" t="str">
        <f>IF('W05 (13-19.10)'!B13="","",IF(OR('W05 (13-19.10)'!F13="",'W05 (13-19.10)'!F13=0),"",'W05 (13-19.10)'!F13))</f>
        <v/>
      </c>
      <c r="H87" s="190" t="str">
        <f>IF('W05 (13-19.10)'!B13="","",'W05 (13-19.10)'!G13)</f>
        <v/>
      </c>
      <c r="I87" s="193" t="str">
        <f>IF('W05 (13-19.10)'!B13="","",'W05 (13-19.10)'!H13)</f>
        <v/>
      </c>
      <c r="J87" s="194" t="str">
        <f>IF('W05 (13-19.10)'!B13="","",IF(OR('W05 (13-19.10)'!I13="",'W05 (13-19.10)'!I13=0),"",'W05 (13-19.10)'!I13))</f>
        <v>18/10</v>
      </c>
      <c r="K87" s="195" t="str">
        <f>IF('W05 (13-19.10)'!B13="","",IF(OR('W05 (13-19.10)'!J13="",'W05 (13-19.10)'!J13=0),"",'W05 (13-19.10)'!J13))</f>
        <v/>
      </c>
      <c r="L87" s="190" t="str">
        <f>IF('W05 (13-19.10)'!B13="","","Chi tiết ➔")</f>
        <v>Chi tiết ➔</v>
      </c>
      <c r="M87" s="196" t="str">
        <f>IF('W05 (13-19.10)'!B13="","",'W05 (13-19.10)'!K13)</f>
        <v/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9.5" customHeight="1">
      <c r="A88" s="190" t="str">
        <f t="shared" si="8"/>
        <v/>
      </c>
      <c r="B88" s="191" t="str">
        <f>IF('W05 (13-19.10)'!B14="","",'W05 (13-19.10)'!B14)</f>
        <v/>
      </c>
      <c r="C88" s="190" t="str">
        <f>IF('W05 (13-19.10)'!B14="","",'W05 (13-19.10)'!C14)</f>
        <v/>
      </c>
      <c r="D88" s="190" t="str">
        <f>IF('W05 (13-19.10)'!B14="","","W05")</f>
        <v/>
      </c>
      <c r="E88" s="190" t="str">
        <f>IF('W05 (13-19.10)'!B14="","",'W05 (13-19.10)'!D14)</f>
        <v/>
      </c>
      <c r="F88" s="190" t="str">
        <f>IF('W05 (13-19.10)'!B14="","",'W05 (13-19.10)'!E14)</f>
        <v/>
      </c>
      <c r="G88" s="192" t="str">
        <f>IF('W05 (13-19.10)'!B14="","",IF(OR('W05 (13-19.10)'!F14="",'W05 (13-19.10)'!F14=0),"",'W05 (13-19.10)'!F14))</f>
        <v/>
      </c>
      <c r="H88" s="190" t="str">
        <f>IF('W05 (13-19.10)'!B14="","",'W05 (13-19.10)'!G14)</f>
        <v/>
      </c>
      <c r="I88" s="193" t="str">
        <f>IF('W05 (13-19.10)'!B14="","",'W05 (13-19.10)'!H14)</f>
        <v/>
      </c>
      <c r="J88" s="194" t="str">
        <f>IF('W05 (13-19.10)'!B14="","",IF(OR('W05 (13-19.10)'!I14="",'W05 (13-19.10)'!I14=0),"",'W05 (13-19.10)'!I14))</f>
        <v/>
      </c>
      <c r="K88" s="195" t="str">
        <f>IF('W05 (13-19.10)'!B14="","",IF(OR('W05 (13-19.10)'!J14="",'W05 (13-19.10)'!J14=0),"",'W05 (13-19.10)'!J14))</f>
        <v/>
      </c>
      <c r="L88" s="190" t="str">
        <f>IF('W05 (13-19.10)'!B14="","","Chi tiết ➔")</f>
        <v/>
      </c>
      <c r="M88" s="197" t="str">
        <f>IF('W05 (13-19.10)'!B14="","",'W05 (13-19.10)'!K14)</f>
        <v/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9.5" customHeight="1">
      <c r="A89" s="190" t="str">
        <f t="shared" si="8"/>
        <v/>
      </c>
      <c r="B89" s="191" t="str">
        <f>IF('W05 (13-19.10)'!B15="","",'W05 (13-19.10)'!B15)</f>
        <v/>
      </c>
      <c r="C89" s="190" t="str">
        <f>IF('W05 (13-19.10)'!B15="","",'W05 (13-19.10)'!C15)</f>
        <v/>
      </c>
      <c r="D89" s="190" t="str">
        <f>IF('W05 (13-19.10)'!B15="","","W05")</f>
        <v/>
      </c>
      <c r="E89" s="190" t="str">
        <f>IF('W05 (13-19.10)'!B15="","",'W05 (13-19.10)'!D15)</f>
        <v/>
      </c>
      <c r="F89" s="190" t="str">
        <f>IF('W05 (13-19.10)'!B15="","",'W05 (13-19.10)'!E15)</f>
        <v/>
      </c>
      <c r="G89" s="192" t="str">
        <f>IF('W05 (13-19.10)'!B15="","",IF(OR('W05 (13-19.10)'!F15="",'W05 (13-19.10)'!F15=0),"",'W05 (13-19.10)'!F15))</f>
        <v/>
      </c>
      <c r="H89" s="190" t="str">
        <f>IF('W05 (13-19.10)'!B15="","",'W05 (13-19.10)'!G15)</f>
        <v/>
      </c>
      <c r="I89" s="193" t="str">
        <f>IF('W05 (13-19.10)'!B15="","",'W05 (13-19.10)'!H15)</f>
        <v/>
      </c>
      <c r="J89" s="194" t="str">
        <f>IF('W05 (13-19.10)'!B15="","",IF(OR('W05 (13-19.10)'!I15="",'W05 (13-19.10)'!I15=0),"",'W05 (13-19.10)'!I15))</f>
        <v/>
      </c>
      <c r="K89" s="195" t="str">
        <f>IF('W05 (13-19.10)'!B15="","",IF(OR('W05 (13-19.10)'!J15="",'W05 (13-19.10)'!J15=0),"",'W05 (13-19.10)'!J15))</f>
        <v/>
      </c>
      <c r="L89" s="190" t="str">
        <f>IF('W05 (13-19.10)'!B15="","","Chi tiết ➔")</f>
        <v/>
      </c>
      <c r="M89" s="197" t="str">
        <f>IF('W05 (13-19.10)'!B15="","",'W05 (13-19.10)'!K15)</f>
        <v/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9.5" customHeight="1">
      <c r="A90" s="190" t="str">
        <f t="shared" si="8"/>
        <v/>
      </c>
      <c r="B90" s="191" t="str">
        <f>IF('W05 (13-19.10)'!B16="","",'W05 (13-19.10)'!B16)</f>
        <v/>
      </c>
      <c r="C90" s="190" t="str">
        <f>IF('W05 (13-19.10)'!B16="","",'W05 (13-19.10)'!C16)</f>
        <v/>
      </c>
      <c r="D90" s="190" t="str">
        <f>IF('W05 (13-19.10)'!B16="","","W05")</f>
        <v/>
      </c>
      <c r="E90" s="190" t="str">
        <f>IF('W05 (13-19.10)'!B16="","",'W05 (13-19.10)'!D16)</f>
        <v/>
      </c>
      <c r="F90" s="190" t="str">
        <f>IF('W05 (13-19.10)'!B16="","",'W05 (13-19.10)'!E16)</f>
        <v/>
      </c>
      <c r="G90" s="192" t="str">
        <f>IF('W05 (13-19.10)'!B16="","",IF(OR('W05 (13-19.10)'!F16="",'W05 (13-19.10)'!F16=0),"",'W05 (13-19.10)'!F16))</f>
        <v/>
      </c>
      <c r="H90" s="190" t="str">
        <f>IF('W05 (13-19.10)'!B16="","",'W05 (13-19.10)'!G16)</f>
        <v/>
      </c>
      <c r="I90" s="193" t="str">
        <f>IF('W05 (13-19.10)'!B16="","",'W05 (13-19.10)'!H16)</f>
        <v/>
      </c>
      <c r="J90" s="194" t="str">
        <f>IF('W05 (13-19.10)'!B16="","",IF(OR('W05 (13-19.10)'!I16="",'W05 (13-19.10)'!I16=0),"",'W05 (13-19.10)'!I16))</f>
        <v/>
      </c>
      <c r="K90" s="195" t="str">
        <f>IF('W05 (13-19.10)'!B16="","",IF(OR('W05 (13-19.10)'!J16="",'W05 (13-19.10)'!J16=0),"",'W05 (13-19.10)'!J16))</f>
        <v/>
      </c>
      <c r="L90" s="190" t="str">
        <f>IF('W05 (13-19.10)'!B16="","","Chi tiết ➔")</f>
        <v/>
      </c>
      <c r="M90" s="197" t="str">
        <f>IF('W05 (13-19.10)'!B16="","",'W05 (13-19.10)'!K16)</f>
        <v/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9.5" customHeight="1">
      <c r="A91" s="190" t="str">
        <f t="shared" si="8"/>
        <v/>
      </c>
      <c r="B91" s="191" t="str">
        <f>IF('W05 (13-19.10)'!B17="","",'W05 (13-19.10)'!B17)</f>
        <v/>
      </c>
      <c r="C91" s="190" t="str">
        <f>IF('W05 (13-19.10)'!B17="","",'W05 (13-19.10)'!C17)</f>
        <v/>
      </c>
      <c r="D91" s="190" t="str">
        <f>IF('W05 (13-19.10)'!B17="","","W05")</f>
        <v/>
      </c>
      <c r="E91" s="190" t="str">
        <f>IF('W05 (13-19.10)'!B17="","",'W05 (13-19.10)'!D17)</f>
        <v/>
      </c>
      <c r="F91" s="190" t="str">
        <f>IF('W05 (13-19.10)'!B17="","",'W05 (13-19.10)'!E17)</f>
        <v/>
      </c>
      <c r="G91" s="192" t="str">
        <f>IF('W05 (13-19.10)'!B17="","",IF(OR('W05 (13-19.10)'!F17="",'W05 (13-19.10)'!F17=0),"",'W05 (13-19.10)'!F17))</f>
        <v/>
      </c>
      <c r="H91" s="190" t="str">
        <f>IF('W05 (13-19.10)'!B17="","",'W05 (13-19.10)'!G17)</f>
        <v/>
      </c>
      <c r="I91" s="193" t="str">
        <f>IF('W05 (13-19.10)'!B17="","",'W05 (13-19.10)'!H17)</f>
        <v/>
      </c>
      <c r="J91" s="194" t="str">
        <f>IF('W05 (13-19.10)'!B17="","",IF(OR('W05 (13-19.10)'!I17="",'W05 (13-19.10)'!I17=0),"",'W05 (13-19.10)'!I17))</f>
        <v/>
      </c>
      <c r="K91" s="195" t="str">
        <f>IF('W05 (13-19.10)'!B17="","",IF(OR('W05 (13-19.10)'!J17="",'W05 (13-19.10)'!J17=0),"",'W05 (13-19.10)'!J17))</f>
        <v/>
      </c>
      <c r="L91" s="190" t="str">
        <f>IF('W05 (13-19.10)'!B17="","","Chi tiết ➔")</f>
        <v/>
      </c>
      <c r="M91" s="197" t="str">
        <f>IF('W05 (13-19.10)'!B17="","",'W05 (13-19.10)'!K17)</f>
        <v/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9.5" customHeight="1">
      <c r="A92" s="190" t="str">
        <f t="shared" si="8"/>
        <v/>
      </c>
      <c r="B92" s="191" t="str">
        <f>IF('W05 (13-19.10)'!B18="","",'W05 (13-19.10)'!B18)</f>
        <v/>
      </c>
      <c r="C92" s="190" t="str">
        <f>IF('W05 (13-19.10)'!B18="","",'W05 (13-19.10)'!C18)</f>
        <v/>
      </c>
      <c r="D92" s="190" t="str">
        <f>IF('W05 (13-19.10)'!B18="","","W05")</f>
        <v/>
      </c>
      <c r="E92" s="190" t="str">
        <f>IF('W05 (13-19.10)'!B18="","",'W05 (13-19.10)'!D18)</f>
        <v/>
      </c>
      <c r="F92" s="190" t="str">
        <f>IF('W05 (13-19.10)'!B18="","",'W05 (13-19.10)'!E18)</f>
        <v/>
      </c>
      <c r="G92" s="192" t="str">
        <f>IF('W05 (13-19.10)'!B18="","",IF(OR('W05 (13-19.10)'!F18="",'W05 (13-19.10)'!F18=0),"",'W05 (13-19.10)'!F18))</f>
        <v/>
      </c>
      <c r="H92" s="190" t="str">
        <f>IF('W05 (13-19.10)'!B18="","",'W05 (13-19.10)'!G18)</f>
        <v/>
      </c>
      <c r="I92" s="193" t="str">
        <f>IF('W05 (13-19.10)'!B18="","",'W05 (13-19.10)'!H18)</f>
        <v/>
      </c>
      <c r="J92" s="194" t="str">
        <f>IF('W05 (13-19.10)'!B18="","",IF(OR('W05 (13-19.10)'!I18="",'W05 (13-19.10)'!I18=0),"",'W05 (13-19.10)'!I18))</f>
        <v/>
      </c>
      <c r="K92" s="195" t="str">
        <f>IF('W05 (13-19.10)'!B18="","",IF(OR('W05 (13-19.10)'!J18="",'W05 (13-19.10)'!J18=0),"",'W05 (13-19.10)'!J18))</f>
        <v/>
      </c>
      <c r="L92" s="190" t="str">
        <f>IF('W05 (13-19.10)'!B18="","","Chi tiết ➔")</f>
        <v/>
      </c>
      <c r="M92" s="197" t="str">
        <f>IF('W05 (13-19.10)'!B18="","",'W05 (13-19.10)'!K18)</f>
        <v/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9.5" customHeight="1">
      <c r="A93" s="190">
        <f t="shared" si="8"/>
        <v>51</v>
      </c>
      <c r="B93" s="191" t="str">
        <f>IF('W06 (20-26.10)'!B11="","",'W06 (20-26.10)'!B11)</f>
        <v>Bệnh viện Âu Cơ</v>
      </c>
      <c r="C93" s="190" t="str">
        <f>IF('W06 (20-26.10)'!B11="","",'W06 (20-26.10)'!C11)</f>
        <v>Đồng Nai</v>
      </c>
      <c r="D93" s="190" t="str">
        <f>IF('W06 (20-26.10)'!B11="","","W06")</f>
        <v>W06</v>
      </c>
      <c r="E93" s="190" t="str">
        <f>IF('W06 (20-26.10)'!B11="","",'W06 (20-26.10)'!D11)</f>
        <v/>
      </c>
      <c r="F93" s="190" t="str">
        <f>IF('W06 (20-26.10)'!B11="","",'W06 (20-26.10)'!E11)</f>
        <v/>
      </c>
      <c r="G93" s="192">
        <f>IF('W06 (20-26.10)'!B11="","",IF(OR('W06 (20-26.10)'!F11="",'W06 (20-26.10)'!F11=0),"",'W06 (20-26.10)'!F11))</f>
        <v>46275</v>
      </c>
      <c r="H93" s="190" t="str">
        <f>IF('W06 (20-26.10)'!B11="","",'W06 (20-26.10)'!G11)</f>
        <v>Đã gặp</v>
      </c>
      <c r="I93" s="193" t="str">
        <f>IF('W06 (20-26.10)'!B11="","",'W06 (20-26.10)'!H11)</f>
        <v>Đã chấp thuận</v>
      </c>
      <c r="J93" s="194">
        <f>IF('W06 (20-26.10)'!B11="","",IF(OR('W06 (20-26.10)'!I11="",'W06 (20-26.10)'!I11=0),"",'W06 (20-26.10)'!I11))</f>
        <v>46319</v>
      </c>
      <c r="K93" s="195">
        <f>IF('W06 (20-26.10)'!B11="","",IF(OR('W06 (20-26.10)'!J11="",'W06 (20-26.10)'!J11=0),"",'W06 (20-26.10)'!J11))</f>
        <v>90</v>
      </c>
      <c r="L93" s="190" t="str">
        <f>IF('W06 (20-26.10)'!B11="","","Chi tiết ➔")</f>
        <v>Chi tiết ➔</v>
      </c>
      <c r="M93" s="196" t="str">
        <f>IF('W06 (20-26.10)'!B11="","",'W06 (20-26.10)'!K11)</f>
        <v>Thêm lớp riêng của IPD8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9.5" customHeight="1">
      <c r="A94" s="190">
        <f t="shared" si="8"/>
        <v>52</v>
      </c>
      <c r="B94" s="191" t="str">
        <f>IF('W06 (20-26.10)'!B12="","",'W06 (20-26.10)'!B12)</f>
        <v>Bệnh viện Xuyên Á</v>
      </c>
      <c r="C94" s="190" t="str">
        <f>IF('W06 (20-26.10)'!B12="","",'W06 (20-26.10)'!C12)</f>
        <v>Củ Chi</v>
      </c>
      <c r="D94" s="190" t="str">
        <f>IF('W06 (20-26.10)'!B12="","","W06")</f>
        <v>W06</v>
      </c>
      <c r="E94" s="190" t="str">
        <f>IF('W06 (20-26.10)'!B12="","",'W06 (20-26.10)'!D12)</f>
        <v/>
      </c>
      <c r="F94" s="190" t="str">
        <f>IF('W06 (20-26.10)'!B12="","",'W06 (20-26.10)'!E12)</f>
        <v/>
      </c>
      <c r="G94" s="192">
        <f>IF('W06 (20-26.10)'!B12="","",IF(OR('W06 (20-26.10)'!F12="",'W06 (20-26.10)'!F12=0),"",'W06 (20-26.10)'!F12))</f>
        <v>46275</v>
      </c>
      <c r="H94" s="190" t="str">
        <f>IF('W06 (20-26.10)'!B12="","",'W06 (20-26.10)'!G12)</f>
        <v>Đã gặp</v>
      </c>
      <c r="I94" s="193" t="str">
        <f>IF('W06 (20-26.10)'!B12="","",'W06 (20-26.10)'!H12)</f>
        <v>Đã chấp thuận</v>
      </c>
      <c r="J94" s="194">
        <f>IF('W06 (20-26.10)'!B12="","",IF(OR('W06 (20-26.10)'!I12="",'W06 (20-26.10)'!I12=0),"",'W06 (20-26.10)'!I12))</f>
        <v>46319</v>
      </c>
      <c r="K94" s="195">
        <f>IF('W06 (20-26.10)'!B12="","",IF(OR('W06 (20-26.10)'!J12="",'W06 (20-26.10)'!J12=0),"",'W06 (20-26.10)'!J12))</f>
        <v>90</v>
      </c>
      <c r="L94" s="190" t="str">
        <f>IF('W06 (20-26.10)'!B12="","","Chi tiết ➔")</f>
        <v>Chi tiết ➔</v>
      </c>
      <c r="M94" s="196" t="str">
        <f>IF('W06 (20-26.10)'!B12="","",'W06 (20-26.10)'!K12)</f>
        <v>Thêm lớp riêng của IPD8</v>
      </c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9.5" customHeight="1">
      <c r="A95" s="190">
        <f t="shared" si="8"/>
        <v>53</v>
      </c>
      <c r="B95" s="191" t="str">
        <f>IF('W06 (20-26.10)'!B13="","",'W06 (20-26.10)'!B13)</f>
        <v>Bệnh Viện Hoàn Mỹ Thủ Đức</v>
      </c>
      <c r="C95" s="190" t="str">
        <f>IF('W06 (20-26.10)'!B13="","",'W06 (20-26.10)'!C13)</f>
        <v>Thủ Đức</v>
      </c>
      <c r="D95" s="190" t="str">
        <f>IF('W06 (20-26.10)'!B13="","","W06")</f>
        <v>W06</v>
      </c>
      <c r="E95" s="190" t="str">
        <f>IF('W06 (20-26.10)'!B13="","",'W06 (20-26.10)'!D13)</f>
        <v/>
      </c>
      <c r="F95" s="190" t="str">
        <f>IF('W06 (20-26.10)'!B13="","",'W06 (20-26.10)'!E13)</f>
        <v/>
      </c>
      <c r="G95" s="192">
        <f>IF('W06 (20-26.10)'!B13="","",IF(OR('W06 (20-26.10)'!F13="",'W06 (20-26.10)'!F13=0),"",'W06 (20-26.10)'!F13))</f>
        <v>46281</v>
      </c>
      <c r="H95" s="190" t="str">
        <f>IF('W06 (20-26.10)'!B13="","",'W06 (20-26.10)'!G13)</f>
        <v>Đã gặp</v>
      </c>
      <c r="I95" s="193" t="str">
        <f>IF('W06 (20-26.10)'!B13="","",'W06 (20-26.10)'!H13)</f>
        <v>Đã chấp thuận</v>
      </c>
      <c r="J95" s="194">
        <f>IF('W06 (20-26.10)'!B13="","",IF(OR('W06 (20-26.10)'!I13="",'W06 (20-26.10)'!I13=0),"",'W06 (20-26.10)'!I13))</f>
        <v>46319</v>
      </c>
      <c r="K95" s="195">
        <f>IF('W06 (20-26.10)'!B13="","",IF(OR('W06 (20-26.10)'!J13="",'W06 (20-26.10)'!J13=0),"",'W06 (20-26.10)'!J13))</f>
        <v>90</v>
      </c>
      <c r="L95" s="190" t="str">
        <f>IF('W06 (20-26.10)'!B13="","","Chi tiết ➔")</f>
        <v>Chi tiết ➔</v>
      </c>
      <c r="M95" s="196" t="str">
        <f>IF('W06 (20-26.10)'!B13="","",'W06 (20-26.10)'!K13)</f>
        <v>Thêm lớp riêng của IPD8</v>
      </c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9.5" customHeight="1">
      <c r="A96" s="190">
        <f t="shared" si="8"/>
        <v>54</v>
      </c>
      <c r="B96" s="191" t="str">
        <f>IF('W06 (20-26.10)'!B14="","",'W06 (20-26.10)'!B14)</f>
        <v>BV Hoàn Mỹ Bình Dương</v>
      </c>
      <c r="C96" s="190" t="str">
        <f>IF('W06 (20-26.10)'!B14="","",'W06 (20-26.10)'!C14)</f>
        <v>Bình Dương</v>
      </c>
      <c r="D96" s="190" t="str">
        <f>IF('W06 (20-26.10)'!B14="","","W06")</f>
        <v>W06</v>
      </c>
      <c r="E96" s="190" t="str">
        <f>IF('W06 (20-26.10)'!B14="","",'W06 (20-26.10)'!D14)</f>
        <v/>
      </c>
      <c r="F96" s="190" t="str">
        <f>IF('W06 (20-26.10)'!B14="","",'W06 (20-26.10)'!E14)</f>
        <v/>
      </c>
      <c r="G96" s="192">
        <f>IF('W06 (20-26.10)'!B14="","",IF(OR('W06 (20-26.10)'!F14="",'W06 (20-26.10)'!F14=0),"",'W06 (20-26.10)'!F14))</f>
        <v>46281</v>
      </c>
      <c r="H96" s="190" t="str">
        <f>IF('W06 (20-26.10)'!B14="","",'W06 (20-26.10)'!G14)</f>
        <v>Đã gặp</v>
      </c>
      <c r="I96" s="193" t="str">
        <f>IF('W06 (20-26.10)'!B14="","",'W06 (20-26.10)'!H14)</f>
        <v>Đã chấp thuận</v>
      </c>
      <c r="J96" s="194">
        <f>IF('W06 (20-26.10)'!B14="","",IF(OR('W06 (20-26.10)'!I14="",'W06 (20-26.10)'!I14=0),"",'W06 (20-26.10)'!I14))</f>
        <v>46320</v>
      </c>
      <c r="K96" s="195">
        <f>IF('W06 (20-26.10)'!B14="","",IF(OR('W06 (20-26.10)'!J14="",'W06 (20-26.10)'!J14=0),"",'W06 (20-26.10)'!J14))</f>
        <v>90</v>
      </c>
      <c r="L96" s="190" t="str">
        <f>IF('W06 (20-26.10)'!B14="","","Chi tiết ➔")</f>
        <v>Chi tiết ➔</v>
      </c>
      <c r="M96" s="196" t="str">
        <f>IF('W06 (20-26.10)'!B14="","",'W06 (20-26.10)'!K14)</f>
        <v>Thêm lớp riêng của IPD8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9.5" customHeight="1">
      <c r="A97" s="190">
        <f t="shared" si="8"/>
        <v>55</v>
      </c>
      <c r="B97" s="191" t="str">
        <f>IF('W06 (20-26.10)'!B15="","",'W06 (20-26.10)'!B15)</f>
        <v>Singmark Dong Nai</v>
      </c>
      <c r="C97" s="190" t="str">
        <f>IF('W06 (20-26.10)'!B15="","",'W06 (20-26.10)'!C15)</f>
        <v>Dong Nai</v>
      </c>
      <c r="D97" s="190" t="str">
        <f>IF('W06 (20-26.10)'!B15="","","W06")</f>
        <v>W06</v>
      </c>
      <c r="E97" s="190" t="str">
        <f>IF('W06 (20-26.10)'!B15="","",'W06 (20-26.10)'!D15)</f>
        <v/>
      </c>
      <c r="F97" s="190" t="str">
        <f>IF('W06 (20-26.10)'!B15="","",'W06 (20-26.10)'!E15)</f>
        <v/>
      </c>
      <c r="G97" s="192">
        <f>IF('W06 (20-26.10)'!B15="","",IF(OR('W06 (20-26.10)'!F15="",'W06 (20-26.10)'!F15=0),"",'W06 (20-26.10)'!F15))</f>
        <v>46281</v>
      </c>
      <c r="H97" s="190" t="str">
        <f>IF('W06 (20-26.10)'!B15="","",'W06 (20-26.10)'!G15)</f>
        <v>Đã gặp</v>
      </c>
      <c r="I97" s="193" t="str">
        <f>IF('W06 (20-26.10)'!B15="","",'W06 (20-26.10)'!H15)</f>
        <v>Đã chấp thuận</v>
      </c>
      <c r="J97" s="194">
        <f>IF('W06 (20-26.10)'!B15="","",IF(OR('W06 (20-26.10)'!I15="",'W06 (20-26.10)'!I15=0),"",'W06 (20-26.10)'!I15))</f>
        <v>46319</v>
      </c>
      <c r="K97" s="195">
        <f>IF('W06 (20-26.10)'!B15="","",IF(OR('W06 (20-26.10)'!J15="",'W06 (20-26.10)'!J15=0),"",'W06 (20-26.10)'!J15))</f>
        <v>90</v>
      </c>
      <c r="L97" s="190" t="str">
        <f>IF('W06 (20-26.10)'!B15="","","Chi tiết ➔")</f>
        <v>Chi tiết ➔</v>
      </c>
      <c r="M97" s="196" t="str">
        <f>IF('W06 (20-26.10)'!B15="","",'W06 (20-26.10)'!K15)</f>
        <v>Thêm lớp riêng của IPD8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9.5" customHeight="1">
      <c r="A98" s="190">
        <f t="shared" si="8"/>
        <v>56</v>
      </c>
      <c r="B98" s="191" t="str">
        <f>IF('W06 (20-26.10)'!B16="","",'W06 (20-26.10)'!B16)</f>
        <v>Hoàn My Ke Mei Kai </v>
      </c>
      <c r="C98" s="190" t="str">
        <f>IF('W06 (20-26.10)'!B16="","",'W06 (20-26.10)'!C16)</f>
        <v>Binh Duong</v>
      </c>
      <c r="D98" s="190" t="str">
        <f>IF('W06 (20-26.10)'!B16="","","W06")</f>
        <v>W06</v>
      </c>
      <c r="E98" s="190" t="str">
        <f>IF('W06 (20-26.10)'!B16="","",'W06 (20-26.10)'!D16)</f>
        <v/>
      </c>
      <c r="F98" s="190" t="str">
        <f>IF('W06 (20-26.10)'!B16="","",'W06 (20-26.10)'!E16)</f>
        <v/>
      </c>
      <c r="G98" s="192">
        <f>IF('W06 (20-26.10)'!B16="","",IF(OR('W06 (20-26.10)'!F16="",'W06 (20-26.10)'!F16=0),"",'W06 (20-26.10)'!F16))</f>
        <v>46280</v>
      </c>
      <c r="H98" s="190" t="str">
        <f>IF('W06 (20-26.10)'!B16="","",'W06 (20-26.10)'!G16)</f>
        <v>Đã gặp</v>
      </c>
      <c r="I98" s="193" t="str">
        <f>IF('W06 (20-26.10)'!B16="","",'W06 (20-26.10)'!H16)</f>
        <v>Đã chấp thuận</v>
      </c>
      <c r="J98" s="194">
        <f>IF('W06 (20-26.10)'!B16="","",IF(OR('W06 (20-26.10)'!I16="",'W06 (20-26.10)'!I16=0),"",'W06 (20-26.10)'!I16))</f>
        <v>46320</v>
      </c>
      <c r="K98" s="195">
        <f>IF('W06 (20-26.10)'!B16="","",IF(OR('W06 (20-26.10)'!J16="",'W06 (20-26.10)'!J16=0),"",'W06 (20-26.10)'!J16))</f>
        <v>90</v>
      </c>
      <c r="L98" s="190" t="str">
        <f>IF('W06 (20-26.10)'!B16="","","Chi tiết ➔")</f>
        <v>Chi tiết ➔</v>
      </c>
      <c r="M98" s="196" t="str">
        <f>IF('W06 (20-26.10)'!B16="","",'W06 (20-26.10)'!K16)</f>
        <v>Thêm lớp riêng của IPD8</v>
      </c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9.5" customHeight="1">
      <c r="A99" s="190">
        <f t="shared" si="8"/>
        <v>57</v>
      </c>
      <c r="B99" s="191" t="str">
        <f>IF('W06 (20-26.10)'!B17="","",'W06 (20-26.10)'!B17)</f>
        <v>Becamex Bình Duong</v>
      </c>
      <c r="C99" s="190" t="str">
        <f>IF('W06 (20-26.10)'!B17="","",'W06 (20-26.10)'!C17)</f>
        <v>Bình Dương</v>
      </c>
      <c r="D99" s="190" t="str">
        <f>IF('W06 (20-26.10)'!B17="","","W06")</f>
        <v>W06</v>
      </c>
      <c r="E99" s="190" t="str">
        <f>IF('W06 (20-26.10)'!B17="","",'W06 (20-26.10)'!D17)</f>
        <v/>
      </c>
      <c r="F99" s="190" t="str">
        <f>IF('W06 (20-26.10)'!B17="","",'W06 (20-26.10)'!E17)</f>
        <v/>
      </c>
      <c r="G99" s="192">
        <f>IF('W06 (20-26.10)'!B17="","",IF(OR('W06 (20-26.10)'!F17="",'W06 (20-26.10)'!F17=0),"",'W06 (20-26.10)'!F17))</f>
        <v>46287</v>
      </c>
      <c r="H99" s="190" t="str">
        <f>IF('W06 (20-26.10)'!B17="","",'W06 (20-26.10)'!G17)</f>
        <v>Đã gặp</v>
      </c>
      <c r="I99" s="193" t="str">
        <f>IF('W06 (20-26.10)'!B17="","",'W06 (20-26.10)'!H17)</f>
        <v>Đã chấp thuận</v>
      </c>
      <c r="J99" s="194">
        <f>IF('W06 (20-26.10)'!B17="","",IF(OR('W06 (20-26.10)'!I17="",'W06 (20-26.10)'!I17=0),"",'W06 (20-26.10)'!I17))</f>
        <v>46319</v>
      </c>
      <c r="K99" s="195">
        <f>IF('W06 (20-26.10)'!B17="","",IF(OR('W06 (20-26.10)'!J17="",'W06 (20-26.10)'!J17=0),"",'W06 (20-26.10)'!J17))</f>
        <v>90</v>
      </c>
      <c r="L99" s="190" t="str">
        <f>IF('W06 (20-26.10)'!B17="","","Chi tiết ➔")</f>
        <v>Chi tiết ➔</v>
      </c>
      <c r="M99" s="196" t="str">
        <f>IF('W06 (20-26.10)'!B17="","",'W06 (20-26.10)'!K17)</f>
        <v>Thêm lớp riêng của IPD8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9.5" customHeight="1">
      <c r="A100" s="190">
        <f t="shared" si="8"/>
        <v>58</v>
      </c>
      <c r="B100" s="191" t="str">
        <f>IF('W06 (20-26.10)'!B18="","",'W06 (20-26.10)'!B18)</f>
        <v>Bệnh viện Hạnh Phúc</v>
      </c>
      <c r="C100" s="190" t="str">
        <f>IF('W06 (20-26.10)'!B18="","",'W06 (20-26.10)'!C18)</f>
        <v>Bình Dương</v>
      </c>
      <c r="D100" s="190" t="str">
        <f>IF('W06 (20-26.10)'!B18="","","W06")</f>
        <v>W06</v>
      </c>
      <c r="E100" s="190" t="str">
        <f>IF('W06 (20-26.10)'!B18="","",'W06 (20-26.10)'!D18)</f>
        <v/>
      </c>
      <c r="F100" s="190" t="str">
        <f>IF('W06 (20-26.10)'!B18="","",'W06 (20-26.10)'!E18)</f>
        <v/>
      </c>
      <c r="G100" s="192">
        <f>IF('W06 (20-26.10)'!B18="","",IF(OR('W06 (20-26.10)'!F18="",'W06 (20-26.10)'!F18=0),"",'W06 (20-26.10)'!F18))</f>
        <v>46280</v>
      </c>
      <c r="H100" s="190" t="str">
        <f>IF('W06 (20-26.10)'!B18="","",'W06 (20-26.10)'!G18)</f>
        <v>Đã gặp</v>
      </c>
      <c r="I100" s="193" t="str">
        <f>IF('W06 (20-26.10)'!B18="","",'W06 (20-26.10)'!H18)</f>
        <v>Đã chấp thuận</v>
      </c>
      <c r="J100" s="194">
        <f>IF('W06 (20-26.10)'!B18="","",IF(OR('W06 (20-26.10)'!I18="",'W06 (20-26.10)'!I18=0),"",'W06 (20-26.10)'!I18))</f>
        <v>46320</v>
      </c>
      <c r="K100" s="195">
        <f>IF('W06 (20-26.10)'!B18="","",IF(OR('W06 (20-26.10)'!J18="",'W06 (20-26.10)'!J18=0),"",'W06 (20-26.10)'!J18))</f>
        <v>90</v>
      </c>
      <c r="L100" s="190" t="str">
        <f>IF('W06 (20-26.10)'!B18="","","Chi tiết ➔")</f>
        <v>Chi tiết ➔</v>
      </c>
      <c r="M100" s="196" t="str">
        <f>IF('W06 (20-26.10)'!B18="","",'W06 (20-26.10)'!K18)</f>
        <v>Thêm lớp riêng của IPD8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9.5" customHeight="1">
      <c r="A101" s="190">
        <f t="shared" si="8"/>
        <v>59</v>
      </c>
      <c r="B101" s="191" t="str">
        <f>IF('W06 (20-26.10)'!B19="","",'W06 (20-26.10)'!B19)</f>
        <v>Bệnh Viện Y Học Hồng Bàng</v>
      </c>
      <c r="C101" s="190" t="str">
        <f>IF('W06 (20-26.10)'!B19="","",'W06 (20-26.10)'!C19)</f>
        <v>HCMC</v>
      </c>
      <c r="D101" s="190" t="str">
        <f>IF('W06 (20-26.10)'!B19="","","W06")</f>
        <v>W06</v>
      </c>
      <c r="E101" s="190" t="str">
        <f>IF('W06 (20-26.10)'!B19="","",'W06 (20-26.10)'!D19)</f>
        <v/>
      </c>
      <c r="F101" s="190" t="str">
        <f>IF('W06 (20-26.10)'!B19="","",'W06 (20-26.10)'!E19)</f>
        <v/>
      </c>
      <c r="G101" s="192">
        <f>IF('W06 (20-26.10)'!B19="","",IF(OR('W06 (20-26.10)'!F19="",'W06 (20-26.10)'!F19=0),"",'W06 (20-26.10)'!F19))</f>
        <v>46287</v>
      </c>
      <c r="H101" s="190" t="str">
        <f>IF('W06 (20-26.10)'!B19="","",'W06 (20-26.10)'!G19)</f>
        <v>Đã gặp</v>
      </c>
      <c r="I101" s="193" t="str">
        <f>IF('W06 (20-26.10)'!B19="","",'W06 (20-26.10)'!H19)</f>
        <v>Đã chấp thuận</v>
      </c>
      <c r="J101" s="194">
        <f>IF('W06 (20-26.10)'!B19="","",IF(OR('W06 (20-26.10)'!I19="",'W06 (20-26.10)'!I19=0),"",'W06 (20-26.10)'!I19))</f>
        <v>46321</v>
      </c>
      <c r="K101" s="195">
        <f>IF('W06 (20-26.10)'!B19="","",IF(OR('W06 (20-26.10)'!J19="",'W06 (20-26.10)'!J19=0),"",'W06 (20-26.10)'!J19))</f>
        <v>90</v>
      </c>
      <c r="L101" s="190" t="str">
        <f>IF('W06 (20-26.10)'!B19="","","Chi tiết ➔")</f>
        <v>Chi tiết ➔</v>
      </c>
      <c r="M101" s="196" t="str">
        <f>IF('W06 (20-26.10)'!B19="","",'W06 (20-26.10)'!K19)</f>
        <v>Thêm lớp riêng của IPD8</v>
      </c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9.5" customHeight="1">
      <c r="A102" s="190">
        <f t="shared" si="8"/>
        <v>60</v>
      </c>
      <c r="B102" s="191" t="str">
        <f>IF('W06 (20-26.10)'!B20="","",'W06 (20-26.10)'!B20)</f>
        <v>Bệnh viện Sun Phú Quốc</v>
      </c>
      <c r="C102" s="190" t="str">
        <f>IF('W06 (20-26.10)'!B20="","",'W06 (20-26.10)'!C20)</f>
        <v>Hà Nội</v>
      </c>
      <c r="D102" s="190" t="str">
        <f>IF('W06 (20-26.10)'!B20="","","W06")</f>
        <v>W06</v>
      </c>
      <c r="E102" s="190" t="str">
        <f>IF('W06 (20-26.10)'!B20="","",'W06 (20-26.10)'!D20)</f>
        <v/>
      </c>
      <c r="F102" s="190" t="str">
        <f>IF('W06 (20-26.10)'!B20="","",'W06 (20-26.10)'!E20)</f>
        <v/>
      </c>
      <c r="G102" s="192">
        <f>IF('W06 (20-26.10)'!B20="","",IF(OR('W06 (20-26.10)'!F20="",'W06 (20-26.10)'!F20=0),"",'W06 (20-26.10)'!F20))</f>
        <v>46283</v>
      </c>
      <c r="H102" s="190" t="str">
        <f>IF('W06 (20-26.10)'!B20="","",'W06 (20-26.10)'!G20)</f>
        <v>Đã gặp</v>
      </c>
      <c r="I102" s="193" t="str">
        <f>IF('W06 (20-26.10)'!B20="","",'W06 (20-26.10)'!H20)</f>
        <v>Đã chấp thuận</v>
      </c>
      <c r="J102" s="194">
        <f>IF('W06 (20-26.10)'!B20="","",IF(OR('W06 (20-26.10)'!I20="",'W06 (20-26.10)'!I20=0),"",'W06 (20-26.10)'!I20))</f>
        <v>46322</v>
      </c>
      <c r="K102" s="195">
        <f>IF('W06 (20-26.10)'!B20="","",IF(OR('W06 (20-26.10)'!J20="",'W06 (20-26.10)'!J20=0),"",'W06 (20-26.10)'!J20))</f>
        <v>90</v>
      </c>
      <c r="L102" s="190" t="str">
        <f>IF('W06 (20-26.10)'!B20="","","Chi tiết ➔")</f>
        <v>Chi tiết ➔</v>
      </c>
      <c r="M102" s="196" t="str">
        <f>IF('W06 (20-26.10)'!B20="","",'W06 (20-26.10)'!K20)</f>
        <v>Thêm lớp riêng của IPD8</v>
      </c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9.5" customHeight="1">
      <c r="A103" s="190">
        <f t="shared" si="8"/>
        <v>61</v>
      </c>
      <c r="B103" s="191" t="str">
        <f>IF('W06 (20-26.10)'!B21="","",'W06 (20-26.10)'!B21)</f>
        <v>Bệnh viện Columbia </v>
      </c>
      <c r="C103" s="190" t="str">
        <f>IF('W06 (20-26.10)'!B21="","",'W06 (20-26.10)'!C21)</f>
        <v>Hà Nội</v>
      </c>
      <c r="D103" s="190" t="str">
        <f>IF('W06 (20-26.10)'!B21="","","W06")</f>
        <v>W06</v>
      </c>
      <c r="E103" s="190" t="str">
        <f>IF('W06 (20-26.10)'!B21="","",'W06 (20-26.10)'!D21)</f>
        <v/>
      </c>
      <c r="F103" s="190" t="str">
        <f>IF('W06 (20-26.10)'!B21="","",'W06 (20-26.10)'!E21)</f>
        <v/>
      </c>
      <c r="G103" s="192">
        <f>IF('W06 (20-26.10)'!B21="","",IF(OR('W06 (20-26.10)'!F21="",'W06 (20-26.10)'!F21=0),"",'W06 (20-26.10)'!F21))</f>
        <v>46283</v>
      </c>
      <c r="H103" s="190" t="str">
        <f>IF('W06 (20-26.10)'!B21="","",'W06 (20-26.10)'!G21)</f>
        <v>Đã gặp</v>
      </c>
      <c r="I103" s="193" t="str">
        <f>IF('W06 (20-26.10)'!B21="","",'W06 (20-26.10)'!H21)</f>
        <v>Đã chấp thuận</v>
      </c>
      <c r="J103" s="194">
        <f>IF('W06 (20-26.10)'!B21="","",IF(OR('W06 (20-26.10)'!I21="",'W06 (20-26.10)'!I21=0),"",'W06 (20-26.10)'!I21))</f>
        <v>46323</v>
      </c>
      <c r="K103" s="195">
        <f>IF('W06 (20-26.10)'!B21="","",IF(OR('W06 (20-26.10)'!J21="",'W06 (20-26.10)'!J21=0),"",'W06 (20-26.10)'!J21))</f>
        <v>90</v>
      </c>
      <c r="L103" s="190" t="str">
        <f>IF('W06 (20-26.10)'!B21="","","Chi tiết ➔")</f>
        <v>Chi tiết ➔</v>
      </c>
      <c r="M103" s="196" t="str">
        <f>IF('W06 (20-26.10)'!B21="","",'W06 (20-26.10)'!K21)</f>
        <v>Thêm lớp riêng của IPD8</v>
      </c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9.5" customHeight="1">
      <c r="A104" s="190">
        <f t="shared" si="8"/>
        <v>62</v>
      </c>
      <c r="B104" s="191" t="str">
        <f>IF('W06 (20-26.10)'!B22="","",'W06 (20-26.10)'!B22)</f>
        <v>Phòng Khám 315</v>
      </c>
      <c r="C104" s="190" t="str">
        <f>IF('W06 (20-26.10)'!B22="","",'W06 (20-26.10)'!C22)</f>
        <v>HCMC</v>
      </c>
      <c r="D104" s="190" t="str">
        <f>IF('W06 (20-26.10)'!B22="","","W06")</f>
        <v>W06</v>
      </c>
      <c r="E104" s="190" t="str">
        <f>IF('W06 (20-26.10)'!B22="","",'W06 (20-26.10)'!D22)</f>
        <v/>
      </c>
      <c r="F104" s="190" t="str">
        <f>IF('W06 (20-26.10)'!B22="","",'W06 (20-26.10)'!E22)</f>
        <v/>
      </c>
      <c r="G104" s="192" t="str">
        <f>IF('W06 (20-26.10)'!B22="","",IF(OR('W06 (20-26.10)'!F22="",'W06 (20-26.10)'!F22=0),"",'W06 (20-26.10)'!F22))</f>
        <v/>
      </c>
      <c r="H104" s="190" t="str">
        <f>IF('W06 (20-26.10)'!B22="","",'W06 (20-26.10)'!G22)</f>
        <v/>
      </c>
      <c r="I104" s="193" t="str">
        <f>IF('W06 (20-26.10)'!B22="","",'W06 (20-26.10)'!H22)</f>
        <v/>
      </c>
      <c r="J104" s="194" t="str">
        <f>IF('W06 (20-26.10)'!B22="","",IF(OR('W06 (20-26.10)'!I22="",'W06 (20-26.10)'!I22=0),"",'W06 (20-26.10)'!I22))</f>
        <v>23/10</v>
      </c>
      <c r="K104" s="195" t="str">
        <f>IF('W06 (20-26.10)'!B22="","",IF(OR('W06 (20-26.10)'!J22="",'W06 (20-26.10)'!J22=0),"",'W06 (20-26.10)'!J22))</f>
        <v/>
      </c>
      <c r="L104" s="190" t="str">
        <f>IF('W06 (20-26.10)'!B22="","","Chi tiết ➔")</f>
        <v>Chi tiết ➔</v>
      </c>
      <c r="M104" s="196" t="str">
        <f>IF('W06 (20-26.10)'!B22="","",'W06 (20-26.10)'!K22)</f>
        <v/>
      </c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9.5" customHeight="1">
      <c r="A105" s="190">
        <f t="shared" si="8"/>
        <v>63</v>
      </c>
      <c r="B105" s="191" t="str">
        <f>IF('W06 (20-26.10)'!B23="","",'W06 (20-26.10)'!B23)</f>
        <v>Bệnh viện Âu Cơ</v>
      </c>
      <c r="C105" s="190" t="str">
        <f>IF('W06 (20-26.10)'!B23="","",'W06 (20-26.10)'!C23)</f>
        <v>HCMC</v>
      </c>
      <c r="D105" s="190" t="str">
        <f>IF('W06 (20-26.10)'!B23="","","W06")</f>
        <v>W06</v>
      </c>
      <c r="E105" s="190" t="str">
        <f>IF('W06 (20-26.10)'!B23="","",'W06 (20-26.10)'!D23)</f>
        <v/>
      </c>
      <c r="F105" s="190" t="str">
        <f>IF('W06 (20-26.10)'!B23="","",'W06 (20-26.10)'!E23)</f>
        <v/>
      </c>
      <c r="G105" s="192" t="str">
        <f>IF('W06 (20-26.10)'!B23="","",IF(OR('W06 (20-26.10)'!F23="",'W06 (20-26.10)'!F23=0),"",'W06 (20-26.10)'!F23))</f>
        <v/>
      </c>
      <c r="H105" s="190" t="str">
        <f>IF('W06 (20-26.10)'!B23="","",'W06 (20-26.10)'!G23)</f>
        <v/>
      </c>
      <c r="I105" s="193" t="str">
        <f>IF('W06 (20-26.10)'!B23="","",'W06 (20-26.10)'!H23)</f>
        <v/>
      </c>
      <c r="J105" s="194" t="str">
        <f>IF('W06 (20-26.10)'!B23="","",IF(OR('W06 (20-26.10)'!I23="",'W06 (20-26.10)'!I23=0),"",'W06 (20-26.10)'!I23))</f>
        <v>24/10</v>
      </c>
      <c r="K105" s="195" t="str">
        <f>IF('W06 (20-26.10)'!B23="","",IF(OR('W06 (20-26.10)'!J23="",'W06 (20-26.10)'!J23=0),"",'W06 (20-26.10)'!J23))</f>
        <v/>
      </c>
      <c r="L105" s="190" t="str">
        <f>IF('W06 (20-26.10)'!B23="","","Chi tiết ➔")</f>
        <v>Chi tiết ➔</v>
      </c>
      <c r="M105" s="196" t="str">
        <f>IF('W06 (20-26.10)'!B23="","",'W06 (20-26.10)'!K23)</f>
        <v/>
      </c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9.5" customHeight="1">
      <c r="A106" s="190">
        <f t="shared" si="8"/>
        <v>64</v>
      </c>
      <c r="B106" s="191" t="str">
        <f>IF('W06 (20-26.10)'!B24="","",'W06 (20-26.10)'!B24)</f>
        <v>Columbia</v>
      </c>
      <c r="C106" s="190" t="str">
        <f>IF('W06 (20-26.10)'!B24="","",'W06 (20-26.10)'!C24)</f>
        <v>HCMC</v>
      </c>
      <c r="D106" s="190" t="str">
        <f>IF('W06 (20-26.10)'!B24="","","W06")</f>
        <v>W06</v>
      </c>
      <c r="E106" s="190" t="str">
        <f>IF('W06 (20-26.10)'!B24="","",'W06 (20-26.10)'!D24)</f>
        <v/>
      </c>
      <c r="F106" s="190" t="str">
        <f>IF('W06 (20-26.10)'!B24="","",'W06 (20-26.10)'!E24)</f>
        <v/>
      </c>
      <c r="G106" s="192" t="str">
        <f>IF('W06 (20-26.10)'!B24="","",IF(OR('W06 (20-26.10)'!F24="",'W06 (20-26.10)'!F24=0),"",'W06 (20-26.10)'!F24))</f>
        <v/>
      </c>
      <c r="H106" s="190" t="str">
        <f>IF('W06 (20-26.10)'!B24="","",'W06 (20-26.10)'!G24)</f>
        <v/>
      </c>
      <c r="I106" s="193" t="str">
        <f>IF('W06 (20-26.10)'!B24="","",'W06 (20-26.10)'!H24)</f>
        <v/>
      </c>
      <c r="J106" s="194" t="str">
        <f>IF('W06 (20-26.10)'!B24="","",IF(OR('W06 (20-26.10)'!I24="",'W06 (20-26.10)'!I24=0),"",'W06 (20-26.10)'!I24))</f>
        <v>24/10</v>
      </c>
      <c r="K106" s="195" t="str">
        <f>IF('W06 (20-26.10)'!B24="","",IF(OR('W06 (20-26.10)'!J24="",'W06 (20-26.10)'!J24=0),"",'W06 (20-26.10)'!J24))</f>
        <v/>
      </c>
      <c r="L106" s="190" t="str">
        <f>IF('W06 (20-26.10)'!B24="","","Chi tiết ➔")</f>
        <v>Chi tiết ➔</v>
      </c>
      <c r="M106" s="196" t="str">
        <f>IF('W06 (20-26.10)'!B24="","",'W06 (20-26.10)'!K24)</f>
        <v/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9.5" customHeight="1">
      <c r="A107" s="190" t="str">
        <f t="shared" si="8"/>
        <v/>
      </c>
      <c r="B107" s="191" t="str">
        <f>IF('W06 (20-26.10)'!B25="","",'W06 (20-26.10)'!B25)</f>
        <v/>
      </c>
      <c r="C107" s="190" t="str">
        <f>IF('W06 (20-26.10)'!B25="","",'W06 (20-26.10)'!C25)</f>
        <v/>
      </c>
      <c r="D107" s="190" t="str">
        <f>IF('W06 (20-26.10)'!B25="","","W06")</f>
        <v/>
      </c>
      <c r="E107" s="190" t="str">
        <f>IF('W06 (20-26.10)'!B25="","",'W06 (20-26.10)'!D25)</f>
        <v/>
      </c>
      <c r="F107" s="190" t="str">
        <f>IF('W06 (20-26.10)'!B25="","",'W06 (20-26.10)'!E25)</f>
        <v/>
      </c>
      <c r="G107" s="192" t="str">
        <f>IF('W06 (20-26.10)'!B25="","",IF(OR('W06 (20-26.10)'!F25="",'W06 (20-26.10)'!F25=0),"",'W06 (20-26.10)'!F25))</f>
        <v/>
      </c>
      <c r="H107" s="190" t="str">
        <f>IF('W06 (20-26.10)'!B25="","",'W06 (20-26.10)'!G25)</f>
        <v/>
      </c>
      <c r="I107" s="193" t="str">
        <f>IF('W06 (20-26.10)'!B25="","",'W06 (20-26.10)'!H25)</f>
        <v/>
      </c>
      <c r="J107" s="194" t="str">
        <f>IF('W06 (20-26.10)'!B25="","",IF(OR('W06 (20-26.10)'!I25="",'W06 (20-26.10)'!I25=0),"",'W06 (20-26.10)'!I25))</f>
        <v/>
      </c>
      <c r="K107" s="195" t="str">
        <f>IF('W06 (20-26.10)'!B25="","",IF(OR('W06 (20-26.10)'!J25="",'W06 (20-26.10)'!J25=0),"",'W06 (20-26.10)'!J25))</f>
        <v/>
      </c>
      <c r="L107" s="190" t="str">
        <f>IF('W06 (20-26.10)'!B25="","","Chi tiết ➔")</f>
        <v/>
      </c>
      <c r="M107" s="197" t="str">
        <f>IF('W06 (20-26.10)'!B25="","",'W06 (20-26.10)'!K25)</f>
        <v/>
      </c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9.5" customHeight="1">
      <c r="A108" s="190">
        <f t="shared" si="8"/>
        <v>66</v>
      </c>
      <c r="B108" s="191" t="str">
        <f>IF('W07 (27-02.11)'!B11="","",'W07 (27-02.11)'!B11)</f>
        <v>Phòng khám 315</v>
      </c>
      <c r="C108" s="190" t="str">
        <f>IF('W07 (27-02.11)'!B11="","",'W07 (27-02.11)'!C11)</f>
        <v>HCMC</v>
      </c>
      <c r="D108" s="190" t="str">
        <f>IF('W07 (27-02.11)'!B11="","","W07")</f>
        <v>W07</v>
      </c>
      <c r="E108" s="190" t="str">
        <f>IF('W07 (27-02.11)'!B11="","",'W07 (27-02.11)'!D11)</f>
        <v/>
      </c>
      <c r="F108" s="190" t="str">
        <f>IF('W07 (27-02.11)'!B11="","",'W07 (27-02.11)'!E11)</f>
        <v/>
      </c>
      <c r="G108" s="192" t="str">
        <f>IF('W07 (27-02.11)'!B11="","",IF(OR('W07 (27-02.11)'!F11="",'W07 (27-02.11)'!F11=0),"",'W07 (27-02.11)'!F11))</f>
        <v/>
      </c>
      <c r="H108" s="190" t="str">
        <f>IF('W07 (27-02.11)'!B11="","",'W07 (27-02.11)'!G11)</f>
        <v/>
      </c>
      <c r="I108" s="193" t="str">
        <f>IF('W07 (27-02.11)'!B11="","",'W07 (27-02.11)'!H11)</f>
        <v/>
      </c>
      <c r="J108" s="194" t="str">
        <f>IF('W07 (27-02.11)'!B11="","",IF(OR('W07 (27-02.11)'!I11="",'W07 (27-02.11)'!I11=0),"",'W07 (27-02.11)'!I11))</f>
        <v>30/10</v>
      </c>
      <c r="K108" s="195" t="str">
        <f>IF('W07 (27-02.11)'!B11="","",IF(OR('W07 (27-02.11)'!J11="",'W07 (27-02.11)'!J11=0),"",'W07 (27-02.11)'!J11))</f>
        <v/>
      </c>
      <c r="L108" s="190" t="str">
        <f>IF('W07 (27-02.11)'!B11="","","Chi tiết ➔")</f>
        <v>Chi tiết ➔</v>
      </c>
      <c r="M108" s="196" t="str">
        <f>IF('W07 (27-02.11)'!B11="","",'W07 (27-02.11)'!K11)</f>
        <v/>
      </c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9.5" customHeight="1">
      <c r="A109" s="190" t="str">
        <f t="shared" si="8"/>
        <v/>
      </c>
      <c r="B109" s="191" t="str">
        <f>IF('W07 (27-02.11)'!B12="","",'W07 (27-02.11)'!B12)</f>
        <v/>
      </c>
      <c r="C109" s="190" t="str">
        <f>IF('W07 (27-02.11)'!B12="","",'W07 (27-02.11)'!C12)</f>
        <v/>
      </c>
      <c r="D109" s="190" t="str">
        <f>IF('W07 (27-02.11)'!B12="","","W07")</f>
        <v/>
      </c>
      <c r="E109" s="190" t="str">
        <f>IF('W07 (27-02.11)'!B12="","",'W07 (27-02.11)'!D12)</f>
        <v/>
      </c>
      <c r="F109" s="190" t="str">
        <f>IF('W07 (27-02.11)'!B12="","",'W07 (27-02.11)'!E12)</f>
        <v/>
      </c>
      <c r="G109" s="192" t="str">
        <f>IF('W07 (27-02.11)'!B12="","",IF(OR('W07 (27-02.11)'!F12="",'W07 (27-02.11)'!F12=0),"",'W07 (27-02.11)'!F12))</f>
        <v/>
      </c>
      <c r="H109" s="190" t="str">
        <f>IF('W07 (27-02.11)'!B12="","",'W07 (27-02.11)'!G12)</f>
        <v/>
      </c>
      <c r="I109" s="193" t="str">
        <f>IF('W07 (27-02.11)'!B12="","",'W07 (27-02.11)'!H12)</f>
        <v/>
      </c>
      <c r="J109" s="194" t="str">
        <f>IF('W07 (27-02.11)'!B12="","",IF(OR('W07 (27-02.11)'!I12="",'W07 (27-02.11)'!I12=0),"",'W07 (27-02.11)'!I12))</f>
        <v/>
      </c>
      <c r="K109" s="195" t="str">
        <f>IF('W07 (27-02.11)'!B12="","",IF(OR('W07 (27-02.11)'!J12="",'W07 (27-02.11)'!J12=0),"",'W07 (27-02.11)'!J12))</f>
        <v/>
      </c>
      <c r="L109" s="190" t="str">
        <f>IF('W07 (27-02.11)'!B12="","","Chi tiết ➔")</f>
        <v/>
      </c>
      <c r="M109" s="197" t="str">
        <f>IF('W07 (27-02.11)'!B12="","",'W07 (27-02.11)'!K12)</f>
        <v/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9.5" customHeight="1">
      <c r="A110" s="190" t="str">
        <f t="shared" si="8"/>
        <v/>
      </c>
      <c r="B110" s="191" t="str">
        <f>IF('W07 (27-02.11)'!B13="","",'W07 (27-02.11)'!B13)</f>
        <v/>
      </c>
      <c r="C110" s="190" t="str">
        <f>IF('W07 (27-02.11)'!B13="","",'W07 (27-02.11)'!C13)</f>
        <v/>
      </c>
      <c r="D110" s="190" t="str">
        <f>IF('W07 (27-02.11)'!B13="","","W07")</f>
        <v/>
      </c>
      <c r="E110" s="190" t="str">
        <f>IF('W07 (27-02.11)'!B13="","",'W07 (27-02.11)'!D13)</f>
        <v/>
      </c>
      <c r="F110" s="190" t="str">
        <f>IF('W07 (27-02.11)'!B13="","",'W07 (27-02.11)'!E13)</f>
        <v/>
      </c>
      <c r="G110" s="192" t="str">
        <f>IF('W07 (27-02.11)'!B13="","",IF(OR('W07 (27-02.11)'!F13="",'W07 (27-02.11)'!F13=0),"",'W07 (27-02.11)'!F13))</f>
        <v/>
      </c>
      <c r="H110" s="190" t="str">
        <f>IF('W07 (27-02.11)'!B13="","",'W07 (27-02.11)'!G13)</f>
        <v/>
      </c>
      <c r="I110" s="193" t="str">
        <f>IF('W07 (27-02.11)'!B13="","",'W07 (27-02.11)'!H13)</f>
        <v/>
      </c>
      <c r="J110" s="194" t="str">
        <f>IF('W07 (27-02.11)'!B13="","",IF(OR('W07 (27-02.11)'!I13="",'W07 (27-02.11)'!I13=0),"",'W07 (27-02.11)'!I13))</f>
        <v/>
      </c>
      <c r="K110" s="195" t="str">
        <f>IF('W07 (27-02.11)'!B13="","",IF(OR('W07 (27-02.11)'!J13="",'W07 (27-02.11)'!J13=0),"",'W07 (27-02.11)'!J13))</f>
        <v/>
      </c>
      <c r="L110" s="190" t="str">
        <f>IF('W07 (27-02.11)'!B13="","","Chi tiết ➔")</f>
        <v/>
      </c>
      <c r="M110" s="197" t="str">
        <f>IF('W07 (27-02.11)'!B13="","",'W07 (27-02.11)'!K13)</f>
        <v/>
      </c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9.5" customHeight="1">
      <c r="A111" s="190" t="str">
        <f t="shared" si="8"/>
        <v/>
      </c>
      <c r="B111" s="191" t="str">
        <f>IF('W07 (27-02.11)'!B14="","",'W07 (27-02.11)'!B14)</f>
        <v/>
      </c>
      <c r="C111" s="190" t="str">
        <f>IF('W07 (27-02.11)'!B14="","",'W07 (27-02.11)'!C14)</f>
        <v/>
      </c>
      <c r="D111" s="190" t="str">
        <f>IF('W07 (27-02.11)'!B14="","","W07")</f>
        <v/>
      </c>
      <c r="E111" s="190" t="str">
        <f>IF('W07 (27-02.11)'!B14="","",'W07 (27-02.11)'!D14)</f>
        <v/>
      </c>
      <c r="F111" s="190" t="str">
        <f>IF('W07 (27-02.11)'!B14="","",'W07 (27-02.11)'!E14)</f>
        <v/>
      </c>
      <c r="G111" s="192" t="str">
        <f>IF('W07 (27-02.11)'!B14="","",IF(OR('W07 (27-02.11)'!F14="",'W07 (27-02.11)'!F14=0),"",'W07 (27-02.11)'!F14))</f>
        <v/>
      </c>
      <c r="H111" s="190" t="str">
        <f>IF('W07 (27-02.11)'!B14="","",'W07 (27-02.11)'!G14)</f>
        <v/>
      </c>
      <c r="I111" s="193" t="str">
        <f>IF('W07 (27-02.11)'!B14="","",'W07 (27-02.11)'!H14)</f>
        <v/>
      </c>
      <c r="J111" s="194" t="str">
        <f>IF('W07 (27-02.11)'!B14="","",IF(OR('W07 (27-02.11)'!I14="",'W07 (27-02.11)'!I14=0),"",'W07 (27-02.11)'!I14))</f>
        <v/>
      </c>
      <c r="K111" s="195" t="str">
        <f>IF('W07 (27-02.11)'!B14="","",IF(OR('W07 (27-02.11)'!J14="",'W07 (27-02.11)'!J14=0),"",'W07 (27-02.11)'!J14))</f>
        <v/>
      </c>
      <c r="L111" s="190" t="str">
        <f>IF('W07 (27-02.11)'!B14="","","Chi tiết ➔")</f>
        <v/>
      </c>
      <c r="M111" s="197" t="str">
        <f>IF('W07 (27-02.11)'!B14="","",'W07 (27-02.11)'!K14)</f>
        <v/>
      </c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9.5" customHeight="1">
      <c r="A112" s="190" t="str">
        <f t="shared" si="8"/>
        <v/>
      </c>
      <c r="B112" s="191" t="str">
        <f>IF('W07 (27-02.11)'!B15="","",'W07 (27-02.11)'!B15)</f>
        <v/>
      </c>
      <c r="C112" s="190" t="str">
        <f>IF('W07 (27-02.11)'!B15="","",'W07 (27-02.11)'!C15)</f>
        <v/>
      </c>
      <c r="D112" s="190" t="str">
        <f>IF('W07 (27-02.11)'!B15="","","W07")</f>
        <v/>
      </c>
      <c r="E112" s="190" t="str">
        <f>IF('W07 (27-02.11)'!B15="","",'W07 (27-02.11)'!D15)</f>
        <v/>
      </c>
      <c r="F112" s="190" t="str">
        <f>IF('W07 (27-02.11)'!B15="","",'W07 (27-02.11)'!E15)</f>
        <v/>
      </c>
      <c r="G112" s="192" t="str">
        <f>IF('W07 (27-02.11)'!B15="","",IF(OR('W07 (27-02.11)'!F15="",'W07 (27-02.11)'!F15=0),"",'W07 (27-02.11)'!F15))</f>
        <v/>
      </c>
      <c r="H112" s="190" t="str">
        <f>IF('W07 (27-02.11)'!B15="","",'W07 (27-02.11)'!G15)</f>
        <v/>
      </c>
      <c r="I112" s="193" t="str">
        <f>IF('W07 (27-02.11)'!B15="","",'W07 (27-02.11)'!H15)</f>
        <v/>
      </c>
      <c r="J112" s="194" t="str">
        <f>IF('W07 (27-02.11)'!B15="","",IF(OR('W07 (27-02.11)'!I15="",'W07 (27-02.11)'!I15=0),"",'W07 (27-02.11)'!I15))</f>
        <v/>
      </c>
      <c r="K112" s="195" t="str">
        <f>IF('W07 (27-02.11)'!B15="","",IF(OR('W07 (27-02.11)'!J15="",'W07 (27-02.11)'!J15=0),"",'W07 (27-02.11)'!J15))</f>
        <v/>
      </c>
      <c r="L112" s="190" t="str">
        <f>IF('W07 (27-02.11)'!B15="","","Chi tiết ➔")</f>
        <v/>
      </c>
      <c r="M112" s="197" t="str">
        <f>IF('W07 (27-02.11)'!B15="","",'W07 (27-02.11)'!K15)</f>
        <v/>
      </c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9.5" customHeight="1">
      <c r="A113" s="190" t="str">
        <f t="shared" si="8"/>
        <v/>
      </c>
      <c r="B113" s="191" t="str">
        <f>IF('W07 (27-02.11)'!B16="","",'W07 (27-02.11)'!B16)</f>
        <v/>
      </c>
      <c r="C113" s="190" t="str">
        <f>IF('W07 (27-02.11)'!B16="","",'W07 (27-02.11)'!C16)</f>
        <v/>
      </c>
      <c r="D113" s="190" t="str">
        <f>IF('W07 (27-02.11)'!B16="","","W07")</f>
        <v/>
      </c>
      <c r="E113" s="190" t="str">
        <f>IF('W07 (27-02.11)'!B16="","",'W07 (27-02.11)'!D16)</f>
        <v/>
      </c>
      <c r="F113" s="190" t="str">
        <f>IF('W07 (27-02.11)'!B16="","",'W07 (27-02.11)'!E16)</f>
        <v/>
      </c>
      <c r="G113" s="192" t="str">
        <f>IF('W07 (27-02.11)'!B16="","",IF(OR('W07 (27-02.11)'!F16="",'W07 (27-02.11)'!F16=0),"",'W07 (27-02.11)'!F16))</f>
        <v/>
      </c>
      <c r="H113" s="190" t="str">
        <f>IF('W07 (27-02.11)'!B16="","",'W07 (27-02.11)'!G16)</f>
        <v/>
      </c>
      <c r="I113" s="193" t="str">
        <f>IF('W07 (27-02.11)'!B16="","",'W07 (27-02.11)'!H16)</f>
        <v/>
      </c>
      <c r="J113" s="194" t="str">
        <f>IF('W07 (27-02.11)'!B16="","",IF(OR('W07 (27-02.11)'!I16="",'W07 (27-02.11)'!I16=0),"",'W07 (27-02.11)'!I16))</f>
        <v/>
      </c>
      <c r="K113" s="195" t="str">
        <f>IF('W07 (27-02.11)'!B16="","",IF(OR('W07 (27-02.11)'!J16="",'W07 (27-02.11)'!J16=0),"",'W07 (27-02.11)'!J16))</f>
        <v/>
      </c>
      <c r="L113" s="190" t="str">
        <f>IF('W07 (27-02.11)'!B16="","","Chi tiết ➔")</f>
        <v/>
      </c>
      <c r="M113" s="197" t="str">
        <f>IF('W07 (27-02.11)'!B16="","",'W07 (27-02.11)'!K16)</f>
        <v/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9.5" customHeight="1">
      <c r="A114" s="190" t="str">
        <f t="shared" si="8"/>
        <v/>
      </c>
      <c r="B114" s="191" t="str">
        <f>IF('W07 (27-02.11)'!B17="","",'W07 (27-02.11)'!B17)</f>
        <v/>
      </c>
      <c r="C114" s="190" t="str">
        <f>IF('W07 (27-02.11)'!B17="","",'W07 (27-02.11)'!C17)</f>
        <v/>
      </c>
      <c r="D114" s="190" t="str">
        <f>IF('W07 (27-02.11)'!B17="","","W07")</f>
        <v/>
      </c>
      <c r="E114" s="190" t="str">
        <f>IF('W07 (27-02.11)'!B17="","",'W07 (27-02.11)'!D17)</f>
        <v/>
      </c>
      <c r="F114" s="190" t="str">
        <f>IF('W07 (27-02.11)'!B17="","",'W07 (27-02.11)'!E17)</f>
        <v/>
      </c>
      <c r="G114" s="192" t="str">
        <f>IF('W07 (27-02.11)'!B17="","",IF(OR('W07 (27-02.11)'!F17="",'W07 (27-02.11)'!F17=0),"",'W07 (27-02.11)'!F17))</f>
        <v/>
      </c>
      <c r="H114" s="190" t="str">
        <f>IF('W07 (27-02.11)'!B17="","",'W07 (27-02.11)'!G17)</f>
        <v/>
      </c>
      <c r="I114" s="193" t="str">
        <f>IF('W07 (27-02.11)'!B17="","",'W07 (27-02.11)'!H17)</f>
        <v/>
      </c>
      <c r="J114" s="194" t="str">
        <f>IF('W07 (27-02.11)'!B17="","",IF(OR('W07 (27-02.11)'!I17="",'W07 (27-02.11)'!I17=0),"",'W07 (27-02.11)'!I17))</f>
        <v/>
      </c>
      <c r="K114" s="195" t="str">
        <f>IF('W07 (27-02.11)'!B17="","",IF(OR('W07 (27-02.11)'!J17="",'W07 (27-02.11)'!J17=0),"",'W07 (27-02.11)'!J17))</f>
        <v/>
      </c>
      <c r="L114" s="190" t="str">
        <f>IF('W07 (27-02.11)'!B17="","","Chi tiết ➔")</f>
        <v/>
      </c>
      <c r="M114" s="197" t="str">
        <f>IF('W07 (27-02.11)'!B17="","",'W07 (27-02.11)'!K17)</f>
        <v/>
      </c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9.5" customHeight="1">
      <c r="A115" s="190" t="str">
        <f t="shared" si="8"/>
        <v/>
      </c>
      <c r="B115" s="191" t="str">
        <f>IF('W07 (27-02.11)'!B18="","",'W07 (27-02.11)'!B18)</f>
        <v/>
      </c>
      <c r="C115" s="190" t="str">
        <f>IF('W07 (27-02.11)'!B18="","",'W07 (27-02.11)'!C18)</f>
        <v/>
      </c>
      <c r="D115" s="190" t="str">
        <f>IF('W07 (27-02.11)'!B18="","","W07")</f>
        <v/>
      </c>
      <c r="E115" s="190" t="str">
        <f>IF('W07 (27-02.11)'!B18="","",'W07 (27-02.11)'!D18)</f>
        <v/>
      </c>
      <c r="F115" s="190" t="str">
        <f>IF('W07 (27-02.11)'!B18="","",'W07 (27-02.11)'!E18)</f>
        <v/>
      </c>
      <c r="G115" s="192" t="str">
        <f>IF('W07 (27-02.11)'!B18="","",IF(OR('W07 (27-02.11)'!F18="",'W07 (27-02.11)'!F18=0),"",'W07 (27-02.11)'!F18))</f>
        <v/>
      </c>
      <c r="H115" s="190" t="str">
        <f>IF('W07 (27-02.11)'!B18="","",'W07 (27-02.11)'!G18)</f>
        <v/>
      </c>
      <c r="I115" s="193" t="str">
        <f>IF('W07 (27-02.11)'!B18="","",'W07 (27-02.11)'!H18)</f>
        <v/>
      </c>
      <c r="J115" s="194" t="str">
        <f>IF('W07 (27-02.11)'!B18="","",IF(OR('W07 (27-02.11)'!I18="",'W07 (27-02.11)'!I18=0),"",'W07 (27-02.11)'!I18))</f>
        <v/>
      </c>
      <c r="K115" s="195" t="str">
        <f>IF('W07 (27-02.11)'!B18="","",IF(OR('W07 (27-02.11)'!J18="",'W07 (27-02.11)'!J18=0),"",'W07 (27-02.11)'!J18))</f>
        <v/>
      </c>
      <c r="L115" s="190" t="str">
        <f>IF('W07 (27-02.11)'!B18="","","Chi tiết ➔")</f>
        <v/>
      </c>
      <c r="M115" s="197" t="str">
        <f>IF('W07 (27-02.11)'!B18="","",'W07 (27-02.11)'!K18)</f>
        <v/>
      </c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1.75" customHeight="1">
      <c r="A116" s="208" t="s">
        <v>386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4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9.5" customHeight="1">
      <c r="A117" s="190" t="str">
        <f t="shared" ref="A117:A148" si="9">IF(B117="","",COUNTA($B$41:B117))</f>
        <v/>
      </c>
      <c r="B117" s="191" t="str">
        <f>IF('W08 (03-09.11)'!B11="","",'W08 (03-09.11)'!B11)</f>
        <v/>
      </c>
      <c r="C117" s="190" t="str">
        <f>IF('W08 (03-09.11)'!B11="","",'W08 (03-09.11)'!C11)</f>
        <v/>
      </c>
      <c r="D117" s="190" t="str">
        <f>IF('W08 (03-09.11)'!B11="","","W08")</f>
        <v/>
      </c>
      <c r="E117" s="190" t="str">
        <f>IF('W08 (03-09.11)'!B11="","",'W08 (03-09.11)'!D11)</f>
        <v/>
      </c>
      <c r="F117" s="190" t="str">
        <f>IF('W08 (03-09.11)'!B11="","",'W08 (03-09.11)'!E11)</f>
        <v/>
      </c>
      <c r="G117" s="192" t="str">
        <f>IF('W08 (03-09.11)'!B11="","",IF(OR('W08 (03-09.11)'!F11="",'W08 (03-09.11)'!F11=0),"",'W08 (03-09.11)'!F11))</f>
        <v/>
      </c>
      <c r="H117" s="190" t="str">
        <f>IF('W08 (03-09.11)'!B11="","",'W08 (03-09.11)'!G11)</f>
        <v/>
      </c>
      <c r="I117" s="193" t="str">
        <f>IF('W08 (03-09.11)'!B11="","",'W08 (03-09.11)'!H11)</f>
        <v/>
      </c>
      <c r="J117" s="194" t="str">
        <f>IF('W08 (03-09.11)'!B11="","",IF(OR('W08 (03-09.11)'!I11="",'W08 (03-09.11)'!I11=0),"",'W08 (03-09.11)'!I11))</f>
        <v/>
      </c>
      <c r="K117" s="195" t="str">
        <f>IF('W08 (03-09.11)'!B11="","",IF(OR('W08 (03-09.11)'!J11="",'W08 (03-09.11)'!J11=0),"",'W08 (03-09.11)'!J11))</f>
        <v/>
      </c>
      <c r="L117" s="190" t="str">
        <f>IF('W08 (03-09.11)'!B11="","","Chi tiết ➔")</f>
        <v/>
      </c>
      <c r="M117" s="197" t="str">
        <f>IF('W08 (03-09.11)'!B11="","",'W08 (03-09.11)'!K11)</f>
        <v/>
      </c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9.5" customHeight="1">
      <c r="A118" s="190" t="str">
        <f t="shared" si="9"/>
        <v/>
      </c>
      <c r="B118" s="191" t="str">
        <f>IF('W08 (03-09.11)'!B12="","",'W08 (03-09.11)'!B12)</f>
        <v/>
      </c>
      <c r="C118" s="190" t="str">
        <f>IF('W08 (03-09.11)'!B12="","",'W08 (03-09.11)'!C12)</f>
        <v/>
      </c>
      <c r="D118" s="190" t="str">
        <f>IF('W08 (03-09.11)'!B12="","","W08")</f>
        <v/>
      </c>
      <c r="E118" s="190" t="str">
        <f>IF('W08 (03-09.11)'!B12="","",'W08 (03-09.11)'!D12)</f>
        <v/>
      </c>
      <c r="F118" s="190" t="str">
        <f>IF('W08 (03-09.11)'!B12="","",'W08 (03-09.11)'!E12)</f>
        <v/>
      </c>
      <c r="G118" s="192" t="str">
        <f>IF('W08 (03-09.11)'!B12="","",IF(OR('W08 (03-09.11)'!F12="",'W08 (03-09.11)'!F12=0),"",'W08 (03-09.11)'!F12))</f>
        <v/>
      </c>
      <c r="H118" s="190" t="str">
        <f>IF('W08 (03-09.11)'!B12="","",'W08 (03-09.11)'!G12)</f>
        <v/>
      </c>
      <c r="I118" s="193" t="str">
        <f>IF('W08 (03-09.11)'!B12="","",'W08 (03-09.11)'!H12)</f>
        <v/>
      </c>
      <c r="J118" s="194" t="str">
        <f>IF('W08 (03-09.11)'!B12="","",IF(OR('W08 (03-09.11)'!I12="",'W08 (03-09.11)'!I12=0),"",'W08 (03-09.11)'!I12))</f>
        <v/>
      </c>
      <c r="K118" s="195" t="str">
        <f>IF('W08 (03-09.11)'!B12="","",IF(OR('W08 (03-09.11)'!J12="",'W08 (03-09.11)'!J12=0),"",'W08 (03-09.11)'!J12))</f>
        <v/>
      </c>
      <c r="L118" s="190" t="str">
        <f>IF('W08 (03-09.11)'!B12="","","Chi tiết ➔")</f>
        <v/>
      </c>
      <c r="M118" s="197" t="str">
        <f>IF('W08 (03-09.11)'!B12="","",'W08 (03-09.11)'!K12)</f>
        <v/>
      </c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9.5" customHeight="1">
      <c r="A119" s="190" t="str">
        <f t="shared" si="9"/>
        <v/>
      </c>
      <c r="B119" s="191" t="str">
        <f>IF('W08 (03-09.11)'!B13="","",'W08 (03-09.11)'!B13)</f>
        <v/>
      </c>
      <c r="C119" s="190" t="str">
        <f>IF('W08 (03-09.11)'!B13="","",'W08 (03-09.11)'!C13)</f>
        <v/>
      </c>
      <c r="D119" s="190" t="str">
        <f>IF('W08 (03-09.11)'!B13="","","W08")</f>
        <v/>
      </c>
      <c r="E119" s="190" t="str">
        <f>IF('W08 (03-09.11)'!B13="","",'W08 (03-09.11)'!D13)</f>
        <v/>
      </c>
      <c r="F119" s="190" t="str">
        <f>IF('W08 (03-09.11)'!B13="","",'W08 (03-09.11)'!E13)</f>
        <v/>
      </c>
      <c r="G119" s="192" t="str">
        <f>IF('W08 (03-09.11)'!B13="","",IF(OR('W08 (03-09.11)'!F13="",'W08 (03-09.11)'!F13=0),"",'W08 (03-09.11)'!F13))</f>
        <v/>
      </c>
      <c r="H119" s="190" t="str">
        <f>IF('W08 (03-09.11)'!B13="","",'W08 (03-09.11)'!G13)</f>
        <v/>
      </c>
      <c r="I119" s="193" t="str">
        <f>IF('W08 (03-09.11)'!B13="","",'W08 (03-09.11)'!H13)</f>
        <v/>
      </c>
      <c r="J119" s="194" t="str">
        <f>IF('W08 (03-09.11)'!B13="","",IF(OR('W08 (03-09.11)'!I13="",'W08 (03-09.11)'!I13=0),"",'W08 (03-09.11)'!I13))</f>
        <v/>
      </c>
      <c r="K119" s="195" t="str">
        <f>IF('W08 (03-09.11)'!B13="","",IF(OR('W08 (03-09.11)'!J13="",'W08 (03-09.11)'!J13=0),"",'W08 (03-09.11)'!J13))</f>
        <v/>
      </c>
      <c r="L119" s="190" t="str">
        <f>IF('W08 (03-09.11)'!B13="","","Chi tiết ➔")</f>
        <v/>
      </c>
      <c r="M119" s="197" t="str">
        <f>IF('W08 (03-09.11)'!B13="","",'W08 (03-09.11)'!K13)</f>
        <v/>
      </c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9.5" customHeight="1">
      <c r="A120" s="190" t="str">
        <f t="shared" si="9"/>
        <v/>
      </c>
      <c r="B120" s="191" t="str">
        <f>IF('W08 (03-09.11)'!B14="","",'W08 (03-09.11)'!B14)</f>
        <v/>
      </c>
      <c r="C120" s="190" t="str">
        <f>IF('W08 (03-09.11)'!B14="","",'W08 (03-09.11)'!C14)</f>
        <v/>
      </c>
      <c r="D120" s="190" t="str">
        <f>IF('W08 (03-09.11)'!B14="","","W08")</f>
        <v/>
      </c>
      <c r="E120" s="190" t="str">
        <f>IF('W08 (03-09.11)'!B14="","",'W08 (03-09.11)'!D14)</f>
        <v/>
      </c>
      <c r="F120" s="190" t="str">
        <f>IF('W08 (03-09.11)'!B14="","",'W08 (03-09.11)'!E14)</f>
        <v/>
      </c>
      <c r="G120" s="192" t="str">
        <f>IF('W08 (03-09.11)'!B14="","",IF(OR('W08 (03-09.11)'!F14="",'W08 (03-09.11)'!F14=0),"",'W08 (03-09.11)'!F14))</f>
        <v/>
      </c>
      <c r="H120" s="190" t="str">
        <f>IF('W08 (03-09.11)'!B14="","",'W08 (03-09.11)'!G14)</f>
        <v/>
      </c>
      <c r="I120" s="193" t="str">
        <f>IF('W08 (03-09.11)'!B14="","",'W08 (03-09.11)'!H14)</f>
        <v/>
      </c>
      <c r="J120" s="194" t="str">
        <f>IF('W08 (03-09.11)'!B14="","",IF(OR('W08 (03-09.11)'!I14="",'W08 (03-09.11)'!I14=0),"",'W08 (03-09.11)'!I14))</f>
        <v/>
      </c>
      <c r="K120" s="195" t="str">
        <f>IF('W08 (03-09.11)'!B14="","",IF(OR('W08 (03-09.11)'!J14="",'W08 (03-09.11)'!J14=0),"",'W08 (03-09.11)'!J14))</f>
        <v/>
      </c>
      <c r="L120" s="190" t="str">
        <f>IF('W08 (03-09.11)'!B14="","","Chi tiết ➔")</f>
        <v/>
      </c>
      <c r="M120" s="197" t="str">
        <f>IF('W08 (03-09.11)'!B14="","",'W08 (03-09.11)'!K14)</f>
        <v/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9.5" customHeight="1">
      <c r="A121" s="190" t="str">
        <f t="shared" si="9"/>
        <v/>
      </c>
      <c r="B121" s="191" t="str">
        <f>IF('W08 (03-09.11)'!B15="","",'W08 (03-09.11)'!B15)</f>
        <v/>
      </c>
      <c r="C121" s="190" t="str">
        <f>IF('W08 (03-09.11)'!B15="","",'W08 (03-09.11)'!C15)</f>
        <v/>
      </c>
      <c r="D121" s="190" t="str">
        <f>IF('W08 (03-09.11)'!B15="","","W08")</f>
        <v/>
      </c>
      <c r="E121" s="190" t="str">
        <f>IF('W08 (03-09.11)'!B15="","",'W08 (03-09.11)'!D15)</f>
        <v/>
      </c>
      <c r="F121" s="190" t="str">
        <f>IF('W08 (03-09.11)'!B15="","",'W08 (03-09.11)'!E15)</f>
        <v/>
      </c>
      <c r="G121" s="192" t="str">
        <f>IF('W08 (03-09.11)'!B15="","",IF(OR('W08 (03-09.11)'!F15="",'W08 (03-09.11)'!F15=0),"",'W08 (03-09.11)'!F15))</f>
        <v/>
      </c>
      <c r="H121" s="190" t="str">
        <f>IF('W08 (03-09.11)'!B15="","",'W08 (03-09.11)'!G15)</f>
        <v/>
      </c>
      <c r="I121" s="193" t="str">
        <f>IF('W08 (03-09.11)'!B15="","",'W08 (03-09.11)'!H15)</f>
        <v/>
      </c>
      <c r="J121" s="194" t="str">
        <f>IF('W08 (03-09.11)'!B15="","",IF(OR('W08 (03-09.11)'!I15="",'W08 (03-09.11)'!I15=0),"",'W08 (03-09.11)'!I15))</f>
        <v/>
      </c>
      <c r="K121" s="195" t="str">
        <f>IF('W08 (03-09.11)'!B15="","",IF(OR('W08 (03-09.11)'!J15="",'W08 (03-09.11)'!J15=0),"",'W08 (03-09.11)'!J15))</f>
        <v/>
      </c>
      <c r="L121" s="190" t="str">
        <f>IF('W08 (03-09.11)'!B15="","","Chi tiết ➔")</f>
        <v/>
      </c>
      <c r="M121" s="197" t="str">
        <f>IF('W08 (03-09.11)'!B15="","",'W08 (03-09.11)'!K15)</f>
        <v/>
      </c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9.5" customHeight="1">
      <c r="A122" s="190" t="str">
        <f t="shared" si="9"/>
        <v/>
      </c>
      <c r="B122" s="191" t="str">
        <f>IF('W08 (03-09.11)'!B16="","",'W08 (03-09.11)'!B16)</f>
        <v/>
      </c>
      <c r="C122" s="190" t="str">
        <f>IF('W08 (03-09.11)'!B16="","",'W08 (03-09.11)'!C16)</f>
        <v/>
      </c>
      <c r="D122" s="190" t="str">
        <f>IF('W08 (03-09.11)'!B16="","","W08")</f>
        <v/>
      </c>
      <c r="E122" s="190" t="str">
        <f>IF('W08 (03-09.11)'!B16="","",'W08 (03-09.11)'!D16)</f>
        <v/>
      </c>
      <c r="F122" s="190" t="str">
        <f>IF('W08 (03-09.11)'!B16="","",'W08 (03-09.11)'!E16)</f>
        <v/>
      </c>
      <c r="G122" s="192" t="str">
        <f>IF('W08 (03-09.11)'!B16="","",IF(OR('W08 (03-09.11)'!F16="",'W08 (03-09.11)'!F16=0),"",'W08 (03-09.11)'!F16))</f>
        <v/>
      </c>
      <c r="H122" s="190" t="str">
        <f>IF('W08 (03-09.11)'!B16="","",'W08 (03-09.11)'!G16)</f>
        <v/>
      </c>
      <c r="I122" s="193" t="str">
        <f>IF('W08 (03-09.11)'!B16="","",'W08 (03-09.11)'!H16)</f>
        <v/>
      </c>
      <c r="J122" s="194" t="str">
        <f>IF('W08 (03-09.11)'!B16="","",IF(OR('W08 (03-09.11)'!I16="",'W08 (03-09.11)'!I16=0),"",'W08 (03-09.11)'!I16))</f>
        <v/>
      </c>
      <c r="K122" s="195" t="str">
        <f>IF('W08 (03-09.11)'!B16="","",IF(OR('W08 (03-09.11)'!J16="",'W08 (03-09.11)'!J16=0),"",'W08 (03-09.11)'!J16))</f>
        <v/>
      </c>
      <c r="L122" s="190" t="str">
        <f>IF('W08 (03-09.11)'!B16="","","Chi tiết ➔")</f>
        <v/>
      </c>
      <c r="M122" s="197" t="str">
        <f>IF('W08 (03-09.11)'!B16="","",'W08 (03-09.11)'!K16)</f>
        <v/>
      </c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9.5" customHeight="1">
      <c r="A123" s="190" t="str">
        <f t="shared" si="9"/>
        <v/>
      </c>
      <c r="B123" s="191" t="str">
        <f>IF('W08 (03-09.11)'!B17="","",'W08 (03-09.11)'!B17)</f>
        <v/>
      </c>
      <c r="C123" s="190" t="str">
        <f>IF('W08 (03-09.11)'!B17="","",'W08 (03-09.11)'!C17)</f>
        <v/>
      </c>
      <c r="D123" s="190" t="str">
        <f>IF('W08 (03-09.11)'!B17="","","W08")</f>
        <v/>
      </c>
      <c r="E123" s="190" t="str">
        <f>IF('W08 (03-09.11)'!B17="","",'W08 (03-09.11)'!D17)</f>
        <v/>
      </c>
      <c r="F123" s="190" t="str">
        <f>IF('W08 (03-09.11)'!B17="","",'W08 (03-09.11)'!E17)</f>
        <v/>
      </c>
      <c r="G123" s="192" t="str">
        <f>IF('W08 (03-09.11)'!B17="","",IF(OR('W08 (03-09.11)'!F17="",'W08 (03-09.11)'!F17=0),"",'W08 (03-09.11)'!F17))</f>
        <v/>
      </c>
      <c r="H123" s="190" t="str">
        <f>IF('W08 (03-09.11)'!B17="","",'W08 (03-09.11)'!G17)</f>
        <v/>
      </c>
      <c r="I123" s="193" t="str">
        <f>IF('W08 (03-09.11)'!B17="","",'W08 (03-09.11)'!H17)</f>
        <v/>
      </c>
      <c r="J123" s="194" t="str">
        <f>IF('W08 (03-09.11)'!B17="","",IF(OR('W08 (03-09.11)'!I17="",'W08 (03-09.11)'!I17=0),"",'W08 (03-09.11)'!I17))</f>
        <v/>
      </c>
      <c r="K123" s="195" t="str">
        <f>IF('W08 (03-09.11)'!B17="","",IF(OR('W08 (03-09.11)'!J17="",'W08 (03-09.11)'!J17=0),"",'W08 (03-09.11)'!J17))</f>
        <v/>
      </c>
      <c r="L123" s="190" t="str">
        <f>IF('W08 (03-09.11)'!B17="","","Chi tiết ➔")</f>
        <v/>
      </c>
      <c r="M123" s="197" t="str">
        <f>IF('W08 (03-09.11)'!B17="","",'W08 (03-09.11)'!K17)</f>
        <v/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9.5" customHeight="1">
      <c r="A124" s="190" t="str">
        <f t="shared" si="9"/>
        <v/>
      </c>
      <c r="B124" s="191" t="str">
        <f>IF('W08 (03-09.11)'!B18="","",'W08 (03-09.11)'!B18)</f>
        <v/>
      </c>
      <c r="C124" s="190" t="str">
        <f>IF('W08 (03-09.11)'!B18="","",'W08 (03-09.11)'!C18)</f>
        <v/>
      </c>
      <c r="D124" s="190" t="str">
        <f>IF('W08 (03-09.11)'!B18="","","W08")</f>
        <v/>
      </c>
      <c r="E124" s="190" t="str">
        <f>IF('W08 (03-09.11)'!B18="","",'W08 (03-09.11)'!D18)</f>
        <v/>
      </c>
      <c r="F124" s="190" t="str">
        <f>IF('W08 (03-09.11)'!B18="","",'W08 (03-09.11)'!E18)</f>
        <v/>
      </c>
      <c r="G124" s="192" t="str">
        <f>IF('W08 (03-09.11)'!B18="","",IF(OR('W08 (03-09.11)'!F18="",'W08 (03-09.11)'!F18=0),"",'W08 (03-09.11)'!F18))</f>
        <v/>
      </c>
      <c r="H124" s="190" t="str">
        <f>IF('W08 (03-09.11)'!B18="","",'W08 (03-09.11)'!G18)</f>
        <v/>
      </c>
      <c r="I124" s="193" t="str">
        <f>IF('W08 (03-09.11)'!B18="","",'W08 (03-09.11)'!H18)</f>
        <v/>
      </c>
      <c r="J124" s="194" t="str">
        <f>IF('W08 (03-09.11)'!B18="","",IF(OR('W08 (03-09.11)'!I18="",'W08 (03-09.11)'!I18=0),"",'W08 (03-09.11)'!I18))</f>
        <v/>
      </c>
      <c r="K124" s="195" t="str">
        <f>IF('W08 (03-09.11)'!B18="","",IF(OR('W08 (03-09.11)'!J18="",'W08 (03-09.11)'!J18=0),"",'W08 (03-09.11)'!J18))</f>
        <v/>
      </c>
      <c r="L124" s="190" t="str">
        <f>IF('W08 (03-09.11)'!B18="","","Chi tiết ➔")</f>
        <v/>
      </c>
      <c r="M124" s="197" t="str">
        <f>IF('W08 (03-09.11)'!B18="","",'W08 (03-09.11)'!K18)</f>
        <v/>
      </c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9.5" customHeight="1">
      <c r="A125" s="190" t="str">
        <f t="shared" si="9"/>
        <v/>
      </c>
      <c r="B125" s="191" t="str">
        <f>IF('W09 (10-16.11)'!B11="","",'W09 (10-16.11)'!B11)</f>
        <v/>
      </c>
      <c r="C125" s="190" t="str">
        <f>IF('W09 (10-16.11)'!B11="","",'W09 (10-16.11)'!C11)</f>
        <v/>
      </c>
      <c r="D125" s="190" t="str">
        <f>IF('W09 (10-16.11)'!B11="","","W09")</f>
        <v/>
      </c>
      <c r="E125" s="190" t="str">
        <f>IF('W09 (10-16.11)'!B11="","",'W09 (10-16.11)'!D11)</f>
        <v/>
      </c>
      <c r="F125" s="190" t="str">
        <f>IF('W09 (10-16.11)'!B11="","",'W09 (10-16.11)'!E11)</f>
        <v/>
      </c>
      <c r="G125" s="192" t="str">
        <f>IF('W09 (10-16.11)'!B11="","",IF(OR('W09 (10-16.11)'!F11="",'W09 (10-16.11)'!F11=0),"",'W09 (10-16.11)'!F11))</f>
        <v/>
      </c>
      <c r="H125" s="190" t="str">
        <f>IF('W09 (10-16.11)'!B11="","",'W09 (10-16.11)'!G11)</f>
        <v/>
      </c>
      <c r="I125" s="193" t="str">
        <f>IF('W09 (10-16.11)'!B11="","",'W09 (10-16.11)'!H11)</f>
        <v/>
      </c>
      <c r="J125" s="194" t="str">
        <f>IF('W09 (10-16.11)'!B11="","",IF(OR('W09 (10-16.11)'!I11="",'W09 (10-16.11)'!I11=0),"",'W09 (10-16.11)'!I11))</f>
        <v/>
      </c>
      <c r="K125" s="195" t="str">
        <f>IF('W09 (10-16.11)'!B11="","",IF(OR('W09 (10-16.11)'!J11="",'W09 (10-16.11)'!J11=0),"",'W09 (10-16.11)'!J11))</f>
        <v/>
      </c>
      <c r="L125" s="190" t="str">
        <f>IF('W09 (10-16.11)'!B11="","","Chi tiết ➔")</f>
        <v/>
      </c>
      <c r="M125" s="197" t="str">
        <f>IF('W09 (10-16.11)'!B11="","",'W09 (10-16.11)'!K11)</f>
        <v/>
      </c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9.5" customHeight="1">
      <c r="A126" s="190" t="str">
        <f t="shared" si="9"/>
        <v/>
      </c>
      <c r="B126" s="191" t="str">
        <f>IF('W09 (10-16.11)'!B12="","",'W09 (10-16.11)'!B12)</f>
        <v/>
      </c>
      <c r="C126" s="190" t="str">
        <f>IF('W09 (10-16.11)'!B12="","",'W09 (10-16.11)'!C12)</f>
        <v/>
      </c>
      <c r="D126" s="190" t="str">
        <f>IF('W09 (10-16.11)'!B12="","","W09")</f>
        <v/>
      </c>
      <c r="E126" s="190" t="str">
        <f>IF('W09 (10-16.11)'!B12="","",'W09 (10-16.11)'!D12)</f>
        <v/>
      </c>
      <c r="F126" s="190" t="str">
        <f>IF('W09 (10-16.11)'!B12="","",'W09 (10-16.11)'!E12)</f>
        <v/>
      </c>
      <c r="G126" s="192" t="str">
        <f>IF('W09 (10-16.11)'!B12="","",IF(OR('W09 (10-16.11)'!F12="",'W09 (10-16.11)'!F12=0),"",'W09 (10-16.11)'!F12))</f>
        <v/>
      </c>
      <c r="H126" s="190" t="str">
        <f>IF('W09 (10-16.11)'!B12="","",'W09 (10-16.11)'!G12)</f>
        <v/>
      </c>
      <c r="I126" s="193" t="str">
        <f>IF('W09 (10-16.11)'!B12="","",'W09 (10-16.11)'!H12)</f>
        <v/>
      </c>
      <c r="J126" s="194" t="str">
        <f>IF('W09 (10-16.11)'!B12="","",IF(OR('W09 (10-16.11)'!I12="",'W09 (10-16.11)'!I12=0),"",'W09 (10-16.11)'!I12))</f>
        <v/>
      </c>
      <c r="K126" s="195" t="str">
        <f>IF('W09 (10-16.11)'!B12="","",IF(OR('W09 (10-16.11)'!J12="",'W09 (10-16.11)'!J12=0),"",'W09 (10-16.11)'!J12))</f>
        <v/>
      </c>
      <c r="L126" s="190" t="str">
        <f>IF('W09 (10-16.11)'!B12="","","Chi tiết ➔")</f>
        <v/>
      </c>
      <c r="M126" s="197" t="str">
        <f>IF('W09 (10-16.11)'!B12="","",'W09 (10-16.11)'!K12)</f>
        <v/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9.5" customHeight="1">
      <c r="A127" s="190" t="str">
        <f t="shared" si="9"/>
        <v/>
      </c>
      <c r="B127" s="191" t="str">
        <f>IF('W09 (10-16.11)'!B13="","",'W09 (10-16.11)'!B13)</f>
        <v/>
      </c>
      <c r="C127" s="190" t="str">
        <f>IF('W09 (10-16.11)'!B13="","",'W09 (10-16.11)'!C13)</f>
        <v/>
      </c>
      <c r="D127" s="190" t="str">
        <f>IF('W09 (10-16.11)'!B13="","","W09")</f>
        <v/>
      </c>
      <c r="E127" s="190" t="str">
        <f>IF('W09 (10-16.11)'!B13="","",'W09 (10-16.11)'!D13)</f>
        <v/>
      </c>
      <c r="F127" s="190" t="str">
        <f>IF('W09 (10-16.11)'!B13="","",'W09 (10-16.11)'!E13)</f>
        <v/>
      </c>
      <c r="G127" s="192" t="str">
        <f>IF('W09 (10-16.11)'!B13="","",IF(OR('W09 (10-16.11)'!F13="",'W09 (10-16.11)'!F13=0),"",'W09 (10-16.11)'!F13))</f>
        <v/>
      </c>
      <c r="H127" s="190" t="str">
        <f>IF('W09 (10-16.11)'!B13="","",'W09 (10-16.11)'!G13)</f>
        <v/>
      </c>
      <c r="I127" s="193" t="str">
        <f>IF('W09 (10-16.11)'!B13="","",'W09 (10-16.11)'!H13)</f>
        <v/>
      </c>
      <c r="J127" s="194" t="str">
        <f>IF('W09 (10-16.11)'!B13="","",IF(OR('W09 (10-16.11)'!I13="",'W09 (10-16.11)'!I13=0),"",'W09 (10-16.11)'!I13))</f>
        <v/>
      </c>
      <c r="K127" s="195" t="str">
        <f>IF('W09 (10-16.11)'!B13="","",IF(OR('W09 (10-16.11)'!J13="",'W09 (10-16.11)'!J13=0),"",'W09 (10-16.11)'!J13))</f>
        <v/>
      </c>
      <c r="L127" s="190" t="str">
        <f>IF('W09 (10-16.11)'!B13="","","Chi tiết ➔")</f>
        <v/>
      </c>
      <c r="M127" s="197" t="str">
        <f>IF('W09 (10-16.11)'!B13="","",'W09 (10-16.11)'!K13)</f>
        <v/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9.5" customHeight="1">
      <c r="A128" s="190" t="str">
        <f t="shared" si="9"/>
        <v/>
      </c>
      <c r="B128" s="191" t="str">
        <f>IF('W09 (10-16.11)'!B14="","",'W09 (10-16.11)'!B14)</f>
        <v/>
      </c>
      <c r="C128" s="190" t="str">
        <f>IF('W09 (10-16.11)'!B14="","",'W09 (10-16.11)'!C14)</f>
        <v/>
      </c>
      <c r="D128" s="190" t="str">
        <f>IF('W09 (10-16.11)'!B14="","","W09")</f>
        <v/>
      </c>
      <c r="E128" s="190" t="str">
        <f>IF('W09 (10-16.11)'!B14="","",'W09 (10-16.11)'!D14)</f>
        <v/>
      </c>
      <c r="F128" s="190" t="str">
        <f>IF('W09 (10-16.11)'!B14="","",'W09 (10-16.11)'!E14)</f>
        <v/>
      </c>
      <c r="G128" s="192" t="str">
        <f>IF('W09 (10-16.11)'!B14="","",IF(OR('W09 (10-16.11)'!F14="",'W09 (10-16.11)'!F14=0),"",'W09 (10-16.11)'!F14))</f>
        <v/>
      </c>
      <c r="H128" s="190" t="str">
        <f>IF('W09 (10-16.11)'!B14="","",'W09 (10-16.11)'!G14)</f>
        <v/>
      </c>
      <c r="I128" s="193" t="str">
        <f>IF('W09 (10-16.11)'!B14="","",'W09 (10-16.11)'!H14)</f>
        <v/>
      </c>
      <c r="J128" s="194" t="str">
        <f>IF('W09 (10-16.11)'!B14="","",IF(OR('W09 (10-16.11)'!I14="",'W09 (10-16.11)'!I14=0),"",'W09 (10-16.11)'!I14))</f>
        <v/>
      </c>
      <c r="K128" s="195" t="str">
        <f>IF('W09 (10-16.11)'!B14="","",IF(OR('W09 (10-16.11)'!J14="",'W09 (10-16.11)'!J14=0),"",'W09 (10-16.11)'!J14))</f>
        <v/>
      </c>
      <c r="L128" s="190" t="str">
        <f>IF('W09 (10-16.11)'!B14="","","Chi tiết ➔")</f>
        <v/>
      </c>
      <c r="M128" s="197" t="str">
        <f>IF('W09 (10-16.11)'!B14="","",'W09 (10-16.11)'!K14)</f>
        <v/>
      </c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9.5" customHeight="1">
      <c r="A129" s="190" t="str">
        <f t="shared" si="9"/>
        <v/>
      </c>
      <c r="B129" s="191" t="str">
        <f>IF('W09 (10-16.11)'!B15="","",'W09 (10-16.11)'!B15)</f>
        <v/>
      </c>
      <c r="C129" s="190" t="str">
        <f>IF('W09 (10-16.11)'!B15="","",'W09 (10-16.11)'!C15)</f>
        <v/>
      </c>
      <c r="D129" s="190" t="str">
        <f>IF('W09 (10-16.11)'!B15="","","W09")</f>
        <v/>
      </c>
      <c r="E129" s="190" t="str">
        <f>IF('W09 (10-16.11)'!B15="","",'W09 (10-16.11)'!D15)</f>
        <v/>
      </c>
      <c r="F129" s="190" t="str">
        <f>IF('W09 (10-16.11)'!B15="","",'W09 (10-16.11)'!E15)</f>
        <v/>
      </c>
      <c r="G129" s="192" t="str">
        <f>IF('W09 (10-16.11)'!B15="","",IF(OR('W09 (10-16.11)'!F15="",'W09 (10-16.11)'!F15=0),"",'W09 (10-16.11)'!F15))</f>
        <v/>
      </c>
      <c r="H129" s="190" t="str">
        <f>IF('W09 (10-16.11)'!B15="","",'W09 (10-16.11)'!G15)</f>
        <v/>
      </c>
      <c r="I129" s="193" t="str">
        <f>IF('W09 (10-16.11)'!B15="","",'W09 (10-16.11)'!H15)</f>
        <v/>
      </c>
      <c r="J129" s="194" t="str">
        <f>IF('W09 (10-16.11)'!B15="","",IF(OR('W09 (10-16.11)'!I15="",'W09 (10-16.11)'!I15=0),"",'W09 (10-16.11)'!I15))</f>
        <v/>
      </c>
      <c r="K129" s="195" t="str">
        <f>IF('W09 (10-16.11)'!B15="","",IF(OR('W09 (10-16.11)'!J15="",'W09 (10-16.11)'!J15=0),"",'W09 (10-16.11)'!J15))</f>
        <v/>
      </c>
      <c r="L129" s="190" t="str">
        <f>IF('W09 (10-16.11)'!B15="","","Chi tiết ➔")</f>
        <v/>
      </c>
      <c r="M129" s="197" t="str">
        <f>IF('W09 (10-16.11)'!B15="","",'W09 (10-16.11)'!K15)</f>
        <v/>
      </c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9.5" customHeight="1">
      <c r="A130" s="190" t="str">
        <f t="shared" si="9"/>
        <v/>
      </c>
      <c r="B130" s="191" t="str">
        <f>IF('W09 (10-16.11)'!B16="","",'W09 (10-16.11)'!B16)</f>
        <v/>
      </c>
      <c r="C130" s="190" t="str">
        <f>IF('W09 (10-16.11)'!B16="","",'W09 (10-16.11)'!C16)</f>
        <v/>
      </c>
      <c r="D130" s="190" t="str">
        <f>IF('W09 (10-16.11)'!B16="","","W09")</f>
        <v/>
      </c>
      <c r="E130" s="190" t="str">
        <f>IF('W09 (10-16.11)'!B16="","",'W09 (10-16.11)'!D16)</f>
        <v/>
      </c>
      <c r="F130" s="190" t="str">
        <f>IF('W09 (10-16.11)'!B16="","",'W09 (10-16.11)'!E16)</f>
        <v/>
      </c>
      <c r="G130" s="192" t="str">
        <f>IF('W09 (10-16.11)'!B16="","",IF(OR('W09 (10-16.11)'!F16="",'W09 (10-16.11)'!F16=0),"",'W09 (10-16.11)'!F16))</f>
        <v/>
      </c>
      <c r="H130" s="190" t="str">
        <f>IF('W09 (10-16.11)'!B16="","",'W09 (10-16.11)'!G16)</f>
        <v/>
      </c>
      <c r="I130" s="193" t="str">
        <f>IF('W09 (10-16.11)'!B16="","",'W09 (10-16.11)'!H16)</f>
        <v/>
      </c>
      <c r="J130" s="194" t="str">
        <f>IF('W09 (10-16.11)'!B16="","",IF(OR('W09 (10-16.11)'!I16="",'W09 (10-16.11)'!I16=0),"",'W09 (10-16.11)'!I16))</f>
        <v/>
      </c>
      <c r="K130" s="195" t="str">
        <f>IF('W09 (10-16.11)'!B16="","",IF(OR('W09 (10-16.11)'!J16="",'W09 (10-16.11)'!J16=0),"",'W09 (10-16.11)'!J16))</f>
        <v/>
      </c>
      <c r="L130" s="190" t="str">
        <f>IF('W09 (10-16.11)'!B16="","","Chi tiết ➔")</f>
        <v/>
      </c>
      <c r="M130" s="197" t="str">
        <f>IF('W09 (10-16.11)'!B16="","",'W09 (10-16.11)'!K16)</f>
        <v/>
      </c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9.5" customHeight="1">
      <c r="A131" s="190" t="str">
        <f t="shared" si="9"/>
        <v/>
      </c>
      <c r="B131" s="191" t="str">
        <f>IF('W09 (10-16.11)'!B17="","",'W09 (10-16.11)'!B17)</f>
        <v/>
      </c>
      <c r="C131" s="190" t="str">
        <f>IF('W09 (10-16.11)'!B17="","",'W09 (10-16.11)'!C17)</f>
        <v/>
      </c>
      <c r="D131" s="190" t="str">
        <f>IF('W09 (10-16.11)'!B17="","","W09")</f>
        <v/>
      </c>
      <c r="E131" s="190" t="str">
        <f>IF('W09 (10-16.11)'!B17="","",'W09 (10-16.11)'!D17)</f>
        <v/>
      </c>
      <c r="F131" s="190" t="str">
        <f>IF('W09 (10-16.11)'!B17="","",'W09 (10-16.11)'!E17)</f>
        <v/>
      </c>
      <c r="G131" s="192" t="str">
        <f>IF('W09 (10-16.11)'!B17="","",IF(OR('W09 (10-16.11)'!F17="",'W09 (10-16.11)'!F17=0),"",'W09 (10-16.11)'!F17))</f>
        <v/>
      </c>
      <c r="H131" s="190" t="str">
        <f>IF('W09 (10-16.11)'!B17="","",'W09 (10-16.11)'!G17)</f>
        <v/>
      </c>
      <c r="I131" s="193" t="str">
        <f>IF('W09 (10-16.11)'!B17="","",'W09 (10-16.11)'!H17)</f>
        <v/>
      </c>
      <c r="J131" s="194" t="str">
        <f>IF('W09 (10-16.11)'!B17="","",IF(OR('W09 (10-16.11)'!I17="",'W09 (10-16.11)'!I17=0),"",'W09 (10-16.11)'!I17))</f>
        <v/>
      </c>
      <c r="K131" s="195" t="str">
        <f>IF('W09 (10-16.11)'!B17="","",IF(OR('W09 (10-16.11)'!J17="",'W09 (10-16.11)'!J17=0),"",'W09 (10-16.11)'!J17))</f>
        <v/>
      </c>
      <c r="L131" s="190" t="str">
        <f>IF('W09 (10-16.11)'!B17="","","Chi tiết ➔")</f>
        <v/>
      </c>
      <c r="M131" s="197" t="str">
        <f>IF('W09 (10-16.11)'!B17="","",'W09 (10-16.11)'!K17)</f>
        <v/>
      </c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9.5" customHeight="1">
      <c r="A132" s="190" t="str">
        <f t="shared" si="9"/>
        <v/>
      </c>
      <c r="B132" s="191" t="str">
        <f>IF('W09 (10-16.11)'!B18="","",'W09 (10-16.11)'!B18)</f>
        <v/>
      </c>
      <c r="C132" s="190" t="str">
        <f>IF('W09 (10-16.11)'!B18="","",'W09 (10-16.11)'!C18)</f>
        <v/>
      </c>
      <c r="D132" s="190" t="str">
        <f>IF('W09 (10-16.11)'!B18="","","W09")</f>
        <v/>
      </c>
      <c r="E132" s="190" t="str">
        <f>IF('W09 (10-16.11)'!B18="","",'W09 (10-16.11)'!D18)</f>
        <v/>
      </c>
      <c r="F132" s="190" t="str">
        <f>IF('W09 (10-16.11)'!B18="","",'W09 (10-16.11)'!E18)</f>
        <v/>
      </c>
      <c r="G132" s="192" t="str">
        <f>IF('W09 (10-16.11)'!B18="","",IF(OR('W09 (10-16.11)'!F18="",'W09 (10-16.11)'!F18=0),"",'W09 (10-16.11)'!F18))</f>
        <v/>
      </c>
      <c r="H132" s="190" t="str">
        <f>IF('W09 (10-16.11)'!B18="","",'W09 (10-16.11)'!G18)</f>
        <v/>
      </c>
      <c r="I132" s="193" t="str">
        <f>IF('W09 (10-16.11)'!B18="","",'W09 (10-16.11)'!H18)</f>
        <v/>
      </c>
      <c r="J132" s="194" t="str">
        <f>IF('W09 (10-16.11)'!B18="","",IF(OR('W09 (10-16.11)'!I18="",'W09 (10-16.11)'!I18=0),"",'W09 (10-16.11)'!I18))</f>
        <v/>
      </c>
      <c r="K132" s="195" t="str">
        <f>IF('W09 (10-16.11)'!B18="","",IF(OR('W09 (10-16.11)'!J18="",'W09 (10-16.11)'!J18=0),"",'W09 (10-16.11)'!J18))</f>
        <v/>
      </c>
      <c r="L132" s="190" t="str">
        <f>IF('W09 (10-16.11)'!B18="","","Chi tiết ➔")</f>
        <v/>
      </c>
      <c r="M132" s="197" t="str">
        <f>IF('W09 (10-16.11)'!B18="","",'W09 (10-16.11)'!K18)</f>
        <v/>
      </c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9.5" customHeight="1">
      <c r="A133" s="190" t="str">
        <f t="shared" si="9"/>
        <v/>
      </c>
      <c r="B133" s="191" t="str">
        <f>IF('W10 (17-23.11)'!B11="","",'W10 (17-23.11)'!B11)</f>
        <v/>
      </c>
      <c r="C133" s="190" t="str">
        <f>IF('W10 (17-23.11)'!B11="","",'W10 (17-23.11)'!C11)</f>
        <v/>
      </c>
      <c r="D133" s="190" t="str">
        <f>IF('W10 (17-23.11)'!B11="","","W10")</f>
        <v/>
      </c>
      <c r="E133" s="190" t="str">
        <f>IF('W10 (17-23.11)'!B11="","",'W10 (17-23.11)'!D11)</f>
        <v/>
      </c>
      <c r="F133" s="190" t="str">
        <f>IF('W10 (17-23.11)'!B11="","",'W10 (17-23.11)'!E11)</f>
        <v/>
      </c>
      <c r="G133" s="192" t="str">
        <f>IF('W10 (17-23.11)'!B11="","",IF(OR('W10 (17-23.11)'!F11="",'W10 (17-23.11)'!F11=0),"",'W10 (17-23.11)'!F11))</f>
        <v/>
      </c>
      <c r="H133" s="190" t="str">
        <f>IF('W10 (17-23.11)'!B11="","",'W10 (17-23.11)'!G11)</f>
        <v/>
      </c>
      <c r="I133" s="193" t="str">
        <f>IF('W10 (17-23.11)'!B11="","",'W10 (17-23.11)'!H11)</f>
        <v/>
      </c>
      <c r="J133" s="194" t="str">
        <f>IF('W10 (17-23.11)'!B11="","",IF(OR('W10 (17-23.11)'!I11="",'W10 (17-23.11)'!I11=0),"",'W10 (17-23.11)'!I11))</f>
        <v/>
      </c>
      <c r="K133" s="195" t="str">
        <f>IF('W10 (17-23.11)'!B11="","",IF(OR('W10 (17-23.11)'!J11="",'W10 (17-23.11)'!J11=0),"",'W10 (17-23.11)'!J11))</f>
        <v/>
      </c>
      <c r="L133" s="190" t="str">
        <f>IF('W10 (17-23.11)'!B11="","","Chi tiết ➔")</f>
        <v/>
      </c>
      <c r="M133" s="197" t="str">
        <f>IF('W10 (17-23.11)'!B11="","",'W10 (17-23.11)'!K11)</f>
        <v/>
      </c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9.5" customHeight="1">
      <c r="A134" s="190" t="str">
        <f t="shared" si="9"/>
        <v/>
      </c>
      <c r="B134" s="191" t="str">
        <f>IF('W10 (17-23.11)'!B12="","",'W10 (17-23.11)'!B12)</f>
        <v/>
      </c>
      <c r="C134" s="190" t="str">
        <f>IF('W10 (17-23.11)'!B12="","",'W10 (17-23.11)'!C12)</f>
        <v/>
      </c>
      <c r="D134" s="190" t="str">
        <f>IF('W10 (17-23.11)'!B12="","","W10")</f>
        <v/>
      </c>
      <c r="E134" s="190" t="str">
        <f>IF('W10 (17-23.11)'!B12="","",'W10 (17-23.11)'!D12)</f>
        <v/>
      </c>
      <c r="F134" s="190" t="str">
        <f>IF('W10 (17-23.11)'!B12="","",'W10 (17-23.11)'!E12)</f>
        <v/>
      </c>
      <c r="G134" s="192" t="str">
        <f>IF('W10 (17-23.11)'!B12="","",IF(OR('W10 (17-23.11)'!F12="",'W10 (17-23.11)'!F12=0),"",'W10 (17-23.11)'!F12))</f>
        <v/>
      </c>
      <c r="H134" s="190" t="str">
        <f>IF('W10 (17-23.11)'!B12="","",'W10 (17-23.11)'!G12)</f>
        <v/>
      </c>
      <c r="I134" s="193" t="str">
        <f>IF('W10 (17-23.11)'!B12="","",'W10 (17-23.11)'!H12)</f>
        <v/>
      </c>
      <c r="J134" s="194" t="str">
        <f>IF('W10 (17-23.11)'!B12="","",IF(OR('W10 (17-23.11)'!I12="",'W10 (17-23.11)'!I12=0),"",'W10 (17-23.11)'!I12))</f>
        <v/>
      </c>
      <c r="K134" s="195" t="str">
        <f>IF('W10 (17-23.11)'!B12="","",IF(OR('W10 (17-23.11)'!J12="",'W10 (17-23.11)'!J12=0),"",'W10 (17-23.11)'!J12))</f>
        <v/>
      </c>
      <c r="L134" s="190" t="str">
        <f>IF('W10 (17-23.11)'!B12="","","Chi tiết ➔")</f>
        <v/>
      </c>
      <c r="M134" s="197" t="str">
        <f>IF('W10 (17-23.11)'!B12="","",'W10 (17-23.11)'!K12)</f>
        <v/>
      </c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9.5" customHeight="1">
      <c r="A135" s="190" t="str">
        <f t="shared" si="9"/>
        <v/>
      </c>
      <c r="B135" s="191" t="str">
        <f>IF('W10 (17-23.11)'!B13="","",'W10 (17-23.11)'!B13)</f>
        <v/>
      </c>
      <c r="C135" s="190" t="str">
        <f>IF('W10 (17-23.11)'!B13="","",'W10 (17-23.11)'!C13)</f>
        <v/>
      </c>
      <c r="D135" s="190" t="str">
        <f>IF('W10 (17-23.11)'!B13="","","W10")</f>
        <v/>
      </c>
      <c r="E135" s="190" t="str">
        <f>IF('W10 (17-23.11)'!B13="","",'W10 (17-23.11)'!D13)</f>
        <v/>
      </c>
      <c r="F135" s="190" t="str">
        <f>IF('W10 (17-23.11)'!B13="","",'W10 (17-23.11)'!E13)</f>
        <v/>
      </c>
      <c r="G135" s="192" t="str">
        <f>IF('W10 (17-23.11)'!B13="","",IF(OR('W10 (17-23.11)'!F13="",'W10 (17-23.11)'!F13=0),"",'W10 (17-23.11)'!F13))</f>
        <v/>
      </c>
      <c r="H135" s="190" t="str">
        <f>IF('W10 (17-23.11)'!B13="","",'W10 (17-23.11)'!G13)</f>
        <v/>
      </c>
      <c r="I135" s="193" t="str">
        <f>IF('W10 (17-23.11)'!B13="","",'W10 (17-23.11)'!H13)</f>
        <v/>
      </c>
      <c r="J135" s="194" t="str">
        <f>IF('W10 (17-23.11)'!B13="","",IF(OR('W10 (17-23.11)'!I13="",'W10 (17-23.11)'!I13=0),"",'W10 (17-23.11)'!I13))</f>
        <v/>
      </c>
      <c r="K135" s="195" t="str">
        <f>IF('W10 (17-23.11)'!B13="","",IF(OR('W10 (17-23.11)'!J13="",'W10 (17-23.11)'!J13=0),"",'W10 (17-23.11)'!J13))</f>
        <v/>
      </c>
      <c r="L135" s="190" t="str">
        <f>IF('W10 (17-23.11)'!B13="","","Chi tiết ➔")</f>
        <v/>
      </c>
      <c r="M135" s="197" t="str">
        <f>IF('W10 (17-23.11)'!B13="","",'W10 (17-23.11)'!K13)</f>
        <v/>
      </c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9.5" customHeight="1">
      <c r="A136" s="190" t="str">
        <f t="shared" si="9"/>
        <v/>
      </c>
      <c r="B136" s="191" t="str">
        <f>IF('W10 (17-23.11)'!B14="","",'W10 (17-23.11)'!B14)</f>
        <v/>
      </c>
      <c r="C136" s="190" t="str">
        <f>IF('W10 (17-23.11)'!B14="","",'W10 (17-23.11)'!C14)</f>
        <v/>
      </c>
      <c r="D136" s="190" t="str">
        <f>IF('W10 (17-23.11)'!B14="","","W10")</f>
        <v/>
      </c>
      <c r="E136" s="190" t="str">
        <f>IF('W10 (17-23.11)'!B14="","",'W10 (17-23.11)'!D14)</f>
        <v/>
      </c>
      <c r="F136" s="190" t="str">
        <f>IF('W10 (17-23.11)'!B14="","",'W10 (17-23.11)'!E14)</f>
        <v/>
      </c>
      <c r="G136" s="192" t="str">
        <f>IF('W10 (17-23.11)'!B14="","",IF(OR('W10 (17-23.11)'!F14="",'W10 (17-23.11)'!F14=0),"",'W10 (17-23.11)'!F14))</f>
        <v/>
      </c>
      <c r="H136" s="190" t="str">
        <f>IF('W10 (17-23.11)'!B14="","",'W10 (17-23.11)'!G14)</f>
        <v/>
      </c>
      <c r="I136" s="193" t="str">
        <f>IF('W10 (17-23.11)'!B14="","",'W10 (17-23.11)'!H14)</f>
        <v/>
      </c>
      <c r="J136" s="194" t="str">
        <f>IF('W10 (17-23.11)'!B14="","",IF(OR('W10 (17-23.11)'!I14="",'W10 (17-23.11)'!I14=0),"",'W10 (17-23.11)'!I14))</f>
        <v/>
      </c>
      <c r="K136" s="195" t="str">
        <f>IF('W10 (17-23.11)'!B14="","",IF(OR('W10 (17-23.11)'!J14="",'W10 (17-23.11)'!J14=0),"",'W10 (17-23.11)'!J14))</f>
        <v/>
      </c>
      <c r="L136" s="190" t="str">
        <f>IF('W10 (17-23.11)'!B14="","","Chi tiết ➔")</f>
        <v/>
      </c>
      <c r="M136" s="197" t="str">
        <f>IF('W10 (17-23.11)'!B14="","",'W10 (17-23.11)'!K14)</f>
        <v/>
      </c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9.5" customHeight="1">
      <c r="A137" s="190" t="str">
        <f t="shared" si="9"/>
        <v/>
      </c>
      <c r="B137" s="191" t="str">
        <f>IF('W10 (17-23.11)'!B15="","",'W10 (17-23.11)'!B15)</f>
        <v/>
      </c>
      <c r="C137" s="190" t="str">
        <f>IF('W10 (17-23.11)'!B15="","",'W10 (17-23.11)'!C15)</f>
        <v/>
      </c>
      <c r="D137" s="190" t="str">
        <f>IF('W10 (17-23.11)'!B15="","","W10")</f>
        <v/>
      </c>
      <c r="E137" s="190" t="str">
        <f>IF('W10 (17-23.11)'!B15="","",'W10 (17-23.11)'!D15)</f>
        <v/>
      </c>
      <c r="F137" s="190" t="str">
        <f>IF('W10 (17-23.11)'!B15="","",'W10 (17-23.11)'!E15)</f>
        <v/>
      </c>
      <c r="G137" s="192" t="str">
        <f>IF('W10 (17-23.11)'!B15="","",IF(OR('W10 (17-23.11)'!F15="",'W10 (17-23.11)'!F15=0),"",'W10 (17-23.11)'!F15))</f>
        <v/>
      </c>
      <c r="H137" s="190" t="str">
        <f>IF('W10 (17-23.11)'!B15="","",'W10 (17-23.11)'!G15)</f>
        <v/>
      </c>
      <c r="I137" s="193" t="str">
        <f>IF('W10 (17-23.11)'!B15="","",'W10 (17-23.11)'!H15)</f>
        <v/>
      </c>
      <c r="J137" s="194" t="str">
        <f>IF('W10 (17-23.11)'!B15="","",IF(OR('W10 (17-23.11)'!I15="",'W10 (17-23.11)'!I15=0),"",'W10 (17-23.11)'!I15))</f>
        <v/>
      </c>
      <c r="K137" s="195" t="str">
        <f>IF('W10 (17-23.11)'!B15="","",IF(OR('W10 (17-23.11)'!J15="",'W10 (17-23.11)'!J15=0),"",'W10 (17-23.11)'!J15))</f>
        <v/>
      </c>
      <c r="L137" s="190" t="str">
        <f>IF('W10 (17-23.11)'!B15="","","Chi tiết ➔")</f>
        <v/>
      </c>
      <c r="M137" s="197" t="str">
        <f>IF('W10 (17-23.11)'!B15="","",'W10 (17-23.11)'!K15)</f>
        <v/>
      </c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9.5" customHeight="1">
      <c r="A138" s="190" t="str">
        <f t="shared" si="9"/>
        <v/>
      </c>
      <c r="B138" s="191" t="str">
        <f>IF('W10 (17-23.11)'!B16="","",'W10 (17-23.11)'!B16)</f>
        <v/>
      </c>
      <c r="C138" s="190" t="str">
        <f>IF('W10 (17-23.11)'!B16="","",'W10 (17-23.11)'!C16)</f>
        <v/>
      </c>
      <c r="D138" s="190" t="str">
        <f>IF('W10 (17-23.11)'!B16="","","W10")</f>
        <v/>
      </c>
      <c r="E138" s="190" t="str">
        <f>IF('W10 (17-23.11)'!B16="","",'W10 (17-23.11)'!D16)</f>
        <v/>
      </c>
      <c r="F138" s="190" t="str">
        <f>IF('W10 (17-23.11)'!B16="","",'W10 (17-23.11)'!E16)</f>
        <v/>
      </c>
      <c r="G138" s="192" t="str">
        <f>IF('W10 (17-23.11)'!B16="","",IF(OR('W10 (17-23.11)'!F16="",'W10 (17-23.11)'!F16=0),"",'W10 (17-23.11)'!F16))</f>
        <v/>
      </c>
      <c r="H138" s="190" t="str">
        <f>IF('W10 (17-23.11)'!B16="","",'W10 (17-23.11)'!G16)</f>
        <v/>
      </c>
      <c r="I138" s="193" t="str">
        <f>IF('W10 (17-23.11)'!B16="","",'W10 (17-23.11)'!H16)</f>
        <v/>
      </c>
      <c r="J138" s="194" t="str">
        <f>IF('W10 (17-23.11)'!B16="","",IF(OR('W10 (17-23.11)'!I16="",'W10 (17-23.11)'!I16=0),"",'W10 (17-23.11)'!I16))</f>
        <v/>
      </c>
      <c r="K138" s="195" t="str">
        <f>IF('W10 (17-23.11)'!B16="","",IF(OR('W10 (17-23.11)'!J16="",'W10 (17-23.11)'!J16=0),"",'W10 (17-23.11)'!J16))</f>
        <v/>
      </c>
      <c r="L138" s="190" t="str">
        <f>IF('W10 (17-23.11)'!B16="","","Chi tiết ➔")</f>
        <v/>
      </c>
      <c r="M138" s="197" t="str">
        <f>IF('W10 (17-23.11)'!B16="","",'W10 (17-23.11)'!K16)</f>
        <v/>
      </c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9.5" customHeight="1">
      <c r="A139" s="190" t="str">
        <f t="shared" si="9"/>
        <v/>
      </c>
      <c r="B139" s="191" t="str">
        <f>IF('W10 (17-23.11)'!B17="","",'W10 (17-23.11)'!B17)</f>
        <v/>
      </c>
      <c r="C139" s="190" t="str">
        <f>IF('W10 (17-23.11)'!B17="","",'W10 (17-23.11)'!C17)</f>
        <v/>
      </c>
      <c r="D139" s="190" t="str">
        <f>IF('W10 (17-23.11)'!B17="","","W10")</f>
        <v/>
      </c>
      <c r="E139" s="190" t="str">
        <f>IF('W10 (17-23.11)'!B17="","",'W10 (17-23.11)'!D17)</f>
        <v/>
      </c>
      <c r="F139" s="190" t="str">
        <f>IF('W10 (17-23.11)'!B17="","",'W10 (17-23.11)'!E17)</f>
        <v/>
      </c>
      <c r="G139" s="192" t="str">
        <f>IF('W10 (17-23.11)'!B17="","",IF(OR('W10 (17-23.11)'!F17="",'W10 (17-23.11)'!F17=0),"",'W10 (17-23.11)'!F17))</f>
        <v/>
      </c>
      <c r="H139" s="190" t="str">
        <f>IF('W10 (17-23.11)'!B17="","",'W10 (17-23.11)'!G17)</f>
        <v/>
      </c>
      <c r="I139" s="193" t="str">
        <f>IF('W10 (17-23.11)'!B17="","",'W10 (17-23.11)'!H17)</f>
        <v/>
      </c>
      <c r="J139" s="194" t="str">
        <f>IF('W10 (17-23.11)'!B17="","",IF(OR('W10 (17-23.11)'!I17="",'W10 (17-23.11)'!I17=0),"",'W10 (17-23.11)'!I17))</f>
        <v/>
      </c>
      <c r="K139" s="195" t="str">
        <f>IF('W10 (17-23.11)'!B17="","",IF(OR('W10 (17-23.11)'!J17="",'W10 (17-23.11)'!J17=0),"",'W10 (17-23.11)'!J17))</f>
        <v/>
      </c>
      <c r="L139" s="190" t="str">
        <f>IF('W10 (17-23.11)'!B17="","","Chi tiết ➔")</f>
        <v/>
      </c>
      <c r="M139" s="197" t="str">
        <f>IF('W10 (17-23.11)'!B17="","",'W10 (17-23.11)'!K17)</f>
        <v/>
      </c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9.5" customHeight="1">
      <c r="A140" s="190" t="str">
        <f t="shared" si="9"/>
        <v/>
      </c>
      <c r="B140" s="191" t="str">
        <f>IF('W10 (17-23.11)'!B18="","",'W10 (17-23.11)'!B18)</f>
        <v/>
      </c>
      <c r="C140" s="190" t="str">
        <f>IF('W10 (17-23.11)'!B18="","",'W10 (17-23.11)'!C18)</f>
        <v/>
      </c>
      <c r="D140" s="190" t="str">
        <f>IF('W10 (17-23.11)'!B18="","","W10")</f>
        <v/>
      </c>
      <c r="E140" s="190" t="str">
        <f>IF('W10 (17-23.11)'!B18="","",'W10 (17-23.11)'!D18)</f>
        <v/>
      </c>
      <c r="F140" s="190" t="str">
        <f>IF('W10 (17-23.11)'!B18="","",'W10 (17-23.11)'!E18)</f>
        <v/>
      </c>
      <c r="G140" s="192" t="str">
        <f>IF('W10 (17-23.11)'!B18="","",IF(OR('W10 (17-23.11)'!F18="",'W10 (17-23.11)'!F18=0),"",'W10 (17-23.11)'!F18))</f>
        <v/>
      </c>
      <c r="H140" s="190" t="str">
        <f>IF('W10 (17-23.11)'!B18="","",'W10 (17-23.11)'!G18)</f>
        <v/>
      </c>
      <c r="I140" s="193" t="str">
        <f>IF('W10 (17-23.11)'!B18="","",'W10 (17-23.11)'!H18)</f>
        <v/>
      </c>
      <c r="J140" s="194" t="str">
        <f>IF('W10 (17-23.11)'!B18="","",IF(OR('W10 (17-23.11)'!I18="",'W10 (17-23.11)'!I18=0),"",'W10 (17-23.11)'!I18))</f>
        <v/>
      </c>
      <c r="K140" s="195" t="str">
        <f>IF('W10 (17-23.11)'!B18="","",IF(OR('W10 (17-23.11)'!J18="",'W10 (17-23.11)'!J18=0),"",'W10 (17-23.11)'!J18))</f>
        <v/>
      </c>
      <c r="L140" s="190" t="str">
        <f>IF('W10 (17-23.11)'!B18="","","Chi tiết ➔")</f>
        <v/>
      </c>
      <c r="M140" s="197" t="str">
        <f>IF('W10 (17-23.11)'!B18="","",'W10 (17-23.11)'!K18)</f>
        <v/>
      </c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9.5" customHeight="1">
      <c r="A141" s="190" t="str">
        <f t="shared" si="9"/>
        <v/>
      </c>
      <c r="B141" s="191" t="str">
        <f>IF('W11 (24-30.11)'!B11="","",'W11 (24-30.11)'!B11)</f>
        <v/>
      </c>
      <c r="C141" s="190" t="str">
        <f>IF('W11 (24-30.11)'!B11="","",'W11 (24-30.11)'!C11)</f>
        <v/>
      </c>
      <c r="D141" s="190" t="str">
        <f>IF('W11 (24-30.11)'!B11="","","W11")</f>
        <v/>
      </c>
      <c r="E141" s="190" t="str">
        <f>IF('W11 (24-30.11)'!B11="","",'W11 (24-30.11)'!D11)</f>
        <v/>
      </c>
      <c r="F141" s="190" t="str">
        <f>IF('W11 (24-30.11)'!B11="","",'W11 (24-30.11)'!E11)</f>
        <v/>
      </c>
      <c r="G141" s="192" t="str">
        <f>IF('W11 (24-30.11)'!B11="","",IF(OR('W11 (24-30.11)'!F11="",'W11 (24-30.11)'!F11=0),"",'W11 (24-30.11)'!F11))</f>
        <v/>
      </c>
      <c r="H141" s="190" t="str">
        <f>IF('W11 (24-30.11)'!B11="","",'W11 (24-30.11)'!G11)</f>
        <v/>
      </c>
      <c r="I141" s="193" t="str">
        <f>IF('W11 (24-30.11)'!B11="","",'W11 (24-30.11)'!H11)</f>
        <v/>
      </c>
      <c r="J141" s="194" t="str">
        <f>IF('W11 (24-30.11)'!B11="","",IF(OR('W11 (24-30.11)'!I11="",'W11 (24-30.11)'!I11=0),"",'W11 (24-30.11)'!I11))</f>
        <v/>
      </c>
      <c r="K141" s="195" t="str">
        <f>IF('W11 (24-30.11)'!B11="","",IF(OR('W11 (24-30.11)'!J11="",'W11 (24-30.11)'!J11=0),"",'W11 (24-30.11)'!J11))</f>
        <v/>
      </c>
      <c r="L141" s="190" t="str">
        <f>IF('W11 (24-30.11)'!B11="","","Chi tiết ➔")</f>
        <v/>
      </c>
      <c r="M141" s="197" t="str">
        <f>IF('W11 (24-30.11)'!B11="","",'W11 (24-30.11)'!K11)</f>
        <v/>
      </c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9.5" customHeight="1">
      <c r="A142" s="190" t="str">
        <f t="shared" si="9"/>
        <v/>
      </c>
      <c r="B142" s="191" t="str">
        <f>IF('W11 (24-30.11)'!B12="","",'W11 (24-30.11)'!B12)</f>
        <v/>
      </c>
      <c r="C142" s="190" t="str">
        <f>IF('W11 (24-30.11)'!B12="","",'W11 (24-30.11)'!C12)</f>
        <v/>
      </c>
      <c r="D142" s="190" t="str">
        <f>IF('W11 (24-30.11)'!B12="","","W11")</f>
        <v/>
      </c>
      <c r="E142" s="190" t="str">
        <f>IF('W11 (24-30.11)'!B12="","",'W11 (24-30.11)'!D12)</f>
        <v/>
      </c>
      <c r="F142" s="190" t="str">
        <f>IF('W11 (24-30.11)'!B12="","",'W11 (24-30.11)'!E12)</f>
        <v/>
      </c>
      <c r="G142" s="192" t="str">
        <f>IF('W11 (24-30.11)'!B12="","",IF(OR('W11 (24-30.11)'!F12="",'W11 (24-30.11)'!F12=0),"",'W11 (24-30.11)'!F12))</f>
        <v/>
      </c>
      <c r="H142" s="190" t="str">
        <f>IF('W11 (24-30.11)'!B12="","",'W11 (24-30.11)'!G12)</f>
        <v/>
      </c>
      <c r="I142" s="193" t="str">
        <f>IF('W11 (24-30.11)'!B12="","",'W11 (24-30.11)'!H12)</f>
        <v/>
      </c>
      <c r="J142" s="194" t="str">
        <f>IF('W11 (24-30.11)'!B12="","",IF(OR('W11 (24-30.11)'!I12="",'W11 (24-30.11)'!I12=0),"",'W11 (24-30.11)'!I12))</f>
        <v/>
      </c>
      <c r="K142" s="195" t="str">
        <f>IF('W11 (24-30.11)'!B12="","",IF(OR('W11 (24-30.11)'!J12="",'W11 (24-30.11)'!J12=0),"",'W11 (24-30.11)'!J12))</f>
        <v/>
      </c>
      <c r="L142" s="190" t="str">
        <f>IF('W11 (24-30.11)'!B12="","","Chi tiết ➔")</f>
        <v/>
      </c>
      <c r="M142" s="197" t="str">
        <f>IF('W11 (24-30.11)'!B12="","",'W11 (24-30.11)'!K12)</f>
        <v/>
      </c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9.5" customHeight="1">
      <c r="A143" s="190" t="str">
        <f t="shared" si="9"/>
        <v/>
      </c>
      <c r="B143" s="191" t="str">
        <f>IF('W11 (24-30.11)'!B13="","",'W11 (24-30.11)'!B13)</f>
        <v/>
      </c>
      <c r="C143" s="190" t="str">
        <f>IF('W11 (24-30.11)'!B13="","",'W11 (24-30.11)'!C13)</f>
        <v/>
      </c>
      <c r="D143" s="190" t="str">
        <f>IF('W11 (24-30.11)'!B13="","","W11")</f>
        <v/>
      </c>
      <c r="E143" s="190" t="str">
        <f>IF('W11 (24-30.11)'!B13="","",'W11 (24-30.11)'!D13)</f>
        <v/>
      </c>
      <c r="F143" s="190" t="str">
        <f>IF('W11 (24-30.11)'!B13="","",'W11 (24-30.11)'!E13)</f>
        <v/>
      </c>
      <c r="G143" s="192" t="str">
        <f>IF('W11 (24-30.11)'!B13="","",IF(OR('W11 (24-30.11)'!F13="",'W11 (24-30.11)'!F13=0),"",'W11 (24-30.11)'!F13))</f>
        <v/>
      </c>
      <c r="H143" s="190" t="str">
        <f>IF('W11 (24-30.11)'!B13="","",'W11 (24-30.11)'!G13)</f>
        <v/>
      </c>
      <c r="I143" s="193" t="str">
        <f>IF('W11 (24-30.11)'!B13="","",'W11 (24-30.11)'!H13)</f>
        <v/>
      </c>
      <c r="J143" s="194" t="str">
        <f>IF('W11 (24-30.11)'!B13="","",IF(OR('W11 (24-30.11)'!I13="",'W11 (24-30.11)'!I13=0),"",'W11 (24-30.11)'!I13))</f>
        <v/>
      </c>
      <c r="K143" s="195" t="str">
        <f>IF('W11 (24-30.11)'!B13="","",IF(OR('W11 (24-30.11)'!J13="",'W11 (24-30.11)'!J13=0),"",'W11 (24-30.11)'!J13))</f>
        <v/>
      </c>
      <c r="L143" s="190" t="str">
        <f>IF('W11 (24-30.11)'!B13="","","Chi tiết ➔")</f>
        <v/>
      </c>
      <c r="M143" s="197" t="str">
        <f>IF('W11 (24-30.11)'!B13="","",'W11 (24-30.11)'!K13)</f>
        <v/>
      </c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9.5" customHeight="1">
      <c r="A144" s="190" t="str">
        <f t="shared" si="9"/>
        <v/>
      </c>
      <c r="B144" s="191" t="str">
        <f>IF('W11 (24-30.11)'!B14="","",'W11 (24-30.11)'!B14)</f>
        <v/>
      </c>
      <c r="C144" s="190" t="str">
        <f>IF('W11 (24-30.11)'!B14="","",'W11 (24-30.11)'!C14)</f>
        <v/>
      </c>
      <c r="D144" s="190" t="str">
        <f>IF('W11 (24-30.11)'!B14="","","W11")</f>
        <v/>
      </c>
      <c r="E144" s="190" t="str">
        <f>IF('W11 (24-30.11)'!B14="","",'W11 (24-30.11)'!D14)</f>
        <v/>
      </c>
      <c r="F144" s="190" t="str">
        <f>IF('W11 (24-30.11)'!B14="","",'W11 (24-30.11)'!E14)</f>
        <v/>
      </c>
      <c r="G144" s="192" t="str">
        <f>IF('W11 (24-30.11)'!B14="","",IF(OR('W11 (24-30.11)'!F14="",'W11 (24-30.11)'!F14=0),"",'W11 (24-30.11)'!F14))</f>
        <v/>
      </c>
      <c r="H144" s="190" t="str">
        <f>IF('W11 (24-30.11)'!B14="","",'W11 (24-30.11)'!G14)</f>
        <v/>
      </c>
      <c r="I144" s="193" t="str">
        <f>IF('W11 (24-30.11)'!B14="","",'W11 (24-30.11)'!H14)</f>
        <v/>
      </c>
      <c r="J144" s="194" t="str">
        <f>IF('W11 (24-30.11)'!B14="","",IF(OR('W11 (24-30.11)'!I14="",'W11 (24-30.11)'!I14=0),"",'W11 (24-30.11)'!I14))</f>
        <v/>
      </c>
      <c r="K144" s="195" t="str">
        <f>IF('W11 (24-30.11)'!B14="","",IF(OR('W11 (24-30.11)'!J14="",'W11 (24-30.11)'!J14=0),"",'W11 (24-30.11)'!J14))</f>
        <v/>
      </c>
      <c r="L144" s="190" t="str">
        <f>IF('W11 (24-30.11)'!B14="","","Chi tiết ➔")</f>
        <v/>
      </c>
      <c r="M144" s="197" t="str">
        <f>IF('W11 (24-30.11)'!B14="","",'W11 (24-30.11)'!K14)</f>
        <v/>
      </c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9.5" customHeight="1">
      <c r="A145" s="190" t="str">
        <f t="shared" si="9"/>
        <v/>
      </c>
      <c r="B145" s="191" t="str">
        <f>IF('W11 (24-30.11)'!B15="","",'W11 (24-30.11)'!B15)</f>
        <v/>
      </c>
      <c r="C145" s="190" t="str">
        <f>IF('W11 (24-30.11)'!B15="","",'W11 (24-30.11)'!C15)</f>
        <v/>
      </c>
      <c r="D145" s="190" t="str">
        <f>IF('W11 (24-30.11)'!B15="","","W11")</f>
        <v/>
      </c>
      <c r="E145" s="190" t="str">
        <f>IF('W11 (24-30.11)'!B15="","",'W11 (24-30.11)'!D15)</f>
        <v/>
      </c>
      <c r="F145" s="190" t="str">
        <f>IF('W11 (24-30.11)'!B15="","",'W11 (24-30.11)'!E15)</f>
        <v/>
      </c>
      <c r="G145" s="192" t="str">
        <f>IF('W11 (24-30.11)'!B15="","",IF(OR('W11 (24-30.11)'!F15="",'W11 (24-30.11)'!F15=0),"",'W11 (24-30.11)'!F15))</f>
        <v/>
      </c>
      <c r="H145" s="190" t="str">
        <f>IF('W11 (24-30.11)'!B15="","",'W11 (24-30.11)'!G15)</f>
        <v/>
      </c>
      <c r="I145" s="193" t="str">
        <f>IF('W11 (24-30.11)'!B15="","",'W11 (24-30.11)'!H15)</f>
        <v/>
      </c>
      <c r="J145" s="194" t="str">
        <f>IF('W11 (24-30.11)'!B15="","",IF(OR('W11 (24-30.11)'!I15="",'W11 (24-30.11)'!I15=0),"",'W11 (24-30.11)'!I15))</f>
        <v/>
      </c>
      <c r="K145" s="195" t="str">
        <f>IF('W11 (24-30.11)'!B15="","",IF(OR('W11 (24-30.11)'!J15="",'W11 (24-30.11)'!J15=0),"",'W11 (24-30.11)'!J15))</f>
        <v/>
      </c>
      <c r="L145" s="190" t="str">
        <f>IF('W11 (24-30.11)'!B15="","","Chi tiết ➔")</f>
        <v/>
      </c>
      <c r="M145" s="197" t="str">
        <f>IF('W11 (24-30.11)'!B15="","",'W11 (24-30.11)'!K15)</f>
        <v/>
      </c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9.5" customHeight="1">
      <c r="A146" s="190" t="str">
        <f t="shared" si="9"/>
        <v/>
      </c>
      <c r="B146" s="191" t="str">
        <f>IF('W11 (24-30.11)'!B16="","",'W11 (24-30.11)'!B16)</f>
        <v/>
      </c>
      <c r="C146" s="190" t="str">
        <f>IF('W11 (24-30.11)'!B16="","",'W11 (24-30.11)'!C16)</f>
        <v/>
      </c>
      <c r="D146" s="190" t="str">
        <f>IF('W11 (24-30.11)'!B16="","","W11")</f>
        <v/>
      </c>
      <c r="E146" s="190" t="str">
        <f>IF('W11 (24-30.11)'!B16="","",'W11 (24-30.11)'!D16)</f>
        <v/>
      </c>
      <c r="F146" s="190" t="str">
        <f>IF('W11 (24-30.11)'!B16="","",'W11 (24-30.11)'!E16)</f>
        <v/>
      </c>
      <c r="G146" s="192" t="str">
        <f>IF('W11 (24-30.11)'!B16="","",IF(OR('W11 (24-30.11)'!F16="",'W11 (24-30.11)'!F16=0),"",'W11 (24-30.11)'!F16))</f>
        <v/>
      </c>
      <c r="H146" s="190" t="str">
        <f>IF('W11 (24-30.11)'!B16="","",'W11 (24-30.11)'!G16)</f>
        <v/>
      </c>
      <c r="I146" s="193" t="str">
        <f>IF('W11 (24-30.11)'!B16="","",'W11 (24-30.11)'!H16)</f>
        <v/>
      </c>
      <c r="J146" s="194" t="str">
        <f>IF('W11 (24-30.11)'!B16="","",IF(OR('W11 (24-30.11)'!I16="",'W11 (24-30.11)'!I16=0),"",'W11 (24-30.11)'!I16))</f>
        <v/>
      </c>
      <c r="K146" s="195" t="str">
        <f>IF('W11 (24-30.11)'!B16="","",IF(OR('W11 (24-30.11)'!J16="",'W11 (24-30.11)'!J16=0),"",'W11 (24-30.11)'!J16))</f>
        <v/>
      </c>
      <c r="L146" s="190" t="str">
        <f>IF('W11 (24-30.11)'!B16="","","Chi tiết ➔")</f>
        <v/>
      </c>
      <c r="M146" s="197" t="str">
        <f>IF('W11 (24-30.11)'!B16="","",'W11 (24-30.11)'!K16)</f>
        <v/>
      </c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9.5" customHeight="1">
      <c r="A147" s="190" t="str">
        <f t="shared" si="9"/>
        <v/>
      </c>
      <c r="B147" s="191" t="str">
        <f>IF('W11 (24-30.11)'!B17="","",'W11 (24-30.11)'!B17)</f>
        <v/>
      </c>
      <c r="C147" s="190" t="str">
        <f>IF('W11 (24-30.11)'!B17="","",'W11 (24-30.11)'!C17)</f>
        <v/>
      </c>
      <c r="D147" s="190" t="str">
        <f>IF('W11 (24-30.11)'!B17="","","W11")</f>
        <v/>
      </c>
      <c r="E147" s="190" t="str">
        <f>IF('W11 (24-30.11)'!B17="","",'W11 (24-30.11)'!D17)</f>
        <v/>
      </c>
      <c r="F147" s="190" t="str">
        <f>IF('W11 (24-30.11)'!B17="","",'W11 (24-30.11)'!E17)</f>
        <v/>
      </c>
      <c r="G147" s="192" t="str">
        <f>IF('W11 (24-30.11)'!B17="","",IF(OR('W11 (24-30.11)'!F17="",'W11 (24-30.11)'!F17=0),"",'W11 (24-30.11)'!F17))</f>
        <v/>
      </c>
      <c r="H147" s="190" t="str">
        <f>IF('W11 (24-30.11)'!B17="","",'W11 (24-30.11)'!G17)</f>
        <v/>
      </c>
      <c r="I147" s="193" t="str">
        <f>IF('W11 (24-30.11)'!B17="","",'W11 (24-30.11)'!H17)</f>
        <v/>
      </c>
      <c r="J147" s="194" t="str">
        <f>IF('W11 (24-30.11)'!B17="","",IF(OR('W11 (24-30.11)'!I17="",'W11 (24-30.11)'!I17=0),"",'W11 (24-30.11)'!I17))</f>
        <v/>
      </c>
      <c r="K147" s="195" t="str">
        <f>IF('W11 (24-30.11)'!B17="","",IF(OR('W11 (24-30.11)'!J17="",'W11 (24-30.11)'!J17=0),"",'W11 (24-30.11)'!J17))</f>
        <v/>
      </c>
      <c r="L147" s="190" t="str">
        <f>IF('W11 (24-30.11)'!B17="","","Chi tiết ➔")</f>
        <v/>
      </c>
      <c r="M147" s="197" t="str">
        <f>IF('W11 (24-30.11)'!B17="","",'W11 (24-30.11)'!K17)</f>
        <v/>
      </c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9.5" customHeight="1">
      <c r="A148" s="190" t="str">
        <f t="shared" si="9"/>
        <v/>
      </c>
      <c r="B148" s="191" t="str">
        <f>IF('W11 (24-30.11)'!B18="","",'W11 (24-30.11)'!B18)</f>
        <v/>
      </c>
      <c r="C148" s="190" t="str">
        <f>IF('W11 (24-30.11)'!B18="","",'W11 (24-30.11)'!C18)</f>
        <v/>
      </c>
      <c r="D148" s="190" t="str">
        <f>IF('W11 (24-30.11)'!B18="","","W11")</f>
        <v/>
      </c>
      <c r="E148" s="190" t="str">
        <f>IF('W11 (24-30.11)'!B18="","",'W11 (24-30.11)'!D18)</f>
        <v/>
      </c>
      <c r="F148" s="190" t="str">
        <f>IF('W11 (24-30.11)'!B18="","",'W11 (24-30.11)'!E18)</f>
        <v/>
      </c>
      <c r="G148" s="192" t="str">
        <f>IF('W11 (24-30.11)'!B18="","",IF(OR('W11 (24-30.11)'!F18="",'W11 (24-30.11)'!F18=0),"",'W11 (24-30.11)'!F18))</f>
        <v/>
      </c>
      <c r="H148" s="190" t="str">
        <f>IF('W11 (24-30.11)'!B18="","",'W11 (24-30.11)'!G18)</f>
        <v/>
      </c>
      <c r="I148" s="193" t="str">
        <f>IF('W11 (24-30.11)'!B18="","",'W11 (24-30.11)'!H18)</f>
        <v/>
      </c>
      <c r="J148" s="194" t="str">
        <f>IF('W11 (24-30.11)'!B18="","",IF(OR('W11 (24-30.11)'!I18="",'W11 (24-30.11)'!I18=0),"",'W11 (24-30.11)'!I18))</f>
        <v/>
      </c>
      <c r="K148" s="195" t="str">
        <f>IF('W11 (24-30.11)'!B18="","",IF(OR('W11 (24-30.11)'!J18="",'W11 (24-30.11)'!J18=0),"",'W11 (24-30.11)'!J18))</f>
        <v/>
      </c>
      <c r="L148" s="190" t="str">
        <f>IF('W11 (24-30.11)'!B18="","","Chi tiết ➔")</f>
        <v/>
      </c>
      <c r="M148" s="197" t="str">
        <f>IF('W11 (24-30.11)'!B18="","",'W11 (24-30.11)'!K18)</f>
        <v/>
      </c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1.75" customHeight="1">
      <c r="A149" s="214" t="s">
        <v>409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4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9.5" customHeight="1">
      <c r="A150" s="190" t="str">
        <f t="shared" ref="A150:A189" si="10">IF(B150="","",COUNTA($B$41:B150))</f>
        <v/>
      </c>
      <c r="B150" s="191" t="str">
        <f>IF('W12 (01-07.12)'!B11="","",'W12 (01-07.12)'!B11)</f>
        <v/>
      </c>
      <c r="C150" s="190" t="str">
        <f>IF('W12 (01-07.12)'!B11="","",'W12 (01-07.12)'!C11)</f>
        <v/>
      </c>
      <c r="D150" s="190" t="str">
        <f>IF('W12 (01-07.12)'!B11="","","W12")</f>
        <v/>
      </c>
      <c r="E150" s="190" t="str">
        <f>IF('W12 (01-07.12)'!B11="","",'W12 (01-07.12)'!D11)</f>
        <v/>
      </c>
      <c r="F150" s="190" t="str">
        <f>IF('W12 (01-07.12)'!B11="","",'W12 (01-07.12)'!E11)</f>
        <v/>
      </c>
      <c r="G150" s="192" t="str">
        <f>IF('W12 (01-07.12)'!B11="","",IF(OR('W12 (01-07.12)'!F11="",'W12 (01-07.12)'!F11=0),"",'W12 (01-07.12)'!F11))</f>
        <v/>
      </c>
      <c r="H150" s="190" t="str">
        <f>IF('W12 (01-07.12)'!B11="","",'W12 (01-07.12)'!G11)</f>
        <v/>
      </c>
      <c r="I150" s="193" t="str">
        <f>IF('W12 (01-07.12)'!B11="","",'W12 (01-07.12)'!H11)</f>
        <v/>
      </c>
      <c r="J150" s="194" t="str">
        <f>IF('W12 (01-07.12)'!B11="","",IF(OR('W12 (01-07.12)'!I11="",'W12 (01-07.12)'!I11=0),"",'W12 (01-07.12)'!I11))</f>
        <v/>
      </c>
      <c r="K150" s="195" t="str">
        <f>IF('W12 (01-07.12)'!B11="","",IF(OR('W12 (01-07.12)'!J11="",'W12 (01-07.12)'!J11=0),"",'W12 (01-07.12)'!J11))</f>
        <v/>
      </c>
      <c r="L150" s="190" t="str">
        <f>IF('W12 (01-07.12)'!B11="","","Chi tiết ➔")</f>
        <v/>
      </c>
      <c r="M150" s="197" t="str">
        <f>IF('W12 (01-07.12)'!B11="","",'W12 (01-07.12)'!K11)</f>
        <v/>
      </c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9.5" customHeight="1">
      <c r="A151" s="190" t="str">
        <f t="shared" si="10"/>
        <v/>
      </c>
      <c r="B151" s="191" t="str">
        <f>IF('W12 (01-07.12)'!B12="","",'W12 (01-07.12)'!B12)</f>
        <v/>
      </c>
      <c r="C151" s="190" t="str">
        <f>IF('W12 (01-07.12)'!B12="","",'W12 (01-07.12)'!C12)</f>
        <v/>
      </c>
      <c r="D151" s="190" t="str">
        <f>IF('W12 (01-07.12)'!B12="","","W12")</f>
        <v/>
      </c>
      <c r="E151" s="190" t="str">
        <f>IF('W12 (01-07.12)'!B12="","",'W12 (01-07.12)'!D12)</f>
        <v/>
      </c>
      <c r="F151" s="190" t="str">
        <f>IF('W12 (01-07.12)'!B12="","",'W12 (01-07.12)'!E12)</f>
        <v/>
      </c>
      <c r="G151" s="192" t="str">
        <f>IF('W12 (01-07.12)'!B12="","",IF(OR('W12 (01-07.12)'!F12="",'W12 (01-07.12)'!F12=0),"",'W12 (01-07.12)'!F12))</f>
        <v/>
      </c>
      <c r="H151" s="190" t="str">
        <f>IF('W12 (01-07.12)'!B12="","",'W12 (01-07.12)'!G12)</f>
        <v/>
      </c>
      <c r="I151" s="193" t="str">
        <f>IF('W12 (01-07.12)'!B12="","",'W12 (01-07.12)'!H12)</f>
        <v/>
      </c>
      <c r="J151" s="194" t="str">
        <f>IF('W12 (01-07.12)'!B12="","",IF(OR('W12 (01-07.12)'!I12="",'W12 (01-07.12)'!I12=0),"",'W12 (01-07.12)'!I12))</f>
        <v/>
      </c>
      <c r="K151" s="195" t="str">
        <f>IF('W12 (01-07.12)'!B12="","",IF(OR('W12 (01-07.12)'!J12="",'W12 (01-07.12)'!J12=0),"",'W12 (01-07.12)'!J12))</f>
        <v/>
      </c>
      <c r="L151" s="190" t="str">
        <f>IF('W12 (01-07.12)'!B12="","","Chi tiết ➔")</f>
        <v/>
      </c>
      <c r="M151" s="197" t="str">
        <f>IF('W12 (01-07.12)'!B12="","",'W12 (01-07.12)'!K12)</f>
        <v/>
      </c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9.5" customHeight="1">
      <c r="A152" s="190" t="str">
        <f t="shared" si="10"/>
        <v/>
      </c>
      <c r="B152" s="191" t="str">
        <f>IF('W12 (01-07.12)'!B13="","",'W12 (01-07.12)'!B13)</f>
        <v/>
      </c>
      <c r="C152" s="190" t="str">
        <f>IF('W12 (01-07.12)'!B13="","",'W12 (01-07.12)'!C13)</f>
        <v/>
      </c>
      <c r="D152" s="190" t="str">
        <f>IF('W12 (01-07.12)'!B13="","","W12")</f>
        <v/>
      </c>
      <c r="E152" s="190" t="str">
        <f>IF('W12 (01-07.12)'!B13="","",'W12 (01-07.12)'!D13)</f>
        <v/>
      </c>
      <c r="F152" s="190" t="str">
        <f>IF('W12 (01-07.12)'!B13="","",'W12 (01-07.12)'!E13)</f>
        <v/>
      </c>
      <c r="G152" s="192" t="str">
        <f>IF('W12 (01-07.12)'!B13="","",IF(OR('W12 (01-07.12)'!F13="",'W12 (01-07.12)'!F13=0),"",'W12 (01-07.12)'!F13))</f>
        <v/>
      </c>
      <c r="H152" s="190" t="str">
        <f>IF('W12 (01-07.12)'!B13="","",'W12 (01-07.12)'!G13)</f>
        <v/>
      </c>
      <c r="I152" s="193" t="str">
        <f>IF('W12 (01-07.12)'!B13="","",'W12 (01-07.12)'!H13)</f>
        <v/>
      </c>
      <c r="J152" s="194" t="str">
        <f>IF('W12 (01-07.12)'!B13="","",IF(OR('W12 (01-07.12)'!I13="",'W12 (01-07.12)'!I13=0),"",'W12 (01-07.12)'!I13))</f>
        <v/>
      </c>
      <c r="K152" s="195" t="str">
        <f>IF('W12 (01-07.12)'!B13="","",IF(OR('W12 (01-07.12)'!J13="",'W12 (01-07.12)'!J13=0),"",'W12 (01-07.12)'!J13))</f>
        <v/>
      </c>
      <c r="L152" s="190" t="str">
        <f>IF('W12 (01-07.12)'!B13="","","Chi tiết ➔")</f>
        <v/>
      </c>
      <c r="M152" s="197" t="str">
        <f>IF('W12 (01-07.12)'!B13="","",'W12 (01-07.12)'!K13)</f>
        <v/>
      </c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9.5" customHeight="1">
      <c r="A153" s="190" t="str">
        <f t="shared" si="10"/>
        <v/>
      </c>
      <c r="B153" s="191" t="str">
        <f>IF('W12 (01-07.12)'!B14="","",'W12 (01-07.12)'!B14)</f>
        <v/>
      </c>
      <c r="C153" s="190" t="str">
        <f>IF('W12 (01-07.12)'!B14="","",'W12 (01-07.12)'!C14)</f>
        <v/>
      </c>
      <c r="D153" s="190" t="str">
        <f>IF('W12 (01-07.12)'!B14="","","W12")</f>
        <v/>
      </c>
      <c r="E153" s="190" t="str">
        <f>IF('W12 (01-07.12)'!B14="","",'W12 (01-07.12)'!D14)</f>
        <v/>
      </c>
      <c r="F153" s="190" t="str">
        <f>IF('W12 (01-07.12)'!B14="","",'W12 (01-07.12)'!E14)</f>
        <v/>
      </c>
      <c r="G153" s="192" t="str">
        <f>IF('W12 (01-07.12)'!B14="","",IF(OR('W12 (01-07.12)'!F14="",'W12 (01-07.12)'!F14=0),"",'W12 (01-07.12)'!F14))</f>
        <v/>
      </c>
      <c r="H153" s="190" t="str">
        <f>IF('W12 (01-07.12)'!B14="","",'W12 (01-07.12)'!G14)</f>
        <v/>
      </c>
      <c r="I153" s="193" t="str">
        <f>IF('W12 (01-07.12)'!B14="","",'W12 (01-07.12)'!H14)</f>
        <v/>
      </c>
      <c r="J153" s="194" t="str">
        <f>IF('W12 (01-07.12)'!B14="","",IF(OR('W12 (01-07.12)'!I14="",'W12 (01-07.12)'!I14=0),"",'W12 (01-07.12)'!I14))</f>
        <v/>
      </c>
      <c r="K153" s="195" t="str">
        <f>IF('W12 (01-07.12)'!B14="","",IF(OR('W12 (01-07.12)'!J14="",'W12 (01-07.12)'!J14=0),"",'W12 (01-07.12)'!J14))</f>
        <v/>
      </c>
      <c r="L153" s="190" t="str">
        <f>IF('W12 (01-07.12)'!B14="","","Chi tiết ➔")</f>
        <v/>
      </c>
      <c r="M153" s="197" t="str">
        <f>IF('W12 (01-07.12)'!B14="","",'W12 (01-07.12)'!K14)</f>
        <v/>
      </c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9.5" customHeight="1">
      <c r="A154" s="190" t="str">
        <f t="shared" si="10"/>
        <v/>
      </c>
      <c r="B154" s="191" t="str">
        <f>IF('W12 (01-07.12)'!B15="","",'W12 (01-07.12)'!B15)</f>
        <v/>
      </c>
      <c r="C154" s="190" t="str">
        <f>IF('W12 (01-07.12)'!B15="","",'W12 (01-07.12)'!C15)</f>
        <v/>
      </c>
      <c r="D154" s="190" t="str">
        <f>IF('W12 (01-07.12)'!B15="","","W12")</f>
        <v/>
      </c>
      <c r="E154" s="190" t="str">
        <f>IF('W12 (01-07.12)'!B15="","",'W12 (01-07.12)'!D15)</f>
        <v/>
      </c>
      <c r="F154" s="190" t="str">
        <f>IF('W12 (01-07.12)'!B15="","",'W12 (01-07.12)'!E15)</f>
        <v/>
      </c>
      <c r="G154" s="192" t="str">
        <f>IF('W12 (01-07.12)'!B15="","",IF(OR('W12 (01-07.12)'!F15="",'W12 (01-07.12)'!F15=0),"",'W12 (01-07.12)'!F15))</f>
        <v/>
      </c>
      <c r="H154" s="190" t="str">
        <f>IF('W12 (01-07.12)'!B15="","",'W12 (01-07.12)'!G15)</f>
        <v/>
      </c>
      <c r="I154" s="193" t="str">
        <f>IF('W12 (01-07.12)'!B15="","",'W12 (01-07.12)'!H15)</f>
        <v/>
      </c>
      <c r="J154" s="194" t="str">
        <f>IF('W12 (01-07.12)'!B15="","",IF(OR('W12 (01-07.12)'!I15="",'W12 (01-07.12)'!I15=0),"",'W12 (01-07.12)'!I15))</f>
        <v/>
      </c>
      <c r="K154" s="195" t="str">
        <f>IF('W12 (01-07.12)'!B15="","",IF(OR('W12 (01-07.12)'!J15="",'W12 (01-07.12)'!J15=0),"",'W12 (01-07.12)'!J15))</f>
        <v/>
      </c>
      <c r="L154" s="190" t="str">
        <f>IF('W12 (01-07.12)'!B15="","","Chi tiết ➔")</f>
        <v/>
      </c>
      <c r="M154" s="197" t="str">
        <f>IF('W12 (01-07.12)'!B15="","",'W12 (01-07.12)'!K15)</f>
        <v/>
      </c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9.5" customHeight="1">
      <c r="A155" s="190" t="str">
        <f t="shared" si="10"/>
        <v/>
      </c>
      <c r="B155" s="191" t="str">
        <f>IF('W12 (01-07.12)'!B16="","",'W12 (01-07.12)'!B16)</f>
        <v/>
      </c>
      <c r="C155" s="190" t="str">
        <f>IF('W12 (01-07.12)'!B16="","",'W12 (01-07.12)'!C16)</f>
        <v/>
      </c>
      <c r="D155" s="190" t="str">
        <f>IF('W12 (01-07.12)'!B16="","","W12")</f>
        <v/>
      </c>
      <c r="E155" s="190" t="str">
        <f>IF('W12 (01-07.12)'!B16="","",'W12 (01-07.12)'!D16)</f>
        <v/>
      </c>
      <c r="F155" s="190" t="str">
        <f>IF('W12 (01-07.12)'!B16="","",'W12 (01-07.12)'!E16)</f>
        <v/>
      </c>
      <c r="G155" s="192" t="str">
        <f>IF('W12 (01-07.12)'!B16="","",IF(OR('W12 (01-07.12)'!F16="",'W12 (01-07.12)'!F16=0),"",'W12 (01-07.12)'!F16))</f>
        <v/>
      </c>
      <c r="H155" s="190" t="str">
        <f>IF('W12 (01-07.12)'!B16="","",'W12 (01-07.12)'!G16)</f>
        <v/>
      </c>
      <c r="I155" s="193" t="str">
        <f>IF('W12 (01-07.12)'!B16="","",'W12 (01-07.12)'!H16)</f>
        <v/>
      </c>
      <c r="J155" s="194" t="str">
        <f>IF('W12 (01-07.12)'!B16="","",IF(OR('W12 (01-07.12)'!I16="",'W12 (01-07.12)'!I16=0),"",'W12 (01-07.12)'!I16))</f>
        <v/>
      </c>
      <c r="K155" s="195" t="str">
        <f>IF('W12 (01-07.12)'!B16="","",IF(OR('W12 (01-07.12)'!J16="",'W12 (01-07.12)'!J16=0),"",'W12 (01-07.12)'!J16))</f>
        <v/>
      </c>
      <c r="L155" s="190" t="str">
        <f>IF('W12 (01-07.12)'!B16="","","Chi tiết ➔")</f>
        <v/>
      </c>
      <c r="M155" s="197" t="str">
        <f>IF('W12 (01-07.12)'!B16="","",'W12 (01-07.12)'!K16)</f>
        <v/>
      </c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9.5" customHeight="1">
      <c r="A156" s="190" t="str">
        <f t="shared" si="10"/>
        <v/>
      </c>
      <c r="B156" s="191" t="str">
        <f>IF('W12 (01-07.12)'!B17="","",'W12 (01-07.12)'!B17)</f>
        <v/>
      </c>
      <c r="C156" s="190" t="str">
        <f>IF('W12 (01-07.12)'!B17="","",'W12 (01-07.12)'!C17)</f>
        <v/>
      </c>
      <c r="D156" s="190" t="str">
        <f>IF('W12 (01-07.12)'!B17="","","W12")</f>
        <v/>
      </c>
      <c r="E156" s="190" t="str">
        <f>IF('W12 (01-07.12)'!B17="","",'W12 (01-07.12)'!D17)</f>
        <v/>
      </c>
      <c r="F156" s="190" t="str">
        <f>IF('W12 (01-07.12)'!B17="","",'W12 (01-07.12)'!E17)</f>
        <v/>
      </c>
      <c r="G156" s="192" t="str">
        <f>IF('W12 (01-07.12)'!B17="","",IF(OR('W12 (01-07.12)'!F17="",'W12 (01-07.12)'!F17=0),"",'W12 (01-07.12)'!F17))</f>
        <v/>
      </c>
      <c r="H156" s="190" t="str">
        <f>IF('W12 (01-07.12)'!B17="","",'W12 (01-07.12)'!G17)</f>
        <v/>
      </c>
      <c r="I156" s="193" t="str">
        <f>IF('W12 (01-07.12)'!B17="","",'W12 (01-07.12)'!H17)</f>
        <v/>
      </c>
      <c r="J156" s="194" t="str">
        <f>IF('W12 (01-07.12)'!B17="","",IF(OR('W12 (01-07.12)'!I17="",'W12 (01-07.12)'!I17=0),"",'W12 (01-07.12)'!I17))</f>
        <v/>
      </c>
      <c r="K156" s="195" t="str">
        <f>IF('W12 (01-07.12)'!B17="","",IF(OR('W12 (01-07.12)'!J17="",'W12 (01-07.12)'!J17=0),"",'W12 (01-07.12)'!J17))</f>
        <v/>
      </c>
      <c r="L156" s="190" t="str">
        <f>IF('W12 (01-07.12)'!B17="","","Chi tiết ➔")</f>
        <v/>
      </c>
      <c r="M156" s="197" t="str">
        <f>IF('W12 (01-07.12)'!B17="","",'W12 (01-07.12)'!K17)</f>
        <v/>
      </c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9.5" customHeight="1">
      <c r="A157" s="190" t="str">
        <f t="shared" si="10"/>
        <v/>
      </c>
      <c r="B157" s="191" t="str">
        <f>IF('W12 (01-07.12)'!B18="","",'W12 (01-07.12)'!B18)</f>
        <v/>
      </c>
      <c r="C157" s="190" t="str">
        <f>IF('W12 (01-07.12)'!B18="","",'W12 (01-07.12)'!C18)</f>
        <v/>
      </c>
      <c r="D157" s="190" t="str">
        <f>IF('W12 (01-07.12)'!B18="","","W12")</f>
        <v/>
      </c>
      <c r="E157" s="190" t="str">
        <f>IF('W12 (01-07.12)'!B18="","",'W12 (01-07.12)'!D18)</f>
        <v/>
      </c>
      <c r="F157" s="190" t="str">
        <f>IF('W12 (01-07.12)'!B18="","",'W12 (01-07.12)'!E18)</f>
        <v/>
      </c>
      <c r="G157" s="192" t="str">
        <f>IF('W12 (01-07.12)'!B18="","",IF(OR('W12 (01-07.12)'!F18="",'W12 (01-07.12)'!F18=0),"",'W12 (01-07.12)'!F18))</f>
        <v/>
      </c>
      <c r="H157" s="190" t="str">
        <f>IF('W12 (01-07.12)'!B18="","",'W12 (01-07.12)'!G18)</f>
        <v/>
      </c>
      <c r="I157" s="193" t="str">
        <f>IF('W12 (01-07.12)'!B18="","",'W12 (01-07.12)'!H18)</f>
        <v/>
      </c>
      <c r="J157" s="194" t="str">
        <f>IF('W12 (01-07.12)'!B18="","",IF(OR('W12 (01-07.12)'!I18="",'W12 (01-07.12)'!I18=0),"",'W12 (01-07.12)'!I18))</f>
        <v/>
      </c>
      <c r="K157" s="195" t="str">
        <f>IF('W12 (01-07.12)'!B18="","",IF(OR('W12 (01-07.12)'!J18="",'W12 (01-07.12)'!J18=0),"",'W12 (01-07.12)'!J18))</f>
        <v/>
      </c>
      <c r="L157" s="190" t="str">
        <f>IF('W12 (01-07.12)'!B18="","","Chi tiết ➔")</f>
        <v/>
      </c>
      <c r="M157" s="197" t="str">
        <f>IF('W12 (01-07.12)'!B18="","",'W12 (01-07.12)'!K18)</f>
        <v/>
      </c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9.5" customHeight="1">
      <c r="A158" s="190" t="str">
        <f t="shared" si="10"/>
        <v/>
      </c>
      <c r="B158" s="191" t="str">
        <f>IF('W13 (08-14.12)'!B11="","",'W13 (08-14.12)'!B11)</f>
        <v/>
      </c>
      <c r="C158" s="190" t="str">
        <f>IF('W13 (08-14.12)'!B11="","",'W13 (08-14.12)'!C11)</f>
        <v/>
      </c>
      <c r="D158" s="190" t="str">
        <f>IF('W13 (08-14.12)'!B11="","","W13")</f>
        <v/>
      </c>
      <c r="E158" s="190" t="str">
        <f>IF('W13 (08-14.12)'!B11="","",'W13 (08-14.12)'!D11)</f>
        <v/>
      </c>
      <c r="F158" s="190" t="str">
        <f>IF('W13 (08-14.12)'!B11="","",'W13 (08-14.12)'!E11)</f>
        <v/>
      </c>
      <c r="G158" s="192" t="str">
        <f>IF('W13 (08-14.12)'!B11="","",IF(OR('W13 (08-14.12)'!F11="",'W13 (08-14.12)'!F11=0),"",'W13 (08-14.12)'!F11))</f>
        <v/>
      </c>
      <c r="H158" s="190" t="str">
        <f>IF('W13 (08-14.12)'!B11="","",'W13 (08-14.12)'!G11)</f>
        <v/>
      </c>
      <c r="I158" s="193" t="str">
        <f>IF('W13 (08-14.12)'!B11="","",'W13 (08-14.12)'!H11)</f>
        <v/>
      </c>
      <c r="J158" s="194" t="str">
        <f>IF('W13 (08-14.12)'!B11="","",IF(OR('W13 (08-14.12)'!I11="",'W13 (08-14.12)'!I11=0),"",'W13 (08-14.12)'!I11))</f>
        <v/>
      </c>
      <c r="K158" s="195" t="str">
        <f>IF('W13 (08-14.12)'!B11="","",IF(OR('W13 (08-14.12)'!J11="",'W13 (08-14.12)'!J11=0),"",'W13 (08-14.12)'!J11))</f>
        <v/>
      </c>
      <c r="L158" s="190" t="str">
        <f>IF('W13 (08-14.12)'!B11="","","Chi tiết ➔")</f>
        <v/>
      </c>
      <c r="M158" s="197" t="str">
        <f>IF('W13 (08-14.12)'!B11="","",'W13 (08-14.12)'!K11)</f>
        <v/>
      </c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9.5" customHeight="1">
      <c r="A159" s="190" t="str">
        <f t="shared" si="10"/>
        <v/>
      </c>
      <c r="B159" s="191" t="str">
        <f>IF('W13 (08-14.12)'!B12="","",'W13 (08-14.12)'!B12)</f>
        <v/>
      </c>
      <c r="C159" s="190" t="str">
        <f>IF('W13 (08-14.12)'!B12="","",'W13 (08-14.12)'!C12)</f>
        <v/>
      </c>
      <c r="D159" s="190" t="str">
        <f>IF('W13 (08-14.12)'!B12="","","W13")</f>
        <v/>
      </c>
      <c r="E159" s="190" t="str">
        <f>IF('W13 (08-14.12)'!B12="","",'W13 (08-14.12)'!D12)</f>
        <v/>
      </c>
      <c r="F159" s="190" t="str">
        <f>IF('W13 (08-14.12)'!B12="","",'W13 (08-14.12)'!E12)</f>
        <v/>
      </c>
      <c r="G159" s="192" t="str">
        <f>IF('W13 (08-14.12)'!B12="","",IF(OR('W13 (08-14.12)'!F12="",'W13 (08-14.12)'!F12=0),"",'W13 (08-14.12)'!F12))</f>
        <v/>
      </c>
      <c r="H159" s="190" t="str">
        <f>IF('W13 (08-14.12)'!B12="","",'W13 (08-14.12)'!G12)</f>
        <v/>
      </c>
      <c r="I159" s="193" t="str">
        <f>IF('W13 (08-14.12)'!B12="","",'W13 (08-14.12)'!H12)</f>
        <v/>
      </c>
      <c r="J159" s="194" t="str">
        <f>IF('W13 (08-14.12)'!B12="","",IF(OR('W13 (08-14.12)'!I12="",'W13 (08-14.12)'!I12=0),"",'W13 (08-14.12)'!I12))</f>
        <v/>
      </c>
      <c r="K159" s="195" t="str">
        <f>IF('W13 (08-14.12)'!B12="","",IF(OR('W13 (08-14.12)'!J12="",'W13 (08-14.12)'!J12=0),"",'W13 (08-14.12)'!J12))</f>
        <v/>
      </c>
      <c r="L159" s="190" t="str">
        <f>IF('W13 (08-14.12)'!B12="","","Chi tiết ➔")</f>
        <v/>
      </c>
      <c r="M159" s="197" t="str">
        <f>IF('W13 (08-14.12)'!B12="","",'W13 (08-14.12)'!K12)</f>
        <v/>
      </c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9.5" customHeight="1">
      <c r="A160" s="190" t="str">
        <f t="shared" si="10"/>
        <v/>
      </c>
      <c r="B160" s="191" t="str">
        <f>IF('W13 (08-14.12)'!B13="","",'W13 (08-14.12)'!B13)</f>
        <v/>
      </c>
      <c r="C160" s="190" t="str">
        <f>IF('W13 (08-14.12)'!B13="","",'W13 (08-14.12)'!C13)</f>
        <v/>
      </c>
      <c r="D160" s="190" t="str">
        <f>IF('W13 (08-14.12)'!B13="","","W13")</f>
        <v/>
      </c>
      <c r="E160" s="190" t="str">
        <f>IF('W13 (08-14.12)'!B13="","",'W13 (08-14.12)'!D13)</f>
        <v/>
      </c>
      <c r="F160" s="190" t="str">
        <f>IF('W13 (08-14.12)'!B13="","",'W13 (08-14.12)'!E13)</f>
        <v/>
      </c>
      <c r="G160" s="192" t="str">
        <f>IF('W13 (08-14.12)'!B13="","",IF(OR('W13 (08-14.12)'!F13="",'W13 (08-14.12)'!F13=0),"",'W13 (08-14.12)'!F13))</f>
        <v/>
      </c>
      <c r="H160" s="190" t="str">
        <f>IF('W13 (08-14.12)'!B13="","",'W13 (08-14.12)'!G13)</f>
        <v/>
      </c>
      <c r="I160" s="193" t="str">
        <f>IF('W13 (08-14.12)'!B13="","",'W13 (08-14.12)'!H13)</f>
        <v/>
      </c>
      <c r="J160" s="194" t="str">
        <f>IF('W13 (08-14.12)'!B13="","",IF(OR('W13 (08-14.12)'!I13="",'W13 (08-14.12)'!I13=0),"",'W13 (08-14.12)'!I13))</f>
        <v/>
      </c>
      <c r="K160" s="195" t="str">
        <f>IF('W13 (08-14.12)'!B13="","",IF(OR('W13 (08-14.12)'!J13="",'W13 (08-14.12)'!J13=0),"",'W13 (08-14.12)'!J13))</f>
        <v/>
      </c>
      <c r="L160" s="190" t="str">
        <f>IF('W13 (08-14.12)'!B13="","","Chi tiết ➔")</f>
        <v/>
      </c>
      <c r="M160" s="197" t="str">
        <f>IF('W13 (08-14.12)'!B13="","",'W13 (08-14.12)'!K13)</f>
        <v/>
      </c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9.5" customHeight="1">
      <c r="A161" s="190" t="str">
        <f t="shared" si="10"/>
        <v/>
      </c>
      <c r="B161" s="191" t="str">
        <f>IF('W13 (08-14.12)'!B14="","",'W13 (08-14.12)'!B14)</f>
        <v/>
      </c>
      <c r="C161" s="190" t="str">
        <f>IF('W13 (08-14.12)'!B14="","",'W13 (08-14.12)'!C14)</f>
        <v/>
      </c>
      <c r="D161" s="190" t="str">
        <f>IF('W13 (08-14.12)'!B14="","","W13")</f>
        <v/>
      </c>
      <c r="E161" s="190" t="str">
        <f>IF('W13 (08-14.12)'!B14="","",'W13 (08-14.12)'!D14)</f>
        <v/>
      </c>
      <c r="F161" s="190" t="str">
        <f>IF('W13 (08-14.12)'!B14="","",'W13 (08-14.12)'!E14)</f>
        <v/>
      </c>
      <c r="G161" s="192" t="str">
        <f>IF('W13 (08-14.12)'!B14="","",IF(OR('W13 (08-14.12)'!F14="",'W13 (08-14.12)'!F14=0),"",'W13 (08-14.12)'!F14))</f>
        <v/>
      </c>
      <c r="H161" s="190" t="str">
        <f>IF('W13 (08-14.12)'!B14="","",'W13 (08-14.12)'!G14)</f>
        <v/>
      </c>
      <c r="I161" s="193" t="str">
        <f>IF('W13 (08-14.12)'!B14="","",'W13 (08-14.12)'!H14)</f>
        <v/>
      </c>
      <c r="J161" s="194" t="str">
        <f>IF('W13 (08-14.12)'!B14="","",IF(OR('W13 (08-14.12)'!I14="",'W13 (08-14.12)'!I14=0),"",'W13 (08-14.12)'!I14))</f>
        <v/>
      </c>
      <c r="K161" s="195" t="str">
        <f>IF('W13 (08-14.12)'!B14="","",IF(OR('W13 (08-14.12)'!J14="",'W13 (08-14.12)'!J14=0),"",'W13 (08-14.12)'!J14))</f>
        <v/>
      </c>
      <c r="L161" s="190" t="str">
        <f>IF('W13 (08-14.12)'!B14="","","Chi tiết ➔")</f>
        <v/>
      </c>
      <c r="M161" s="197" t="str">
        <f>IF('W13 (08-14.12)'!B14="","",'W13 (08-14.12)'!K14)</f>
        <v/>
      </c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9.5" customHeight="1">
      <c r="A162" s="190" t="str">
        <f t="shared" si="10"/>
        <v/>
      </c>
      <c r="B162" s="191" t="str">
        <f>IF('W13 (08-14.12)'!B15="","",'W13 (08-14.12)'!B15)</f>
        <v/>
      </c>
      <c r="C162" s="190" t="str">
        <f>IF('W13 (08-14.12)'!B15="","",'W13 (08-14.12)'!C15)</f>
        <v/>
      </c>
      <c r="D162" s="190" t="str">
        <f>IF('W13 (08-14.12)'!B15="","","W13")</f>
        <v/>
      </c>
      <c r="E162" s="190" t="str">
        <f>IF('W13 (08-14.12)'!B15="","",'W13 (08-14.12)'!D15)</f>
        <v/>
      </c>
      <c r="F162" s="190" t="str">
        <f>IF('W13 (08-14.12)'!B15="","",'W13 (08-14.12)'!E15)</f>
        <v/>
      </c>
      <c r="G162" s="192" t="str">
        <f>IF('W13 (08-14.12)'!B15="","",IF(OR('W13 (08-14.12)'!F15="",'W13 (08-14.12)'!F15=0),"",'W13 (08-14.12)'!F15))</f>
        <v/>
      </c>
      <c r="H162" s="190" t="str">
        <f>IF('W13 (08-14.12)'!B15="","",'W13 (08-14.12)'!G15)</f>
        <v/>
      </c>
      <c r="I162" s="193" t="str">
        <f>IF('W13 (08-14.12)'!B15="","",'W13 (08-14.12)'!H15)</f>
        <v/>
      </c>
      <c r="J162" s="194" t="str">
        <f>IF('W13 (08-14.12)'!B15="","",IF(OR('W13 (08-14.12)'!I15="",'W13 (08-14.12)'!I15=0),"",'W13 (08-14.12)'!I15))</f>
        <v/>
      </c>
      <c r="K162" s="195" t="str">
        <f>IF('W13 (08-14.12)'!B15="","",IF(OR('W13 (08-14.12)'!J15="",'W13 (08-14.12)'!J15=0),"",'W13 (08-14.12)'!J15))</f>
        <v/>
      </c>
      <c r="L162" s="190" t="str">
        <f>IF('W13 (08-14.12)'!B15="","","Chi tiết ➔")</f>
        <v/>
      </c>
      <c r="M162" s="197" t="str">
        <f>IF('W13 (08-14.12)'!B15="","",'W13 (08-14.12)'!K15)</f>
        <v/>
      </c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9.5" customHeight="1">
      <c r="A163" s="190" t="str">
        <f t="shared" si="10"/>
        <v/>
      </c>
      <c r="B163" s="191" t="str">
        <f>IF('W13 (08-14.12)'!B16="","",'W13 (08-14.12)'!B16)</f>
        <v/>
      </c>
      <c r="C163" s="190" t="str">
        <f>IF('W13 (08-14.12)'!B16="","",'W13 (08-14.12)'!C16)</f>
        <v/>
      </c>
      <c r="D163" s="190" t="str">
        <f>IF('W13 (08-14.12)'!B16="","","W13")</f>
        <v/>
      </c>
      <c r="E163" s="190" t="str">
        <f>IF('W13 (08-14.12)'!B16="","",'W13 (08-14.12)'!D16)</f>
        <v/>
      </c>
      <c r="F163" s="190" t="str">
        <f>IF('W13 (08-14.12)'!B16="","",'W13 (08-14.12)'!E16)</f>
        <v/>
      </c>
      <c r="G163" s="192" t="str">
        <f>IF('W13 (08-14.12)'!B16="","",IF(OR('W13 (08-14.12)'!F16="",'W13 (08-14.12)'!F16=0),"",'W13 (08-14.12)'!F16))</f>
        <v/>
      </c>
      <c r="H163" s="190" t="str">
        <f>IF('W13 (08-14.12)'!B16="","",'W13 (08-14.12)'!G16)</f>
        <v/>
      </c>
      <c r="I163" s="193" t="str">
        <f>IF('W13 (08-14.12)'!B16="","",'W13 (08-14.12)'!H16)</f>
        <v/>
      </c>
      <c r="J163" s="194" t="str">
        <f>IF('W13 (08-14.12)'!B16="","",IF(OR('W13 (08-14.12)'!I16="",'W13 (08-14.12)'!I16=0),"",'W13 (08-14.12)'!I16))</f>
        <v/>
      </c>
      <c r="K163" s="195" t="str">
        <f>IF('W13 (08-14.12)'!B16="","",IF(OR('W13 (08-14.12)'!J16="",'W13 (08-14.12)'!J16=0),"",'W13 (08-14.12)'!J16))</f>
        <v/>
      </c>
      <c r="L163" s="190" t="str">
        <f>IF('W13 (08-14.12)'!B16="","","Chi tiết ➔")</f>
        <v/>
      </c>
      <c r="M163" s="197" t="str">
        <f>IF('W13 (08-14.12)'!B16="","",'W13 (08-14.12)'!K16)</f>
        <v/>
      </c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9.5" customHeight="1">
      <c r="A164" s="190" t="str">
        <f t="shared" si="10"/>
        <v/>
      </c>
      <c r="B164" s="191" t="str">
        <f>IF('W13 (08-14.12)'!B17="","",'W13 (08-14.12)'!B17)</f>
        <v/>
      </c>
      <c r="C164" s="190" t="str">
        <f>IF('W13 (08-14.12)'!B17="","",'W13 (08-14.12)'!C17)</f>
        <v/>
      </c>
      <c r="D164" s="190" t="str">
        <f>IF('W13 (08-14.12)'!B17="","","W13")</f>
        <v/>
      </c>
      <c r="E164" s="190" t="str">
        <f>IF('W13 (08-14.12)'!B17="","",'W13 (08-14.12)'!D17)</f>
        <v/>
      </c>
      <c r="F164" s="190" t="str">
        <f>IF('W13 (08-14.12)'!B17="","",'W13 (08-14.12)'!E17)</f>
        <v/>
      </c>
      <c r="G164" s="192" t="str">
        <f>IF('W13 (08-14.12)'!B17="","",IF(OR('W13 (08-14.12)'!F17="",'W13 (08-14.12)'!F17=0),"",'W13 (08-14.12)'!F17))</f>
        <v/>
      </c>
      <c r="H164" s="190" t="str">
        <f>IF('W13 (08-14.12)'!B17="","",'W13 (08-14.12)'!G17)</f>
        <v/>
      </c>
      <c r="I164" s="193" t="str">
        <f>IF('W13 (08-14.12)'!B17="","",'W13 (08-14.12)'!H17)</f>
        <v/>
      </c>
      <c r="J164" s="194" t="str">
        <f>IF('W13 (08-14.12)'!B17="","",IF(OR('W13 (08-14.12)'!I17="",'W13 (08-14.12)'!I17=0),"",'W13 (08-14.12)'!I17))</f>
        <v/>
      </c>
      <c r="K164" s="195" t="str">
        <f>IF('W13 (08-14.12)'!B17="","",IF(OR('W13 (08-14.12)'!J17="",'W13 (08-14.12)'!J17=0),"",'W13 (08-14.12)'!J17))</f>
        <v/>
      </c>
      <c r="L164" s="190" t="str">
        <f>IF('W13 (08-14.12)'!B17="","","Chi tiết ➔")</f>
        <v/>
      </c>
      <c r="M164" s="197" t="str">
        <f>IF('W13 (08-14.12)'!B17="","",'W13 (08-14.12)'!K17)</f>
        <v/>
      </c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9.5" customHeight="1">
      <c r="A165" s="190" t="str">
        <f t="shared" si="10"/>
        <v/>
      </c>
      <c r="B165" s="191" t="str">
        <f>IF('W13 (08-14.12)'!B18="","",'W13 (08-14.12)'!B18)</f>
        <v/>
      </c>
      <c r="C165" s="190" t="str">
        <f>IF('W13 (08-14.12)'!B18="","",'W13 (08-14.12)'!C18)</f>
        <v/>
      </c>
      <c r="D165" s="190" t="str">
        <f>IF('W13 (08-14.12)'!B18="","","W13")</f>
        <v/>
      </c>
      <c r="E165" s="190" t="str">
        <f>IF('W13 (08-14.12)'!B18="","",'W13 (08-14.12)'!D18)</f>
        <v/>
      </c>
      <c r="F165" s="190" t="str">
        <f>IF('W13 (08-14.12)'!B18="","",'W13 (08-14.12)'!E18)</f>
        <v/>
      </c>
      <c r="G165" s="192" t="str">
        <f>IF('W13 (08-14.12)'!B18="","",IF(OR('W13 (08-14.12)'!F18="",'W13 (08-14.12)'!F18=0),"",'W13 (08-14.12)'!F18))</f>
        <v/>
      </c>
      <c r="H165" s="190" t="str">
        <f>IF('W13 (08-14.12)'!B18="","",'W13 (08-14.12)'!G18)</f>
        <v/>
      </c>
      <c r="I165" s="193" t="str">
        <f>IF('W13 (08-14.12)'!B18="","",'W13 (08-14.12)'!H18)</f>
        <v/>
      </c>
      <c r="J165" s="194" t="str">
        <f>IF('W13 (08-14.12)'!B18="","",IF(OR('W13 (08-14.12)'!I18="",'W13 (08-14.12)'!I18=0),"",'W13 (08-14.12)'!I18))</f>
        <v/>
      </c>
      <c r="K165" s="195" t="str">
        <f>IF('W13 (08-14.12)'!B18="","",IF(OR('W13 (08-14.12)'!J18="",'W13 (08-14.12)'!J18=0),"",'W13 (08-14.12)'!J18))</f>
        <v/>
      </c>
      <c r="L165" s="190" t="str">
        <f>IF('W13 (08-14.12)'!B18="","","Chi tiết ➔")</f>
        <v/>
      </c>
      <c r="M165" s="197" t="str">
        <f>IF('W13 (08-14.12)'!B18="","",'W13 (08-14.12)'!K18)</f>
        <v/>
      </c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9.5" customHeight="1">
      <c r="A166" s="190" t="str">
        <f t="shared" si="10"/>
        <v/>
      </c>
      <c r="B166" s="191" t="str">
        <f>IF('W14 (15-21.12)'!B11="","",'W14 (15-21.12)'!B11)</f>
        <v/>
      </c>
      <c r="C166" s="190" t="str">
        <f>IF('W14 (15-21.12)'!B11="","",'W14 (15-21.12)'!C11)</f>
        <v/>
      </c>
      <c r="D166" s="190" t="str">
        <f>IF('W14 (15-21.12)'!B11="","","W14")</f>
        <v/>
      </c>
      <c r="E166" s="190" t="str">
        <f>IF('W14 (15-21.12)'!B11="","",'W14 (15-21.12)'!D11)</f>
        <v/>
      </c>
      <c r="F166" s="190" t="str">
        <f>IF('W14 (15-21.12)'!B11="","",'W14 (15-21.12)'!E11)</f>
        <v/>
      </c>
      <c r="G166" s="192" t="str">
        <f>IF('W14 (15-21.12)'!B11="","",IF(OR('W14 (15-21.12)'!F11="",'W14 (15-21.12)'!F11=0),"",'W14 (15-21.12)'!F11))</f>
        <v/>
      </c>
      <c r="H166" s="190" t="str">
        <f>IF('W14 (15-21.12)'!B11="","",'W14 (15-21.12)'!G11)</f>
        <v/>
      </c>
      <c r="I166" s="193" t="str">
        <f>IF('W14 (15-21.12)'!B11="","",'W14 (15-21.12)'!H11)</f>
        <v/>
      </c>
      <c r="J166" s="194" t="str">
        <f>IF('W14 (15-21.12)'!B11="","",IF(OR('W14 (15-21.12)'!I11="",'W14 (15-21.12)'!I11=0),"",'W14 (15-21.12)'!I11))</f>
        <v/>
      </c>
      <c r="K166" s="195" t="str">
        <f>IF('W14 (15-21.12)'!B11="","",IF(OR('W14 (15-21.12)'!J11="",'W14 (15-21.12)'!J11=0),"",'W14 (15-21.12)'!J11))</f>
        <v/>
      </c>
      <c r="L166" s="190" t="str">
        <f>IF('W14 (15-21.12)'!B11="","","Chi tiết ➔")</f>
        <v/>
      </c>
      <c r="M166" s="197" t="str">
        <f>IF('W14 (15-21.12)'!B11="","",'W14 (15-21.12)'!K11)</f>
        <v/>
      </c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9.5" customHeight="1">
      <c r="A167" s="190" t="str">
        <f t="shared" si="10"/>
        <v/>
      </c>
      <c r="B167" s="191" t="str">
        <f>IF('W14 (15-21.12)'!B12="","",'W14 (15-21.12)'!B12)</f>
        <v/>
      </c>
      <c r="C167" s="190" t="str">
        <f>IF('W14 (15-21.12)'!B12="","",'W14 (15-21.12)'!C12)</f>
        <v/>
      </c>
      <c r="D167" s="190" t="str">
        <f>IF('W14 (15-21.12)'!B12="","","W14")</f>
        <v/>
      </c>
      <c r="E167" s="190" t="str">
        <f>IF('W14 (15-21.12)'!B12="","",'W14 (15-21.12)'!D12)</f>
        <v/>
      </c>
      <c r="F167" s="190" t="str">
        <f>IF('W14 (15-21.12)'!B12="","",'W14 (15-21.12)'!E12)</f>
        <v/>
      </c>
      <c r="G167" s="192" t="str">
        <f>IF('W14 (15-21.12)'!B12="","",IF(OR('W14 (15-21.12)'!F12="",'W14 (15-21.12)'!F12=0),"",'W14 (15-21.12)'!F12))</f>
        <v/>
      </c>
      <c r="H167" s="190" t="str">
        <f>IF('W14 (15-21.12)'!B12="","",'W14 (15-21.12)'!G12)</f>
        <v/>
      </c>
      <c r="I167" s="193" t="str">
        <f>IF('W14 (15-21.12)'!B12="","",'W14 (15-21.12)'!H12)</f>
        <v/>
      </c>
      <c r="J167" s="194" t="str">
        <f>IF('W14 (15-21.12)'!B12="","",IF(OR('W14 (15-21.12)'!I12="",'W14 (15-21.12)'!I12=0),"",'W14 (15-21.12)'!I12))</f>
        <v/>
      </c>
      <c r="K167" s="195" t="str">
        <f>IF('W14 (15-21.12)'!B12="","",IF(OR('W14 (15-21.12)'!J12="",'W14 (15-21.12)'!J12=0),"",'W14 (15-21.12)'!J12))</f>
        <v/>
      </c>
      <c r="L167" s="190" t="str">
        <f>IF('W14 (15-21.12)'!B12="","","Chi tiết ➔")</f>
        <v/>
      </c>
      <c r="M167" s="197" t="str">
        <f>IF('W14 (15-21.12)'!B12="","",'W14 (15-21.12)'!K12)</f>
        <v/>
      </c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9.5" customHeight="1">
      <c r="A168" s="190" t="str">
        <f t="shared" si="10"/>
        <v/>
      </c>
      <c r="B168" s="191" t="str">
        <f>IF('W14 (15-21.12)'!B13="","",'W14 (15-21.12)'!B13)</f>
        <v/>
      </c>
      <c r="C168" s="190" t="str">
        <f>IF('W14 (15-21.12)'!B13="","",'W14 (15-21.12)'!C13)</f>
        <v/>
      </c>
      <c r="D168" s="190" t="str">
        <f>IF('W14 (15-21.12)'!B13="","","W14")</f>
        <v/>
      </c>
      <c r="E168" s="190" t="str">
        <f>IF('W14 (15-21.12)'!B13="","",'W14 (15-21.12)'!D13)</f>
        <v/>
      </c>
      <c r="F168" s="190" t="str">
        <f>IF('W14 (15-21.12)'!B13="","",'W14 (15-21.12)'!E13)</f>
        <v/>
      </c>
      <c r="G168" s="192" t="str">
        <f>IF('W14 (15-21.12)'!B13="","",IF(OR('W14 (15-21.12)'!F13="",'W14 (15-21.12)'!F13=0),"",'W14 (15-21.12)'!F13))</f>
        <v/>
      </c>
      <c r="H168" s="190" t="str">
        <f>IF('W14 (15-21.12)'!B13="","",'W14 (15-21.12)'!G13)</f>
        <v/>
      </c>
      <c r="I168" s="193" t="str">
        <f>IF('W14 (15-21.12)'!B13="","",'W14 (15-21.12)'!H13)</f>
        <v/>
      </c>
      <c r="J168" s="194" t="str">
        <f>IF('W14 (15-21.12)'!B13="","",IF(OR('W14 (15-21.12)'!I13="",'W14 (15-21.12)'!I13=0),"",'W14 (15-21.12)'!I13))</f>
        <v/>
      </c>
      <c r="K168" s="195" t="str">
        <f>IF('W14 (15-21.12)'!B13="","",IF(OR('W14 (15-21.12)'!J13="",'W14 (15-21.12)'!J13=0),"",'W14 (15-21.12)'!J13))</f>
        <v/>
      </c>
      <c r="L168" s="190" t="str">
        <f>IF('W14 (15-21.12)'!B13="","","Chi tiết ➔")</f>
        <v/>
      </c>
      <c r="M168" s="197" t="str">
        <f>IF('W14 (15-21.12)'!B13="","",'W14 (15-21.12)'!K13)</f>
        <v/>
      </c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9.5" customHeight="1">
      <c r="A169" s="190" t="str">
        <f t="shared" si="10"/>
        <v/>
      </c>
      <c r="B169" s="191" t="str">
        <f>IF('W14 (15-21.12)'!B14="","",'W14 (15-21.12)'!B14)</f>
        <v/>
      </c>
      <c r="C169" s="190" t="str">
        <f>IF('W14 (15-21.12)'!B14="","",'W14 (15-21.12)'!C14)</f>
        <v/>
      </c>
      <c r="D169" s="190" t="str">
        <f>IF('W14 (15-21.12)'!B14="","","W14")</f>
        <v/>
      </c>
      <c r="E169" s="190" t="str">
        <f>IF('W14 (15-21.12)'!B14="","",'W14 (15-21.12)'!D14)</f>
        <v/>
      </c>
      <c r="F169" s="190" t="str">
        <f>IF('W14 (15-21.12)'!B14="","",'W14 (15-21.12)'!E14)</f>
        <v/>
      </c>
      <c r="G169" s="192" t="str">
        <f>IF('W14 (15-21.12)'!B14="","",IF(OR('W14 (15-21.12)'!F14="",'W14 (15-21.12)'!F14=0),"",'W14 (15-21.12)'!F14))</f>
        <v/>
      </c>
      <c r="H169" s="190" t="str">
        <f>IF('W14 (15-21.12)'!B14="","",'W14 (15-21.12)'!G14)</f>
        <v/>
      </c>
      <c r="I169" s="193" t="str">
        <f>IF('W14 (15-21.12)'!B14="","",'W14 (15-21.12)'!H14)</f>
        <v/>
      </c>
      <c r="J169" s="194" t="str">
        <f>IF('W14 (15-21.12)'!B14="","",IF(OR('W14 (15-21.12)'!I14="",'W14 (15-21.12)'!I14=0),"",'W14 (15-21.12)'!I14))</f>
        <v/>
      </c>
      <c r="K169" s="195" t="str">
        <f>IF('W14 (15-21.12)'!B14="","",IF(OR('W14 (15-21.12)'!J14="",'W14 (15-21.12)'!J14=0),"",'W14 (15-21.12)'!J14))</f>
        <v/>
      </c>
      <c r="L169" s="190" t="str">
        <f>IF('W14 (15-21.12)'!B14="","","Chi tiết ➔")</f>
        <v/>
      </c>
      <c r="M169" s="197" t="str">
        <f>IF('W14 (15-21.12)'!B14="","",'W14 (15-21.12)'!K14)</f>
        <v/>
      </c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9.5" customHeight="1">
      <c r="A170" s="190" t="str">
        <f t="shared" si="10"/>
        <v/>
      </c>
      <c r="B170" s="191" t="str">
        <f>IF('W14 (15-21.12)'!B15="","",'W14 (15-21.12)'!B15)</f>
        <v/>
      </c>
      <c r="C170" s="190" t="str">
        <f>IF('W14 (15-21.12)'!B15="","",'W14 (15-21.12)'!C15)</f>
        <v/>
      </c>
      <c r="D170" s="190" t="str">
        <f>IF('W14 (15-21.12)'!B15="","","W14")</f>
        <v/>
      </c>
      <c r="E170" s="190" t="str">
        <f>IF('W14 (15-21.12)'!B15="","",'W14 (15-21.12)'!D15)</f>
        <v/>
      </c>
      <c r="F170" s="190" t="str">
        <f>IF('W14 (15-21.12)'!B15="","",'W14 (15-21.12)'!E15)</f>
        <v/>
      </c>
      <c r="G170" s="192" t="str">
        <f>IF('W14 (15-21.12)'!B15="","",IF(OR('W14 (15-21.12)'!F15="",'W14 (15-21.12)'!F15=0),"",'W14 (15-21.12)'!F15))</f>
        <v/>
      </c>
      <c r="H170" s="190" t="str">
        <f>IF('W14 (15-21.12)'!B15="","",'W14 (15-21.12)'!G15)</f>
        <v/>
      </c>
      <c r="I170" s="193" t="str">
        <f>IF('W14 (15-21.12)'!B15="","",'W14 (15-21.12)'!H15)</f>
        <v/>
      </c>
      <c r="J170" s="194" t="str">
        <f>IF('W14 (15-21.12)'!B15="","",IF(OR('W14 (15-21.12)'!I15="",'W14 (15-21.12)'!I15=0),"",'W14 (15-21.12)'!I15))</f>
        <v/>
      </c>
      <c r="K170" s="195" t="str">
        <f>IF('W14 (15-21.12)'!B15="","",IF(OR('W14 (15-21.12)'!J15="",'W14 (15-21.12)'!J15=0),"",'W14 (15-21.12)'!J15))</f>
        <v/>
      </c>
      <c r="L170" s="190" t="str">
        <f>IF('W14 (15-21.12)'!B15="","","Chi tiết ➔")</f>
        <v/>
      </c>
      <c r="M170" s="197" t="str">
        <f>IF('W14 (15-21.12)'!B15="","",'W14 (15-21.12)'!K15)</f>
        <v/>
      </c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9.5" customHeight="1">
      <c r="A171" s="190" t="str">
        <f t="shared" si="10"/>
        <v/>
      </c>
      <c r="B171" s="191" t="str">
        <f>IF('W14 (15-21.12)'!B16="","",'W14 (15-21.12)'!B16)</f>
        <v/>
      </c>
      <c r="C171" s="190" t="str">
        <f>IF('W14 (15-21.12)'!B16="","",'W14 (15-21.12)'!C16)</f>
        <v/>
      </c>
      <c r="D171" s="190" t="str">
        <f>IF('W14 (15-21.12)'!B16="","","W14")</f>
        <v/>
      </c>
      <c r="E171" s="190" t="str">
        <f>IF('W14 (15-21.12)'!B16="","",'W14 (15-21.12)'!D16)</f>
        <v/>
      </c>
      <c r="F171" s="190" t="str">
        <f>IF('W14 (15-21.12)'!B16="","",'W14 (15-21.12)'!E16)</f>
        <v/>
      </c>
      <c r="G171" s="192" t="str">
        <f>IF('W14 (15-21.12)'!B16="","",IF(OR('W14 (15-21.12)'!F16="",'W14 (15-21.12)'!F16=0),"",'W14 (15-21.12)'!F16))</f>
        <v/>
      </c>
      <c r="H171" s="190" t="str">
        <f>IF('W14 (15-21.12)'!B16="","",'W14 (15-21.12)'!G16)</f>
        <v/>
      </c>
      <c r="I171" s="193" t="str">
        <f>IF('W14 (15-21.12)'!B16="","",'W14 (15-21.12)'!H16)</f>
        <v/>
      </c>
      <c r="J171" s="194" t="str">
        <f>IF('W14 (15-21.12)'!B16="","",IF(OR('W14 (15-21.12)'!I16="",'W14 (15-21.12)'!I16=0),"",'W14 (15-21.12)'!I16))</f>
        <v/>
      </c>
      <c r="K171" s="195" t="str">
        <f>IF('W14 (15-21.12)'!B16="","",IF(OR('W14 (15-21.12)'!J16="",'W14 (15-21.12)'!J16=0),"",'W14 (15-21.12)'!J16))</f>
        <v/>
      </c>
      <c r="L171" s="190" t="str">
        <f>IF('W14 (15-21.12)'!B16="","","Chi tiết ➔")</f>
        <v/>
      </c>
      <c r="M171" s="197" t="str">
        <f>IF('W14 (15-21.12)'!B16="","",'W14 (15-21.12)'!K16)</f>
        <v/>
      </c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9.5" customHeight="1">
      <c r="A172" s="190" t="str">
        <f t="shared" si="10"/>
        <v/>
      </c>
      <c r="B172" s="191" t="str">
        <f>IF('W14 (15-21.12)'!B17="","",'W14 (15-21.12)'!B17)</f>
        <v/>
      </c>
      <c r="C172" s="190" t="str">
        <f>IF('W14 (15-21.12)'!B17="","",'W14 (15-21.12)'!C17)</f>
        <v/>
      </c>
      <c r="D172" s="190" t="str">
        <f>IF('W14 (15-21.12)'!B17="","","W14")</f>
        <v/>
      </c>
      <c r="E172" s="190" t="str">
        <f>IF('W14 (15-21.12)'!B17="","",'W14 (15-21.12)'!D17)</f>
        <v/>
      </c>
      <c r="F172" s="190" t="str">
        <f>IF('W14 (15-21.12)'!B17="","",'W14 (15-21.12)'!E17)</f>
        <v/>
      </c>
      <c r="G172" s="192" t="str">
        <f>IF('W14 (15-21.12)'!B17="","",IF(OR('W14 (15-21.12)'!F17="",'W14 (15-21.12)'!F17=0),"",'W14 (15-21.12)'!F17))</f>
        <v/>
      </c>
      <c r="H172" s="190" t="str">
        <f>IF('W14 (15-21.12)'!B17="","",'W14 (15-21.12)'!G17)</f>
        <v/>
      </c>
      <c r="I172" s="193" t="str">
        <f>IF('W14 (15-21.12)'!B17="","",'W14 (15-21.12)'!H17)</f>
        <v/>
      </c>
      <c r="J172" s="194" t="str">
        <f>IF('W14 (15-21.12)'!B17="","",IF(OR('W14 (15-21.12)'!I17="",'W14 (15-21.12)'!I17=0),"",'W14 (15-21.12)'!I17))</f>
        <v/>
      </c>
      <c r="K172" s="195" t="str">
        <f>IF('W14 (15-21.12)'!B17="","",IF(OR('W14 (15-21.12)'!J17="",'W14 (15-21.12)'!J17=0),"",'W14 (15-21.12)'!J17))</f>
        <v/>
      </c>
      <c r="L172" s="190" t="str">
        <f>IF('W14 (15-21.12)'!B17="","","Chi tiết ➔")</f>
        <v/>
      </c>
      <c r="M172" s="197" t="str">
        <f>IF('W14 (15-21.12)'!B17="","",'W14 (15-21.12)'!K17)</f>
        <v/>
      </c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9.5" customHeight="1">
      <c r="A173" s="190" t="str">
        <f t="shared" si="10"/>
        <v/>
      </c>
      <c r="B173" s="191" t="str">
        <f>IF('W14 (15-21.12)'!B18="","",'W14 (15-21.12)'!B18)</f>
        <v/>
      </c>
      <c r="C173" s="190" t="str">
        <f>IF('W14 (15-21.12)'!B18="","",'W14 (15-21.12)'!C18)</f>
        <v/>
      </c>
      <c r="D173" s="190" t="str">
        <f>IF('W14 (15-21.12)'!B18="","","W14")</f>
        <v/>
      </c>
      <c r="E173" s="190" t="str">
        <f>IF('W14 (15-21.12)'!B18="","",'W14 (15-21.12)'!D18)</f>
        <v/>
      </c>
      <c r="F173" s="190" t="str">
        <f>IF('W14 (15-21.12)'!B18="","",'W14 (15-21.12)'!E18)</f>
        <v/>
      </c>
      <c r="G173" s="192" t="str">
        <f>IF('W14 (15-21.12)'!B18="","",IF(OR('W14 (15-21.12)'!F18="",'W14 (15-21.12)'!F18=0),"",'W14 (15-21.12)'!F18))</f>
        <v/>
      </c>
      <c r="H173" s="190" t="str">
        <f>IF('W14 (15-21.12)'!B18="","",'W14 (15-21.12)'!G18)</f>
        <v/>
      </c>
      <c r="I173" s="193" t="str">
        <f>IF('W14 (15-21.12)'!B18="","",'W14 (15-21.12)'!H18)</f>
        <v/>
      </c>
      <c r="J173" s="194" t="str">
        <f>IF('W14 (15-21.12)'!B18="","",IF(OR('W14 (15-21.12)'!I18="",'W14 (15-21.12)'!I18=0),"",'W14 (15-21.12)'!I18))</f>
        <v/>
      </c>
      <c r="K173" s="195" t="str">
        <f>IF('W14 (15-21.12)'!B18="","",IF(OR('W14 (15-21.12)'!J18="",'W14 (15-21.12)'!J18=0),"",'W14 (15-21.12)'!J18))</f>
        <v/>
      </c>
      <c r="L173" s="190" t="str">
        <f>IF('W14 (15-21.12)'!B18="","","Chi tiết ➔")</f>
        <v/>
      </c>
      <c r="M173" s="197" t="str">
        <f>IF('W14 (15-21.12)'!B18="","",'W14 (15-21.12)'!K18)</f>
        <v/>
      </c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9.5" customHeight="1">
      <c r="A174" s="190" t="str">
        <f t="shared" si="10"/>
        <v/>
      </c>
      <c r="B174" s="191" t="str">
        <f>IF('W15 (22-28.12)'!B11="","",'W15 (22-28.12)'!B11)</f>
        <v/>
      </c>
      <c r="C174" s="190" t="str">
        <f>IF('W15 (22-28.12)'!B11="","",'W15 (22-28.12)'!C11)</f>
        <v/>
      </c>
      <c r="D174" s="190" t="str">
        <f>IF('W15 (22-28.12)'!B11="","","W15")</f>
        <v/>
      </c>
      <c r="E174" s="190" t="str">
        <f>IF('W15 (22-28.12)'!B11="","",'W15 (22-28.12)'!D11)</f>
        <v/>
      </c>
      <c r="F174" s="190" t="str">
        <f>IF('W15 (22-28.12)'!B11="","",'W15 (22-28.12)'!E11)</f>
        <v/>
      </c>
      <c r="G174" s="192" t="str">
        <f>IF('W15 (22-28.12)'!B11="","",IF(OR('W15 (22-28.12)'!F11="",'W15 (22-28.12)'!F11=0),"",'W15 (22-28.12)'!F11))</f>
        <v/>
      </c>
      <c r="H174" s="190" t="str">
        <f>IF('W15 (22-28.12)'!B11="","",'W15 (22-28.12)'!G11)</f>
        <v/>
      </c>
      <c r="I174" s="193" t="str">
        <f>IF('W15 (22-28.12)'!B11="","",'W15 (22-28.12)'!H11)</f>
        <v/>
      </c>
      <c r="J174" s="194" t="str">
        <f>IF('W15 (22-28.12)'!B11="","",IF(OR('W15 (22-28.12)'!I11="",'W15 (22-28.12)'!I11=0),"",'W15 (22-28.12)'!I11))</f>
        <v/>
      </c>
      <c r="K174" s="195" t="str">
        <f>IF('W15 (22-28.12)'!B11="","",IF(OR('W15 (22-28.12)'!J11="",'W15 (22-28.12)'!J11=0),"",'W15 (22-28.12)'!J11))</f>
        <v/>
      </c>
      <c r="L174" s="190" t="str">
        <f>IF('W15 (22-28.12)'!B11="","","Chi tiết ➔")</f>
        <v/>
      </c>
      <c r="M174" s="197" t="str">
        <f>IF('W15 (22-28.12)'!B11="","",'W15 (22-28.12)'!K11)</f>
        <v/>
      </c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9.5" customHeight="1">
      <c r="A175" s="190" t="str">
        <f t="shared" si="10"/>
        <v/>
      </c>
      <c r="B175" s="191" t="str">
        <f>IF('W15 (22-28.12)'!B12="","",'W15 (22-28.12)'!B12)</f>
        <v/>
      </c>
      <c r="C175" s="190" t="str">
        <f>IF('W15 (22-28.12)'!B12="","",'W15 (22-28.12)'!C12)</f>
        <v/>
      </c>
      <c r="D175" s="190" t="str">
        <f>IF('W15 (22-28.12)'!B12="","","W15")</f>
        <v/>
      </c>
      <c r="E175" s="190" t="str">
        <f>IF('W15 (22-28.12)'!B12="","",'W15 (22-28.12)'!D12)</f>
        <v/>
      </c>
      <c r="F175" s="190" t="str">
        <f>IF('W15 (22-28.12)'!B12="","",'W15 (22-28.12)'!E12)</f>
        <v/>
      </c>
      <c r="G175" s="192" t="str">
        <f>IF('W15 (22-28.12)'!B12="","",IF(OR('W15 (22-28.12)'!F12="",'W15 (22-28.12)'!F12=0),"",'W15 (22-28.12)'!F12))</f>
        <v/>
      </c>
      <c r="H175" s="190" t="str">
        <f>IF('W15 (22-28.12)'!B12="","",'W15 (22-28.12)'!G12)</f>
        <v/>
      </c>
      <c r="I175" s="193" t="str">
        <f>IF('W15 (22-28.12)'!B12="","",'W15 (22-28.12)'!H12)</f>
        <v/>
      </c>
      <c r="J175" s="194" t="str">
        <f>IF('W15 (22-28.12)'!B12="","",IF(OR('W15 (22-28.12)'!I12="",'W15 (22-28.12)'!I12=0),"",'W15 (22-28.12)'!I12))</f>
        <v/>
      </c>
      <c r="K175" s="195" t="str">
        <f>IF('W15 (22-28.12)'!B12="","",IF(OR('W15 (22-28.12)'!J12="",'W15 (22-28.12)'!J12=0),"",'W15 (22-28.12)'!J12))</f>
        <v/>
      </c>
      <c r="L175" s="190" t="str">
        <f>IF('W15 (22-28.12)'!B12="","","Chi tiết ➔")</f>
        <v/>
      </c>
      <c r="M175" s="197" t="str">
        <f>IF('W15 (22-28.12)'!B12="","",'W15 (22-28.12)'!K12)</f>
        <v/>
      </c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9.5" customHeight="1">
      <c r="A176" s="190" t="str">
        <f t="shared" si="10"/>
        <v/>
      </c>
      <c r="B176" s="191" t="str">
        <f>IF('W15 (22-28.12)'!B13="","",'W15 (22-28.12)'!B13)</f>
        <v/>
      </c>
      <c r="C176" s="190" t="str">
        <f>IF('W15 (22-28.12)'!B13="","",'W15 (22-28.12)'!C13)</f>
        <v/>
      </c>
      <c r="D176" s="190" t="str">
        <f>IF('W15 (22-28.12)'!B13="","","W15")</f>
        <v/>
      </c>
      <c r="E176" s="190" t="str">
        <f>IF('W15 (22-28.12)'!B13="","",'W15 (22-28.12)'!D13)</f>
        <v/>
      </c>
      <c r="F176" s="190" t="str">
        <f>IF('W15 (22-28.12)'!B13="","",'W15 (22-28.12)'!E13)</f>
        <v/>
      </c>
      <c r="G176" s="192" t="str">
        <f>IF('W15 (22-28.12)'!B13="","",IF(OR('W15 (22-28.12)'!F13="",'W15 (22-28.12)'!F13=0),"",'W15 (22-28.12)'!F13))</f>
        <v/>
      </c>
      <c r="H176" s="190" t="str">
        <f>IF('W15 (22-28.12)'!B13="","",'W15 (22-28.12)'!G13)</f>
        <v/>
      </c>
      <c r="I176" s="193" t="str">
        <f>IF('W15 (22-28.12)'!B13="","",'W15 (22-28.12)'!H13)</f>
        <v/>
      </c>
      <c r="J176" s="194" t="str">
        <f>IF('W15 (22-28.12)'!B13="","",IF(OR('W15 (22-28.12)'!I13="",'W15 (22-28.12)'!I13=0),"",'W15 (22-28.12)'!I13))</f>
        <v/>
      </c>
      <c r="K176" s="195" t="str">
        <f>IF('W15 (22-28.12)'!B13="","",IF(OR('W15 (22-28.12)'!J13="",'W15 (22-28.12)'!J13=0),"",'W15 (22-28.12)'!J13))</f>
        <v/>
      </c>
      <c r="L176" s="190" t="str">
        <f>IF('W15 (22-28.12)'!B13="","","Chi tiết ➔")</f>
        <v/>
      </c>
      <c r="M176" s="197" t="str">
        <f>IF('W15 (22-28.12)'!B13="","",'W15 (22-28.12)'!K13)</f>
        <v/>
      </c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9.5" customHeight="1">
      <c r="A177" s="190" t="str">
        <f t="shared" si="10"/>
        <v/>
      </c>
      <c r="B177" s="191" t="str">
        <f>IF('W15 (22-28.12)'!B14="","",'W15 (22-28.12)'!B14)</f>
        <v/>
      </c>
      <c r="C177" s="190" t="str">
        <f>IF('W15 (22-28.12)'!B14="","",'W15 (22-28.12)'!C14)</f>
        <v/>
      </c>
      <c r="D177" s="190" t="str">
        <f>IF('W15 (22-28.12)'!B14="","","W15")</f>
        <v/>
      </c>
      <c r="E177" s="190" t="str">
        <f>IF('W15 (22-28.12)'!B14="","",'W15 (22-28.12)'!D14)</f>
        <v/>
      </c>
      <c r="F177" s="190" t="str">
        <f>IF('W15 (22-28.12)'!B14="","",'W15 (22-28.12)'!E14)</f>
        <v/>
      </c>
      <c r="G177" s="192" t="str">
        <f>IF('W15 (22-28.12)'!B14="","",IF(OR('W15 (22-28.12)'!F14="",'W15 (22-28.12)'!F14=0),"",'W15 (22-28.12)'!F14))</f>
        <v/>
      </c>
      <c r="H177" s="190" t="str">
        <f>IF('W15 (22-28.12)'!B14="","",'W15 (22-28.12)'!G14)</f>
        <v/>
      </c>
      <c r="I177" s="193" t="str">
        <f>IF('W15 (22-28.12)'!B14="","",'W15 (22-28.12)'!H14)</f>
        <v/>
      </c>
      <c r="J177" s="194" t="str">
        <f>IF('W15 (22-28.12)'!B14="","",IF(OR('W15 (22-28.12)'!I14="",'W15 (22-28.12)'!I14=0),"",'W15 (22-28.12)'!I14))</f>
        <v/>
      </c>
      <c r="K177" s="195" t="str">
        <f>IF('W15 (22-28.12)'!B14="","",IF(OR('W15 (22-28.12)'!J14="",'W15 (22-28.12)'!J14=0),"",'W15 (22-28.12)'!J14))</f>
        <v/>
      </c>
      <c r="L177" s="190" t="str">
        <f>IF('W15 (22-28.12)'!B14="","","Chi tiết ➔")</f>
        <v/>
      </c>
      <c r="M177" s="197" t="str">
        <f>IF('W15 (22-28.12)'!B14="","",'W15 (22-28.12)'!K14)</f>
        <v/>
      </c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9.5" customHeight="1">
      <c r="A178" s="190" t="str">
        <f t="shared" si="10"/>
        <v/>
      </c>
      <c r="B178" s="191" t="str">
        <f>IF('W15 (22-28.12)'!B15="","",'W15 (22-28.12)'!B15)</f>
        <v/>
      </c>
      <c r="C178" s="190" t="str">
        <f>IF('W15 (22-28.12)'!B15="","",'W15 (22-28.12)'!C15)</f>
        <v/>
      </c>
      <c r="D178" s="190" t="str">
        <f>IF('W15 (22-28.12)'!B15="","","W15")</f>
        <v/>
      </c>
      <c r="E178" s="190" t="str">
        <f>IF('W15 (22-28.12)'!B15="","",'W15 (22-28.12)'!D15)</f>
        <v/>
      </c>
      <c r="F178" s="190" t="str">
        <f>IF('W15 (22-28.12)'!B15="","",'W15 (22-28.12)'!E15)</f>
        <v/>
      </c>
      <c r="G178" s="192" t="str">
        <f>IF('W15 (22-28.12)'!B15="","",IF(OR('W15 (22-28.12)'!F15="",'W15 (22-28.12)'!F15=0),"",'W15 (22-28.12)'!F15))</f>
        <v/>
      </c>
      <c r="H178" s="190" t="str">
        <f>IF('W15 (22-28.12)'!B15="","",'W15 (22-28.12)'!G15)</f>
        <v/>
      </c>
      <c r="I178" s="193" t="str">
        <f>IF('W15 (22-28.12)'!B15="","",'W15 (22-28.12)'!H15)</f>
        <v/>
      </c>
      <c r="J178" s="194" t="str">
        <f>IF('W15 (22-28.12)'!B15="","",IF(OR('W15 (22-28.12)'!I15="",'W15 (22-28.12)'!I15=0),"",'W15 (22-28.12)'!I15))</f>
        <v/>
      </c>
      <c r="K178" s="195" t="str">
        <f>IF('W15 (22-28.12)'!B15="","",IF(OR('W15 (22-28.12)'!J15="",'W15 (22-28.12)'!J15=0),"",'W15 (22-28.12)'!J15))</f>
        <v/>
      </c>
      <c r="L178" s="190" t="str">
        <f>IF('W15 (22-28.12)'!B15="","","Chi tiết ➔")</f>
        <v/>
      </c>
      <c r="M178" s="197" t="str">
        <f>IF('W15 (22-28.12)'!B15="","",'W15 (22-28.12)'!K15)</f>
        <v/>
      </c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9.5" customHeight="1">
      <c r="A179" s="190" t="str">
        <f t="shared" si="10"/>
        <v/>
      </c>
      <c r="B179" s="191" t="str">
        <f>IF('W15 (22-28.12)'!B16="","",'W15 (22-28.12)'!B16)</f>
        <v/>
      </c>
      <c r="C179" s="190" t="str">
        <f>IF('W15 (22-28.12)'!B16="","",'W15 (22-28.12)'!C16)</f>
        <v/>
      </c>
      <c r="D179" s="190" t="str">
        <f>IF('W15 (22-28.12)'!B16="","","W15")</f>
        <v/>
      </c>
      <c r="E179" s="190" t="str">
        <f>IF('W15 (22-28.12)'!B16="","",'W15 (22-28.12)'!D16)</f>
        <v/>
      </c>
      <c r="F179" s="190" t="str">
        <f>IF('W15 (22-28.12)'!B16="","",'W15 (22-28.12)'!E16)</f>
        <v/>
      </c>
      <c r="G179" s="192" t="str">
        <f>IF('W15 (22-28.12)'!B16="","",IF(OR('W15 (22-28.12)'!F16="",'W15 (22-28.12)'!F16=0),"",'W15 (22-28.12)'!F16))</f>
        <v/>
      </c>
      <c r="H179" s="190" t="str">
        <f>IF('W15 (22-28.12)'!B16="","",'W15 (22-28.12)'!G16)</f>
        <v/>
      </c>
      <c r="I179" s="193" t="str">
        <f>IF('W15 (22-28.12)'!B16="","",'W15 (22-28.12)'!H16)</f>
        <v/>
      </c>
      <c r="J179" s="194" t="str">
        <f>IF('W15 (22-28.12)'!B16="","",IF(OR('W15 (22-28.12)'!I16="",'W15 (22-28.12)'!I16=0),"",'W15 (22-28.12)'!I16))</f>
        <v/>
      </c>
      <c r="K179" s="195" t="str">
        <f>IF('W15 (22-28.12)'!B16="","",IF(OR('W15 (22-28.12)'!J16="",'W15 (22-28.12)'!J16=0),"",'W15 (22-28.12)'!J16))</f>
        <v/>
      </c>
      <c r="L179" s="190" t="str">
        <f>IF('W15 (22-28.12)'!B16="","","Chi tiết ➔")</f>
        <v/>
      </c>
      <c r="M179" s="197" t="str">
        <f>IF('W15 (22-28.12)'!B16="","",'W15 (22-28.12)'!K16)</f>
        <v/>
      </c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9.5" customHeight="1">
      <c r="A180" s="190" t="str">
        <f t="shared" si="10"/>
        <v/>
      </c>
      <c r="B180" s="191" t="str">
        <f>IF('W15 (22-28.12)'!B17="","",'W15 (22-28.12)'!B17)</f>
        <v/>
      </c>
      <c r="C180" s="190" t="str">
        <f>IF('W15 (22-28.12)'!B17="","",'W15 (22-28.12)'!C17)</f>
        <v/>
      </c>
      <c r="D180" s="190" t="str">
        <f>IF('W15 (22-28.12)'!B17="","","W15")</f>
        <v/>
      </c>
      <c r="E180" s="190" t="str">
        <f>IF('W15 (22-28.12)'!B17="","",'W15 (22-28.12)'!D17)</f>
        <v/>
      </c>
      <c r="F180" s="190" t="str">
        <f>IF('W15 (22-28.12)'!B17="","",'W15 (22-28.12)'!E17)</f>
        <v/>
      </c>
      <c r="G180" s="192" t="str">
        <f>IF('W15 (22-28.12)'!B17="","",IF(OR('W15 (22-28.12)'!F17="",'W15 (22-28.12)'!F17=0),"",'W15 (22-28.12)'!F17))</f>
        <v/>
      </c>
      <c r="H180" s="190" t="str">
        <f>IF('W15 (22-28.12)'!B17="","",'W15 (22-28.12)'!G17)</f>
        <v/>
      </c>
      <c r="I180" s="193" t="str">
        <f>IF('W15 (22-28.12)'!B17="","",'W15 (22-28.12)'!H17)</f>
        <v/>
      </c>
      <c r="J180" s="194" t="str">
        <f>IF('W15 (22-28.12)'!B17="","",IF(OR('W15 (22-28.12)'!I17="",'W15 (22-28.12)'!I17=0),"",'W15 (22-28.12)'!I17))</f>
        <v/>
      </c>
      <c r="K180" s="195" t="str">
        <f>IF('W15 (22-28.12)'!B17="","",IF(OR('W15 (22-28.12)'!J17="",'W15 (22-28.12)'!J17=0),"",'W15 (22-28.12)'!J17))</f>
        <v/>
      </c>
      <c r="L180" s="190" t="str">
        <f>IF('W15 (22-28.12)'!B17="","","Chi tiết ➔")</f>
        <v/>
      </c>
      <c r="M180" s="197" t="str">
        <f>IF('W15 (22-28.12)'!B17="","",'W15 (22-28.12)'!K17)</f>
        <v/>
      </c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9.5" customHeight="1">
      <c r="A181" s="190" t="str">
        <f t="shared" si="10"/>
        <v/>
      </c>
      <c r="B181" s="191" t="str">
        <f>IF('W15 (22-28.12)'!B18="","",'W15 (22-28.12)'!B18)</f>
        <v/>
      </c>
      <c r="C181" s="190" t="str">
        <f>IF('W15 (22-28.12)'!B18="","",'W15 (22-28.12)'!C18)</f>
        <v/>
      </c>
      <c r="D181" s="190" t="str">
        <f>IF('W15 (22-28.12)'!B18="","","W15")</f>
        <v/>
      </c>
      <c r="E181" s="190" t="str">
        <f>IF('W15 (22-28.12)'!B18="","",'W15 (22-28.12)'!D18)</f>
        <v/>
      </c>
      <c r="F181" s="190" t="str">
        <f>IF('W15 (22-28.12)'!B18="","",'W15 (22-28.12)'!E18)</f>
        <v/>
      </c>
      <c r="G181" s="192" t="str">
        <f>IF('W15 (22-28.12)'!B18="","",IF(OR('W15 (22-28.12)'!F18="",'W15 (22-28.12)'!F18=0),"",'W15 (22-28.12)'!F18))</f>
        <v/>
      </c>
      <c r="H181" s="190" t="str">
        <f>IF('W15 (22-28.12)'!B18="","",'W15 (22-28.12)'!G18)</f>
        <v/>
      </c>
      <c r="I181" s="193" t="str">
        <f>IF('W15 (22-28.12)'!B18="","",'W15 (22-28.12)'!H18)</f>
        <v/>
      </c>
      <c r="J181" s="194" t="str">
        <f>IF('W15 (22-28.12)'!B18="","",IF(OR('W15 (22-28.12)'!I18="",'W15 (22-28.12)'!I18=0),"",'W15 (22-28.12)'!I18))</f>
        <v/>
      </c>
      <c r="K181" s="195" t="str">
        <f>IF('W15 (22-28.12)'!B18="","",IF(OR('W15 (22-28.12)'!J18="",'W15 (22-28.12)'!J18=0),"",'W15 (22-28.12)'!J18))</f>
        <v/>
      </c>
      <c r="L181" s="190" t="str">
        <f>IF('W15 (22-28.12)'!B18="","","Chi tiết ➔")</f>
        <v/>
      </c>
      <c r="M181" s="197" t="str">
        <f>IF('W15 (22-28.12)'!B18="","",'W15 (22-28.12)'!K18)</f>
        <v/>
      </c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9.5" customHeight="1">
      <c r="A182" s="190" t="str">
        <f t="shared" si="10"/>
        <v/>
      </c>
      <c r="B182" s="191" t="str">
        <f>IF('W16 (29-04.01)'!B11="","",'W16 (29-04.01)'!B11)</f>
        <v/>
      </c>
      <c r="C182" s="190" t="str">
        <f>IF('W16 (29-04.01)'!B11="","",'W16 (29-04.01)'!C11)</f>
        <v/>
      </c>
      <c r="D182" s="190" t="str">
        <f>IF('W16 (29-04.01)'!B11="","","W16")</f>
        <v/>
      </c>
      <c r="E182" s="190" t="str">
        <f>IF('W16 (29-04.01)'!B11="","",'W16 (29-04.01)'!D11)</f>
        <v/>
      </c>
      <c r="F182" s="190" t="str">
        <f>IF('W16 (29-04.01)'!B11="","",'W16 (29-04.01)'!E11)</f>
        <v/>
      </c>
      <c r="G182" s="192" t="str">
        <f>IF('W16 (29-04.01)'!B11="","",IF(OR('W16 (29-04.01)'!F11="",'W16 (29-04.01)'!F11=0),"",'W16 (29-04.01)'!F11))</f>
        <v/>
      </c>
      <c r="H182" s="190" t="str">
        <f>IF('W16 (29-04.01)'!B11="","",'W16 (29-04.01)'!G11)</f>
        <v/>
      </c>
      <c r="I182" s="193" t="str">
        <f>IF('W16 (29-04.01)'!B11="","",'W16 (29-04.01)'!H11)</f>
        <v/>
      </c>
      <c r="J182" s="194" t="str">
        <f>IF('W16 (29-04.01)'!B11="","",IF(OR('W16 (29-04.01)'!I11="",'W16 (29-04.01)'!I11=0),"",'W16 (29-04.01)'!I11))</f>
        <v/>
      </c>
      <c r="K182" s="195" t="str">
        <f>IF('W16 (29-04.01)'!B11="","",IF(OR('W16 (29-04.01)'!J11="",'W16 (29-04.01)'!J11=0),"",'W16 (29-04.01)'!J11))</f>
        <v/>
      </c>
      <c r="L182" s="190" t="str">
        <f>IF('W16 (29-04.01)'!B11="","","Chi tiết ➔")</f>
        <v/>
      </c>
      <c r="M182" s="197" t="str">
        <f>IF('W16 (29-04.01)'!B11="","",'W16 (29-04.01)'!K11)</f>
        <v/>
      </c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9.5" customHeight="1">
      <c r="A183" s="190" t="str">
        <f t="shared" si="10"/>
        <v/>
      </c>
      <c r="B183" s="191" t="str">
        <f>IF('W16 (29-04.01)'!B12="","",'W16 (29-04.01)'!B12)</f>
        <v/>
      </c>
      <c r="C183" s="190" t="str">
        <f>IF('W16 (29-04.01)'!B12="","",'W16 (29-04.01)'!C12)</f>
        <v/>
      </c>
      <c r="D183" s="190" t="str">
        <f>IF('W16 (29-04.01)'!B12="","","W16")</f>
        <v/>
      </c>
      <c r="E183" s="190" t="str">
        <f>IF('W16 (29-04.01)'!B12="","",'W16 (29-04.01)'!D12)</f>
        <v/>
      </c>
      <c r="F183" s="190" t="str">
        <f>IF('W16 (29-04.01)'!B12="","",'W16 (29-04.01)'!E12)</f>
        <v/>
      </c>
      <c r="G183" s="192" t="str">
        <f>IF('W16 (29-04.01)'!B12="","",IF(OR('W16 (29-04.01)'!F12="",'W16 (29-04.01)'!F12=0),"",'W16 (29-04.01)'!F12))</f>
        <v/>
      </c>
      <c r="H183" s="190" t="str">
        <f>IF('W16 (29-04.01)'!B12="","",'W16 (29-04.01)'!G12)</f>
        <v/>
      </c>
      <c r="I183" s="193" t="str">
        <f>IF('W16 (29-04.01)'!B12="","",'W16 (29-04.01)'!H12)</f>
        <v/>
      </c>
      <c r="J183" s="194" t="str">
        <f>IF('W16 (29-04.01)'!B12="","",IF(OR('W16 (29-04.01)'!I12="",'W16 (29-04.01)'!I12=0),"",'W16 (29-04.01)'!I12))</f>
        <v/>
      </c>
      <c r="K183" s="195" t="str">
        <f>IF('W16 (29-04.01)'!B12="","",IF(OR('W16 (29-04.01)'!J12="",'W16 (29-04.01)'!J12=0),"",'W16 (29-04.01)'!J12))</f>
        <v/>
      </c>
      <c r="L183" s="190" t="str">
        <f>IF('W16 (29-04.01)'!B12="","","Chi tiết ➔")</f>
        <v/>
      </c>
      <c r="M183" s="197" t="str">
        <f>IF('W16 (29-04.01)'!B12="","",'W16 (29-04.01)'!K12)</f>
        <v/>
      </c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9.5" customHeight="1">
      <c r="A184" s="190" t="str">
        <f t="shared" si="10"/>
        <v/>
      </c>
      <c r="B184" s="191" t="str">
        <f>IF('W16 (29-04.01)'!B13="","",'W16 (29-04.01)'!B13)</f>
        <v/>
      </c>
      <c r="C184" s="190" t="str">
        <f>IF('W16 (29-04.01)'!B13="","",'W16 (29-04.01)'!C13)</f>
        <v/>
      </c>
      <c r="D184" s="190" t="str">
        <f>IF('W16 (29-04.01)'!B13="","","W16")</f>
        <v/>
      </c>
      <c r="E184" s="190" t="str">
        <f>IF('W16 (29-04.01)'!B13="","",'W16 (29-04.01)'!D13)</f>
        <v/>
      </c>
      <c r="F184" s="190" t="str">
        <f>IF('W16 (29-04.01)'!B13="","",'W16 (29-04.01)'!E13)</f>
        <v/>
      </c>
      <c r="G184" s="192" t="str">
        <f>IF('W16 (29-04.01)'!B13="","",IF(OR('W16 (29-04.01)'!F13="",'W16 (29-04.01)'!F13=0),"",'W16 (29-04.01)'!F13))</f>
        <v/>
      </c>
      <c r="H184" s="190" t="str">
        <f>IF('W16 (29-04.01)'!B13="","",'W16 (29-04.01)'!G13)</f>
        <v/>
      </c>
      <c r="I184" s="193" t="str">
        <f>IF('W16 (29-04.01)'!B13="","",'W16 (29-04.01)'!H13)</f>
        <v/>
      </c>
      <c r="J184" s="194" t="str">
        <f>IF('W16 (29-04.01)'!B13="","",IF(OR('W16 (29-04.01)'!I13="",'W16 (29-04.01)'!I13=0),"",'W16 (29-04.01)'!I13))</f>
        <v/>
      </c>
      <c r="K184" s="195" t="str">
        <f>IF('W16 (29-04.01)'!B13="","",IF(OR('W16 (29-04.01)'!J13="",'W16 (29-04.01)'!J13=0),"",'W16 (29-04.01)'!J13))</f>
        <v/>
      </c>
      <c r="L184" s="190" t="str">
        <f>IF('W16 (29-04.01)'!B13="","","Chi tiết ➔")</f>
        <v/>
      </c>
      <c r="M184" s="197" t="str">
        <f>IF('W16 (29-04.01)'!B13="","",'W16 (29-04.01)'!K13)</f>
        <v/>
      </c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9.5" customHeight="1">
      <c r="A185" s="190" t="str">
        <f t="shared" si="10"/>
        <v/>
      </c>
      <c r="B185" s="191" t="str">
        <f>IF('W16 (29-04.01)'!B14="","",'W16 (29-04.01)'!B14)</f>
        <v/>
      </c>
      <c r="C185" s="190" t="str">
        <f>IF('W16 (29-04.01)'!B14="","",'W16 (29-04.01)'!C14)</f>
        <v/>
      </c>
      <c r="D185" s="190" t="str">
        <f>IF('W16 (29-04.01)'!B14="","","W16")</f>
        <v/>
      </c>
      <c r="E185" s="190" t="str">
        <f>IF('W16 (29-04.01)'!B14="","",'W16 (29-04.01)'!D14)</f>
        <v/>
      </c>
      <c r="F185" s="190" t="str">
        <f>IF('W16 (29-04.01)'!B14="","",'W16 (29-04.01)'!E14)</f>
        <v/>
      </c>
      <c r="G185" s="192" t="str">
        <f>IF('W16 (29-04.01)'!B14="","",IF(OR('W16 (29-04.01)'!F14="",'W16 (29-04.01)'!F14=0),"",'W16 (29-04.01)'!F14))</f>
        <v/>
      </c>
      <c r="H185" s="190" t="str">
        <f>IF('W16 (29-04.01)'!B14="","",'W16 (29-04.01)'!G14)</f>
        <v/>
      </c>
      <c r="I185" s="193" t="str">
        <f>IF('W16 (29-04.01)'!B14="","",'W16 (29-04.01)'!H14)</f>
        <v/>
      </c>
      <c r="J185" s="194" t="str">
        <f>IF('W16 (29-04.01)'!B14="","",IF(OR('W16 (29-04.01)'!I14="",'W16 (29-04.01)'!I14=0),"",'W16 (29-04.01)'!I14))</f>
        <v/>
      </c>
      <c r="K185" s="195" t="str">
        <f>IF('W16 (29-04.01)'!B14="","",IF(OR('W16 (29-04.01)'!J14="",'W16 (29-04.01)'!J14=0),"",'W16 (29-04.01)'!J14))</f>
        <v/>
      </c>
      <c r="L185" s="190" t="str">
        <f>IF('W16 (29-04.01)'!B14="","","Chi tiết ➔")</f>
        <v/>
      </c>
      <c r="M185" s="197" t="str">
        <f>IF('W16 (29-04.01)'!B14="","",'W16 (29-04.01)'!K14)</f>
        <v/>
      </c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9.5" customHeight="1">
      <c r="A186" s="190" t="str">
        <f t="shared" si="10"/>
        <v/>
      </c>
      <c r="B186" s="191" t="str">
        <f>IF('W16 (29-04.01)'!B15="","",'W16 (29-04.01)'!B15)</f>
        <v/>
      </c>
      <c r="C186" s="190" t="str">
        <f>IF('W16 (29-04.01)'!B15="","",'W16 (29-04.01)'!C15)</f>
        <v/>
      </c>
      <c r="D186" s="190" t="str">
        <f>IF('W16 (29-04.01)'!B15="","","W16")</f>
        <v/>
      </c>
      <c r="E186" s="190" t="str">
        <f>IF('W16 (29-04.01)'!B15="","",'W16 (29-04.01)'!D15)</f>
        <v/>
      </c>
      <c r="F186" s="190" t="str">
        <f>IF('W16 (29-04.01)'!B15="","",'W16 (29-04.01)'!E15)</f>
        <v/>
      </c>
      <c r="G186" s="192" t="str">
        <f>IF('W16 (29-04.01)'!B15="","",IF(OR('W16 (29-04.01)'!F15="",'W16 (29-04.01)'!F15=0),"",'W16 (29-04.01)'!F15))</f>
        <v/>
      </c>
      <c r="H186" s="190" t="str">
        <f>IF('W16 (29-04.01)'!B15="","",'W16 (29-04.01)'!G15)</f>
        <v/>
      </c>
      <c r="I186" s="193" t="str">
        <f>IF('W16 (29-04.01)'!B15="","",'W16 (29-04.01)'!H15)</f>
        <v/>
      </c>
      <c r="J186" s="194" t="str">
        <f>IF('W16 (29-04.01)'!B15="","",IF(OR('W16 (29-04.01)'!I15="",'W16 (29-04.01)'!I15=0),"",'W16 (29-04.01)'!I15))</f>
        <v/>
      </c>
      <c r="K186" s="195" t="str">
        <f>IF('W16 (29-04.01)'!B15="","",IF(OR('W16 (29-04.01)'!J15="",'W16 (29-04.01)'!J15=0),"",'W16 (29-04.01)'!J15))</f>
        <v/>
      </c>
      <c r="L186" s="190" t="str">
        <f>IF('W16 (29-04.01)'!B15="","","Chi tiết ➔")</f>
        <v/>
      </c>
      <c r="M186" s="197" t="str">
        <f>IF('W16 (29-04.01)'!B15="","",'W16 (29-04.01)'!K15)</f>
        <v/>
      </c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9.5" customHeight="1">
      <c r="A187" s="190" t="str">
        <f t="shared" si="10"/>
        <v/>
      </c>
      <c r="B187" s="191" t="str">
        <f>IF('W16 (29-04.01)'!B16="","",'W16 (29-04.01)'!B16)</f>
        <v/>
      </c>
      <c r="C187" s="190" t="str">
        <f>IF('W16 (29-04.01)'!B16="","",'W16 (29-04.01)'!C16)</f>
        <v/>
      </c>
      <c r="D187" s="190" t="str">
        <f>IF('W16 (29-04.01)'!B16="","","W16")</f>
        <v/>
      </c>
      <c r="E187" s="190" t="str">
        <f>IF('W16 (29-04.01)'!B16="","",'W16 (29-04.01)'!D16)</f>
        <v/>
      </c>
      <c r="F187" s="190" t="str">
        <f>IF('W16 (29-04.01)'!B16="","",'W16 (29-04.01)'!E16)</f>
        <v/>
      </c>
      <c r="G187" s="192" t="str">
        <f>IF('W16 (29-04.01)'!B16="","",IF(OR('W16 (29-04.01)'!F16="",'W16 (29-04.01)'!F16=0),"",'W16 (29-04.01)'!F16))</f>
        <v/>
      </c>
      <c r="H187" s="190" t="str">
        <f>IF('W16 (29-04.01)'!B16="","",'W16 (29-04.01)'!G16)</f>
        <v/>
      </c>
      <c r="I187" s="193" t="str">
        <f>IF('W16 (29-04.01)'!B16="","",'W16 (29-04.01)'!H16)</f>
        <v/>
      </c>
      <c r="J187" s="194" t="str">
        <f>IF('W16 (29-04.01)'!B16="","",IF(OR('W16 (29-04.01)'!I16="",'W16 (29-04.01)'!I16=0),"",'W16 (29-04.01)'!I16))</f>
        <v/>
      </c>
      <c r="K187" s="195" t="str">
        <f>IF('W16 (29-04.01)'!B16="","",IF(OR('W16 (29-04.01)'!J16="",'W16 (29-04.01)'!J16=0),"",'W16 (29-04.01)'!J16))</f>
        <v/>
      </c>
      <c r="L187" s="190" t="str">
        <f>IF('W16 (29-04.01)'!B16="","","Chi tiết ➔")</f>
        <v/>
      </c>
      <c r="M187" s="197" t="str">
        <f>IF('W16 (29-04.01)'!B16="","",'W16 (29-04.01)'!K16)</f>
        <v/>
      </c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9.5" customHeight="1">
      <c r="A188" s="190" t="str">
        <f t="shared" si="10"/>
        <v/>
      </c>
      <c r="B188" s="191" t="str">
        <f>IF('W16 (29-04.01)'!B17="","",'W16 (29-04.01)'!B17)</f>
        <v/>
      </c>
      <c r="C188" s="190" t="str">
        <f>IF('W16 (29-04.01)'!B17="","",'W16 (29-04.01)'!C17)</f>
        <v/>
      </c>
      <c r="D188" s="190" t="str">
        <f>IF('W16 (29-04.01)'!B17="","","W16")</f>
        <v/>
      </c>
      <c r="E188" s="190" t="str">
        <f>IF('W16 (29-04.01)'!B17="","",'W16 (29-04.01)'!D17)</f>
        <v/>
      </c>
      <c r="F188" s="190" t="str">
        <f>IF('W16 (29-04.01)'!B17="","",'W16 (29-04.01)'!E17)</f>
        <v/>
      </c>
      <c r="G188" s="192" t="str">
        <f>IF('W16 (29-04.01)'!B17="","",IF(OR('W16 (29-04.01)'!F17="",'W16 (29-04.01)'!F17=0),"",'W16 (29-04.01)'!F17))</f>
        <v/>
      </c>
      <c r="H188" s="190" t="str">
        <f>IF('W16 (29-04.01)'!B17="","",'W16 (29-04.01)'!G17)</f>
        <v/>
      </c>
      <c r="I188" s="193" t="str">
        <f>IF('W16 (29-04.01)'!B17="","",'W16 (29-04.01)'!H17)</f>
        <v/>
      </c>
      <c r="J188" s="194" t="str">
        <f>IF('W16 (29-04.01)'!B17="","",IF(OR('W16 (29-04.01)'!I17="",'W16 (29-04.01)'!I17=0),"",'W16 (29-04.01)'!I17))</f>
        <v/>
      </c>
      <c r="K188" s="195" t="str">
        <f>IF('W16 (29-04.01)'!B17="","",IF(OR('W16 (29-04.01)'!J17="",'W16 (29-04.01)'!J17=0),"",'W16 (29-04.01)'!J17))</f>
        <v/>
      </c>
      <c r="L188" s="190" t="str">
        <f>IF('W16 (29-04.01)'!B17="","","Chi tiết ➔")</f>
        <v/>
      </c>
      <c r="M188" s="197" t="str">
        <f>IF('W16 (29-04.01)'!B17="","",'W16 (29-04.01)'!K17)</f>
        <v/>
      </c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9.5" customHeight="1">
      <c r="A189" s="190" t="str">
        <f t="shared" si="10"/>
        <v/>
      </c>
      <c r="B189" s="191" t="str">
        <f>IF('W16 (29-04.01)'!B18="","",'W16 (29-04.01)'!B18)</f>
        <v/>
      </c>
      <c r="C189" s="190" t="str">
        <f>IF('W16 (29-04.01)'!B18="","",'W16 (29-04.01)'!C18)</f>
        <v/>
      </c>
      <c r="D189" s="190" t="str">
        <f>IF('W16 (29-04.01)'!B18="","","W16")</f>
        <v/>
      </c>
      <c r="E189" s="190" t="str">
        <f>IF('W16 (29-04.01)'!B18="","",'W16 (29-04.01)'!D18)</f>
        <v/>
      </c>
      <c r="F189" s="190" t="str">
        <f>IF('W16 (29-04.01)'!B18="","",'W16 (29-04.01)'!E18)</f>
        <v/>
      </c>
      <c r="G189" s="192" t="str">
        <f>IF('W16 (29-04.01)'!B18="","",IF(OR('W16 (29-04.01)'!F18="",'W16 (29-04.01)'!F18=0),"",'W16 (29-04.01)'!F18))</f>
        <v/>
      </c>
      <c r="H189" s="190" t="str">
        <f>IF('W16 (29-04.01)'!B18="","",'W16 (29-04.01)'!G18)</f>
        <v/>
      </c>
      <c r="I189" s="193" t="str">
        <f>IF('W16 (29-04.01)'!B18="","",'W16 (29-04.01)'!H18)</f>
        <v/>
      </c>
      <c r="J189" s="194" t="str">
        <f>IF('W16 (29-04.01)'!B18="","",IF(OR('W16 (29-04.01)'!I18="",'W16 (29-04.01)'!I18=0),"",'W16 (29-04.01)'!I18))</f>
        <v/>
      </c>
      <c r="K189" s="195" t="str">
        <f>IF('W16 (29-04.01)'!B18="","",IF(OR('W16 (29-04.01)'!J18="",'W16 (29-04.01)'!J18=0),"",'W16 (29-04.01)'!J18))</f>
        <v/>
      </c>
      <c r="L189" s="190" t="str">
        <f>IF('W16 (29-04.01)'!B18="","","Chi tiết ➔")</f>
        <v/>
      </c>
      <c r="M189" s="197" t="str">
        <f>IF('W16 (29-04.01)'!B18="","",'W16 (29-04.01)'!K18)</f>
        <v/>
      </c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5.5" customHeight="1">
      <c r="A192" s="42" t="s">
        <v>416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6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0" customHeight="1">
      <c r="A193" s="43" t="s">
        <v>417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6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4.0" customHeight="1">
      <c r="A194" s="215" t="s">
        <v>128</v>
      </c>
      <c r="B194" s="215" t="s">
        <v>418</v>
      </c>
      <c r="C194" s="215" t="s">
        <v>419</v>
      </c>
      <c r="D194" s="215" t="s">
        <v>356</v>
      </c>
      <c r="E194" s="215" t="s">
        <v>179</v>
      </c>
      <c r="F194" s="215" t="s">
        <v>360</v>
      </c>
      <c r="G194" s="215" t="s">
        <v>209</v>
      </c>
      <c r="H194" s="215" t="s">
        <v>210</v>
      </c>
      <c r="I194" s="215" t="s">
        <v>237</v>
      </c>
      <c r="J194" s="215" t="s">
        <v>239</v>
      </c>
      <c r="K194" s="215" t="s">
        <v>216</v>
      </c>
      <c r="L194" s="215" t="s">
        <v>217</v>
      </c>
      <c r="M194" s="215" t="s">
        <v>218</v>
      </c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9.5" customHeight="1">
      <c r="A195" s="47">
        <v>1.0</v>
      </c>
      <c r="B195" s="48" t="s">
        <v>420</v>
      </c>
      <c r="C195" s="47" t="s">
        <v>421</v>
      </c>
      <c r="D195" s="47" t="s">
        <v>232</v>
      </c>
      <c r="E195" s="47" t="s">
        <v>251</v>
      </c>
      <c r="F195" s="55">
        <v>90.0</v>
      </c>
      <c r="G195" s="55">
        <v>50.0</v>
      </c>
      <c r="H195" s="56">
        <v>35.0</v>
      </c>
      <c r="I195" s="50">
        <f t="shared" ref="I195:I211" si="11">IF(G195&gt;0, IF(H195="","",H195/G195), 0)</f>
        <v>0.7</v>
      </c>
      <c r="J195" s="55">
        <v>20.0</v>
      </c>
      <c r="K195" s="56">
        <v>18.0</v>
      </c>
      <c r="L195" s="50">
        <f t="shared" ref="L195:L211" si="12">IF(J195&gt;0, IF(K195="","",K195/J195), 0)</f>
        <v>0.9</v>
      </c>
      <c r="M195" s="57">
        <f t="shared" ref="M195:M212" si="13">IF(H195&gt;0, K195/H195, 0)</f>
        <v>0.5142857143</v>
      </c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9.5" customHeight="1">
      <c r="A196" s="63">
        <v>2.0</v>
      </c>
      <c r="B196" s="66" t="s">
        <v>422</v>
      </c>
      <c r="C196" s="63" t="s">
        <v>421</v>
      </c>
      <c r="D196" s="63" t="s">
        <v>250</v>
      </c>
      <c r="E196" s="63" t="s">
        <v>251</v>
      </c>
      <c r="F196" s="69">
        <v>90.0</v>
      </c>
      <c r="G196" s="69">
        <v>40.0</v>
      </c>
      <c r="H196" s="70">
        <v>25.0</v>
      </c>
      <c r="I196" s="75">
        <f t="shared" si="11"/>
        <v>0.625</v>
      </c>
      <c r="J196" s="69">
        <v>15.0</v>
      </c>
      <c r="K196" s="70">
        <v>14.0</v>
      </c>
      <c r="L196" s="75">
        <f t="shared" si="12"/>
        <v>0.9333333333</v>
      </c>
      <c r="M196" s="71">
        <f t="shared" si="13"/>
        <v>0.56</v>
      </c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9.5" customHeight="1">
      <c r="A197" s="47">
        <v>3.0</v>
      </c>
      <c r="B197" s="48" t="s">
        <v>423</v>
      </c>
      <c r="C197" s="47" t="s">
        <v>421</v>
      </c>
      <c r="D197" s="47" t="s">
        <v>232</v>
      </c>
      <c r="E197" s="47" t="s">
        <v>251</v>
      </c>
      <c r="F197" s="55">
        <v>90.0</v>
      </c>
      <c r="G197" s="55">
        <v>30.0</v>
      </c>
      <c r="H197" s="56">
        <v>15.0</v>
      </c>
      <c r="I197" s="50">
        <f t="shared" si="11"/>
        <v>0.5</v>
      </c>
      <c r="J197" s="55">
        <v>10.0</v>
      </c>
      <c r="K197" s="56">
        <v>7.0</v>
      </c>
      <c r="L197" s="50">
        <f t="shared" si="12"/>
        <v>0.7</v>
      </c>
      <c r="M197" s="57">
        <f t="shared" si="13"/>
        <v>0.4666666667</v>
      </c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9.5" customHeight="1">
      <c r="A198" s="63">
        <v>4.0</v>
      </c>
      <c r="B198" s="66" t="s">
        <v>424</v>
      </c>
      <c r="C198" s="63" t="s">
        <v>421</v>
      </c>
      <c r="D198" s="63" t="s">
        <v>254</v>
      </c>
      <c r="E198" s="63" t="s">
        <v>251</v>
      </c>
      <c r="F198" s="69">
        <v>90.0</v>
      </c>
      <c r="G198" s="69">
        <v>20.0</v>
      </c>
      <c r="H198" s="70">
        <v>10.0</v>
      </c>
      <c r="I198" s="75">
        <f t="shared" si="11"/>
        <v>0.5</v>
      </c>
      <c r="J198" s="69">
        <v>10.0</v>
      </c>
      <c r="K198" s="70">
        <v>5.0</v>
      </c>
      <c r="L198" s="75">
        <f t="shared" si="12"/>
        <v>0.5</v>
      </c>
      <c r="M198" s="71">
        <f t="shared" si="13"/>
        <v>0.5</v>
      </c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9.5" customHeight="1">
      <c r="A199" s="47">
        <v>5.0</v>
      </c>
      <c r="B199" s="48" t="s">
        <v>425</v>
      </c>
      <c r="C199" s="47" t="s">
        <v>426</v>
      </c>
      <c r="D199" s="47" t="s">
        <v>427</v>
      </c>
      <c r="E199" s="47" t="s">
        <v>304</v>
      </c>
      <c r="F199" s="55">
        <v>90.0</v>
      </c>
      <c r="G199" s="55">
        <v>40.0</v>
      </c>
      <c r="H199" s="56">
        <v>25.0</v>
      </c>
      <c r="I199" s="50">
        <f t="shared" si="11"/>
        <v>0.625</v>
      </c>
      <c r="J199" s="55">
        <v>15.0</v>
      </c>
      <c r="K199" s="56">
        <v>5.0</v>
      </c>
      <c r="L199" s="50">
        <f t="shared" si="12"/>
        <v>0.3333333333</v>
      </c>
      <c r="M199" s="57">
        <f t="shared" si="13"/>
        <v>0.2</v>
      </c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9.5" customHeight="1">
      <c r="A200" s="63">
        <v>6.0</v>
      </c>
      <c r="B200" s="66" t="s">
        <v>428</v>
      </c>
      <c r="C200" s="63" t="s">
        <v>421</v>
      </c>
      <c r="D200" s="63" t="s">
        <v>232</v>
      </c>
      <c r="E200" s="63" t="s">
        <v>304</v>
      </c>
      <c r="F200" s="69">
        <v>30.0</v>
      </c>
      <c r="G200" s="69">
        <v>10.0</v>
      </c>
      <c r="H200" s="70">
        <v>5.0</v>
      </c>
      <c r="I200" s="75">
        <f t="shared" si="11"/>
        <v>0.5</v>
      </c>
      <c r="J200" s="69">
        <v>5.0</v>
      </c>
      <c r="K200" s="70">
        <v>1.0</v>
      </c>
      <c r="L200" s="75">
        <f t="shared" si="12"/>
        <v>0.2</v>
      </c>
      <c r="M200" s="71">
        <f t="shared" si="13"/>
        <v>0.2</v>
      </c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9.5" customHeight="1">
      <c r="A201" s="47">
        <v>7.0</v>
      </c>
      <c r="B201" s="48" t="s">
        <v>429</v>
      </c>
      <c r="C201" s="47" t="s">
        <v>430</v>
      </c>
      <c r="D201" s="47" t="s">
        <v>431</v>
      </c>
      <c r="E201" s="47" t="s">
        <v>432</v>
      </c>
      <c r="F201" s="55">
        <v>50.0</v>
      </c>
      <c r="G201" s="55">
        <v>45.0</v>
      </c>
      <c r="H201" s="56">
        <v>41.0</v>
      </c>
      <c r="I201" s="50">
        <f t="shared" si="11"/>
        <v>0.9111111111</v>
      </c>
      <c r="J201" s="55">
        <v>25.0</v>
      </c>
      <c r="K201" s="56">
        <v>20.0</v>
      </c>
      <c r="L201" s="50">
        <f t="shared" si="12"/>
        <v>0.8</v>
      </c>
      <c r="M201" s="57">
        <f t="shared" si="13"/>
        <v>0.487804878</v>
      </c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9.5" customHeight="1">
      <c r="A202" s="63">
        <v>8.0</v>
      </c>
      <c r="B202" s="66" t="s">
        <v>433</v>
      </c>
      <c r="C202" s="63" t="s">
        <v>434</v>
      </c>
      <c r="D202" s="63" t="s">
        <v>435</v>
      </c>
      <c r="E202" s="63" t="s">
        <v>304</v>
      </c>
      <c r="F202" s="69">
        <v>150.0</v>
      </c>
      <c r="G202" s="69">
        <v>80.0</v>
      </c>
      <c r="H202" s="70"/>
      <c r="I202" s="75" t="str">
        <f t="shared" si="11"/>
        <v/>
      </c>
      <c r="J202" s="69">
        <v>20.0</v>
      </c>
      <c r="K202" s="70"/>
      <c r="L202" s="75" t="str">
        <f t="shared" si="12"/>
        <v/>
      </c>
      <c r="M202" s="71">
        <f t="shared" si="13"/>
        <v>0</v>
      </c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9.5" customHeight="1">
      <c r="A203" s="47">
        <v>9.0</v>
      </c>
      <c r="B203" s="48" t="s">
        <v>436</v>
      </c>
      <c r="C203" s="47" t="s">
        <v>421</v>
      </c>
      <c r="D203" s="47" t="s">
        <v>427</v>
      </c>
      <c r="E203" s="47" t="s">
        <v>321</v>
      </c>
      <c r="F203" s="55">
        <v>300.0</v>
      </c>
      <c r="G203" s="55">
        <v>300.0</v>
      </c>
      <c r="H203" s="56"/>
      <c r="I203" s="50" t="str">
        <f t="shared" si="11"/>
        <v/>
      </c>
      <c r="J203" s="55">
        <v>75.0</v>
      </c>
      <c r="K203" s="56"/>
      <c r="L203" s="50" t="str">
        <f t="shared" si="12"/>
        <v/>
      </c>
      <c r="M203" s="57">
        <f t="shared" si="13"/>
        <v>0</v>
      </c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9.5" customHeight="1">
      <c r="A204" s="63">
        <v>10.0</v>
      </c>
      <c r="B204" s="66" t="s">
        <v>437</v>
      </c>
      <c r="C204" s="63" t="s">
        <v>421</v>
      </c>
      <c r="D204" s="63" t="s">
        <v>427</v>
      </c>
      <c r="E204" s="63" t="s">
        <v>321</v>
      </c>
      <c r="F204" s="69">
        <v>300.0</v>
      </c>
      <c r="G204" s="69">
        <v>300.0</v>
      </c>
      <c r="H204" s="70"/>
      <c r="I204" s="75" t="str">
        <f t="shared" si="11"/>
        <v/>
      </c>
      <c r="J204" s="69">
        <v>75.0</v>
      </c>
      <c r="K204" s="70"/>
      <c r="L204" s="75" t="str">
        <f t="shared" si="12"/>
        <v/>
      </c>
      <c r="M204" s="71">
        <f t="shared" si="13"/>
        <v>0</v>
      </c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9.5" customHeight="1">
      <c r="A205" s="47">
        <v>11.0</v>
      </c>
      <c r="B205" s="48" t="s">
        <v>49</v>
      </c>
      <c r="C205" s="47" t="s">
        <v>421</v>
      </c>
      <c r="D205" s="47" t="s">
        <v>254</v>
      </c>
      <c r="E205" s="47" t="s">
        <v>321</v>
      </c>
      <c r="F205" s="55">
        <v>300.0</v>
      </c>
      <c r="G205" s="55">
        <v>300.0</v>
      </c>
      <c r="H205" s="56"/>
      <c r="I205" s="50" t="str">
        <f t="shared" si="11"/>
        <v/>
      </c>
      <c r="J205" s="55">
        <v>75.0</v>
      </c>
      <c r="K205" s="56"/>
      <c r="L205" s="50" t="str">
        <f t="shared" si="12"/>
        <v/>
      </c>
      <c r="M205" s="57">
        <f t="shared" si="13"/>
        <v>0</v>
      </c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9.5" customHeight="1">
      <c r="A206" s="63">
        <v>12.0</v>
      </c>
      <c r="B206" s="66" t="s">
        <v>438</v>
      </c>
      <c r="C206" s="63" t="s">
        <v>421</v>
      </c>
      <c r="D206" s="63" t="s">
        <v>254</v>
      </c>
      <c r="E206" s="63" t="s">
        <v>321</v>
      </c>
      <c r="F206" s="69">
        <v>300.0</v>
      </c>
      <c r="G206" s="69">
        <v>300.0</v>
      </c>
      <c r="H206" s="70"/>
      <c r="I206" s="75" t="str">
        <f t="shared" si="11"/>
        <v/>
      </c>
      <c r="J206" s="69">
        <v>75.0</v>
      </c>
      <c r="K206" s="70"/>
      <c r="L206" s="75" t="str">
        <f t="shared" si="12"/>
        <v/>
      </c>
      <c r="M206" s="71">
        <f t="shared" si="13"/>
        <v>0</v>
      </c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9.5" customHeight="1">
      <c r="A207" s="47">
        <v>13.0</v>
      </c>
      <c r="B207" s="48" t="s">
        <v>439</v>
      </c>
      <c r="C207" s="47" t="s">
        <v>421</v>
      </c>
      <c r="D207" s="47" t="s">
        <v>440</v>
      </c>
      <c r="E207" s="47" t="s">
        <v>321</v>
      </c>
      <c r="F207" s="55">
        <v>300.0</v>
      </c>
      <c r="G207" s="55">
        <v>300.0</v>
      </c>
      <c r="H207" s="56"/>
      <c r="I207" s="50" t="str">
        <f t="shared" si="11"/>
        <v/>
      </c>
      <c r="J207" s="55">
        <v>75.0</v>
      </c>
      <c r="K207" s="56"/>
      <c r="L207" s="50" t="str">
        <f t="shared" si="12"/>
        <v/>
      </c>
      <c r="M207" s="57">
        <f t="shared" si="13"/>
        <v>0</v>
      </c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9.5" customHeight="1">
      <c r="A208" s="63">
        <v>14.0</v>
      </c>
      <c r="B208" s="66" t="s">
        <v>441</v>
      </c>
      <c r="C208" s="63" t="s">
        <v>421</v>
      </c>
      <c r="D208" s="63" t="s">
        <v>268</v>
      </c>
      <c r="E208" s="63" t="s">
        <v>442</v>
      </c>
      <c r="F208" s="69">
        <v>300.0</v>
      </c>
      <c r="G208" s="69">
        <v>300.0</v>
      </c>
      <c r="H208" s="70"/>
      <c r="I208" s="75" t="str">
        <f t="shared" si="11"/>
        <v/>
      </c>
      <c r="J208" s="69">
        <v>75.0</v>
      </c>
      <c r="K208" s="70"/>
      <c r="L208" s="75" t="str">
        <f t="shared" si="12"/>
        <v/>
      </c>
      <c r="M208" s="71">
        <f t="shared" si="13"/>
        <v>0</v>
      </c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9.5" customHeight="1">
      <c r="A209" s="47">
        <v>15.0</v>
      </c>
      <c r="B209" s="48" t="s">
        <v>443</v>
      </c>
      <c r="C209" s="47" t="s">
        <v>421</v>
      </c>
      <c r="D209" s="47" t="s">
        <v>444</v>
      </c>
      <c r="E209" s="47" t="s">
        <v>442</v>
      </c>
      <c r="F209" s="55">
        <v>300.0</v>
      </c>
      <c r="G209" s="55">
        <v>300.0</v>
      </c>
      <c r="H209" s="56"/>
      <c r="I209" s="50" t="str">
        <f t="shared" si="11"/>
        <v/>
      </c>
      <c r="J209" s="55">
        <v>75.0</v>
      </c>
      <c r="K209" s="56"/>
      <c r="L209" s="50" t="str">
        <f t="shared" si="12"/>
        <v/>
      </c>
      <c r="M209" s="57">
        <f t="shared" si="13"/>
        <v>0</v>
      </c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9.5" customHeight="1">
      <c r="A210" s="63">
        <v>16.0</v>
      </c>
      <c r="B210" s="66" t="s">
        <v>445</v>
      </c>
      <c r="C210" s="63" t="s">
        <v>426</v>
      </c>
      <c r="D210" s="63" t="s">
        <v>427</v>
      </c>
      <c r="E210" s="63" t="s">
        <v>442</v>
      </c>
      <c r="F210" s="69">
        <v>640.0</v>
      </c>
      <c r="G210" s="69">
        <v>640.0</v>
      </c>
      <c r="H210" s="70"/>
      <c r="I210" s="75" t="str">
        <f t="shared" si="11"/>
        <v/>
      </c>
      <c r="J210" s="69">
        <v>160.0</v>
      </c>
      <c r="K210" s="70"/>
      <c r="L210" s="75" t="str">
        <f t="shared" si="12"/>
        <v/>
      </c>
      <c r="M210" s="71">
        <f t="shared" si="13"/>
        <v>0</v>
      </c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9.5" customHeight="1">
      <c r="A211" s="47">
        <v>17.0</v>
      </c>
      <c r="B211" s="48" t="s">
        <v>446</v>
      </c>
      <c r="C211" s="47" t="s">
        <v>447</v>
      </c>
      <c r="D211" s="47" t="s">
        <v>427</v>
      </c>
      <c r="E211" s="47" t="s">
        <v>442</v>
      </c>
      <c r="F211" s="55">
        <v>200.0</v>
      </c>
      <c r="G211" s="55">
        <v>200.0</v>
      </c>
      <c r="H211" s="56"/>
      <c r="I211" s="50" t="str">
        <f t="shared" si="11"/>
        <v/>
      </c>
      <c r="J211" s="55">
        <v>50.0</v>
      </c>
      <c r="K211" s="56"/>
      <c r="L211" s="50" t="str">
        <f t="shared" si="12"/>
        <v/>
      </c>
      <c r="M211" s="57">
        <f t="shared" si="13"/>
        <v>0</v>
      </c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1.75" customHeight="1">
      <c r="A212" s="85" t="s">
        <v>167</v>
      </c>
      <c r="B212" s="85" t="s">
        <v>448</v>
      </c>
      <c r="C212" s="85" t="s">
        <v>171</v>
      </c>
      <c r="D212" s="85"/>
      <c r="E212" s="85"/>
      <c r="F212" s="89">
        <f t="shared" ref="F212:H212" si="14">SUM(F195:F211)</f>
        <v>3620</v>
      </c>
      <c r="G212" s="89">
        <f t="shared" si="14"/>
        <v>3255</v>
      </c>
      <c r="H212" s="89">
        <f t="shared" si="14"/>
        <v>156</v>
      </c>
      <c r="I212" s="94">
        <f>IF(G212&gt;0, H212/G212, 0)</f>
        <v>0.04792626728</v>
      </c>
      <c r="J212" s="89">
        <f t="shared" ref="J212:K212" si="15">SUM(J195:J211)</f>
        <v>855</v>
      </c>
      <c r="K212" s="89">
        <f t="shared" si="15"/>
        <v>70</v>
      </c>
      <c r="L212" s="94">
        <f>IF(J212&gt;0, K212/J212, 0)</f>
        <v>0.08187134503</v>
      </c>
      <c r="M212" s="94">
        <f t="shared" si="13"/>
        <v>0.4487179487</v>
      </c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5.5" customHeight="1">
      <c r="A214" s="42" t="s">
        <v>449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6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0" customHeight="1">
      <c r="A215" s="46" t="s">
        <v>450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6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4.0" customHeight="1">
      <c r="A216" s="216" t="s">
        <v>128</v>
      </c>
      <c r="B216" s="216" t="s">
        <v>146</v>
      </c>
      <c r="C216" s="216" t="s">
        <v>147</v>
      </c>
      <c r="D216" s="216" t="s">
        <v>149</v>
      </c>
      <c r="E216" s="216" t="s">
        <v>150</v>
      </c>
      <c r="F216" s="216" t="s">
        <v>151</v>
      </c>
      <c r="G216" s="216" t="s">
        <v>152</v>
      </c>
      <c r="H216" s="216" t="s">
        <v>153</v>
      </c>
      <c r="I216" s="216" t="s">
        <v>451</v>
      </c>
      <c r="J216" s="216" t="s">
        <v>155</v>
      </c>
      <c r="K216" s="216" t="s">
        <v>156</v>
      </c>
      <c r="L216" s="216" t="s">
        <v>190</v>
      </c>
      <c r="M216" s="216" t="s">
        <v>291</v>
      </c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9.5" customHeight="1">
      <c r="A217" s="47">
        <f>'THEO DÕI MIDWIFE TẠI NHÀ'!A13</f>
        <v>1</v>
      </c>
      <c r="B217" s="51" t="str">
        <f>'THEO DÕI MIDWIFE TẠI NHÀ'!B13</f>
        <v/>
      </c>
      <c r="C217" s="48" t="str">
        <f>'THEO DÕI MIDWIFE TẠI NHÀ'!C13</f>
        <v/>
      </c>
      <c r="D217" s="54" t="str">
        <f>'THEO DÕI MIDWIFE TẠI NHÀ'!E13</f>
        <v/>
      </c>
      <c r="E217" s="55" t="str">
        <f>'THEO DÕI MIDWIFE TẠI NHÀ'!F13</f>
        <v/>
      </c>
      <c r="F217" s="56" t="str">
        <f>'THEO DÕI MIDWIFE TẠI NHÀ'!G13</f>
        <v/>
      </c>
      <c r="G217" s="56" t="str">
        <f>'THEO DÕI MIDWIFE TẠI NHÀ'!H13</f>
        <v/>
      </c>
      <c r="H217" s="57" t="str">
        <f>'THEO DÕI MIDWIFE TẠI NHÀ'!I13</f>
        <v/>
      </c>
      <c r="I217" s="56" t="str">
        <f>'THEO DÕI MIDWIFE TẠI NHÀ'!J13</f>
        <v/>
      </c>
      <c r="J217" s="57" t="str">
        <f>'THEO DÕI MIDWIFE TẠI NHÀ'!K13</f>
        <v/>
      </c>
      <c r="K217" s="55" t="str">
        <f>'THEO DÕI MIDWIFE TẠI NHÀ'!L13</f>
        <v/>
      </c>
      <c r="L217" s="61" t="str">
        <f>'THEO DÕI MIDWIFE TẠI NHÀ'!M13</f>
        <v/>
      </c>
      <c r="M217" s="54" t="str">
        <f>'THEO DÕI MIDWIFE TẠI NHÀ'!N13</f>
        <v/>
      </c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9.5" customHeight="1">
      <c r="A218" s="63">
        <f>'THEO DÕI MIDWIFE TẠI NHÀ'!A14</f>
        <v>2</v>
      </c>
      <c r="B218" s="65" t="str">
        <f>'THEO DÕI MIDWIFE TẠI NHÀ'!B14</f>
        <v/>
      </c>
      <c r="C218" s="66" t="str">
        <f>'THEO DÕI MIDWIFE TẠI NHÀ'!C14</f>
        <v/>
      </c>
      <c r="D218" s="68" t="str">
        <f>'THEO DÕI MIDWIFE TẠI NHÀ'!E14</f>
        <v/>
      </c>
      <c r="E218" s="69" t="str">
        <f>'THEO DÕI MIDWIFE TẠI NHÀ'!F14</f>
        <v/>
      </c>
      <c r="F218" s="70" t="str">
        <f>'THEO DÕI MIDWIFE TẠI NHÀ'!G14</f>
        <v/>
      </c>
      <c r="G218" s="70" t="str">
        <f>'THEO DÕI MIDWIFE TẠI NHÀ'!H14</f>
        <v/>
      </c>
      <c r="H218" s="71" t="str">
        <f>'THEO DÕI MIDWIFE TẠI NHÀ'!I14</f>
        <v/>
      </c>
      <c r="I218" s="70" t="str">
        <f>'THEO DÕI MIDWIFE TẠI NHÀ'!J14</f>
        <v/>
      </c>
      <c r="J218" s="71" t="str">
        <f>'THEO DÕI MIDWIFE TẠI NHÀ'!K14</f>
        <v/>
      </c>
      <c r="K218" s="69" t="str">
        <f>'THEO DÕI MIDWIFE TẠI NHÀ'!L14</f>
        <v/>
      </c>
      <c r="L218" s="72" t="str">
        <f>'THEO DÕI MIDWIFE TẠI NHÀ'!M14</f>
        <v/>
      </c>
      <c r="M218" s="68" t="str">
        <f>'THEO DÕI MIDWIFE TẠI NHÀ'!N14</f>
        <v/>
      </c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9.5" customHeight="1">
      <c r="A219" s="47">
        <f>'THEO DÕI MIDWIFE TẠI NHÀ'!A15</f>
        <v>3</v>
      </c>
      <c r="B219" s="51" t="str">
        <f>'THEO DÕI MIDWIFE TẠI NHÀ'!B15</f>
        <v/>
      </c>
      <c r="C219" s="48" t="str">
        <f>'THEO DÕI MIDWIFE TẠI NHÀ'!C15</f>
        <v/>
      </c>
      <c r="D219" s="54" t="str">
        <f>'THEO DÕI MIDWIFE TẠI NHÀ'!E15</f>
        <v/>
      </c>
      <c r="E219" s="55" t="str">
        <f>'THEO DÕI MIDWIFE TẠI NHÀ'!F15</f>
        <v/>
      </c>
      <c r="F219" s="56" t="str">
        <f>'THEO DÕI MIDWIFE TẠI NHÀ'!G15</f>
        <v/>
      </c>
      <c r="G219" s="56" t="str">
        <f>'THEO DÕI MIDWIFE TẠI NHÀ'!H15</f>
        <v/>
      </c>
      <c r="H219" s="57" t="str">
        <f>'THEO DÕI MIDWIFE TẠI NHÀ'!I15</f>
        <v/>
      </c>
      <c r="I219" s="56" t="str">
        <f>'THEO DÕI MIDWIFE TẠI NHÀ'!J15</f>
        <v/>
      </c>
      <c r="J219" s="57" t="str">
        <f>'THEO DÕI MIDWIFE TẠI NHÀ'!K15</f>
        <v/>
      </c>
      <c r="K219" s="55" t="str">
        <f>'THEO DÕI MIDWIFE TẠI NHÀ'!L15</f>
        <v/>
      </c>
      <c r="L219" s="61" t="str">
        <f>'THEO DÕI MIDWIFE TẠI NHÀ'!M15</f>
        <v/>
      </c>
      <c r="M219" s="54" t="str">
        <f>'THEO DÕI MIDWIFE TẠI NHÀ'!N15</f>
        <v/>
      </c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9.5" customHeight="1">
      <c r="A220" s="63">
        <f>'THEO DÕI MIDWIFE TẠI NHÀ'!A16</f>
        <v>4</v>
      </c>
      <c r="B220" s="65" t="str">
        <f>'THEO DÕI MIDWIFE TẠI NHÀ'!B16</f>
        <v/>
      </c>
      <c r="C220" s="66" t="str">
        <f>'THEO DÕI MIDWIFE TẠI NHÀ'!C16</f>
        <v/>
      </c>
      <c r="D220" s="68" t="str">
        <f>'THEO DÕI MIDWIFE TẠI NHÀ'!E16</f>
        <v/>
      </c>
      <c r="E220" s="69" t="str">
        <f>'THEO DÕI MIDWIFE TẠI NHÀ'!F16</f>
        <v/>
      </c>
      <c r="F220" s="70" t="str">
        <f>'THEO DÕI MIDWIFE TẠI NHÀ'!G16</f>
        <v/>
      </c>
      <c r="G220" s="70" t="str">
        <f>'THEO DÕI MIDWIFE TẠI NHÀ'!H16</f>
        <v/>
      </c>
      <c r="H220" s="71" t="str">
        <f>'THEO DÕI MIDWIFE TẠI NHÀ'!I16</f>
        <v/>
      </c>
      <c r="I220" s="70" t="str">
        <f>'THEO DÕI MIDWIFE TẠI NHÀ'!J16</f>
        <v/>
      </c>
      <c r="J220" s="71" t="str">
        <f>'THEO DÕI MIDWIFE TẠI NHÀ'!K16</f>
        <v/>
      </c>
      <c r="K220" s="69" t="str">
        <f>'THEO DÕI MIDWIFE TẠI NHÀ'!L16</f>
        <v/>
      </c>
      <c r="L220" s="72" t="str">
        <f>'THEO DÕI MIDWIFE TẠI NHÀ'!M16</f>
        <v/>
      </c>
      <c r="M220" s="68" t="str">
        <f>'THEO DÕI MIDWIFE TẠI NHÀ'!N16</f>
        <v/>
      </c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9.5" customHeight="1">
      <c r="A221" s="47">
        <f>'THEO DÕI MIDWIFE TẠI NHÀ'!A17</f>
        <v>5</v>
      </c>
      <c r="B221" s="51" t="str">
        <f>'THEO DÕI MIDWIFE TẠI NHÀ'!B17</f>
        <v/>
      </c>
      <c r="C221" s="48" t="str">
        <f>'THEO DÕI MIDWIFE TẠI NHÀ'!C17</f>
        <v/>
      </c>
      <c r="D221" s="54" t="str">
        <f>'THEO DÕI MIDWIFE TẠI NHÀ'!E17</f>
        <v/>
      </c>
      <c r="E221" s="55" t="str">
        <f>'THEO DÕI MIDWIFE TẠI NHÀ'!F17</f>
        <v/>
      </c>
      <c r="F221" s="56" t="str">
        <f>'THEO DÕI MIDWIFE TẠI NHÀ'!G17</f>
        <v/>
      </c>
      <c r="G221" s="56" t="str">
        <f>'THEO DÕI MIDWIFE TẠI NHÀ'!H17</f>
        <v/>
      </c>
      <c r="H221" s="57" t="str">
        <f>'THEO DÕI MIDWIFE TẠI NHÀ'!I17</f>
        <v/>
      </c>
      <c r="I221" s="56" t="str">
        <f>'THEO DÕI MIDWIFE TẠI NHÀ'!J17</f>
        <v/>
      </c>
      <c r="J221" s="57" t="str">
        <f>'THEO DÕI MIDWIFE TẠI NHÀ'!K17</f>
        <v/>
      </c>
      <c r="K221" s="55" t="str">
        <f>'THEO DÕI MIDWIFE TẠI NHÀ'!L17</f>
        <v/>
      </c>
      <c r="L221" s="61" t="str">
        <f>'THEO DÕI MIDWIFE TẠI NHÀ'!M17</f>
        <v/>
      </c>
      <c r="M221" s="54" t="str">
        <f>'THEO DÕI MIDWIFE TẠI NHÀ'!N17</f>
        <v/>
      </c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9.5" customHeight="1">
      <c r="A222" s="63">
        <f>'THEO DÕI MIDWIFE TẠI NHÀ'!A18</f>
        <v>6</v>
      </c>
      <c r="B222" s="65" t="str">
        <f>'THEO DÕI MIDWIFE TẠI NHÀ'!B18</f>
        <v/>
      </c>
      <c r="C222" s="66" t="str">
        <f>'THEO DÕI MIDWIFE TẠI NHÀ'!C18</f>
        <v/>
      </c>
      <c r="D222" s="68" t="str">
        <f>'THEO DÕI MIDWIFE TẠI NHÀ'!E18</f>
        <v/>
      </c>
      <c r="E222" s="69" t="str">
        <f>'THEO DÕI MIDWIFE TẠI NHÀ'!F18</f>
        <v/>
      </c>
      <c r="F222" s="70" t="str">
        <f>'THEO DÕI MIDWIFE TẠI NHÀ'!G18</f>
        <v/>
      </c>
      <c r="G222" s="70" t="str">
        <f>'THEO DÕI MIDWIFE TẠI NHÀ'!H18</f>
        <v/>
      </c>
      <c r="H222" s="71" t="str">
        <f>'THEO DÕI MIDWIFE TẠI NHÀ'!I18</f>
        <v/>
      </c>
      <c r="I222" s="70" t="str">
        <f>'THEO DÕI MIDWIFE TẠI NHÀ'!J18</f>
        <v/>
      </c>
      <c r="J222" s="71" t="str">
        <f>'THEO DÕI MIDWIFE TẠI NHÀ'!K18</f>
        <v/>
      </c>
      <c r="K222" s="69" t="str">
        <f>'THEO DÕI MIDWIFE TẠI NHÀ'!L18</f>
        <v/>
      </c>
      <c r="L222" s="72" t="str">
        <f>'THEO DÕI MIDWIFE TẠI NHÀ'!M18</f>
        <v/>
      </c>
      <c r="M222" s="68" t="str">
        <f>'THEO DÕI MIDWIFE TẠI NHÀ'!N18</f>
        <v/>
      </c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1.75" customHeight="1">
      <c r="A223" s="217" t="s">
        <v>167</v>
      </c>
      <c r="B223" s="217" t="s">
        <v>168</v>
      </c>
      <c r="C223" s="217" t="s">
        <v>169</v>
      </c>
      <c r="D223" s="217" t="s">
        <v>171</v>
      </c>
      <c r="E223" s="218">
        <f>'THEO DÕI MIDWIFE TẠI NHÀ'!F19</f>
        <v>0</v>
      </c>
      <c r="F223" s="218">
        <f>'THEO DÕI MIDWIFE TẠI NHÀ'!G19</f>
        <v>0</v>
      </c>
      <c r="G223" s="218">
        <f>'THEO DÕI MIDWIFE TẠI NHÀ'!H19</f>
        <v>0</v>
      </c>
      <c r="H223" s="219">
        <f>'THEO DÕI MIDWIFE TẠI NHÀ'!I19</f>
        <v>0</v>
      </c>
      <c r="I223" s="218">
        <f>'THEO DÕI MIDWIFE TẠI NHÀ'!J19</f>
        <v>0</v>
      </c>
      <c r="J223" s="219">
        <f>'THEO DÕI MIDWIFE TẠI NHÀ'!K19</f>
        <v>0</v>
      </c>
      <c r="K223" s="218">
        <f>'THEO DÕI MIDWIFE TẠI NHÀ'!L19</f>
        <v>0</v>
      </c>
      <c r="L223" s="220" t="str">
        <f>'THEO DÕI MIDWIFE TẠI NHÀ'!M19</f>
        <v>#DIV/0!</v>
      </c>
      <c r="M223" s="217" t="s">
        <v>452</v>
      </c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5.5" customHeight="1">
      <c r="A225" s="42" t="s">
        <v>453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6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0" customHeight="1">
      <c r="A226" s="43" t="s">
        <v>454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6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4.0" customHeight="1">
      <c r="A227" s="221" t="s">
        <v>128</v>
      </c>
      <c r="B227" s="221" t="s">
        <v>9</v>
      </c>
      <c r="C227" s="221" t="s">
        <v>129</v>
      </c>
      <c r="D227" s="221" t="s">
        <v>130</v>
      </c>
      <c r="E227" s="221" t="s">
        <v>132</v>
      </c>
      <c r="F227" s="221" t="s">
        <v>133</v>
      </c>
      <c r="G227" s="221" t="s">
        <v>134</v>
      </c>
      <c r="H227" s="221" t="s">
        <v>135</v>
      </c>
      <c r="I227" s="221" t="s">
        <v>136</v>
      </c>
      <c r="J227" s="221" t="s">
        <v>137</v>
      </c>
      <c r="K227" s="221" t="s">
        <v>138</v>
      </c>
      <c r="L227" s="221" t="s">
        <v>139</v>
      </c>
      <c r="M227" s="221" t="s">
        <v>455</v>
      </c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9.5" customHeight="1">
      <c r="A228" s="63">
        <f>'DATA THAI KỲ &amp; CONVERT'!A13</f>
        <v>1</v>
      </c>
      <c r="B228" s="66" t="str">
        <f>'DATA THAI KỲ &amp; CONVERT'!B13</f>
        <v>1. Mang thai 3 tháng đầu (Tuần 1 - 12)</v>
      </c>
      <c r="C228" s="63" t="str">
        <f>'DATA THAI KỲ &amp; CONVERT'!C13</f>
        <v>Mẹ Bầu</v>
      </c>
      <c r="D228" s="70">
        <f>'DATA THAI KỲ &amp; CONVERT'!D13</f>
        <v>0</v>
      </c>
      <c r="E228" s="75">
        <f>'DATA THAI KỲ &amp; CONVERT'!E13</f>
        <v>0</v>
      </c>
      <c r="F228" s="69">
        <f>'DATA THAI KỲ &amp; CONVERT'!F13</f>
        <v>0</v>
      </c>
      <c r="G228" s="75">
        <f>'DATA THAI KỲ &amp; CONVERT'!G13</f>
        <v>0</v>
      </c>
      <c r="H228" s="69">
        <f>'DATA THAI KỲ &amp; CONVERT'!H13</f>
        <v>0</v>
      </c>
      <c r="I228" s="75">
        <f>'DATA THAI KỲ &amp; CONVERT'!I13</f>
        <v>0</v>
      </c>
      <c r="J228" s="70">
        <f>'DATA THAI KỲ &amp; CONVERT'!J13</f>
        <v>0</v>
      </c>
      <c r="K228" s="71">
        <f>'DATA THAI KỲ &amp; CONVERT'!K13</f>
        <v>0</v>
      </c>
      <c r="L228" s="70">
        <f>'DATA THAI KỲ &amp; CONVERT'!L13</f>
        <v>0</v>
      </c>
      <c r="M228" s="71">
        <f>'DATA THAI KỲ &amp; CONVERT'!M13</f>
        <v>0</v>
      </c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9.5" customHeight="1">
      <c r="A229" s="47">
        <f>'DATA THAI KỲ &amp; CONVERT'!A14</f>
        <v>2</v>
      </c>
      <c r="B229" s="48" t="str">
        <f>'DATA THAI KỲ &amp; CONVERT'!B14</f>
        <v>2. Mang thai 3 tháng giữa (Tuần 13 - 27)</v>
      </c>
      <c r="C229" s="47" t="str">
        <f>'DATA THAI KỲ &amp; CONVERT'!C14</f>
        <v>Mẹ Bầu</v>
      </c>
      <c r="D229" s="56">
        <f>'DATA THAI KỲ &amp; CONVERT'!D14</f>
        <v>0</v>
      </c>
      <c r="E229" s="50">
        <f>'DATA THAI KỲ &amp; CONVERT'!E14</f>
        <v>0</v>
      </c>
      <c r="F229" s="55">
        <f>'DATA THAI KỲ &amp; CONVERT'!F14</f>
        <v>0</v>
      </c>
      <c r="G229" s="50">
        <f>'DATA THAI KỲ &amp; CONVERT'!G14</f>
        <v>0</v>
      </c>
      <c r="H229" s="55">
        <f>'DATA THAI KỲ &amp; CONVERT'!H14</f>
        <v>0</v>
      </c>
      <c r="I229" s="50">
        <f>'DATA THAI KỲ &amp; CONVERT'!I14</f>
        <v>0</v>
      </c>
      <c r="J229" s="56">
        <f>'DATA THAI KỲ &amp; CONVERT'!J14</f>
        <v>0</v>
      </c>
      <c r="K229" s="57">
        <f>'DATA THAI KỲ &amp; CONVERT'!K14</f>
        <v>0</v>
      </c>
      <c r="L229" s="56">
        <f>'DATA THAI KỲ &amp; CONVERT'!L14</f>
        <v>0</v>
      </c>
      <c r="M229" s="57">
        <f>'DATA THAI KỲ &amp; CONVERT'!M14</f>
        <v>0</v>
      </c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9.5" customHeight="1">
      <c r="A230" s="63">
        <f>'DATA THAI KỲ &amp; CONVERT'!A15</f>
        <v>3</v>
      </c>
      <c r="B230" s="66" t="str">
        <f>'DATA THAI KỲ &amp; CONVERT'!B15</f>
        <v>3. Mang thai 3 tháng cuối (Tuần 28 - 40)</v>
      </c>
      <c r="C230" s="63" t="str">
        <f>'DATA THAI KỲ &amp; CONVERT'!C15</f>
        <v>Mẹ Bầu</v>
      </c>
      <c r="D230" s="70">
        <f>'DATA THAI KỲ &amp; CONVERT'!D15</f>
        <v>0</v>
      </c>
      <c r="E230" s="75">
        <f>'DATA THAI KỲ &amp; CONVERT'!E15</f>
        <v>0</v>
      </c>
      <c r="F230" s="69">
        <f>'DATA THAI KỲ &amp; CONVERT'!F15</f>
        <v>0</v>
      </c>
      <c r="G230" s="75">
        <f>'DATA THAI KỲ &amp; CONVERT'!G15</f>
        <v>0</v>
      </c>
      <c r="H230" s="69">
        <f>'DATA THAI KỲ &amp; CONVERT'!H15</f>
        <v>0</v>
      </c>
      <c r="I230" s="75">
        <f>'DATA THAI KỲ &amp; CONVERT'!I15</f>
        <v>0</v>
      </c>
      <c r="J230" s="70">
        <f>'DATA THAI KỲ &amp; CONVERT'!J15</f>
        <v>0</v>
      </c>
      <c r="K230" s="71">
        <f>'DATA THAI KỲ &amp; CONVERT'!K15</f>
        <v>0</v>
      </c>
      <c r="L230" s="70">
        <f>'DATA THAI KỲ &amp; CONVERT'!L15</f>
        <v>0</v>
      </c>
      <c r="M230" s="71">
        <f>'DATA THAI KỲ &amp; CONVERT'!M15</f>
        <v>0</v>
      </c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9.5" customHeight="1">
      <c r="A231" s="47">
        <f>'DATA THAI KỲ &amp; CONVERT'!A16</f>
        <v>4</v>
      </c>
      <c r="B231" s="48" t="str">
        <f>'DATA THAI KỲ &amp; CONVERT'!B16</f>
        <v>4. Bé 0 - 6 tháng tuổi (Sơ sinh)</v>
      </c>
      <c r="C231" s="47" t="str">
        <f>'DATA THAI KỲ &amp; CONVERT'!C16</f>
        <v>Mẹ Sau Sinh</v>
      </c>
      <c r="D231" s="56">
        <f>'DATA THAI KỲ &amp; CONVERT'!D16</f>
        <v>0</v>
      </c>
      <c r="E231" s="50">
        <f>'DATA THAI KỲ &amp; CONVERT'!E16</f>
        <v>0</v>
      </c>
      <c r="F231" s="55">
        <f>'DATA THAI KỲ &amp; CONVERT'!F16</f>
        <v>0</v>
      </c>
      <c r="G231" s="50">
        <f>'DATA THAI KỲ &amp; CONVERT'!G16</f>
        <v>0</v>
      </c>
      <c r="H231" s="55">
        <f>'DATA THAI KỲ &amp; CONVERT'!H16</f>
        <v>0</v>
      </c>
      <c r="I231" s="50">
        <f>'DATA THAI KỲ &amp; CONVERT'!I16</f>
        <v>0</v>
      </c>
      <c r="J231" s="56">
        <f>'DATA THAI KỲ &amp; CONVERT'!J16</f>
        <v>0</v>
      </c>
      <c r="K231" s="57">
        <f>'DATA THAI KỲ &amp; CONVERT'!K16</f>
        <v>0</v>
      </c>
      <c r="L231" s="56">
        <f>'DATA THAI KỲ &amp; CONVERT'!L16</f>
        <v>0</v>
      </c>
      <c r="M231" s="57">
        <f>'DATA THAI KỲ &amp; CONVERT'!M16</f>
        <v>0</v>
      </c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9.5" customHeight="1">
      <c r="A232" s="63">
        <f>'DATA THAI KỲ &amp; CONVERT'!A17</f>
        <v>5</v>
      </c>
      <c r="B232" s="66" t="str">
        <f>'DATA THAI KỲ &amp; CONVERT'!B17</f>
        <v>5. Bé 6 - 12 tháng tuổi (Ăn dặm)</v>
      </c>
      <c r="C232" s="63" t="str">
        <f>'DATA THAI KỲ &amp; CONVERT'!C17</f>
        <v>Mẹ Sau Sinh</v>
      </c>
      <c r="D232" s="70">
        <f>'DATA THAI KỲ &amp; CONVERT'!D17</f>
        <v>0</v>
      </c>
      <c r="E232" s="75">
        <f>'DATA THAI KỲ &amp; CONVERT'!E17</f>
        <v>0</v>
      </c>
      <c r="F232" s="69">
        <f>'DATA THAI KỲ &amp; CONVERT'!F17</f>
        <v>0</v>
      </c>
      <c r="G232" s="75">
        <f>'DATA THAI KỲ &amp; CONVERT'!G17</f>
        <v>0</v>
      </c>
      <c r="H232" s="69">
        <f>'DATA THAI KỲ &amp; CONVERT'!H17</f>
        <v>0</v>
      </c>
      <c r="I232" s="75">
        <f>'DATA THAI KỲ &amp; CONVERT'!I17</f>
        <v>0</v>
      </c>
      <c r="J232" s="70">
        <f>'DATA THAI KỲ &amp; CONVERT'!J17</f>
        <v>0</v>
      </c>
      <c r="K232" s="71">
        <f>'DATA THAI KỲ &amp; CONVERT'!K17</f>
        <v>0</v>
      </c>
      <c r="L232" s="70">
        <f>'DATA THAI KỲ &amp; CONVERT'!L17</f>
        <v>0</v>
      </c>
      <c r="M232" s="71">
        <f>'DATA THAI KỲ &amp; CONVERT'!M17</f>
        <v>0</v>
      </c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9.5" customHeight="1">
      <c r="A233" s="47">
        <f>'DATA THAI KỲ &amp; CONVERT'!A18</f>
        <v>6</v>
      </c>
      <c r="B233" s="48" t="str">
        <f>'DATA THAI KỲ &amp; CONVERT'!B18</f>
        <v>6. Bé 12 - 24 tháng tuổi (Tập đi)</v>
      </c>
      <c r="C233" s="47" t="str">
        <f>'DATA THAI KỲ &amp; CONVERT'!C18</f>
        <v>Mẹ Sau Sinh</v>
      </c>
      <c r="D233" s="56">
        <f>'DATA THAI KỲ &amp; CONVERT'!D18</f>
        <v>0</v>
      </c>
      <c r="E233" s="50">
        <f>'DATA THAI KỲ &amp; CONVERT'!E18</f>
        <v>0</v>
      </c>
      <c r="F233" s="55">
        <f>'DATA THAI KỲ &amp; CONVERT'!F18</f>
        <v>0</v>
      </c>
      <c r="G233" s="50">
        <f>'DATA THAI KỲ &amp; CONVERT'!G18</f>
        <v>0</v>
      </c>
      <c r="H233" s="55">
        <f>'DATA THAI KỲ &amp; CONVERT'!H18</f>
        <v>0</v>
      </c>
      <c r="I233" s="50">
        <f>'DATA THAI KỲ &amp; CONVERT'!I18</f>
        <v>0</v>
      </c>
      <c r="J233" s="56">
        <f>'DATA THAI KỲ &amp; CONVERT'!J18</f>
        <v>0</v>
      </c>
      <c r="K233" s="57">
        <f>'DATA THAI KỲ &amp; CONVERT'!K18</f>
        <v>0</v>
      </c>
      <c r="L233" s="56">
        <f>'DATA THAI KỲ &amp; CONVERT'!L18</f>
        <v>0</v>
      </c>
      <c r="M233" s="57">
        <f>'DATA THAI KỲ &amp; CONVERT'!M18</f>
        <v>0</v>
      </c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9.5" customHeight="1">
      <c r="A234" s="63">
        <f>'DATA THAI KỲ &amp; CONVERT'!A19</f>
        <v>7</v>
      </c>
      <c r="B234" s="66" t="str">
        <f>'DATA THAI KỲ &amp; CONVERT'!B19</f>
        <v>7. Bé &gt; 24 tháng tuổi (Phát triển)</v>
      </c>
      <c r="C234" s="63" t="str">
        <f>'DATA THAI KỲ &amp; CONVERT'!C19</f>
        <v>Mẹ Sau Sinh</v>
      </c>
      <c r="D234" s="70">
        <f>'DATA THAI KỲ &amp; CONVERT'!D19</f>
        <v>0</v>
      </c>
      <c r="E234" s="75">
        <f>'DATA THAI KỲ &amp; CONVERT'!E19</f>
        <v>0</v>
      </c>
      <c r="F234" s="69">
        <f>'DATA THAI KỲ &amp; CONVERT'!F19</f>
        <v>0</v>
      </c>
      <c r="G234" s="75">
        <f>'DATA THAI KỲ &amp; CONVERT'!G19</f>
        <v>0</v>
      </c>
      <c r="H234" s="69">
        <f>'DATA THAI KỲ &amp; CONVERT'!H19</f>
        <v>0</v>
      </c>
      <c r="I234" s="75">
        <f>'DATA THAI KỲ &amp; CONVERT'!I19</f>
        <v>0</v>
      </c>
      <c r="J234" s="70">
        <f>'DATA THAI KỲ &amp; CONVERT'!J19</f>
        <v>0</v>
      </c>
      <c r="K234" s="71">
        <f>'DATA THAI KỲ &amp; CONVERT'!K19</f>
        <v>0</v>
      </c>
      <c r="L234" s="70">
        <f>'DATA THAI KỲ &amp; CONVERT'!L19</f>
        <v>0</v>
      </c>
      <c r="M234" s="71">
        <f>'DATA THAI KỲ &amp; CONVERT'!M19</f>
        <v>0</v>
      </c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1.75" customHeight="1">
      <c r="A235" s="222" t="s">
        <v>167</v>
      </c>
      <c r="B235" s="222" t="s">
        <v>264</v>
      </c>
      <c r="C235" s="222" t="s">
        <v>171</v>
      </c>
      <c r="D235" s="223">
        <f>'DATA THAI KỲ &amp; CONVERT'!D20</f>
        <v>0</v>
      </c>
      <c r="E235" s="224">
        <f>'DATA THAI KỲ &amp; CONVERT'!E20</f>
        <v>0</v>
      </c>
      <c r="F235" s="223">
        <f>'DATA THAI KỲ &amp; CONVERT'!F20</f>
        <v>0</v>
      </c>
      <c r="G235" s="224">
        <f>'DATA THAI KỲ &amp; CONVERT'!G20</f>
        <v>0</v>
      </c>
      <c r="H235" s="223">
        <f>'DATA THAI KỲ &amp; CONVERT'!H20</f>
        <v>0</v>
      </c>
      <c r="I235" s="224">
        <f>'DATA THAI KỲ &amp; CONVERT'!I20</f>
        <v>0</v>
      </c>
      <c r="J235" s="223">
        <f>'DATA THAI KỲ &amp; CONVERT'!J20</f>
        <v>0</v>
      </c>
      <c r="K235" s="224">
        <f>'DATA THAI KỲ &amp; CONVERT'!K20</f>
        <v>0</v>
      </c>
      <c r="L235" s="223">
        <f>'DATA THAI KỲ &amp; CONVERT'!L20</f>
        <v>0</v>
      </c>
      <c r="M235" s="224">
        <f>'DATA THAI KỲ &amp; CONVERT'!M20</f>
        <v>0</v>
      </c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5.5" customHeight="1">
      <c r="A237" s="42" t="s">
        <v>456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6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4.0" customHeight="1">
      <c r="A238" s="215" t="s">
        <v>128</v>
      </c>
      <c r="B238" s="215" t="s">
        <v>179</v>
      </c>
      <c r="C238" s="215" t="s">
        <v>457</v>
      </c>
      <c r="D238" s="215" t="s">
        <v>295</v>
      </c>
      <c r="E238" s="215" t="s">
        <v>296</v>
      </c>
      <c r="F238" s="215" t="s">
        <v>458</v>
      </c>
      <c r="G238" s="215" t="s">
        <v>298</v>
      </c>
      <c r="H238" s="215" t="s">
        <v>299</v>
      </c>
      <c r="I238" s="215" t="s">
        <v>459</v>
      </c>
      <c r="J238" s="215" t="s">
        <v>5</v>
      </c>
      <c r="K238" s="215" t="s">
        <v>460</v>
      </c>
      <c r="L238" s="215" t="s">
        <v>461</v>
      </c>
      <c r="M238" s="215" t="s">
        <v>462</v>
      </c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9.5" customHeight="1">
      <c r="A239" s="47">
        <f t="shared" ref="A239:A284" si="16">IF(D239="","",COUNTA($D$239:D239))</f>
        <v>1</v>
      </c>
      <c r="B239" s="47" t="str">
        <f>IF('W02 (22-28.09)'!C33="","","W02")</f>
        <v>W02</v>
      </c>
      <c r="C239" s="47" t="s">
        <v>463</v>
      </c>
      <c r="D239" s="54" t="str">
        <f>IF('W02 (22-28.09)'!C33="","",'W02 (22-28.09)'!C33)</f>
        <v>Sữa Mẹ o Không Áp Lực</v>
      </c>
      <c r="E239" s="47" t="str">
        <f>IF('W02 (22-28.09)'!C33="","",'W02 (22-28.09)'!D33)</f>
        <v>Zoom Cloud Meetings</v>
      </c>
      <c r="F239" s="47" t="str">
        <f>IF('W02 (22-28.09)'!C33="","",'W02 (22-28.09)'!E33)</f>
        <v>BS Thu</v>
      </c>
      <c r="G239" s="47" t="s">
        <v>40</v>
      </c>
      <c r="H239" s="55" t="str">
        <f>IF('W02 (22-28.09)'!C33="","",'W02 (22-28.09)'!G33)</f>
        <v/>
      </c>
      <c r="I239" s="55" t="str">
        <f>IF('W02 (22-28.09)'!C33="","",'W02 (22-28.09)'!H33)</f>
        <v/>
      </c>
      <c r="J239" s="47" t="str">
        <f>IF('W02 (22-28.09)'!C33="","",'W02 (22-28.09)'!I33)</f>
        <v/>
      </c>
      <c r="K239" s="47" t="str">
        <f>IF('W02 (22-28.09)'!C33="","",'W02 (22-28.09)'!J33)</f>
        <v/>
      </c>
      <c r="L239" s="47"/>
      <c r="M239" s="54" t="str">
        <f>IF('W02 (22-28.09)'!C33="","",'W02 (22-28.09)'!K33)</f>
        <v/>
      </c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9.5" customHeight="1">
      <c r="A240" s="47">
        <f t="shared" si="16"/>
        <v>2</v>
      </c>
      <c r="B240" s="47" t="str">
        <f>IF('W03 (29-05.10)'!C31="","","W03")</f>
        <v>W03</v>
      </c>
      <c r="C240" s="47" t="str">
        <f>IF('W03 (29-05.10)'!C31="","",'W03 (29-05.10)'!B31)</f>
        <v>30/09 &amp; 11.00-12.00</v>
      </c>
      <c r="D240" s="54" t="str">
        <f>IF('W03 (29-05.10)'!C31="","",'W03 (29-05.10)'!C31)</f>
        <v>Sinh Lý Cơ thể - Cơ chế sữa mẹ</v>
      </c>
      <c r="E240" s="47" t="str">
        <f>IF('W03 (29-05.10)'!C31="","",'W03 (29-05.10)'!D31)</f>
        <v>Zoom Cloud Meetings</v>
      </c>
      <c r="F240" s="47" t="str">
        <f>IF('W03 (29-05.10)'!C31="","",'W03 (29-05.10)'!E31)</f>
        <v>Bs Thai</v>
      </c>
      <c r="G240" s="47" t="str">
        <f>IF('W03 (29-05.10)'!C31="","",'W03 (29-05.10)'!F31)</f>
        <v>Bệnh viện / Bác sĩ mời</v>
      </c>
      <c r="H240" s="55" t="str">
        <f>IF('W03 (29-05.10)'!C31="","",'W03 (29-05.10)'!G31)</f>
        <v/>
      </c>
      <c r="I240" s="55" t="str">
        <f>IF('W03 (29-05.10)'!C31="","",'W03 (29-05.10)'!H31)</f>
        <v/>
      </c>
      <c r="J240" s="47" t="str">
        <f>IF('W03 (29-05.10)'!C31="","",'W03 (29-05.10)'!I31)</f>
        <v/>
      </c>
      <c r="K240" s="47" t="str">
        <f>IF('W03 (29-05.10)'!C31="","",'W03 (29-05.10)'!J31)</f>
        <v/>
      </c>
      <c r="L240" s="47"/>
      <c r="M240" s="54" t="str">
        <f>IF('W03 (29-05.10)'!C31="","",'W03 (29-05.10)'!K31)</f>
        <v/>
      </c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9.5" customHeight="1">
      <c r="A241" s="47">
        <f t="shared" si="16"/>
        <v>3</v>
      </c>
      <c r="B241" s="47" t="str">
        <f>IF('W03 (29-05.10)'!C32="","","W03")</f>
        <v>W03</v>
      </c>
      <c r="C241" s="47" t="str">
        <f>IF('W03 (29-05.10)'!C32="","",'W03 (29-05.10)'!B32)</f>
        <v>02/10 &amp; 20.00-21.00</v>
      </c>
      <c r="D241" s="54" t="str">
        <f>IF('W03 (29-05.10)'!C32="","",'W03 (29-05.10)'!C32)</f>
        <v>Kỹ Thuật cho con bú &amp; </v>
      </c>
      <c r="E241" s="47" t="str">
        <f>IF('W03 (29-05.10)'!C32="","",'W03 (29-05.10)'!D32)</f>
        <v>Zoom Cloud Meetings</v>
      </c>
      <c r="F241" s="47" t="str">
        <f>IF('W03 (29-05.10)'!C32="","",'W03 (29-05.10)'!E32)</f>
        <v>Bs Thu</v>
      </c>
      <c r="G241" s="47" t="str">
        <f>IF('W03 (29-05.10)'!C32="","",'W03 (29-05.10)'!F32)</f>
        <v>Bệnh viện / Bác sĩ mời</v>
      </c>
      <c r="H241" s="55" t="str">
        <f>IF('W03 (29-05.10)'!C32="","",'W03 (29-05.10)'!G32)</f>
        <v/>
      </c>
      <c r="I241" s="55" t="str">
        <f>IF('W03 (29-05.10)'!C32="","",'W03 (29-05.10)'!H32)</f>
        <v/>
      </c>
      <c r="J241" s="47" t="str">
        <f>IF('W03 (29-05.10)'!C32="","",'W03 (29-05.10)'!I32)</f>
        <v/>
      </c>
      <c r="K241" s="47" t="str">
        <f>IF('W03 (29-05.10)'!C32="","",'W03 (29-05.10)'!J32)</f>
        <v/>
      </c>
      <c r="L241" s="47"/>
      <c r="M241" s="54" t="str">
        <f>IF('W03 (29-05.10)'!C32="","",'W03 (29-05.10)'!K32)</f>
        <v/>
      </c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9.5" customHeight="1">
      <c r="A242" s="47">
        <f t="shared" si="16"/>
        <v>4</v>
      </c>
      <c r="B242" s="47" t="str">
        <f>IF('W04 (06-12.10)'!C31="","","W04")</f>
        <v>W04</v>
      </c>
      <c r="C242" s="47" t="str">
        <f>IF('W04 (06-12.10)'!C31="","",'W04 (06-12.10)'!B31)</f>
        <v>07/10 &amp; 11.00-12.00</v>
      </c>
      <c r="D242" s="54" t="str">
        <f>IF('W04 (06-12.10)'!C31="","",'W04 (06-12.10)'!C31)</f>
        <v>Sự Cố tuyến Vú &amp; Xử lý y khoa tại nhà</v>
      </c>
      <c r="E242" s="47" t="str">
        <f>IF('W04 (06-12.10)'!C31="","",'W04 (06-12.10)'!D31)</f>
        <v>Zoom Cloud Meetings</v>
      </c>
      <c r="F242" s="47" t="str">
        <f>IF('W04 (06-12.10)'!C31="","",'W04 (06-12.10)'!E31)</f>
        <v>Bs Thai</v>
      </c>
      <c r="G242" s="47" t="str">
        <f>IF('W04 (06-12.10)'!C31="","",'W04 (06-12.10)'!F31)</f>
        <v>Bệnh viện / Bác sĩ mời</v>
      </c>
      <c r="H242" s="55" t="str">
        <f>IF('W04 (06-12.10)'!C31="","",'W04 (06-12.10)'!G31)</f>
        <v/>
      </c>
      <c r="I242" s="55" t="str">
        <f>IF('W04 (06-12.10)'!C31="","",'W04 (06-12.10)'!H31)</f>
        <v/>
      </c>
      <c r="J242" s="47" t="str">
        <f>IF('W04 (06-12.10)'!C31="","",'W04 (06-12.10)'!I31)</f>
        <v/>
      </c>
      <c r="K242" s="47" t="str">
        <f>IF('W04 (06-12.10)'!C31="","",'W04 (06-12.10)'!J31)</f>
        <v/>
      </c>
      <c r="L242" s="47"/>
      <c r="M242" s="54" t="str">
        <f>IF('W04 (06-12.10)'!C31="","",'W04 (06-12.10)'!K31)</f>
        <v/>
      </c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9.5" customHeight="1">
      <c r="A243" s="47">
        <f t="shared" si="16"/>
        <v>5</v>
      </c>
      <c r="B243" s="47" t="str">
        <f>IF('W05 (13-19.10)'!C31="","","W05")</f>
        <v>W05</v>
      </c>
      <c r="C243" s="47" t="str">
        <f>IF('W05 (13-19.10)'!C31="","",'W05 (13-19.10)'!B31)</f>
        <v>16/10 &amp; 20.00-21.00</v>
      </c>
      <c r="D243" s="54" t="str">
        <f>IF('W05 (13-19.10)'!C31="","",'W05 (13-19.10)'!C31)</f>
        <v>Tâm lý học sữa mẹ - Hội chứng áp lực tinh thần</v>
      </c>
      <c r="E243" s="47" t="str">
        <f>IF('W05 (13-19.10)'!C31="","",'W05 (13-19.10)'!D31)</f>
        <v>Zoom Cloud Meetings</v>
      </c>
      <c r="F243" s="47" t="str">
        <f>IF('W05 (13-19.10)'!C31="","",'W05 (13-19.10)'!E31)</f>
        <v>Bs Thu</v>
      </c>
      <c r="G243" s="47" t="str">
        <f>IF('W05 (13-19.10)'!C31="","",'W05 (13-19.10)'!F31)</f>
        <v>Bệnh viện / Bác sĩ mời</v>
      </c>
      <c r="H243" s="55" t="str">
        <f>IF('W05 (13-19.10)'!C31="","",'W05 (13-19.10)'!G31)</f>
        <v/>
      </c>
      <c r="I243" s="55" t="str">
        <f>IF('W05 (13-19.10)'!C31="","",'W05 (13-19.10)'!H31)</f>
        <v/>
      </c>
      <c r="J243" s="47" t="str">
        <f>IF('W05 (13-19.10)'!C31="","",'W05 (13-19.10)'!I31)</f>
        <v/>
      </c>
      <c r="K243" s="47" t="str">
        <f>IF('W05 (13-19.10)'!C31="","",'W05 (13-19.10)'!J31)</f>
        <v/>
      </c>
      <c r="L243" s="47"/>
      <c r="M243" s="54" t="str">
        <f>IF('W05 (13-19.10)'!C31="","",'W05 (13-19.10)'!K31)</f>
        <v/>
      </c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9.5" customHeight="1">
      <c r="A244" s="47">
        <f t="shared" si="16"/>
        <v>6</v>
      </c>
      <c r="B244" s="47" t="str">
        <f>IF('W06 (20-26.10)'!C31="","","W06")</f>
        <v>W06</v>
      </c>
      <c r="C244" s="47" t="str">
        <f>IF('W06 (20-26.10)'!C31="","",'W06 (20-26.10)'!B31)</f>
        <v>21/10 &amp; 11.00-12.00</v>
      </c>
      <c r="D244" s="54" t="str">
        <f>IF('W06 (20-26.10)'!C31="","",'W06 (20-26.10)'!C31)</f>
        <v>Cân bằng Công Việc &amp; Sữa mẹ</v>
      </c>
      <c r="E244" s="47" t="str">
        <f>IF('W06 (20-26.10)'!C31="","",'W06 (20-26.10)'!D31)</f>
        <v>Zoom Cloud Meetings</v>
      </c>
      <c r="F244" s="47" t="str">
        <f>IF('W06 (20-26.10)'!C31="","",'W06 (20-26.10)'!E31)</f>
        <v>Bs Thai</v>
      </c>
      <c r="G244" s="47" t="str">
        <f>IF('W06 (20-26.10)'!C31="","",'W06 (20-26.10)'!F31)</f>
        <v>Bệnh viện / Bác sĩ mời</v>
      </c>
      <c r="H244" s="55" t="str">
        <f>IF('W06 (20-26.10)'!C31="","",'W06 (20-26.10)'!G31)</f>
        <v/>
      </c>
      <c r="I244" s="55" t="str">
        <f>IF('W06 (20-26.10)'!C31="","",'W06 (20-26.10)'!H31)</f>
        <v/>
      </c>
      <c r="J244" s="47" t="str">
        <f>IF('W06 (20-26.10)'!C31="","",'W06 (20-26.10)'!I31)</f>
        <v/>
      </c>
      <c r="K244" s="47" t="str">
        <f>IF('W06 (20-26.10)'!C31="","",'W06 (20-26.10)'!J31)</f>
        <v/>
      </c>
      <c r="L244" s="47"/>
      <c r="M244" s="54" t="str">
        <f>IF('W06 (20-26.10)'!C31="","",'W06 (20-26.10)'!K31)</f>
        <v/>
      </c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9.5" customHeight="1">
      <c r="A245" s="47">
        <f t="shared" si="16"/>
        <v>7</v>
      </c>
      <c r="B245" s="47" t="str">
        <f>IF('W07 (27-02.11)'!C31="","","W07")</f>
        <v>W07</v>
      </c>
      <c r="C245" s="47" t="str">
        <f>IF('W07 (27-02.11)'!C31="","",'W07 (27-02.11)'!B31)</f>
        <v>30/10 - 20.00-21.00</v>
      </c>
      <c r="D245" s="54" t="str">
        <f>IF('W07 (27-02.11)'!C31="","",'W07 (27-02.11)'!C31)</f>
        <v>Ngộ nhận dân gian, Mẹo truyền miêng &amp; Bộ lọc thông số</v>
      </c>
      <c r="E245" s="47" t="str">
        <f>IF('W07 (27-02.11)'!C31="","",'W07 (27-02.11)'!D31)</f>
        <v>Zoom Cloud Meetings</v>
      </c>
      <c r="F245" s="47" t="str">
        <f>IF('W07 (27-02.11)'!C31="","",'W07 (27-02.11)'!E31)</f>
        <v>Bs Thu</v>
      </c>
      <c r="G245" s="47" t="str">
        <f>IF('W07 (27-02.11)'!C31="","",'W07 (27-02.11)'!F31)</f>
        <v>Bệnh viện / Bác sĩ mời</v>
      </c>
      <c r="H245" s="55" t="str">
        <f>IF('W07 (27-02.11)'!C31="","",'W07 (27-02.11)'!G31)</f>
        <v/>
      </c>
      <c r="I245" s="55" t="str">
        <f>IF('W07 (27-02.11)'!C31="","",'W07 (27-02.11)'!H31)</f>
        <v/>
      </c>
      <c r="J245" s="47" t="str">
        <f>IF('W07 (27-02.11)'!C31="","",'W07 (27-02.11)'!I31)</f>
        <v/>
      </c>
      <c r="K245" s="47" t="str">
        <f>IF('W07 (27-02.11)'!C31="","",'W07 (27-02.11)'!J31)</f>
        <v/>
      </c>
      <c r="L245" s="47"/>
      <c r="M245" s="54" t="str">
        <f>IF('W07 (27-02.11)'!C31="","",'W07 (27-02.11)'!K31)</f>
        <v/>
      </c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9.5" customHeight="1">
      <c r="A246" s="47" t="str">
        <f t="shared" si="16"/>
        <v/>
      </c>
      <c r="B246" s="47" t="str">
        <f>IF('W07 (27-02.11)'!C32="","","W07")</f>
        <v/>
      </c>
      <c r="C246" s="47" t="str">
        <f>IF('W07 (27-02.11)'!C32="","",'W07 (27-02.11)'!B32)</f>
        <v/>
      </c>
      <c r="D246" s="54" t="str">
        <f>IF('W07 (27-02.11)'!C32="","",'W07 (27-02.11)'!C32)</f>
        <v/>
      </c>
      <c r="E246" s="47" t="str">
        <f>IF('W07 (27-02.11)'!C32="","",'W07 (27-02.11)'!D32)</f>
        <v/>
      </c>
      <c r="F246" s="47" t="str">
        <f>IF('W07 (27-02.11)'!C32="","",'W07 (27-02.11)'!E32)</f>
        <v/>
      </c>
      <c r="G246" s="47" t="str">
        <f>IF('W07 (27-02.11)'!C32="","",'W07 (27-02.11)'!F32)</f>
        <v/>
      </c>
      <c r="H246" s="55" t="str">
        <f>IF('W07 (27-02.11)'!C32="","",'W07 (27-02.11)'!G32)</f>
        <v/>
      </c>
      <c r="I246" s="55" t="str">
        <f>IF('W07 (27-02.11)'!C32="","",'W07 (27-02.11)'!H32)</f>
        <v/>
      </c>
      <c r="J246" s="47" t="str">
        <f>IF('W07 (27-02.11)'!C32="","",'W07 (27-02.11)'!I32)</f>
        <v/>
      </c>
      <c r="K246" s="47" t="str">
        <f>IF('W07 (27-02.11)'!C32="","",'W07 (27-02.11)'!J32)</f>
        <v/>
      </c>
      <c r="L246" s="47"/>
      <c r="M246" s="54" t="str">
        <f>IF('W07 (27-02.11)'!C32="","",'W07 (27-02.11)'!K32)</f>
        <v/>
      </c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9.5" customHeight="1">
      <c r="A247" s="47" t="str">
        <f t="shared" si="16"/>
        <v/>
      </c>
      <c r="B247" s="47" t="str">
        <f>IF('W07 (27-02.11)'!C33="","","W07")</f>
        <v/>
      </c>
      <c r="C247" s="47" t="str">
        <f>IF('W07 (27-02.11)'!C33="","",'W07 (27-02.11)'!B33)</f>
        <v/>
      </c>
      <c r="D247" s="54" t="str">
        <f>IF('W07 (27-02.11)'!C33="","",'W07 (27-02.11)'!C33)</f>
        <v/>
      </c>
      <c r="E247" s="47" t="str">
        <f>IF('W07 (27-02.11)'!C33="","",'W07 (27-02.11)'!D33)</f>
        <v/>
      </c>
      <c r="F247" s="47" t="str">
        <f>IF('W07 (27-02.11)'!C33="","",'W07 (27-02.11)'!E33)</f>
        <v/>
      </c>
      <c r="G247" s="47" t="str">
        <f>IF('W07 (27-02.11)'!C33="","",'W07 (27-02.11)'!F33)</f>
        <v/>
      </c>
      <c r="H247" s="55" t="str">
        <f>IF('W07 (27-02.11)'!C33="","",'W07 (27-02.11)'!G33)</f>
        <v/>
      </c>
      <c r="I247" s="55" t="str">
        <f>IF('W07 (27-02.11)'!C33="","",'W07 (27-02.11)'!H33)</f>
        <v/>
      </c>
      <c r="J247" s="47" t="str">
        <f>IF('W07 (27-02.11)'!C33="","",'W07 (27-02.11)'!I33)</f>
        <v/>
      </c>
      <c r="K247" s="47" t="str">
        <f>IF('W07 (27-02.11)'!C33="","",'W07 (27-02.11)'!J33)</f>
        <v/>
      </c>
      <c r="L247" s="47"/>
      <c r="M247" s="54" t="str">
        <f>IF('W07 (27-02.11)'!C33="","",'W07 (27-02.11)'!K33)</f>
        <v/>
      </c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9.5" customHeight="1">
      <c r="A248" s="47" t="str">
        <f t="shared" si="16"/>
        <v/>
      </c>
      <c r="B248" s="47" t="str">
        <f>IF('W07 (27-02.11)'!C34="","","W07")</f>
        <v/>
      </c>
      <c r="C248" s="47" t="str">
        <f>IF('W07 (27-02.11)'!C34="","",'W07 (27-02.11)'!B34)</f>
        <v/>
      </c>
      <c r="D248" s="54" t="str">
        <f>IF('W07 (27-02.11)'!C34="","",'W07 (27-02.11)'!C34)</f>
        <v/>
      </c>
      <c r="E248" s="47" t="str">
        <f>IF('W07 (27-02.11)'!C34="","",'W07 (27-02.11)'!D34)</f>
        <v/>
      </c>
      <c r="F248" s="47" t="str">
        <f>IF('W07 (27-02.11)'!C34="","",'W07 (27-02.11)'!E34)</f>
        <v/>
      </c>
      <c r="G248" s="47" t="str">
        <f>IF('W07 (27-02.11)'!C34="","",'W07 (27-02.11)'!F34)</f>
        <v/>
      </c>
      <c r="H248" s="55" t="str">
        <f>IF('W07 (27-02.11)'!C34="","",'W07 (27-02.11)'!G34)</f>
        <v/>
      </c>
      <c r="I248" s="55" t="str">
        <f>IF('W07 (27-02.11)'!C34="","",'W07 (27-02.11)'!H34)</f>
        <v/>
      </c>
      <c r="J248" s="47" t="str">
        <f>IF('W07 (27-02.11)'!C34="","",'W07 (27-02.11)'!I34)</f>
        <v/>
      </c>
      <c r="K248" s="47" t="str">
        <f>IF('W07 (27-02.11)'!C34="","",'W07 (27-02.11)'!J34)</f>
        <v/>
      </c>
      <c r="L248" s="47"/>
      <c r="M248" s="54" t="str">
        <f>IF('W07 (27-02.11)'!C34="","",'W07 (27-02.11)'!K34)</f>
        <v/>
      </c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9.5" customHeight="1">
      <c r="A249" s="47" t="str">
        <f t="shared" si="16"/>
        <v/>
      </c>
      <c r="B249" s="47" t="str">
        <f>IF('W08 (03-09.11)'!C31="","","W08")</f>
        <v/>
      </c>
      <c r="C249" s="47" t="str">
        <f>IF('W08 (03-09.11)'!C31="","",'W08 (03-09.11)'!B31)</f>
        <v/>
      </c>
      <c r="D249" s="54" t="str">
        <f>IF('W08 (03-09.11)'!C31="","",'W08 (03-09.11)'!C31)</f>
        <v/>
      </c>
      <c r="E249" s="47" t="str">
        <f>IF('W08 (03-09.11)'!C31="","",'W08 (03-09.11)'!D31)</f>
        <v/>
      </c>
      <c r="F249" s="47" t="str">
        <f>IF('W08 (03-09.11)'!C31="","",'W08 (03-09.11)'!E31)</f>
        <v/>
      </c>
      <c r="G249" s="47" t="str">
        <f>IF('W08 (03-09.11)'!C31="","",'W08 (03-09.11)'!F31)</f>
        <v/>
      </c>
      <c r="H249" s="55" t="str">
        <f>IF('W08 (03-09.11)'!C31="","",'W08 (03-09.11)'!G31)</f>
        <v/>
      </c>
      <c r="I249" s="55" t="str">
        <f>IF('W08 (03-09.11)'!C31="","",'W08 (03-09.11)'!H31)</f>
        <v/>
      </c>
      <c r="J249" s="47" t="str">
        <f>IF('W08 (03-09.11)'!C31="","",'W08 (03-09.11)'!I31)</f>
        <v/>
      </c>
      <c r="K249" s="47" t="str">
        <f>IF('W08 (03-09.11)'!C31="","",'W08 (03-09.11)'!J31)</f>
        <v/>
      </c>
      <c r="L249" s="47"/>
      <c r="M249" s="54" t="str">
        <f>IF('W08 (03-09.11)'!C31="","",'W08 (03-09.11)'!K31)</f>
        <v/>
      </c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9.5" customHeight="1">
      <c r="A250" s="47" t="str">
        <f t="shared" si="16"/>
        <v/>
      </c>
      <c r="B250" s="47" t="str">
        <f>IF('W08 (03-09.11)'!C32="","","W08")</f>
        <v/>
      </c>
      <c r="C250" s="47" t="str">
        <f>IF('W08 (03-09.11)'!C32="","",'W08 (03-09.11)'!B32)</f>
        <v/>
      </c>
      <c r="D250" s="54" t="str">
        <f>IF('W08 (03-09.11)'!C32="","",'W08 (03-09.11)'!C32)</f>
        <v/>
      </c>
      <c r="E250" s="47" t="str">
        <f>IF('W08 (03-09.11)'!C32="","",'W08 (03-09.11)'!D32)</f>
        <v/>
      </c>
      <c r="F250" s="47" t="str">
        <f>IF('W08 (03-09.11)'!C32="","",'W08 (03-09.11)'!E32)</f>
        <v/>
      </c>
      <c r="G250" s="47" t="str">
        <f>IF('W08 (03-09.11)'!C32="","",'W08 (03-09.11)'!F32)</f>
        <v/>
      </c>
      <c r="H250" s="55" t="str">
        <f>IF('W08 (03-09.11)'!C32="","",'W08 (03-09.11)'!G32)</f>
        <v/>
      </c>
      <c r="I250" s="55" t="str">
        <f>IF('W08 (03-09.11)'!C32="","",'W08 (03-09.11)'!H32)</f>
        <v/>
      </c>
      <c r="J250" s="47" t="str">
        <f>IF('W08 (03-09.11)'!C32="","",'W08 (03-09.11)'!I32)</f>
        <v/>
      </c>
      <c r="K250" s="47" t="str">
        <f>IF('W08 (03-09.11)'!C32="","",'W08 (03-09.11)'!J32)</f>
        <v/>
      </c>
      <c r="L250" s="47"/>
      <c r="M250" s="54" t="str">
        <f>IF('W08 (03-09.11)'!C32="","",'W08 (03-09.11)'!K32)</f>
        <v/>
      </c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9.5" customHeight="1">
      <c r="A251" s="47" t="str">
        <f t="shared" si="16"/>
        <v/>
      </c>
      <c r="B251" s="47" t="str">
        <f>IF('W08 (03-09.11)'!C33="","","W08")</f>
        <v/>
      </c>
      <c r="C251" s="47" t="str">
        <f>IF('W08 (03-09.11)'!C33="","",'W08 (03-09.11)'!B33)</f>
        <v/>
      </c>
      <c r="D251" s="54" t="str">
        <f>IF('W08 (03-09.11)'!C33="","",'W08 (03-09.11)'!C33)</f>
        <v/>
      </c>
      <c r="E251" s="47" t="str">
        <f>IF('W08 (03-09.11)'!C33="","",'W08 (03-09.11)'!D33)</f>
        <v/>
      </c>
      <c r="F251" s="47" t="str">
        <f>IF('W08 (03-09.11)'!C33="","",'W08 (03-09.11)'!E33)</f>
        <v/>
      </c>
      <c r="G251" s="47" t="str">
        <f>IF('W08 (03-09.11)'!C33="","",'W08 (03-09.11)'!F33)</f>
        <v/>
      </c>
      <c r="H251" s="55" t="str">
        <f>IF('W08 (03-09.11)'!C33="","",'W08 (03-09.11)'!G33)</f>
        <v/>
      </c>
      <c r="I251" s="55" t="str">
        <f>IF('W08 (03-09.11)'!C33="","",'W08 (03-09.11)'!H33)</f>
        <v/>
      </c>
      <c r="J251" s="47" t="str">
        <f>IF('W08 (03-09.11)'!C33="","",'W08 (03-09.11)'!I33)</f>
        <v/>
      </c>
      <c r="K251" s="47" t="str">
        <f>IF('W08 (03-09.11)'!C33="","",'W08 (03-09.11)'!J33)</f>
        <v/>
      </c>
      <c r="L251" s="47"/>
      <c r="M251" s="54" t="str">
        <f>IF('W08 (03-09.11)'!C33="","",'W08 (03-09.11)'!K33)</f>
        <v/>
      </c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9.5" customHeight="1">
      <c r="A252" s="47" t="str">
        <f t="shared" si="16"/>
        <v/>
      </c>
      <c r="B252" s="47" t="str">
        <f>IF('W08 (03-09.11)'!C34="","","W08")</f>
        <v/>
      </c>
      <c r="C252" s="47" t="str">
        <f>IF('W08 (03-09.11)'!C34="","",'W08 (03-09.11)'!B34)</f>
        <v/>
      </c>
      <c r="D252" s="54" t="str">
        <f>IF('W08 (03-09.11)'!C34="","",'W08 (03-09.11)'!C34)</f>
        <v/>
      </c>
      <c r="E252" s="47" t="str">
        <f>IF('W08 (03-09.11)'!C34="","",'W08 (03-09.11)'!D34)</f>
        <v/>
      </c>
      <c r="F252" s="47" t="str">
        <f>IF('W08 (03-09.11)'!C34="","",'W08 (03-09.11)'!E34)</f>
        <v/>
      </c>
      <c r="G252" s="47" t="str">
        <f>IF('W08 (03-09.11)'!C34="","",'W08 (03-09.11)'!F34)</f>
        <v/>
      </c>
      <c r="H252" s="55" t="str">
        <f>IF('W08 (03-09.11)'!C34="","",'W08 (03-09.11)'!G34)</f>
        <v/>
      </c>
      <c r="I252" s="55" t="str">
        <f>IF('W08 (03-09.11)'!C34="","",'W08 (03-09.11)'!H34)</f>
        <v/>
      </c>
      <c r="J252" s="47" t="str">
        <f>IF('W08 (03-09.11)'!C34="","",'W08 (03-09.11)'!I34)</f>
        <v/>
      </c>
      <c r="K252" s="47" t="str">
        <f>IF('W08 (03-09.11)'!C34="","",'W08 (03-09.11)'!J34)</f>
        <v/>
      </c>
      <c r="L252" s="47"/>
      <c r="M252" s="54" t="str">
        <f>IF('W08 (03-09.11)'!C34="","",'W08 (03-09.11)'!K34)</f>
        <v/>
      </c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9.5" customHeight="1">
      <c r="A253" s="47" t="str">
        <f t="shared" si="16"/>
        <v/>
      </c>
      <c r="B253" s="47" t="str">
        <f>IF('W09 (10-16.11)'!C31="","","W09")</f>
        <v/>
      </c>
      <c r="C253" s="47" t="str">
        <f>IF('W09 (10-16.11)'!C31="","",'W09 (10-16.11)'!B31)</f>
        <v/>
      </c>
      <c r="D253" s="54" t="str">
        <f>IF('W09 (10-16.11)'!C31="","",'W09 (10-16.11)'!C31)</f>
        <v/>
      </c>
      <c r="E253" s="47" t="str">
        <f>IF('W09 (10-16.11)'!C31="","",'W09 (10-16.11)'!D31)</f>
        <v/>
      </c>
      <c r="F253" s="47" t="str">
        <f>IF('W09 (10-16.11)'!C31="","",'W09 (10-16.11)'!E31)</f>
        <v/>
      </c>
      <c r="G253" s="47" t="str">
        <f>IF('W09 (10-16.11)'!C31="","",'W09 (10-16.11)'!F31)</f>
        <v/>
      </c>
      <c r="H253" s="55" t="str">
        <f>IF('W09 (10-16.11)'!C31="","",'W09 (10-16.11)'!G31)</f>
        <v/>
      </c>
      <c r="I253" s="55" t="str">
        <f>IF('W09 (10-16.11)'!C31="","",'W09 (10-16.11)'!H31)</f>
        <v/>
      </c>
      <c r="J253" s="47" t="str">
        <f>IF('W09 (10-16.11)'!C31="","",'W09 (10-16.11)'!I31)</f>
        <v/>
      </c>
      <c r="K253" s="47" t="str">
        <f>IF('W09 (10-16.11)'!C31="","",'W09 (10-16.11)'!J31)</f>
        <v/>
      </c>
      <c r="L253" s="47"/>
      <c r="M253" s="54" t="str">
        <f>IF('W09 (10-16.11)'!C31="","",'W09 (10-16.11)'!K31)</f>
        <v/>
      </c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9.5" customHeight="1">
      <c r="A254" s="47" t="str">
        <f t="shared" si="16"/>
        <v/>
      </c>
      <c r="B254" s="47" t="str">
        <f>IF('W09 (10-16.11)'!C32="","","W09")</f>
        <v/>
      </c>
      <c r="C254" s="47" t="str">
        <f>IF('W09 (10-16.11)'!C32="","",'W09 (10-16.11)'!B32)</f>
        <v/>
      </c>
      <c r="D254" s="54" t="str">
        <f>IF('W09 (10-16.11)'!C32="","",'W09 (10-16.11)'!C32)</f>
        <v/>
      </c>
      <c r="E254" s="47" t="str">
        <f>IF('W09 (10-16.11)'!C32="","",'W09 (10-16.11)'!D32)</f>
        <v/>
      </c>
      <c r="F254" s="47" t="str">
        <f>IF('W09 (10-16.11)'!C32="","",'W09 (10-16.11)'!E32)</f>
        <v/>
      </c>
      <c r="G254" s="47" t="str">
        <f>IF('W09 (10-16.11)'!C32="","",'W09 (10-16.11)'!F32)</f>
        <v/>
      </c>
      <c r="H254" s="55" t="str">
        <f>IF('W09 (10-16.11)'!C32="","",'W09 (10-16.11)'!G32)</f>
        <v/>
      </c>
      <c r="I254" s="55" t="str">
        <f>IF('W09 (10-16.11)'!C32="","",'W09 (10-16.11)'!H32)</f>
        <v/>
      </c>
      <c r="J254" s="47" t="str">
        <f>IF('W09 (10-16.11)'!C32="","",'W09 (10-16.11)'!I32)</f>
        <v/>
      </c>
      <c r="K254" s="47" t="str">
        <f>IF('W09 (10-16.11)'!C32="","",'W09 (10-16.11)'!J32)</f>
        <v/>
      </c>
      <c r="L254" s="47"/>
      <c r="M254" s="54" t="str">
        <f>IF('W09 (10-16.11)'!C32="","",'W09 (10-16.11)'!K32)</f>
        <v/>
      </c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9.5" customHeight="1">
      <c r="A255" s="47" t="str">
        <f t="shared" si="16"/>
        <v/>
      </c>
      <c r="B255" s="47" t="str">
        <f>IF('W09 (10-16.11)'!C33="","","W09")</f>
        <v/>
      </c>
      <c r="C255" s="47" t="str">
        <f>IF('W09 (10-16.11)'!C33="","",'W09 (10-16.11)'!B33)</f>
        <v/>
      </c>
      <c r="D255" s="54" t="str">
        <f>IF('W09 (10-16.11)'!C33="","",'W09 (10-16.11)'!C33)</f>
        <v/>
      </c>
      <c r="E255" s="47" t="str">
        <f>IF('W09 (10-16.11)'!C33="","",'W09 (10-16.11)'!D33)</f>
        <v/>
      </c>
      <c r="F255" s="47" t="str">
        <f>IF('W09 (10-16.11)'!C33="","",'W09 (10-16.11)'!E33)</f>
        <v/>
      </c>
      <c r="G255" s="47" t="str">
        <f>IF('W09 (10-16.11)'!C33="","",'W09 (10-16.11)'!F33)</f>
        <v/>
      </c>
      <c r="H255" s="55" t="str">
        <f>IF('W09 (10-16.11)'!C33="","",'W09 (10-16.11)'!G33)</f>
        <v/>
      </c>
      <c r="I255" s="55" t="str">
        <f>IF('W09 (10-16.11)'!C33="","",'W09 (10-16.11)'!H33)</f>
        <v/>
      </c>
      <c r="J255" s="47" t="str">
        <f>IF('W09 (10-16.11)'!C33="","",'W09 (10-16.11)'!I33)</f>
        <v/>
      </c>
      <c r="K255" s="47" t="str">
        <f>IF('W09 (10-16.11)'!C33="","",'W09 (10-16.11)'!J33)</f>
        <v/>
      </c>
      <c r="L255" s="47"/>
      <c r="M255" s="54" t="str">
        <f>IF('W09 (10-16.11)'!C33="","",'W09 (10-16.11)'!K33)</f>
        <v/>
      </c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9.5" customHeight="1">
      <c r="A256" s="47" t="str">
        <f t="shared" si="16"/>
        <v/>
      </c>
      <c r="B256" s="47" t="str">
        <f>IF('W09 (10-16.11)'!C34="","","W09")</f>
        <v/>
      </c>
      <c r="C256" s="47" t="str">
        <f>IF('W09 (10-16.11)'!C34="","",'W09 (10-16.11)'!B34)</f>
        <v/>
      </c>
      <c r="D256" s="54" t="str">
        <f>IF('W09 (10-16.11)'!C34="","",'W09 (10-16.11)'!C34)</f>
        <v/>
      </c>
      <c r="E256" s="47" t="str">
        <f>IF('W09 (10-16.11)'!C34="","",'W09 (10-16.11)'!D34)</f>
        <v/>
      </c>
      <c r="F256" s="47" t="str">
        <f>IF('W09 (10-16.11)'!C34="","",'W09 (10-16.11)'!E34)</f>
        <v/>
      </c>
      <c r="G256" s="47" t="str">
        <f>IF('W09 (10-16.11)'!C34="","",'W09 (10-16.11)'!F34)</f>
        <v/>
      </c>
      <c r="H256" s="55" t="str">
        <f>IF('W09 (10-16.11)'!C34="","",'W09 (10-16.11)'!G34)</f>
        <v/>
      </c>
      <c r="I256" s="55" t="str">
        <f>IF('W09 (10-16.11)'!C34="","",'W09 (10-16.11)'!H34)</f>
        <v/>
      </c>
      <c r="J256" s="47" t="str">
        <f>IF('W09 (10-16.11)'!C34="","",'W09 (10-16.11)'!I34)</f>
        <v/>
      </c>
      <c r="K256" s="47" t="str">
        <f>IF('W09 (10-16.11)'!C34="","",'W09 (10-16.11)'!J34)</f>
        <v/>
      </c>
      <c r="L256" s="47"/>
      <c r="M256" s="54" t="str">
        <f>IF('W09 (10-16.11)'!C34="","",'W09 (10-16.11)'!K34)</f>
        <v/>
      </c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9.5" customHeight="1">
      <c r="A257" s="47" t="str">
        <f t="shared" si="16"/>
        <v/>
      </c>
      <c r="B257" s="47" t="str">
        <f>IF('W10 (17-23.11)'!C31="","","W10")</f>
        <v/>
      </c>
      <c r="C257" s="47" t="str">
        <f>IF('W10 (17-23.11)'!C31="","",'W10 (17-23.11)'!B31)</f>
        <v/>
      </c>
      <c r="D257" s="54" t="str">
        <f>IF('W10 (17-23.11)'!C31="","",'W10 (17-23.11)'!C31)</f>
        <v/>
      </c>
      <c r="E257" s="47" t="str">
        <f>IF('W10 (17-23.11)'!C31="","",'W10 (17-23.11)'!D31)</f>
        <v/>
      </c>
      <c r="F257" s="47" t="str">
        <f>IF('W10 (17-23.11)'!C31="","",'W10 (17-23.11)'!E31)</f>
        <v/>
      </c>
      <c r="G257" s="47" t="str">
        <f>IF('W10 (17-23.11)'!C31="","",'W10 (17-23.11)'!F31)</f>
        <v/>
      </c>
      <c r="H257" s="55" t="str">
        <f>IF('W10 (17-23.11)'!C31="","",'W10 (17-23.11)'!G31)</f>
        <v/>
      </c>
      <c r="I257" s="55" t="str">
        <f>IF('W10 (17-23.11)'!C31="","",'W10 (17-23.11)'!H31)</f>
        <v/>
      </c>
      <c r="J257" s="47" t="str">
        <f>IF('W10 (17-23.11)'!C31="","",'W10 (17-23.11)'!I31)</f>
        <v/>
      </c>
      <c r="K257" s="47" t="str">
        <f>IF('W10 (17-23.11)'!C31="","",'W10 (17-23.11)'!J31)</f>
        <v/>
      </c>
      <c r="L257" s="47"/>
      <c r="M257" s="54" t="str">
        <f>IF('W10 (17-23.11)'!C31="","",'W10 (17-23.11)'!K31)</f>
        <v/>
      </c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9.5" customHeight="1">
      <c r="A258" s="47" t="str">
        <f t="shared" si="16"/>
        <v/>
      </c>
      <c r="B258" s="47" t="str">
        <f>IF('W10 (17-23.11)'!C32="","","W10")</f>
        <v/>
      </c>
      <c r="C258" s="47" t="str">
        <f>IF('W10 (17-23.11)'!C32="","",'W10 (17-23.11)'!B32)</f>
        <v/>
      </c>
      <c r="D258" s="54" t="str">
        <f>IF('W10 (17-23.11)'!C32="","",'W10 (17-23.11)'!C32)</f>
        <v/>
      </c>
      <c r="E258" s="47" t="str">
        <f>IF('W10 (17-23.11)'!C32="","",'W10 (17-23.11)'!D32)</f>
        <v/>
      </c>
      <c r="F258" s="47" t="str">
        <f>IF('W10 (17-23.11)'!C32="","",'W10 (17-23.11)'!E32)</f>
        <v/>
      </c>
      <c r="G258" s="47" t="str">
        <f>IF('W10 (17-23.11)'!C32="","",'W10 (17-23.11)'!F32)</f>
        <v/>
      </c>
      <c r="H258" s="55" t="str">
        <f>IF('W10 (17-23.11)'!C32="","",'W10 (17-23.11)'!G32)</f>
        <v/>
      </c>
      <c r="I258" s="55" t="str">
        <f>IF('W10 (17-23.11)'!C32="","",'W10 (17-23.11)'!H32)</f>
        <v/>
      </c>
      <c r="J258" s="47" t="str">
        <f>IF('W10 (17-23.11)'!C32="","",'W10 (17-23.11)'!I32)</f>
        <v/>
      </c>
      <c r="K258" s="47" t="str">
        <f>IF('W10 (17-23.11)'!C32="","",'W10 (17-23.11)'!J32)</f>
        <v/>
      </c>
      <c r="L258" s="47"/>
      <c r="M258" s="54" t="str">
        <f>IF('W10 (17-23.11)'!C32="","",'W10 (17-23.11)'!K32)</f>
        <v/>
      </c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9.5" customHeight="1">
      <c r="A259" s="47" t="str">
        <f t="shared" si="16"/>
        <v/>
      </c>
      <c r="B259" s="47" t="str">
        <f>IF('W10 (17-23.11)'!C33="","","W10")</f>
        <v/>
      </c>
      <c r="C259" s="47" t="str">
        <f>IF('W10 (17-23.11)'!C33="","",'W10 (17-23.11)'!B33)</f>
        <v/>
      </c>
      <c r="D259" s="54" t="str">
        <f>IF('W10 (17-23.11)'!C33="","",'W10 (17-23.11)'!C33)</f>
        <v/>
      </c>
      <c r="E259" s="47" t="str">
        <f>IF('W10 (17-23.11)'!C33="","",'W10 (17-23.11)'!D33)</f>
        <v/>
      </c>
      <c r="F259" s="47" t="str">
        <f>IF('W10 (17-23.11)'!C33="","",'W10 (17-23.11)'!E33)</f>
        <v/>
      </c>
      <c r="G259" s="47" t="str">
        <f>IF('W10 (17-23.11)'!C33="","",'W10 (17-23.11)'!F33)</f>
        <v/>
      </c>
      <c r="H259" s="55" t="str">
        <f>IF('W10 (17-23.11)'!C33="","",'W10 (17-23.11)'!G33)</f>
        <v/>
      </c>
      <c r="I259" s="55" t="str">
        <f>IF('W10 (17-23.11)'!C33="","",'W10 (17-23.11)'!H33)</f>
        <v/>
      </c>
      <c r="J259" s="47" t="str">
        <f>IF('W10 (17-23.11)'!C33="","",'W10 (17-23.11)'!I33)</f>
        <v/>
      </c>
      <c r="K259" s="47" t="str">
        <f>IF('W10 (17-23.11)'!C33="","",'W10 (17-23.11)'!J33)</f>
        <v/>
      </c>
      <c r="L259" s="47"/>
      <c r="M259" s="54" t="str">
        <f>IF('W10 (17-23.11)'!C33="","",'W10 (17-23.11)'!K33)</f>
        <v/>
      </c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9.5" customHeight="1">
      <c r="A260" s="47" t="str">
        <f t="shared" si="16"/>
        <v/>
      </c>
      <c r="B260" s="47" t="str">
        <f>IF('W10 (17-23.11)'!C34="","","W10")</f>
        <v/>
      </c>
      <c r="C260" s="47" t="str">
        <f>IF('W10 (17-23.11)'!C34="","",'W10 (17-23.11)'!B34)</f>
        <v/>
      </c>
      <c r="D260" s="54" t="str">
        <f>IF('W10 (17-23.11)'!C34="","",'W10 (17-23.11)'!C34)</f>
        <v/>
      </c>
      <c r="E260" s="47" t="str">
        <f>IF('W10 (17-23.11)'!C34="","",'W10 (17-23.11)'!D34)</f>
        <v/>
      </c>
      <c r="F260" s="47" t="str">
        <f>IF('W10 (17-23.11)'!C34="","",'W10 (17-23.11)'!E34)</f>
        <v/>
      </c>
      <c r="G260" s="47" t="str">
        <f>IF('W10 (17-23.11)'!C34="","",'W10 (17-23.11)'!F34)</f>
        <v/>
      </c>
      <c r="H260" s="55" t="str">
        <f>IF('W10 (17-23.11)'!C34="","",'W10 (17-23.11)'!G34)</f>
        <v/>
      </c>
      <c r="I260" s="55" t="str">
        <f>IF('W10 (17-23.11)'!C34="","",'W10 (17-23.11)'!H34)</f>
        <v/>
      </c>
      <c r="J260" s="47" t="str">
        <f>IF('W10 (17-23.11)'!C34="","",'W10 (17-23.11)'!I34)</f>
        <v/>
      </c>
      <c r="K260" s="47" t="str">
        <f>IF('W10 (17-23.11)'!C34="","",'W10 (17-23.11)'!J34)</f>
        <v/>
      </c>
      <c r="L260" s="47"/>
      <c r="M260" s="54" t="str">
        <f>IF('W10 (17-23.11)'!C34="","",'W10 (17-23.11)'!K34)</f>
        <v/>
      </c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9.5" customHeight="1">
      <c r="A261" s="47" t="str">
        <f t="shared" si="16"/>
        <v/>
      </c>
      <c r="B261" s="47" t="str">
        <f>IF('W11 (24-30.11)'!C31="","","W11")</f>
        <v/>
      </c>
      <c r="C261" s="47" t="str">
        <f>IF('W11 (24-30.11)'!C31="","",'W11 (24-30.11)'!B31)</f>
        <v/>
      </c>
      <c r="D261" s="54" t="str">
        <f>IF('W11 (24-30.11)'!C31="","",'W11 (24-30.11)'!C31)</f>
        <v/>
      </c>
      <c r="E261" s="47" t="str">
        <f>IF('W11 (24-30.11)'!C31="","",'W11 (24-30.11)'!D31)</f>
        <v/>
      </c>
      <c r="F261" s="47" t="str">
        <f>IF('W11 (24-30.11)'!C31="","",'W11 (24-30.11)'!E31)</f>
        <v/>
      </c>
      <c r="G261" s="47" t="str">
        <f>IF('W11 (24-30.11)'!C31="","",'W11 (24-30.11)'!F31)</f>
        <v/>
      </c>
      <c r="H261" s="55" t="str">
        <f>IF('W11 (24-30.11)'!C31="","",'W11 (24-30.11)'!G31)</f>
        <v/>
      </c>
      <c r="I261" s="55" t="str">
        <f>IF('W11 (24-30.11)'!C31="","",'W11 (24-30.11)'!H31)</f>
        <v/>
      </c>
      <c r="J261" s="47" t="str">
        <f>IF('W11 (24-30.11)'!C31="","",'W11 (24-30.11)'!I31)</f>
        <v/>
      </c>
      <c r="K261" s="47" t="str">
        <f>IF('W11 (24-30.11)'!C31="","",'W11 (24-30.11)'!J31)</f>
        <v/>
      </c>
      <c r="L261" s="47"/>
      <c r="M261" s="54" t="str">
        <f>IF('W11 (24-30.11)'!C31="","",'W11 (24-30.11)'!K31)</f>
        <v/>
      </c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9.5" customHeight="1">
      <c r="A262" s="47" t="str">
        <f t="shared" si="16"/>
        <v/>
      </c>
      <c r="B262" s="47" t="str">
        <f>IF('W11 (24-30.11)'!C32="","","W11")</f>
        <v/>
      </c>
      <c r="C262" s="47" t="str">
        <f>IF('W11 (24-30.11)'!C32="","",'W11 (24-30.11)'!B32)</f>
        <v/>
      </c>
      <c r="D262" s="54" t="str">
        <f>IF('W11 (24-30.11)'!C32="","",'W11 (24-30.11)'!C32)</f>
        <v/>
      </c>
      <c r="E262" s="47" t="str">
        <f>IF('W11 (24-30.11)'!C32="","",'W11 (24-30.11)'!D32)</f>
        <v/>
      </c>
      <c r="F262" s="47" t="str">
        <f>IF('W11 (24-30.11)'!C32="","",'W11 (24-30.11)'!E32)</f>
        <v/>
      </c>
      <c r="G262" s="47" t="str">
        <f>IF('W11 (24-30.11)'!C32="","",'W11 (24-30.11)'!F32)</f>
        <v/>
      </c>
      <c r="H262" s="55" t="str">
        <f>IF('W11 (24-30.11)'!C32="","",'W11 (24-30.11)'!G32)</f>
        <v/>
      </c>
      <c r="I262" s="55" t="str">
        <f>IF('W11 (24-30.11)'!C32="","",'W11 (24-30.11)'!H32)</f>
        <v/>
      </c>
      <c r="J262" s="47" t="str">
        <f>IF('W11 (24-30.11)'!C32="","",'W11 (24-30.11)'!I32)</f>
        <v/>
      </c>
      <c r="K262" s="47" t="str">
        <f>IF('W11 (24-30.11)'!C32="","",'W11 (24-30.11)'!J32)</f>
        <v/>
      </c>
      <c r="L262" s="47"/>
      <c r="M262" s="54" t="str">
        <f>IF('W11 (24-30.11)'!C32="","",'W11 (24-30.11)'!K32)</f>
        <v/>
      </c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9.5" customHeight="1">
      <c r="A263" s="47" t="str">
        <f t="shared" si="16"/>
        <v/>
      </c>
      <c r="B263" s="47" t="str">
        <f>IF('W11 (24-30.11)'!C33="","","W11")</f>
        <v/>
      </c>
      <c r="C263" s="47" t="str">
        <f>IF('W11 (24-30.11)'!C33="","",'W11 (24-30.11)'!B33)</f>
        <v/>
      </c>
      <c r="D263" s="54" t="str">
        <f>IF('W11 (24-30.11)'!C33="","",'W11 (24-30.11)'!C33)</f>
        <v/>
      </c>
      <c r="E263" s="47" t="str">
        <f>IF('W11 (24-30.11)'!C33="","",'W11 (24-30.11)'!D33)</f>
        <v/>
      </c>
      <c r="F263" s="47" t="str">
        <f>IF('W11 (24-30.11)'!C33="","",'W11 (24-30.11)'!E33)</f>
        <v/>
      </c>
      <c r="G263" s="47" t="str">
        <f>IF('W11 (24-30.11)'!C33="","",'W11 (24-30.11)'!F33)</f>
        <v/>
      </c>
      <c r="H263" s="55" t="str">
        <f>IF('W11 (24-30.11)'!C33="","",'W11 (24-30.11)'!G33)</f>
        <v/>
      </c>
      <c r="I263" s="55" t="str">
        <f>IF('W11 (24-30.11)'!C33="","",'W11 (24-30.11)'!H33)</f>
        <v/>
      </c>
      <c r="J263" s="47" t="str">
        <f>IF('W11 (24-30.11)'!C33="","",'W11 (24-30.11)'!I33)</f>
        <v/>
      </c>
      <c r="K263" s="47" t="str">
        <f>IF('W11 (24-30.11)'!C33="","",'W11 (24-30.11)'!J33)</f>
        <v/>
      </c>
      <c r="L263" s="47"/>
      <c r="M263" s="54" t="str">
        <f>IF('W11 (24-30.11)'!C33="","",'W11 (24-30.11)'!K33)</f>
        <v/>
      </c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9.5" customHeight="1">
      <c r="A264" s="47" t="str">
        <f t="shared" si="16"/>
        <v/>
      </c>
      <c r="B264" s="47" t="str">
        <f>IF('W11 (24-30.11)'!C34="","","W11")</f>
        <v/>
      </c>
      <c r="C264" s="47" t="str">
        <f>IF('W11 (24-30.11)'!C34="","",'W11 (24-30.11)'!B34)</f>
        <v/>
      </c>
      <c r="D264" s="54" t="str">
        <f>IF('W11 (24-30.11)'!C34="","",'W11 (24-30.11)'!C34)</f>
        <v/>
      </c>
      <c r="E264" s="47" t="str">
        <f>IF('W11 (24-30.11)'!C34="","",'W11 (24-30.11)'!D34)</f>
        <v/>
      </c>
      <c r="F264" s="47" t="str">
        <f>IF('W11 (24-30.11)'!C34="","",'W11 (24-30.11)'!E34)</f>
        <v/>
      </c>
      <c r="G264" s="47" t="str">
        <f>IF('W11 (24-30.11)'!C34="","",'W11 (24-30.11)'!F34)</f>
        <v/>
      </c>
      <c r="H264" s="55" t="str">
        <f>IF('W11 (24-30.11)'!C34="","",'W11 (24-30.11)'!G34)</f>
        <v/>
      </c>
      <c r="I264" s="55" t="str">
        <f>IF('W11 (24-30.11)'!C34="","",'W11 (24-30.11)'!H34)</f>
        <v/>
      </c>
      <c r="J264" s="47" t="str">
        <f>IF('W11 (24-30.11)'!C34="","",'W11 (24-30.11)'!I34)</f>
        <v/>
      </c>
      <c r="K264" s="47" t="str">
        <f>IF('W11 (24-30.11)'!C34="","",'W11 (24-30.11)'!J34)</f>
        <v/>
      </c>
      <c r="L264" s="47"/>
      <c r="M264" s="54" t="str">
        <f>IF('W11 (24-30.11)'!C34="","",'W11 (24-30.11)'!K34)</f>
        <v/>
      </c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9.5" customHeight="1">
      <c r="A265" s="47" t="str">
        <f t="shared" si="16"/>
        <v/>
      </c>
      <c r="B265" s="47" t="str">
        <f>IF('W12 (01-07.12)'!C31="","","W12")</f>
        <v/>
      </c>
      <c r="C265" s="47" t="str">
        <f>IF('W12 (01-07.12)'!C31="","",'W12 (01-07.12)'!B31)</f>
        <v/>
      </c>
      <c r="D265" s="54" t="str">
        <f>IF('W12 (01-07.12)'!C31="","",'W12 (01-07.12)'!C31)</f>
        <v/>
      </c>
      <c r="E265" s="47" t="str">
        <f>IF('W12 (01-07.12)'!C31="","",'W12 (01-07.12)'!D31)</f>
        <v/>
      </c>
      <c r="F265" s="47" t="str">
        <f>IF('W12 (01-07.12)'!C31="","",'W12 (01-07.12)'!E31)</f>
        <v/>
      </c>
      <c r="G265" s="47" t="str">
        <f>IF('W12 (01-07.12)'!C31="","",'W12 (01-07.12)'!F31)</f>
        <v/>
      </c>
      <c r="H265" s="55" t="str">
        <f>IF('W12 (01-07.12)'!C31="","",'W12 (01-07.12)'!G31)</f>
        <v/>
      </c>
      <c r="I265" s="55" t="str">
        <f>IF('W12 (01-07.12)'!C31="","",'W12 (01-07.12)'!H31)</f>
        <v/>
      </c>
      <c r="J265" s="47" t="str">
        <f>IF('W12 (01-07.12)'!C31="","",'W12 (01-07.12)'!I31)</f>
        <v/>
      </c>
      <c r="K265" s="47" t="str">
        <f>IF('W12 (01-07.12)'!C31="","",'W12 (01-07.12)'!J31)</f>
        <v/>
      </c>
      <c r="L265" s="47"/>
      <c r="M265" s="54" t="str">
        <f>IF('W12 (01-07.12)'!C31="","",'W12 (01-07.12)'!K31)</f>
        <v/>
      </c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9.5" customHeight="1">
      <c r="A266" s="47" t="str">
        <f t="shared" si="16"/>
        <v/>
      </c>
      <c r="B266" s="47" t="str">
        <f>IF('W12 (01-07.12)'!C32="","","W12")</f>
        <v/>
      </c>
      <c r="C266" s="47" t="str">
        <f>IF('W12 (01-07.12)'!C32="","",'W12 (01-07.12)'!B32)</f>
        <v/>
      </c>
      <c r="D266" s="54" t="str">
        <f>IF('W12 (01-07.12)'!C32="","",'W12 (01-07.12)'!C32)</f>
        <v/>
      </c>
      <c r="E266" s="47" t="str">
        <f>IF('W12 (01-07.12)'!C32="","",'W12 (01-07.12)'!D32)</f>
        <v/>
      </c>
      <c r="F266" s="47" t="str">
        <f>IF('W12 (01-07.12)'!C32="","",'W12 (01-07.12)'!E32)</f>
        <v/>
      </c>
      <c r="G266" s="47" t="str">
        <f>IF('W12 (01-07.12)'!C32="","",'W12 (01-07.12)'!F32)</f>
        <v/>
      </c>
      <c r="H266" s="55" t="str">
        <f>IF('W12 (01-07.12)'!C32="","",'W12 (01-07.12)'!G32)</f>
        <v/>
      </c>
      <c r="I266" s="55" t="str">
        <f>IF('W12 (01-07.12)'!C32="","",'W12 (01-07.12)'!H32)</f>
        <v/>
      </c>
      <c r="J266" s="47" t="str">
        <f>IF('W12 (01-07.12)'!C32="","",'W12 (01-07.12)'!I32)</f>
        <v/>
      </c>
      <c r="K266" s="47" t="str">
        <f>IF('W12 (01-07.12)'!C32="","",'W12 (01-07.12)'!J32)</f>
        <v/>
      </c>
      <c r="L266" s="47"/>
      <c r="M266" s="54" t="str">
        <f>IF('W12 (01-07.12)'!C32="","",'W12 (01-07.12)'!K32)</f>
        <v/>
      </c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9.5" customHeight="1">
      <c r="A267" s="47" t="str">
        <f t="shared" si="16"/>
        <v/>
      </c>
      <c r="B267" s="47" t="str">
        <f>IF('W12 (01-07.12)'!C33="","","W12")</f>
        <v/>
      </c>
      <c r="C267" s="47" t="str">
        <f>IF('W12 (01-07.12)'!C33="","",'W12 (01-07.12)'!B33)</f>
        <v/>
      </c>
      <c r="D267" s="54" t="str">
        <f>IF('W12 (01-07.12)'!C33="","",'W12 (01-07.12)'!C33)</f>
        <v/>
      </c>
      <c r="E267" s="47" t="str">
        <f>IF('W12 (01-07.12)'!C33="","",'W12 (01-07.12)'!D33)</f>
        <v/>
      </c>
      <c r="F267" s="47" t="str">
        <f>IF('W12 (01-07.12)'!C33="","",'W12 (01-07.12)'!E33)</f>
        <v/>
      </c>
      <c r="G267" s="47" t="str">
        <f>IF('W12 (01-07.12)'!C33="","",'W12 (01-07.12)'!F33)</f>
        <v/>
      </c>
      <c r="H267" s="55" t="str">
        <f>IF('W12 (01-07.12)'!C33="","",'W12 (01-07.12)'!G33)</f>
        <v/>
      </c>
      <c r="I267" s="55" t="str">
        <f>IF('W12 (01-07.12)'!C33="","",'W12 (01-07.12)'!H33)</f>
        <v/>
      </c>
      <c r="J267" s="47" t="str">
        <f>IF('W12 (01-07.12)'!C33="","",'W12 (01-07.12)'!I33)</f>
        <v/>
      </c>
      <c r="K267" s="47" t="str">
        <f>IF('W12 (01-07.12)'!C33="","",'W12 (01-07.12)'!J33)</f>
        <v/>
      </c>
      <c r="L267" s="47"/>
      <c r="M267" s="54" t="str">
        <f>IF('W12 (01-07.12)'!C33="","",'W12 (01-07.12)'!K33)</f>
        <v/>
      </c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9.5" customHeight="1">
      <c r="A268" s="47" t="str">
        <f t="shared" si="16"/>
        <v/>
      </c>
      <c r="B268" s="47" t="str">
        <f>IF('W12 (01-07.12)'!C34="","","W12")</f>
        <v/>
      </c>
      <c r="C268" s="47" t="str">
        <f>IF('W12 (01-07.12)'!C34="","",'W12 (01-07.12)'!B34)</f>
        <v/>
      </c>
      <c r="D268" s="54" t="str">
        <f>IF('W12 (01-07.12)'!C34="","",'W12 (01-07.12)'!C34)</f>
        <v/>
      </c>
      <c r="E268" s="47" t="str">
        <f>IF('W12 (01-07.12)'!C34="","",'W12 (01-07.12)'!D34)</f>
        <v/>
      </c>
      <c r="F268" s="47" t="str">
        <f>IF('W12 (01-07.12)'!C34="","",'W12 (01-07.12)'!E34)</f>
        <v/>
      </c>
      <c r="G268" s="47" t="str">
        <f>IF('W12 (01-07.12)'!C34="","",'W12 (01-07.12)'!F34)</f>
        <v/>
      </c>
      <c r="H268" s="55" t="str">
        <f>IF('W12 (01-07.12)'!C34="","",'W12 (01-07.12)'!G34)</f>
        <v/>
      </c>
      <c r="I268" s="55" t="str">
        <f>IF('W12 (01-07.12)'!C34="","",'W12 (01-07.12)'!H34)</f>
        <v/>
      </c>
      <c r="J268" s="47" t="str">
        <f>IF('W12 (01-07.12)'!C34="","",'W12 (01-07.12)'!I34)</f>
        <v/>
      </c>
      <c r="K268" s="47" t="str">
        <f>IF('W12 (01-07.12)'!C34="","",'W12 (01-07.12)'!J34)</f>
        <v/>
      </c>
      <c r="L268" s="47"/>
      <c r="M268" s="54" t="str">
        <f>IF('W12 (01-07.12)'!C34="","",'W12 (01-07.12)'!K34)</f>
        <v/>
      </c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9.5" customHeight="1">
      <c r="A269" s="47" t="str">
        <f t="shared" si="16"/>
        <v/>
      </c>
      <c r="B269" s="47" t="str">
        <f>IF('W13 (08-14.12)'!C31="","","W13")</f>
        <v/>
      </c>
      <c r="C269" s="47" t="str">
        <f>IF('W13 (08-14.12)'!C31="","",'W13 (08-14.12)'!B31)</f>
        <v/>
      </c>
      <c r="D269" s="54" t="str">
        <f>IF('W13 (08-14.12)'!C31="","",'W13 (08-14.12)'!C31)</f>
        <v/>
      </c>
      <c r="E269" s="47" t="str">
        <f>IF('W13 (08-14.12)'!C31="","",'W13 (08-14.12)'!D31)</f>
        <v/>
      </c>
      <c r="F269" s="47" t="str">
        <f>IF('W13 (08-14.12)'!C31="","",'W13 (08-14.12)'!E31)</f>
        <v/>
      </c>
      <c r="G269" s="47" t="str">
        <f>IF('W13 (08-14.12)'!C31="","",'W13 (08-14.12)'!F31)</f>
        <v/>
      </c>
      <c r="H269" s="55" t="str">
        <f>IF('W13 (08-14.12)'!C31="","",'W13 (08-14.12)'!G31)</f>
        <v/>
      </c>
      <c r="I269" s="55" t="str">
        <f>IF('W13 (08-14.12)'!C31="","",'W13 (08-14.12)'!H31)</f>
        <v/>
      </c>
      <c r="J269" s="47" t="str">
        <f>IF('W13 (08-14.12)'!C31="","",'W13 (08-14.12)'!I31)</f>
        <v/>
      </c>
      <c r="K269" s="47" t="str">
        <f>IF('W13 (08-14.12)'!C31="","",'W13 (08-14.12)'!J31)</f>
        <v/>
      </c>
      <c r="L269" s="47"/>
      <c r="M269" s="54" t="str">
        <f>IF('W13 (08-14.12)'!C31="","",'W13 (08-14.12)'!K31)</f>
        <v/>
      </c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9.5" customHeight="1">
      <c r="A270" s="47" t="str">
        <f t="shared" si="16"/>
        <v/>
      </c>
      <c r="B270" s="47" t="str">
        <f>IF('W13 (08-14.12)'!C32="","","W13")</f>
        <v/>
      </c>
      <c r="C270" s="47" t="str">
        <f>IF('W13 (08-14.12)'!C32="","",'W13 (08-14.12)'!B32)</f>
        <v/>
      </c>
      <c r="D270" s="54" t="str">
        <f>IF('W13 (08-14.12)'!C32="","",'W13 (08-14.12)'!C32)</f>
        <v/>
      </c>
      <c r="E270" s="47" t="str">
        <f>IF('W13 (08-14.12)'!C32="","",'W13 (08-14.12)'!D32)</f>
        <v/>
      </c>
      <c r="F270" s="47" t="str">
        <f>IF('W13 (08-14.12)'!C32="","",'W13 (08-14.12)'!E32)</f>
        <v/>
      </c>
      <c r="G270" s="47" t="str">
        <f>IF('W13 (08-14.12)'!C32="","",'W13 (08-14.12)'!F32)</f>
        <v/>
      </c>
      <c r="H270" s="55" t="str">
        <f>IF('W13 (08-14.12)'!C32="","",'W13 (08-14.12)'!G32)</f>
        <v/>
      </c>
      <c r="I270" s="55" t="str">
        <f>IF('W13 (08-14.12)'!C32="","",'W13 (08-14.12)'!H32)</f>
        <v/>
      </c>
      <c r="J270" s="47" t="str">
        <f>IF('W13 (08-14.12)'!C32="","",'W13 (08-14.12)'!I32)</f>
        <v/>
      </c>
      <c r="K270" s="47" t="str">
        <f>IF('W13 (08-14.12)'!C32="","",'W13 (08-14.12)'!J32)</f>
        <v/>
      </c>
      <c r="L270" s="47"/>
      <c r="M270" s="54" t="str">
        <f>IF('W13 (08-14.12)'!C32="","",'W13 (08-14.12)'!K32)</f>
        <v/>
      </c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9.5" customHeight="1">
      <c r="A271" s="47" t="str">
        <f t="shared" si="16"/>
        <v/>
      </c>
      <c r="B271" s="47" t="str">
        <f>IF('W13 (08-14.12)'!C33="","","W13")</f>
        <v/>
      </c>
      <c r="C271" s="47" t="str">
        <f>IF('W13 (08-14.12)'!C33="","",'W13 (08-14.12)'!B33)</f>
        <v/>
      </c>
      <c r="D271" s="54" t="str">
        <f>IF('W13 (08-14.12)'!C33="","",'W13 (08-14.12)'!C33)</f>
        <v/>
      </c>
      <c r="E271" s="47" t="str">
        <f>IF('W13 (08-14.12)'!C33="","",'W13 (08-14.12)'!D33)</f>
        <v/>
      </c>
      <c r="F271" s="47" t="str">
        <f>IF('W13 (08-14.12)'!C33="","",'W13 (08-14.12)'!E33)</f>
        <v/>
      </c>
      <c r="G271" s="47" t="str">
        <f>IF('W13 (08-14.12)'!C33="","",'W13 (08-14.12)'!F33)</f>
        <v/>
      </c>
      <c r="H271" s="55" t="str">
        <f>IF('W13 (08-14.12)'!C33="","",'W13 (08-14.12)'!G33)</f>
        <v/>
      </c>
      <c r="I271" s="55" t="str">
        <f>IF('W13 (08-14.12)'!C33="","",'W13 (08-14.12)'!H33)</f>
        <v/>
      </c>
      <c r="J271" s="47" t="str">
        <f>IF('W13 (08-14.12)'!C33="","",'W13 (08-14.12)'!I33)</f>
        <v/>
      </c>
      <c r="K271" s="47" t="str">
        <f>IF('W13 (08-14.12)'!C33="","",'W13 (08-14.12)'!J33)</f>
        <v/>
      </c>
      <c r="L271" s="47"/>
      <c r="M271" s="54" t="str">
        <f>IF('W13 (08-14.12)'!C33="","",'W13 (08-14.12)'!K33)</f>
        <v/>
      </c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9.5" customHeight="1">
      <c r="A272" s="47" t="str">
        <f t="shared" si="16"/>
        <v/>
      </c>
      <c r="B272" s="47" t="str">
        <f>IF('W13 (08-14.12)'!C34="","","W13")</f>
        <v/>
      </c>
      <c r="C272" s="47" t="str">
        <f>IF('W13 (08-14.12)'!C34="","",'W13 (08-14.12)'!B34)</f>
        <v/>
      </c>
      <c r="D272" s="54" t="str">
        <f>IF('W13 (08-14.12)'!C34="","",'W13 (08-14.12)'!C34)</f>
        <v/>
      </c>
      <c r="E272" s="47" t="str">
        <f>IF('W13 (08-14.12)'!C34="","",'W13 (08-14.12)'!D34)</f>
        <v/>
      </c>
      <c r="F272" s="47" t="str">
        <f>IF('W13 (08-14.12)'!C34="","",'W13 (08-14.12)'!E34)</f>
        <v/>
      </c>
      <c r="G272" s="47" t="str">
        <f>IF('W13 (08-14.12)'!C34="","",'W13 (08-14.12)'!F34)</f>
        <v/>
      </c>
      <c r="H272" s="55" t="str">
        <f>IF('W13 (08-14.12)'!C34="","",'W13 (08-14.12)'!G34)</f>
        <v/>
      </c>
      <c r="I272" s="55" t="str">
        <f>IF('W13 (08-14.12)'!C34="","",'W13 (08-14.12)'!H34)</f>
        <v/>
      </c>
      <c r="J272" s="47" t="str">
        <f>IF('W13 (08-14.12)'!C34="","",'W13 (08-14.12)'!I34)</f>
        <v/>
      </c>
      <c r="K272" s="47" t="str">
        <f>IF('W13 (08-14.12)'!C34="","",'W13 (08-14.12)'!J34)</f>
        <v/>
      </c>
      <c r="L272" s="47"/>
      <c r="M272" s="54" t="str">
        <f>IF('W13 (08-14.12)'!C34="","",'W13 (08-14.12)'!K34)</f>
        <v/>
      </c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9.5" customHeight="1">
      <c r="A273" s="47" t="str">
        <f t="shared" si="16"/>
        <v/>
      </c>
      <c r="B273" s="47" t="str">
        <f>IF('W14 (15-21.12)'!C31="","","W14")</f>
        <v/>
      </c>
      <c r="C273" s="47" t="str">
        <f>IF('W14 (15-21.12)'!C31="","",'W14 (15-21.12)'!B31)</f>
        <v/>
      </c>
      <c r="D273" s="54" t="str">
        <f>IF('W14 (15-21.12)'!C31="","",'W14 (15-21.12)'!C31)</f>
        <v/>
      </c>
      <c r="E273" s="47" t="str">
        <f>IF('W14 (15-21.12)'!C31="","",'W14 (15-21.12)'!D31)</f>
        <v/>
      </c>
      <c r="F273" s="47" t="str">
        <f>IF('W14 (15-21.12)'!C31="","",'W14 (15-21.12)'!E31)</f>
        <v/>
      </c>
      <c r="G273" s="47" t="str">
        <f>IF('W14 (15-21.12)'!C31="","",'W14 (15-21.12)'!F31)</f>
        <v/>
      </c>
      <c r="H273" s="55" t="str">
        <f>IF('W14 (15-21.12)'!C31="","",'W14 (15-21.12)'!G31)</f>
        <v/>
      </c>
      <c r="I273" s="55" t="str">
        <f>IF('W14 (15-21.12)'!C31="","",'W14 (15-21.12)'!H31)</f>
        <v/>
      </c>
      <c r="J273" s="47" t="str">
        <f>IF('W14 (15-21.12)'!C31="","",'W14 (15-21.12)'!I31)</f>
        <v/>
      </c>
      <c r="K273" s="47" t="str">
        <f>IF('W14 (15-21.12)'!C31="","",'W14 (15-21.12)'!J31)</f>
        <v/>
      </c>
      <c r="L273" s="47"/>
      <c r="M273" s="54" t="str">
        <f>IF('W14 (15-21.12)'!C31="","",'W14 (15-21.12)'!K31)</f>
        <v/>
      </c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9.5" customHeight="1">
      <c r="A274" s="47" t="str">
        <f t="shared" si="16"/>
        <v/>
      </c>
      <c r="B274" s="47" t="str">
        <f>IF('W14 (15-21.12)'!C32="","","W14")</f>
        <v/>
      </c>
      <c r="C274" s="47" t="str">
        <f>IF('W14 (15-21.12)'!C32="","",'W14 (15-21.12)'!B32)</f>
        <v/>
      </c>
      <c r="D274" s="54" t="str">
        <f>IF('W14 (15-21.12)'!C32="","",'W14 (15-21.12)'!C32)</f>
        <v/>
      </c>
      <c r="E274" s="47" t="str">
        <f>IF('W14 (15-21.12)'!C32="","",'W14 (15-21.12)'!D32)</f>
        <v/>
      </c>
      <c r="F274" s="47" t="str">
        <f>IF('W14 (15-21.12)'!C32="","",'W14 (15-21.12)'!E32)</f>
        <v/>
      </c>
      <c r="G274" s="47" t="str">
        <f>IF('W14 (15-21.12)'!C32="","",'W14 (15-21.12)'!F32)</f>
        <v/>
      </c>
      <c r="H274" s="55" t="str">
        <f>IF('W14 (15-21.12)'!C32="","",'W14 (15-21.12)'!G32)</f>
        <v/>
      </c>
      <c r="I274" s="55" t="str">
        <f>IF('W14 (15-21.12)'!C32="","",'W14 (15-21.12)'!H32)</f>
        <v/>
      </c>
      <c r="J274" s="47" t="str">
        <f>IF('W14 (15-21.12)'!C32="","",'W14 (15-21.12)'!I32)</f>
        <v/>
      </c>
      <c r="K274" s="47" t="str">
        <f>IF('W14 (15-21.12)'!C32="","",'W14 (15-21.12)'!J32)</f>
        <v/>
      </c>
      <c r="L274" s="47"/>
      <c r="M274" s="54" t="str">
        <f>IF('W14 (15-21.12)'!C32="","",'W14 (15-21.12)'!K32)</f>
        <v/>
      </c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9.5" customHeight="1">
      <c r="A275" s="47" t="str">
        <f t="shared" si="16"/>
        <v/>
      </c>
      <c r="B275" s="47" t="str">
        <f>IF('W14 (15-21.12)'!C33="","","W14")</f>
        <v/>
      </c>
      <c r="C275" s="47" t="str">
        <f>IF('W14 (15-21.12)'!C33="","",'W14 (15-21.12)'!B33)</f>
        <v/>
      </c>
      <c r="D275" s="54" t="str">
        <f>IF('W14 (15-21.12)'!C33="","",'W14 (15-21.12)'!C33)</f>
        <v/>
      </c>
      <c r="E275" s="47" t="str">
        <f>IF('W14 (15-21.12)'!C33="","",'W14 (15-21.12)'!D33)</f>
        <v/>
      </c>
      <c r="F275" s="47" t="str">
        <f>IF('W14 (15-21.12)'!C33="","",'W14 (15-21.12)'!E33)</f>
        <v/>
      </c>
      <c r="G275" s="47" t="str">
        <f>IF('W14 (15-21.12)'!C33="","",'W14 (15-21.12)'!F33)</f>
        <v/>
      </c>
      <c r="H275" s="55" t="str">
        <f>IF('W14 (15-21.12)'!C33="","",'W14 (15-21.12)'!G33)</f>
        <v/>
      </c>
      <c r="I275" s="55" t="str">
        <f>IF('W14 (15-21.12)'!C33="","",'W14 (15-21.12)'!H33)</f>
        <v/>
      </c>
      <c r="J275" s="47" t="str">
        <f>IF('W14 (15-21.12)'!C33="","",'W14 (15-21.12)'!I33)</f>
        <v/>
      </c>
      <c r="K275" s="47" t="str">
        <f>IF('W14 (15-21.12)'!C33="","",'W14 (15-21.12)'!J33)</f>
        <v/>
      </c>
      <c r="L275" s="47"/>
      <c r="M275" s="54" t="str">
        <f>IF('W14 (15-21.12)'!C33="","",'W14 (15-21.12)'!K33)</f>
        <v/>
      </c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9.5" customHeight="1">
      <c r="A276" s="47" t="str">
        <f t="shared" si="16"/>
        <v/>
      </c>
      <c r="B276" s="47" t="str">
        <f>IF('W14 (15-21.12)'!C34="","","W14")</f>
        <v/>
      </c>
      <c r="C276" s="47" t="str">
        <f>IF('W14 (15-21.12)'!C34="","",'W14 (15-21.12)'!B34)</f>
        <v/>
      </c>
      <c r="D276" s="54" t="str">
        <f>IF('W14 (15-21.12)'!C34="","",'W14 (15-21.12)'!C34)</f>
        <v/>
      </c>
      <c r="E276" s="47" t="str">
        <f>IF('W14 (15-21.12)'!C34="","",'W14 (15-21.12)'!D34)</f>
        <v/>
      </c>
      <c r="F276" s="47" t="str">
        <f>IF('W14 (15-21.12)'!C34="","",'W14 (15-21.12)'!E34)</f>
        <v/>
      </c>
      <c r="G276" s="47" t="str">
        <f>IF('W14 (15-21.12)'!C34="","",'W14 (15-21.12)'!F34)</f>
        <v/>
      </c>
      <c r="H276" s="55" t="str">
        <f>IF('W14 (15-21.12)'!C34="","",'W14 (15-21.12)'!G34)</f>
        <v/>
      </c>
      <c r="I276" s="55" t="str">
        <f>IF('W14 (15-21.12)'!C34="","",'W14 (15-21.12)'!H34)</f>
        <v/>
      </c>
      <c r="J276" s="47" t="str">
        <f>IF('W14 (15-21.12)'!C34="","",'W14 (15-21.12)'!I34)</f>
        <v/>
      </c>
      <c r="K276" s="47" t="str">
        <f>IF('W14 (15-21.12)'!C34="","",'W14 (15-21.12)'!J34)</f>
        <v/>
      </c>
      <c r="L276" s="47"/>
      <c r="M276" s="54" t="str">
        <f>IF('W14 (15-21.12)'!C34="","",'W14 (15-21.12)'!K34)</f>
        <v/>
      </c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9.5" customHeight="1">
      <c r="A277" s="47" t="str">
        <f t="shared" si="16"/>
        <v/>
      </c>
      <c r="B277" s="47" t="str">
        <f>IF('W15 (22-28.12)'!C31="","","W15")</f>
        <v/>
      </c>
      <c r="C277" s="47" t="str">
        <f>IF('W15 (22-28.12)'!C31="","",'W15 (22-28.12)'!B31)</f>
        <v/>
      </c>
      <c r="D277" s="54" t="str">
        <f>IF('W15 (22-28.12)'!C31="","",'W15 (22-28.12)'!C31)</f>
        <v/>
      </c>
      <c r="E277" s="47" t="str">
        <f>IF('W15 (22-28.12)'!C31="","",'W15 (22-28.12)'!D31)</f>
        <v/>
      </c>
      <c r="F277" s="47" t="str">
        <f>IF('W15 (22-28.12)'!C31="","",'W15 (22-28.12)'!E31)</f>
        <v/>
      </c>
      <c r="G277" s="47" t="str">
        <f>IF('W15 (22-28.12)'!C31="","",'W15 (22-28.12)'!F31)</f>
        <v/>
      </c>
      <c r="H277" s="55" t="str">
        <f>IF('W15 (22-28.12)'!C31="","",'W15 (22-28.12)'!G31)</f>
        <v/>
      </c>
      <c r="I277" s="55" t="str">
        <f>IF('W15 (22-28.12)'!C31="","",'W15 (22-28.12)'!H31)</f>
        <v/>
      </c>
      <c r="J277" s="47" t="str">
        <f>IF('W15 (22-28.12)'!C31="","",'W15 (22-28.12)'!I31)</f>
        <v/>
      </c>
      <c r="K277" s="47" t="str">
        <f>IF('W15 (22-28.12)'!C31="","",'W15 (22-28.12)'!J31)</f>
        <v/>
      </c>
      <c r="L277" s="47"/>
      <c r="M277" s="54" t="str">
        <f>IF('W15 (22-28.12)'!C31="","",'W15 (22-28.12)'!K31)</f>
        <v/>
      </c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9.5" customHeight="1">
      <c r="A278" s="47" t="str">
        <f t="shared" si="16"/>
        <v/>
      </c>
      <c r="B278" s="47" t="str">
        <f>IF('W15 (22-28.12)'!C32="","","W15")</f>
        <v/>
      </c>
      <c r="C278" s="47" t="str">
        <f>IF('W15 (22-28.12)'!C32="","",'W15 (22-28.12)'!B32)</f>
        <v/>
      </c>
      <c r="D278" s="54" t="str">
        <f>IF('W15 (22-28.12)'!C32="","",'W15 (22-28.12)'!C32)</f>
        <v/>
      </c>
      <c r="E278" s="47" t="str">
        <f>IF('W15 (22-28.12)'!C32="","",'W15 (22-28.12)'!D32)</f>
        <v/>
      </c>
      <c r="F278" s="47" t="str">
        <f>IF('W15 (22-28.12)'!C32="","",'W15 (22-28.12)'!E32)</f>
        <v/>
      </c>
      <c r="G278" s="47" t="str">
        <f>IF('W15 (22-28.12)'!C32="","",'W15 (22-28.12)'!F32)</f>
        <v/>
      </c>
      <c r="H278" s="55" t="str">
        <f>IF('W15 (22-28.12)'!C32="","",'W15 (22-28.12)'!G32)</f>
        <v/>
      </c>
      <c r="I278" s="55" t="str">
        <f>IF('W15 (22-28.12)'!C32="","",'W15 (22-28.12)'!H32)</f>
        <v/>
      </c>
      <c r="J278" s="47" t="str">
        <f>IF('W15 (22-28.12)'!C32="","",'W15 (22-28.12)'!I32)</f>
        <v/>
      </c>
      <c r="K278" s="47" t="str">
        <f>IF('W15 (22-28.12)'!C32="","",'W15 (22-28.12)'!J32)</f>
        <v/>
      </c>
      <c r="L278" s="47"/>
      <c r="M278" s="54" t="str">
        <f>IF('W15 (22-28.12)'!C32="","",'W15 (22-28.12)'!K32)</f>
        <v/>
      </c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9.5" customHeight="1">
      <c r="A279" s="47" t="str">
        <f t="shared" si="16"/>
        <v/>
      </c>
      <c r="B279" s="47" t="str">
        <f>IF('W15 (22-28.12)'!C33="","","W15")</f>
        <v/>
      </c>
      <c r="C279" s="47" t="str">
        <f>IF('W15 (22-28.12)'!C33="","",'W15 (22-28.12)'!B33)</f>
        <v/>
      </c>
      <c r="D279" s="54" t="str">
        <f>IF('W15 (22-28.12)'!C33="","",'W15 (22-28.12)'!C33)</f>
        <v/>
      </c>
      <c r="E279" s="47" t="str">
        <f>IF('W15 (22-28.12)'!C33="","",'W15 (22-28.12)'!D33)</f>
        <v/>
      </c>
      <c r="F279" s="47" t="str">
        <f>IF('W15 (22-28.12)'!C33="","",'W15 (22-28.12)'!E33)</f>
        <v/>
      </c>
      <c r="G279" s="47" t="str">
        <f>IF('W15 (22-28.12)'!C33="","",'W15 (22-28.12)'!F33)</f>
        <v/>
      </c>
      <c r="H279" s="55" t="str">
        <f>IF('W15 (22-28.12)'!C33="","",'W15 (22-28.12)'!G33)</f>
        <v/>
      </c>
      <c r="I279" s="55" t="str">
        <f>IF('W15 (22-28.12)'!C33="","",'W15 (22-28.12)'!H33)</f>
        <v/>
      </c>
      <c r="J279" s="47" t="str">
        <f>IF('W15 (22-28.12)'!C33="","",'W15 (22-28.12)'!I33)</f>
        <v/>
      </c>
      <c r="K279" s="47" t="str">
        <f>IF('W15 (22-28.12)'!C33="","",'W15 (22-28.12)'!J33)</f>
        <v/>
      </c>
      <c r="L279" s="47"/>
      <c r="M279" s="54" t="str">
        <f>IF('W15 (22-28.12)'!C33="","",'W15 (22-28.12)'!K33)</f>
        <v/>
      </c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9.5" customHeight="1">
      <c r="A280" s="47" t="str">
        <f t="shared" si="16"/>
        <v/>
      </c>
      <c r="B280" s="47" t="str">
        <f>IF('W15 (22-28.12)'!C34="","","W15")</f>
        <v/>
      </c>
      <c r="C280" s="47" t="str">
        <f>IF('W15 (22-28.12)'!C34="","",'W15 (22-28.12)'!B34)</f>
        <v/>
      </c>
      <c r="D280" s="54" t="str">
        <f>IF('W15 (22-28.12)'!C34="","",'W15 (22-28.12)'!C34)</f>
        <v/>
      </c>
      <c r="E280" s="47" t="str">
        <f>IF('W15 (22-28.12)'!C34="","",'W15 (22-28.12)'!D34)</f>
        <v/>
      </c>
      <c r="F280" s="47" t="str">
        <f>IF('W15 (22-28.12)'!C34="","",'W15 (22-28.12)'!E34)</f>
        <v/>
      </c>
      <c r="G280" s="47" t="str">
        <f>IF('W15 (22-28.12)'!C34="","",'W15 (22-28.12)'!F34)</f>
        <v/>
      </c>
      <c r="H280" s="55" t="str">
        <f>IF('W15 (22-28.12)'!C34="","",'W15 (22-28.12)'!G34)</f>
        <v/>
      </c>
      <c r="I280" s="55" t="str">
        <f>IF('W15 (22-28.12)'!C34="","",'W15 (22-28.12)'!H34)</f>
        <v/>
      </c>
      <c r="J280" s="47" t="str">
        <f>IF('W15 (22-28.12)'!C34="","",'W15 (22-28.12)'!I34)</f>
        <v/>
      </c>
      <c r="K280" s="47" t="str">
        <f>IF('W15 (22-28.12)'!C34="","",'W15 (22-28.12)'!J34)</f>
        <v/>
      </c>
      <c r="L280" s="47"/>
      <c r="M280" s="54" t="str">
        <f>IF('W15 (22-28.12)'!C34="","",'W15 (22-28.12)'!K34)</f>
        <v/>
      </c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9.5" customHeight="1">
      <c r="A281" s="47" t="str">
        <f t="shared" si="16"/>
        <v/>
      </c>
      <c r="B281" s="47" t="str">
        <f>IF('W16 (29-04.01)'!C31="","","W16")</f>
        <v/>
      </c>
      <c r="C281" s="47" t="str">
        <f>IF('W16 (29-04.01)'!C31="","",'W16 (29-04.01)'!B31)</f>
        <v/>
      </c>
      <c r="D281" s="54" t="str">
        <f>IF('W16 (29-04.01)'!C31="","",'W16 (29-04.01)'!C31)</f>
        <v/>
      </c>
      <c r="E281" s="47" t="str">
        <f>IF('W16 (29-04.01)'!C31="","",'W16 (29-04.01)'!D31)</f>
        <v/>
      </c>
      <c r="F281" s="47" t="str">
        <f>IF('W16 (29-04.01)'!C31="","",'W16 (29-04.01)'!E31)</f>
        <v/>
      </c>
      <c r="G281" s="47" t="str">
        <f>IF('W16 (29-04.01)'!C31="","",'W16 (29-04.01)'!F31)</f>
        <v/>
      </c>
      <c r="H281" s="55" t="str">
        <f>IF('W16 (29-04.01)'!C31="","",'W16 (29-04.01)'!G31)</f>
        <v/>
      </c>
      <c r="I281" s="55" t="str">
        <f>IF('W16 (29-04.01)'!C31="","",'W16 (29-04.01)'!H31)</f>
        <v/>
      </c>
      <c r="J281" s="47" t="str">
        <f>IF('W16 (29-04.01)'!C31="","",'W16 (29-04.01)'!I31)</f>
        <v/>
      </c>
      <c r="K281" s="47" t="str">
        <f>IF('W16 (29-04.01)'!C31="","",'W16 (29-04.01)'!J31)</f>
        <v/>
      </c>
      <c r="L281" s="47"/>
      <c r="M281" s="54" t="str">
        <f>IF('W16 (29-04.01)'!C31="","",'W16 (29-04.01)'!K31)</f>
        <v/>
      </c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9.5" customHeight="1">
      <c r="A282" s="47" t="str">
        <f t="shared" si="16"/>
        <v/>
      </c>
      <c r="B282" s="47" t="str">
        <f>IF('W16 (29-04.01)'!C32="","","W16")</f>
        <v/>
      </c>
      <c r="C282" s="47" t="str">
        <f>IF('W16 (29-04.01)'!C32="","",'W16 (29-04.01)'!B32)</f>
        <v/>
      </c>
      <c r="D282" s="54" t="str">
        <f>IF('W16 (29-04.01)'!C32="","",'W16 (29-04.01)'!C32)</f>
        <v/>
      </c>
      <c r="E282" s="47" t="str">
        <f>IF('W16 (29-04.01)'!C32="","",'W16 (29-04.01)'!D32)</f>
        <v/>
      </c>
      <c r="F282" s="47" t="str">
        <f>IF('W16 (29-04.01)'!C32="","",'W16 (29-04.01)'!E32)</f>
        <v/>
      </c>
      <c r="G282" s="47" t="str">
        <f>IF('W16 (29-04.01)'!C32="","",'W16 (29-04.01)'!F32)</f>
        <v/>
      </c>
      <c r="H282" s="55" t="str">
        <f>IF('W16 (29-04.01)'!C32="","",'W16 (29-04.01)'!G32)</f>
        <v/>
      </c>
      <c r="I282" s="55" t="str">
        <f>IF('W16 (29-04.01)'!C32="","",'W16 (29-04.01)'!H32)</f>
        <v/>
      </c>
      <c r="J282" s="47" t="str">
        <f>IF('W16 (29-04.01)'!C32="","",'W16 (29-04.01)'!I32)</f>
        <v/>
      </c>
      <c r="K282" s="47" t="str">
        <f>IF('W16 (29-04.01)'!C32="","",'W16 (29-04.01)'!J32)</f>
        <v/>
      </c>
      <c r="L282" s="47"/>
      <c r="M282" s="54" t="str">
        <f>IF('W16 (29-04.01)'!C32="","",'W16 (29-04.01)'!K32)</f>
        <v/>
      </c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9.5" customHeight="1">
      <c r="A283" s="47" t="str">
        <f t="shared" si="16"/>
        <v/>
      </c>
      <c r="B283" s="47" t="str">
        <f>IF('W16 (29-04.01)'!C33="","","W16")</f>
        <v/>
      </c>
      <c r="C283" s="47" t="str">
        <f>IF('W16 (29-04.01)'!C33="","",'W16 (29-04.01)'!B33)</f>
        <v/>
      </c>
      <c r="D283" s="54" t="str">
        <f>IF('W16 (29-04.01)'!C33="","",'W16 (29-04.01)'!C33)</f>
        <v/>
      </c>
      <c r="E283" s="47" t="str">
        <f>IF('W16 (29-04.01)'!C33="","",'W16 (29-04.01)'!D33)</f>
        <v/>
      </c>
      <c r="F283" s="47" t="str">
        <f>IF('W16 (29-04.01)'!C33="","",'W16 (29-04.01)'!E33)</f>
        <v/>
      </c>
      <c r="G283" s="47" t="str">
        <f>IF('W16 (29-04.01)'!C33="","",'W16 (29-04.01)'!F33)</f>
        <v/>
      </c>
      <c r="H283" s="55" t="str">
        <f>IF('W16 (29-04.01)'!C33="","",'W16 (29-04.01)'!G33)</f>
        <v/>
      </c>
      <c r="I283" s="55" t="str">
        <f>IF('W16 (29-04.01)'!C33="","",'W16 (29-04.01)'!H33)</f>
        <v/>
      </c>
      <c r="J283" s="47" t="str">
        <f>IF('W16 (29-04.01)'!C33="","",'W16 (29-04.01)'!I33)</f>
        <v/>
      </c>
      <c r="K283" s="47" t="str">
        <f>IF('W16 (29-04.01)'!C33="","",'W16 (29-04.01)'!J33)</f>
        <v/>
      </c>
      <c r="L283" s="47"/>
      <c r="M283" s="54" t="str">
        <f>IF('W16 (29-04.01)'!C33="","",'W16 (29-04.01)'!K33)</f>
        <v/>
      </c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9.5" customHeight="1">
      <c r="A284" s="47" t="str">
        <f t="shared" si="16"/>
        <v/>
      </c>
      <c r="B284" s="47" t="str">
        <f>IF('W16 (29-04.01)'!C34="","","W16")</f>
        <v/>
      </c>
      <c r="C284" s="47" t="str">
        <f>IF('W16 (29-04.01)'!C34="","",'W16 (29-04.01)'!B34)</f>
        <v/>
      </c>
      <c r="D284" s="54" t="str">
        <f>IF('W16 (29-04.01)'!C34="","",'W16 (29-04.01)'!C34)</f>
        <v/>
      </c>
      <c r="E284" s="47" t="str">
        <f>IF('W16 (29-04.01)'!C34="","",'W16 (29-04.01)'!D34)</f>
        <v/>
      </c>
      <c r="F284" s="47" t="str">
        <f>IF('W16 (29-04.01)'!C34="","",'W16 (29-04.01)'!E34)</f>
        <v/>
      </c>
      <c r="G284" s="47" t="str">
        <f>IF('W16 (29-04.01)'!C34="","",'W16 (29-04.01)'!F34)</f>
        <v/>
      </c>
      <c r="H284" s="55" t="str">
        <f>IF('W16 (29-04.01)'!C34="","",'W16 (29-04.01)'!G34)</f>
        <v/>
      </c>
      <c r="I284" s="55" t="str">
        <f>IF('W16 (29-04.01)'!C34="","",'W16 (29-04.01)'!H34)</f>
        <v/>
      </c>
      <c r="J284" s="47" t="str">
        <f>IF('W16 (29-04.01)'!C34="","",'W16 (29-04.01)'!I34)</f>
        <v/>
      </c>
      <c r="K284" s="47" t="str">
        <f>IF('W16 (29-04.01)'!C34="","",'W16 (29-04.01)'!J34)</f>
        <v/>
      </c>
      <c r="L284" s="47"/>
      <c r="M284" s="54" t="str">
        <f>IF('W16 (29-04.01)'!C34="","",'W16 (29-04.01)'!K34)</f>
        <v/>
      </c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9.5" customHeight="1">
      <c r="A285" s="47"/>
      <c r="B285" s="47"/>
      <c r="C285" s="47"/>
      <c r="D285" s="54"/>
      <c r="E285" s="47"/>
      <c r="F285" s="47"/>
      <c r="G285" s="47"/>
      <c r="H285" s="55"/>
      <c r="I285" s="55"/>
      <c r="J285" s="47"/>
      <c r="K285" s="47"/>
      <c r="L285" s="47"/>
      <c r="M285" s="54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9.5" customHeight="1">
      <c r="A286" s="47"/>
      <c r="B286" s="47"/>
      <c r="C286" s="47"/>
      <c r="D286" s="54"/>
      <c r="E286" s="47"/>
      <c r="F286" s="47"/>
      <c r="G286" s="47"/>
      <c r="H286" s="55"/>
      <c r="I286" s="55"/>
      <c r="J286" s="47"/>
      <c r="K286" s="47"/>
      <c r="L286" s="47"/>
      <c r="M286" s="54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5.5" customHeight="1">
      <c r="A288" s="42" t="s">
        <v>470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6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4.0" customHeight="1">
      <c r="A289" s="215" t="s">
        <v>128</v>
      </c>
      <c r="B289" s="215" t="s">
        <v>179</v>
      </c>
      <c r="C289" s="19" t="s">
        <v>471</v>
      </c>
      <c r="D289" s="13"/>
      <c r="E289" s="14"/>
      <c r="F289" s="215" t="s">
        <v>314</v>
      </c>
      <c r="G289" s="215" t="s">
        <v>472</v>
      </c>
      <c r="H289" s="215" t="s">
        <v>316</v>
      </c>
      <c r="I289" s="215" t="s">
        <v>473</v>
      </c>
      <c r="J289" s="19" t="s">
        <v>474</v>
      </c>
      <c r="K289" s="14"/>
      <c r="L289" s="215" t="s">
        <v>475</v>
      </c>
      <c r="M289" s="215" t="s">
        <v>476</v>
      </c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9.5" customHeight="1">
      <c r="A290" s="47" t="str">
        <f t="shared" ref="A290:A353" si="17">IF(C290="","",COUNTA($C$290:C290))</f>
        <v/>
      </c>
      <c r="B290" s="47" t="str">
        <f>IF('W01 (15-21.09)'!B40="","","W01")</f>
        <v/>
      </c>
      <c r="C290" s="67" t="str">
        <f>IF('W01 (15-21.09)'!B40="","",'W01 (15-21.09)'!B40)</f>
        <v/>
      </c>
      <c r="D290" s="13"/>
      <c r="E290" s="14"/>
      <c r="F290" s="47" t="str">
        <f>IF('W01 (15-21.09)'!B40="","",'W01 (15-21.09)'!D40)</f>
        <v/>
      </c>
      <c r="G290" s="47" t="str">
        <f>IF('W01 (15-21.09)'!B40="","",'W01 (15-21.09)'!E40)</f>
        <v/>
      </c>
      <c r="H290" s="47" t="str">
        <f>IF('W01 (15-21.09)'!B40="","",'W01 (15-21.09)'!F40)</f>
        <v/>
      </c>
      <c r="I290" s="47" t="str">
        <f>IF('W01 (15-21.09)'!B40="","",'W01 (15-21.09)'!G40)</f>
        <v/>
      </c>
      <c r="J290" s="67" t="str">
        <f>IF('W01 (15-21.09)'!B40="","",'W01 (15-21.09)'!H40)</f>
        <v/>
      </c>
      <c r="K290" s="14"/>
      <c r="L290" s="47"/>
      <c r="M290" s="47" t="str">
        <f t="shared" ref="M290:M353" si="18">IF(C290="","",IF(ISNUMBER(SEARCH("Hoàn thành",I290)),"🟢 Đã xử lý xong",IF(ISNUMBER(SEARCH("Đang xử lý",I290)),"🟡 Đang bám sát","🔴 Cần giải quyết")))</f>
        <v/>
      </c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9.5" customHeight="1">
      <c r="A291" s="47" t="str">
        <f t="shared" si="17"/>
        <v/>
      </c>
      <c r="B291" s="47" t="str">
        <f>IF('W01 (15-21.09)'!B41="","","W01")</f>
        <v/>
      </c>
      <c r="C291" s="67" t="str">
        <f>IF('W01 (15-21.09)'!B41="","",'W01 (15-21.09)'!B41)</f>
        <v/>
      </c>
      <c r="D291" s="13"/>
      <c r="E291" s="14"/>
      <c r="F291" s="47" t="str">
        <f>IF('W01 (15-21.09)'!B41="","",'W01 (15-21.09)'!D41)</f>
        <v/>
      </c>
      <c r="G291" s="47" t="str">
        <f>IF('W01 (15-21.09)'!B41="","",'W01 (15-21.09)'!E41)</f>
        <v/>
      </c>
      <c r="H291" s="47" t="str">
        <f>IF('W01 (15-21.09)'!B41="","",'W01 (15-21.09)'!F41)</f>
        <v/>
      </c>
      <c r="I291" s="47" t="str">
        <f>IF('W01 (15-21.09)'!B41="","",'W01 (15-21.09)'!G41)</f>
        <v/>
      </c>
      <c r="J291" s="67" t="str">
        <f>IF('W01 (15-21.09)'!B41="","",'W01 (15-21.09)'!H41)</f>
        <v/>
      </c>
      <c r="K291" s="14"/>
      <c r="L291" s="47"/>
      <c r="M291" s="47" t="str">
        <f t="shared" si="18"/>
        <v/>
      </c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9.5" customHeight="1">
      <c r="A292" s="47" t="str">
        <f t="shared" si="17"/>
        <v/>
      </c>
      <c r="B292" s="47" t="str">
        <f>IF('W01 (15-21.09)'!B42="","","W01")</f>
        <v/>
      </c>
      <c r="C292" s="67" t="str">
        <f>IF('W01 (15-21.09)'!B42="","",'W01 (15-21.09)'!B42)</f>
        <v/>
      </c>
      <c r="D292" s="13"/>
      <c r="E292" s="14"/>
      <c r="F292" s="47" t="str">
        <f>IF('W01 (15-21.09)'!B42="","",'W01 (15-21.09)'!D42)</f>
        <v/>
      </c>
      <c r="G292" s="47" t="str">
        <f>IF('W01 (15-21.09)'!B42="","",'W01 (15-21.09)'!E42)</f>
        <v/>
      </c>
      <c r="H292" s="47" t="str">
        <f>IF('W01 (15-21.09)'!B42="","",'W01 (15-21.09)'!F42)</f>
        <v/>
      </c>
      <c r="I292" s="47" t="str">
        <f>IF('W01 (15-21.09)'!B42="","",'W01 (15-21.09)'!G42)</f>
        <v/>
      </c>
      <c r="J292" s="67" t="str">
        <f>IF('W01 (15-21.09)'!B42="","",'W01 (15-21.09)'!H42)</f>
        <v/>
      </c>
      <c r="K292" s="14"/>
      <c r="L292" s="47"/>
      <c r="M292" s="47" t="str">
        <f t="shared" si="18"/>
        <v/>
      </c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9.5" customHeight="1">
      <c r="A293" s="47" t="str">
        <f t="shared" si="17"/>
        <v/>
      </c>
      <c r="B293" s="47" t="str">
        <f>IF('W01 (15-21.09)'!B43="","","W01")</f>
        <v/>
      </c>
      <c r="C293" s="67" t="str">
        <f>IF('W01 (15-21.09)'!B43="","",'W01 (15-21.09)'!B43)</f>
        <v/>
      </c>
      <c r="D293" s="13"/>
      <c r="E293" s="14"/>
      <c r="F293" s="47" t="str">
        <f>IF('W01 (15-21.09)'!B43="","",'W01 (15-21.09)'!D43)</f>
        <v/>
      </c>
      <c r="G293" s="47" t="str">
        <f>IF('W01 (15-21.09)'!B43="","",'W01 (15-21.09)'!E43)</f>
        <v/>
      </c>
      <c r="H293" s="47" t="str">
        <f>IF('W01 (15-21.09)'!B43="","",'W01 (15-21.09)'!F43)</f>
        <v/>
      </c>
      <c r="I293" s="47" t="str">
        <f>IF('W01 (15-21.09)'!B43="","",'W01 (15-21.09)'!G43)</f>
        <v/>
      </c>
      <c r="J293" s="67" t="str">
        <f>IF('W01 (15-21.09)'!B43="","",'W01 (15-21.09)'!H43)</f>
        <v/>
      </c>
      <c r="K293" s="14"/>
      <c r="L293" s="47"/>
      <c r="M293" s="47" t="str">
        <f t="shared" si="18"/>
        <v/>
      </c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9.5" customHeight="1">
      <c r="A294" s="47" t="str">
        <f t="shared" si="17"/>
        <v/>
      </c>
      <c r="B294" s="47" t="str">
        <f>IF('W02 (22-28.09)'!B45="","","W02")</f>
        <v/>
      </c>
      <c r="C294" s="67" t="str">
        <f>IF('W02 (22-28.09)'!B45="","",'W02 (22-28.09)'!B45)</f>
        <v/>
      </c>
      <c r="D294" s="13"/>
      <c r="E294" s="14"/>
      <c r="F294" s="47" t="str">
        <f>IF('W02 (22-28.09)'!B45="","",'W02 (22-28.09)'!D45)</f>
        <v/>
      </c>
      <c r="G294" s="47" t="str">
        <f>IF('W02 (22-28.09)'!B45="","",'W02 (22-28.09)'!E45)</f>
        <v/>
      </c>
      <c r="H294" s="47" t="str">
        <f>IF('W02 (22-28.09)'!B45="","",'W02 (22-28.09)'!F45)</f>
        <v/>
      </c>
      <c r="I294" s="47" t="str">
        <f>IF('W02 (22-28.09)'!B45="","",'W02 (22-28.09)'!G45)</f>
        <v/>
      </c>
      <c r="J294" s="67" t="str">
        <f>IF('W02 (22-28.09)'!B45="","",'W02 (22-28.09)'!H45)</f>
        <v/>
      </c>
      <c r="K294" s="14"/>
      <c r="L294" s="47"/>
      <c r="M294" s="47" t="str">
        <f t="shared" si="18"/>
        <v/>
      </c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9.5" customHeight="1">
      <c r="A295" s="47" t="str">
        <f t="shared" si="17"/>
        <v/>
      </c>
      <c r="B295" s="47" t="str">
        <f>IF('W02 (22-28.09)'!B46="","","W02")</f>
        <v/>
      </c>
      <c r="C295" s="67" t="str">
        <f>IF('W02 (22-28.09)'!B46="","",'W02 (22-28.09)'!B46)</f>
        <v/>
      </c>
      <c r="D295" s="13"/>
      <c r="E295" s="14"/>
      <c r="F295" s="47" t="str">
        <f>IF('W02 (22-28.09)'!B46="","",'W02 (22-28.09)'!D46)</f>
        <v/>
      </c>
      <c r="G295" s="47" t="str">
        <f>IF('W02 (22-28.09)'!B46="","",'W02 (22-28.09)'!E46)</f>
        <v/>
      </c>
      <c r="H295" s="47" t="str">
        <f>IF('W02 (22-28.09)'!B46="","",'W02 (22-28.09)'!F46)</f>
        <v/>
      </c>
      <c r="I295" s="47" t="str">
        <f>IF('W02 (22-28.09)'!B46="","",'W02 (22-28.09)'!G46)</f>
        <v/>
      </c>
      <c r="J295" s="67" t="str">
        <f>IF('W02 (22-28.09)'!B46="","",'W02 (22-28.09)'!H46)</f>
        <v/>
      </c>
      <c r="K295" s="14"/>
      <c r="L295" s="47"/>
      <c r="M295" s="47" t="str">
        <f t="shared" si="18"/>
        <v/>
      </c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9.5" customHeight="1">
      <c r="A296" s="47" t="str">
        <f t="shared" si="17"/>
        <v/>
      </c>
      <c r="B296" s="47" t="str">
        <f>IF('W02 (22-28.09)'!B47="","","W02")</f>
        <v/>
      </c>
      <c r="C296" s="67" t="str">
        <f>IF('W02 (22-28.09)'!B47="","",'W02 (22-28.09)'!B47)</f>
        <v/>
      </c>
      <c r="D296" s="13"/>
      <c r="E296" s="14"/>
      <c r="F296" s="47" t="str">
        <f>IF('W02 (22-28.09)'!B47="","",'W02 (22-28.09)'!D47)</f>
        <v/>
      </c>
      <c r="G296" s="47" t="str">
        <f>IF('W02 (22-28.09)'!B47="","",'W02 (22-28.09)'!E47)</f>
        <v/>
      </c>
      <c r="H296" s="47" t="str">
        <f>IF('W02 (22-28.09)'!B47="","",'W02 (22-28.09)'!F47)</f>
        <v/>
      </c>
      <c r="I296" s="47" t="str">
        <f>IF('W02 (22-28.09)'!B47="","",'W02 (22-28.09)'!G47)</f>
        <v/>
      </c>
      <c r="J296" s="67" t="str">
        <f>IF('W02 (22-28.09)'!B47="","",'W02 (22-28.09)'!H47)</f>
        <v/>
      </c>
      <c r="K296" s="14"/>
      <c r="L296" s="47"/>
      <c r="M296" s="47" t="str">
        <f t="shared" si="18"/>
        <v/>
      </c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9.5" customHeight="1">
      <c r="A297" s="47" t="str">
        <f t="shared" si="17"/>
        <v/>
      </c>
      <c r="B297" s="47" t="str">
        <f>IF('W02 (22-28.09)'!B48="","","W02")</f>
        <v/>
      </c>
      <c r="C297" s="67" t="str">
        <f>IF('W02 (22-28.09)'!B48="","",'W02 (22-28.09)'!B48)</f>
        <v/>
      </c>
      <c r="D297" s="13"/>
      <c r="E297" s="14"/>
      <c r="F297" s="47" t="str">
        <f>IF('W02 (22-28.09)'!B48="","",'W02 (22-28.09)'!D48)</f>
        <v/>
      </c>
      <c r="G297" s="47" t="str">
        <f>IF('W02 (22-28.09)'!B48="","",'W02 (22-28.09)'!E48)</f>
        <v/>
      </c>
      <c r="H297" s="47" t="str">
        <f>IF('W02 (22-28.09)'!B48="","",'W02 (22-28.09)'!F48)</f>
        <v/>
      </c>
      <c r="I297" s="47" t="str">
        <f>IF('W02 (22-28.09)'!B48="","",'W02 (22-28.09)'!G48)</f>
        <v/>
      </c>
      <c r="J297" s="67" t="str">
        <f>IF('W02 (22-28.09)'!B48="","",'W02 (22-28.09)'!H48)</f>
        <v/>
      </c>
      <c r="K297" s="14"/>
      <c r="L297" s="47"/>
      <c r="M297" s="47" t="str">
        <f t="shared" si="18"/>
        <v/>
      </c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9.5" customHeight="1">
      <c r="A298" s="47" t="str">
        <f t="shared" si="17"/>
        <v/>
      </c>
      <c r="B298" s="47" t="str">
        <f>IF('W03 (29-05.10)'!B43="","","W03")</f>
        <v/>
      </c>
      <c r="C298" s="67" t="str">
        <f>IF('W03 (29-05.10)'!B43="","",'W03 (29-05.10)'!B43)</f>
        <v/>
      </c>
      <c r="D298" s="13"/>
      <c r="E298" s="14"/>
      <c r="F298" s="47" t="str">
        <f>IF('W03 (29-05.10)'!B43="","",'W03 (29-05.10)'!D43)</f>
        <v/>
      </c>
      <c r="G298" s="47" t="str">
        <f>IF('W03 (29-05.10)'!B43="","",'W03 (29-05.10)'!E43)</f>
        <v/>
      </c>
      <c r="H298" s="47" t="str">
        <f>IF('W03 (29-05.10)'!B43="","",'W03 (29-05.10)'!F43)</f>
        <v/>
      </c>
      <c r="I298" s="47" t="str">
        <f>IF('W03 (29-05.10)'!B43="","",'W03 (29-05.10)'!G43)</f>
        <v/>
      </c>
      <c r="J298" s="67" t="str">
        <f>IF('W03 (29-05.10)'!B43="","",'W03 (29-05.10)'!H43)</f>
        <v/>
      </c>
      <c r="K298" s="14"/>
      <c r="L298" s="47"/>
      <c r="M298" s="47" t="str">
        <f t="shared" si="18"/>
        <v/>
      </c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9.5" customHeight="1">
      <c r="A299" s="47" t="str">
        <f t="shared" si="17"/>
        <v/>
      </c>
      <c r="B299" s="47" t="str">
        <f>IF('W03 (29-05.10)'!B44="","","W03")</f>
        <v/>
      </c>
      <c r="C299" s="67" t="str">
        <f>IF('W03 (29-05.10)'!B44="","",'W03 (29-05.10)'!B44)</f>
        <v/>
      </c>
      <c r="D299" s="13"/>
      <c r="E299" s="14"/>
      <c r="F299" s="47" t="str">
        <f>IF('W03 (29-05.10)'!B44="","",'W03 (29-05.10)'!D44)</f>
        <v/>
      </c>
      <c r="G299" s="47" t="str">
        <f>IF('W03 (29-05.10)'!B44="","",'W03 (29-05.10)'!E44)</f>
        <v/>
      </c>
      <c r="H299" s="47" t="str">
        <f>IF('W03 (29-05.10)'!B44="","",'W03 (29-05.10)'!F44)</f>
        <v/>
      </c>
      <c r="I299" s="47" t="str">
        <f>IF('W03 (29-05.10)'!B44="","",'W03 (29-05.10)'!G44)</f>
        <v/>
      </c>
      <c r="J299" s="67" t="str">
        <f>IF('W03 (29-05.10)'!B44="","",'W03 (29-05.10)'!H44)</f>
        <v/>
      </c>
      <c r="K299" s="14"/>
      <c r="L299" s="47"/>
      <c r="M299" s="47" t="str">
        <f t="shared" si="18"/>
        <v/>
      </c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9.5" customHeight="1">
      <c r="A300" s="47" t="str">
        <f t="shared" si="17"/>
        <v/>
      </c>
      <c r="B300" s="47" t="str">
        <f>IF('W03 (29-05.10)'!B45="","","W03")</f>
        <v/>
      </c>
      <c r="C300" s="67" t="str">
        <f>IF('W03 (29-05.10)'!B45="","",'W03 (29-05.10)'!B45)</f>
        <v/>
      </c>
      <c r="D300" s="13"/>
      <c r="E300" s="14"/>
      <c r="F300" s="47" t="str">
        <f>IF('W03 (29-05.10)'!B45="","",'W03 (29-05.10)'!D45)</f>
        <v/>
      </c>
      <c r="G300" s="47" t="str">
        <f>IF('W03 (29-05.10)'!B45="","",'W03 (29-05.10)'!E45)</f>
        <v/>
      </c>
      <c r="H300" s="47" t="str">
        <f>IF('W03 (29-05.10)'!B45="","",'W03 (29-05.10)'!F45)</f>
        <v/>
      </c>
      <c r="I300" s="47" t="str">
        <f>IF('W03 (29-05.10)'!B45="","",'W03 (29-05.10)'!G45)</f>
        <v/>
      </c>
      <c r="J300" s="67" t="str">
        <f>IF('W03 (29-05.10)'!B45="","",'W03 (29-05.10)'!H45)</f>
        <v/>
      </c>
      <c r="K300" s="14"/>
      <c r="L300" s="47"/>
      <c r="M300" s="47" t="str">
        <f t="shared" si="18"/>
        <v/>
      </c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9.5" customHeight="1">
      <c r="A301" s="47" t="str">
        <f t="shared" si="17"/>
        <v/>
      </c>
      <c r="B301" s="47" t="str">
        <f>IF('W03 (29-05.10)'!B46="","","W03")</f>
        <v/>
      </c>
      <c r="C301" s="67" t="str">
        <f>IF('W03 (29-05.10)'!B46="","",'W03 (29-05.10)'!B46)</f>
        <v/>
      </c>
      <c r="D301" s="13"/>
      <c r="E301" s="14"/>
      <c r="F301" s="47" t="str">
        <f>IF('W03 (29-05.10)'!B46="","",'W03 (29-05.10)'!D46)</f>
        <v/>
      </c>
      <c r="G301" s="47" t="str">
        <f>IF('W03 (29-05.10)'!B46="","",'W03 (29-05.10)'!E46)</f>
        <v/>
      </c>
      <c r="H301" s="47" t="str">
        <f>IF('W03 (29-05.10)'!B46="","",'W03 (29-05.10)'!F46)</f>
        <v/>
      </c>
      <c r="I301" s="47" t="str">
        <f>IF('W03 (29-05.10)'!B46="","",'W03 (29-05.10)'!G46)</f>
        <v/>
      </c>
      <c r="J301" s="67" t="str">
        <f>IF('W03 (29-05.10)'!B46="","",'W03 (29-05.10)'!H46)</f>
        <v/>
      </c>
      <c r="K301" s="14"/>
      <c r="L301" s="47"/>
      <c r="M301" s="47" t="str">
        <f t="shared" si="18"/>
        <v/>
      </c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9.5" customHeight="1">
      <c r="A302" s="47" t="str">
        <f t="shared" si="17"/>
        <v/>
      </c>
      <c r="B302" s="47" t="str">
        <f>IF('W04 (06-12.10)'!B43="","","W04")</f>
        <v/>
      </c>
      <c r="C302" s="67" t="str">
        <f>IF('W04 (06-12.10)'!B43="","",'W04 (06-12.10)'!B43)</f>
        <v/>
      </c>
      <c r="D302" s="13"/>
      <c r="E302" s="14"/>
      <c r="F302" s="47" t="str">
        <f>IF('W04 (06-12.10)'!B43="","",'W04 (06-12.10)'!D43)</f>
        <v/>
      </c>
      <c r="G302" s="47" t="str">
        <f>IF('W04 (06-12.10)'!B43="","",'W04 (06-12.10)'!E43)</f>
        <v/>
      </c>
      <c r="H302" s="47" t="str">
        <f>IF('W04 (06-12.10)'!B43="","",'W04 (06-12.10)'!F43)</f>
        <v/>
      </c>
      <c r="I302" s="47" t="str">
        <f>IF('W04 (06-12.10)'!B43="","",'W04 (06-12.10)'!G43)</f>
        <v/>
      </c>
      <c r="J302" s="67" t="str">
        <f>IF('W04 (06-12.10)'!B43="","",'W04 (06-12.10)'!H43)</f>
        <v/>
      </c>
      <c r="K302" s="14"/>
      <c r="L302" s="47"/>
      <c r="M302" s="47" t="str">
        <f t="shared" si="18"/>
        <v/>
      </c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9.5" customHeight="1">
      <c r="A303" s="47" t="str">
        <f t="shared" si="17"/>
        <v/>
      </c>
      <c r="B303" s="47" t="str">
        <f>IF('W04 (06-12.10)'!B44="","","W04")</f>
        <v/>
      </c>
      <c r="C303" s="67" t="str">
        <f>IF('W04 (06-12.10)'!B44="","",'W04 (06-12.10)'!B44)</f>
        <v/>
      </c>
      <c r="D303" s="13"/>
      <c r="E303" s="14"/>
      <c r="F303" s="47" t="str">
        <f>IF('W04 (06-12.10)'!B44="","",'W04 (06-12.10)'!D44)</f>
        <v/>
      </c>
      <c r="G303" s="47" t="str">
        <f>IF('W04 (06-12.10)'!B44="","",'W04 (06-12.10)'!E44)</f>
        <v/>
      </c>
      <c r="H303" s="47" t="str">
        <f>IF('W04 (06-12.10)'!B44="","",'W04 (06-12.10)'!F44)</f>
        <v/>
      </c>
      <c r="I303" s="47" t="str">
        <f>IF('W04 (06-12.10)'!B44="","",'W04 (06-12.10)'!G44)</f>
        <v/>
      </c>
      <c r="J303" s="67" t="str">
        <f>IF('W04 (06-12.10)'!B44="","",'W04 (06-12.10)'!H44)</f>
        <v/>
      </c>
      <c r="K303" s="14"/>
      <c r="L303" s="47"/>
      <c r="M303" s="47" t="str">
        <f t="shared" si="18"/>
        <v/>
      </c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9.5" customHeight="1">
      <c r="A304" s="47" t="str">
        <f t="shared" si="17"/>
        <v/>
      </c>
      <c r="B304" s="47" t="str">
        <f>IF('W04 (06-12.10)'!B45="","","W04")</f>
        <v/>
      </c>
      <c r="C304" s="67" t="str">
        <f>IF('W04 (06-12.10)'!B45="","",'W04 (06-12.10)'!B45)</f>
        <v/>
      </c>
      <c r="D304" s="13"/>
      <c r="E304" s="14"/>
      <c r="F304" s="47" t="str">
        <f>IF('W04 (06-12.10)'!B45="","",'W04 (06-12.10)'!D45)</f>
        <v/>
      </c>
      <c r="G304" s="47" t="str">
        <f>IF('W04 (06-12.10)'!B45="","",'W04 (06-12.10)'!E45)</f>
        <v/>
      </c>
      <c r="H304" s="47" t="str">
        <f>IF('W04 (06-12.10)'!B45="","",'W04 (06-12.10)'!F45)</f>
        <v/>
      </c>
      <c r="I304" s="47" t="str">
        <f>IF('W04 (06-12.10)'!B45="","",'W04 (06-12.10)'!G45)</f>
        <v/>
      </c>
      <c r="J304" s="67" t="str">
        <f>IF('W04 (06-12.10)'!B45="","",'W04 (06-12.10)'!H45)</f>
        <v/>
      </c>
      <c r="K304" s="14"/>
      <c r="L304" s="47"/>
      <c r="M304" s="47" t="str">
        <f t="shared" si="18"/>
        <v/>
      </c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9.5" customHeight="1">
      <c r="A305" s="47" t="str">
        <f t="shared" si="17"/>
        <v/>
      </c>
      <c r="B305" s="47" t="str">
        <f>IF('W04 (06-12.10)'!B46="","","W04")</f>
        <v/>
      </c>
      <c r="C305" s="67" t="str">
        <f>IF('W04 (06-12.10)'!B46="","",'W04 (06-12.10)'!B46)</f>
        <v/>
      </c>
      <c r="D305" s="13"/>
      <c r="E305" s="14"/>
      <c r="F305" s="47" t="str">
        <f>IF('W04 (06-12.10)'!B46="","",'W04 (06-12.10)'!D46)</f>
        <v/>
      </c>
      <c r="G305" s="47" t="str">
        <f>IF('W04 (06-12.10)'!B46="","",'W04 (06-12.10)'!E46)</f>
        <v/>
      </c>
      <c r="H305" s="47" t="str">
        <f>IF('W04 (06-12.10)'!B46="","",'W04 (06-12.10)'!F46)</f>
        <v/>
      </c>
      <c r="I305" s="47" t="str">
        <f>IF('W04 (06-12.10)'!B46="","",'W04 (06-12.10)'!G46)</f>
        <v/>
      </c>
      <c r="J305" s="67" t="str">
        <f>IF('W04 (06-12.10)'!B46="","",'W04 (06-12.10)'!H46)</f>
        <v/>
      </c>
      <c r="K305" s="14"/>
      <c r="L305" s="47"/>
      <c r="M305" s="47" t="str">
        <f t="shared" si="18"/>
        <v/>
      </c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9.5" customHeight="1">
      <c r="A306" s="47" t="str">
        <f t="shared" si="17"/>
        <v/>
      </c>
      <c r="B306" s="47" t="str">
        <f>IF('W05 (13-19.10)'!B43="","","W05")</f>
        <v/>
      </c>
      <c r="C306" s="67" t="str">
        <f>IF('W05 (13-19.10)'!B43="","",'W05 (13-19.10)'!B43)</f>
        <v/>
      </c>
      <c r="D306" s="13"/>
      <c r="E306" s="14"/>
      <c r="F306" s="47" t="str">
        <f>IF('W05 (13-19.10)'!B43="","",'W05 (13-19.10)'!D43)</f>
        <v/>
      </c>
      <c r="G306" s="47" t="str">
        <f>IF('W05 (13-19.10)'!B43="","",'W05 (13-19.10)'!E43)</f>
        <v/>
      </c>
      <c r="H306" s="47" t="str">
        <f>IF('W05 (13-19.10)'!B43="","",'W05 (13-19.10)'!F43)</f>
        <v/>
      </c>
      <c r="I306" s="47" t="str">
        <f>IF('W05 (13-19.10)'!B43="","",'W05 (13-19.10)'!G43)</f>
        <v/>
      </c>
      <c r="J306" s="67" t="str">
        <f>IF('W05 (13-19.10)'!B43="","",'W05 (13-19.10)'!H43)</f>
        <v/>
      </c>
      <c r="K306" s="14"/>
      <c r="L306" s="47"/>
      <c r="M306" s="47" t="str">
        <f t="shared" si="18"/>
        <v/>
      </c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9.5" customHeight="1">
      <c r="A307" s="47" t="str">
        <f t="shared" si="17"/>
        <v/>
      </c>
      <c r="B307" s="47" t="str">
        <f>IF('W05 (13-19.10)'!B44="","","W05")</f>
        <v/>
      </c>
      <c r="C307" s="67" t="str">
        <f>IF('W05 (13-19.10)'!B44="","",'W05 (13-19.10)'!B44)</f>
        <v/>
      </c>
      <c r="D307" s="13"/>
      <c r="E307" s="14"/>
      <c r="F307" s="47" t="str">
        <f>IF('W05 (13-19.10)'!B44="","",'W05 (13-19.10)'!D44)</f>
        <v/>
      </c>
      <c r="G307" s="47" t="str">
        <f>IF('W05 (13-19.10)'!B44="","",'W05 (13-19.10)'!E44)</f>
        <v/>
      </c>
      <c r="H307" s="47" t="str">
        <f>IF('W05 (13-19.10)'!B44="","",'W05 (13-19.10)'!F44)</f>
        <v/>
      </c>
      <c r="I307" s="47" t="str">
        <f>IF('W05 (13-19.10)'!B44="","",'W05 (13-19.10)'!G44)</f>
        <v/>
      </c>
      <c r="J307" s="67" t="str">
        <f>IF('W05 (13-19.10)'!B44="","",'W05 (13-19.10)'!H44)</f>
        <v/>
      </c>
      <c r="K307" s="14"/>
      <c r="L307" s="47"/>
      <c r="M307" s="47" t="str">
        <f t="shared" si="18"/>
        <v/>
      </c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9.5" customHeight="1">
      <c r="A308" s="47" t="str">
        <f t="shared" si="17"/>
        <v/>
      </c>
      <c r="B308" s="47" t="str">
        <f>IF('W05 (13-19.10)'!B45="","","W05")</f>
        <v/>
      </c>
      <c r="C308" s="67" t="str">
        <f>IF('W05 (13-19.10)'!B45="","",'W05 (13-19.10)'!B45)</f>
        <v/>
      </c>
      <c r="D308" s="13"/>
      <c r="E308" s="14"/>
      <c r="F308" s="47" t="str">
        <f>IF('W05 (13-19.10)'!B45="","",'W05 (13-19.10)'!D45)</f>
        <v/>
      </c>
      <c r="G308" s="47" t="str">
        <f>IF('W05 (13-19.10)'!B45="","",'W05 (13-19.10)'!E45)</f>
        <v/>
      </c>
      <c r="H308" s="47" t="str">
        <f>IF('W05 (13-19.10)'!B45="","",'W05 (13-19.10)'!F45)</f>
        <v/>
      </c>
      <c r="I308" s="47" t="str">
        <f>IF('W05 (13-19.10)'!B45="","",'W05 (13-19.10)'!G45)</f>
        <v/>
      </c>
      <c r="J308" s="67" t="str">
        <f>IF('W05 (13-19.10)'!B45="","",'W05 (13-19.10)'!H45)</f>
        <v/>
      </c>
      <c r="K308" s="14"/>
      <c r="L308" s="47"/>
      <c r="M308" s="47" t="str">
        <f t="shared" si="18"/>
        <v/>
      </c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9.5" customHeight="1">
      <c r="A309" s="47" t="str">
        <f t="shared" si="17"/>
        <v/>
      </c>
      <c r="B309" s="47" t="str">
        <f>IF('W05 (13-19.10)'!B46="","","W05")</f>
        <v/>
      </c>
      <c r="C309" s="67" t="str">
        <f>IF('W05 (13-19.10)'!B46="","",'W05 (13-19.10)'!B46)</f>
        <v/>
      </c>
      <c r="D309" s="13"/>
      <c r="E309" s="14"/>
      <c r="F309" s="47" t="str">
        <f>IF('W05 (13-19.10)'!B46="","",'W05 (13-19.10)'!D46)</f>
        <v/>
      </c>
      <c r="G309" s="47" t="str">
        <f>IF('W05 (13-19.10)'!B46="","",'W05 (13-19.10)'!E46)</f>
        <v/>
      </c>
      <c r="H309" s="47" t="str">
        <f>IF('W05 (13-19.10)'!B46="","",'W05 (13-19.10)'!F46)</f>
        <v/>
      </c>
      <c r="I309" s="47" t="str">
        <f>IF('W05 (13-19.10)'!B46="","",'W05 (13-19.10)'!G46)</f>
        <v/>
      </c>
      <c r="J309" s="67" t="str">
        <f>IF('W05 (13-19.10)'!B46="","",'W05 (13-19.10)'!H46)</f>
        <v/>
      </c>
      <c r="K309" s="14"/>
      <c r="L309" s="47"/>
      <c r="M309" s="47" t="str">
        <f t="shared" si="18"/>
        <v/>
      </c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9.5" customHeight="1">
      <c r="A310" s="47" t="str">
        <f t="shared" si="17"/>
        <v/>
      </c>
      <c r="B310" s="47" t="str">
        <f>IF('W06 (20-26.10)'!B43="","","W06")</f>
        <v/>
      </c>
      <c r="C310" s="67" t="str">
        <f>IF('W06 (20-26.10)'!B43="","",'W06 (20-26.10)'!B43)</f>
        <v/>
      </c>
      <c r="D310" s="13"/>
      <c r="E310" s="14"/>
      <c r="F310" s="47" t="str">
        <f>IF('W06 (20-26.10)'!B43="","",'W06 (20-26.10)'!D43)</f>
        <v/>
      </c>
      <c r="G310" s="47" t="str">
        <f>IF('W06 (20-26.10)'!B43="","",'W06 (20-26.10)'!E43)</f>
        <v/>
      </c>
      <c r="H310" s="47" t="str">
        <f>IF('W06 (20-26.10)'!B43="","",'W06 (20-26.10)'!F43)</f>
        <v/>
      </c>
      <c r="I310" s="47" t="str">
        <f>IF('W06 (20-26.10)'!B43="","",'W06 (20-26.10)'!G43)</f>
        <v/>
      </c>
      <c r="J310" s="67" t="str">
        <f>IF('W06 (20-26.10)'!B43="","",'W06 (20-26.10)'!H43)</f>
        <v/>
      </c>
      <c r="K310" s="14"/>
      <c r="L310" s="47"/>
      <c r="M310" s="47" t="str">
        <f t="shared" si="18"/>
        <v/>
      </c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9.5" customHeight="1">
      <c r="A311" s="47" t="str">
        <f t="shared" si="17"/>
        <v/>
      </c>
      <c r="B311" s="47" t="str">
        <f>IF('W06 (20-26.10)'!B44="","","W06")</f>
        <v/>
      </c>
      <c r="C311" s="67" t="str">
        <f>IF('W06 (20-26.10)'!B44="","",'W06 (20-26.10)'!B44)</f>
        <v/>
      </c>
      <c r="D311" s="13"/>
      <c r="E311" s="14"/>
      <c r="F311" s="47" t="str">
        <f>IF('W06 (20-26.10)'!B44="","",'W06 (20-26.10)'!D44)</f>
        <v/>
      </c>
      <c r="G311" s="47" t="str">
        <f>IF('W06 (20-26.10)'!B44="","",'W06 (20-26.10)'!E44)</f>
        <v/>
      </c>
      <c r="H311" s="47" t="str">
        <f>IF('W06 (20-26.10)'!B44="","",'W06 (20-26.10)'!F44)</f>
        <v/>
      </c>
      <c r="I311" s="47" t="str">
        <f>IF('W06 (20-26.10)'!B44="","",'W06 (20-26.10)'!G44)</f>
        <v/>
      </c>
      <c r="J311" s="67" t="str">
        <f>IF('W06 (20-26.10)'!B44="","",'W06 (20-26.10)'!H44)</f>
        <v/>
      </c>
      <c r="K311" s="14"/>
      <c r="L311" s="47"/>
      <c r="M311" s="47" t="str">
        <f t="shared" si="18"/>
        <v/>
      </c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9.5" customHeight="1">
      <c r="A312" s="47" t="str">
        <f t="shared" si="17"/>
        <v/>
      </c>
      <c r="B312" s="47" t="str">
        <f>IF('W06 (20-26.10)'!B45="","","W06")</f>
        <v/>
      </c>
      <c r="C312" s="67" t="str">
        <f>IF('W06 (20-26.10)'!B45="","",'W06 (20-26.10)'!B45)</f>
        <v/>
      </c>
      <c r="D312" s="13"/>
      <c r="E312" s="14"/>
      <c r="F312" s="47" t="str">
        <f>IF('W06 (20-26.10)'!B45="","",'W06 (20-26.10)'!D45)</f>
        <v/>
      </c>
      <c r="G312" s="47" t="str">
        <f>IF('W06 (20-26.10)'!B45="","",'W06 (20-26.10)'!E45)</f>
        <v/>
      </c>
      <c r="H312" s="47" t="str">
        <f>IF('W06 (20-26.10)'!B45="","",'W06 (20-26.10)'!F45)</f>
        <v/>
      </c>
      <c r="I312" s="47" t="str">
        <f>IF('W06 (20-26.10)'!B45="","",'W06 (20-26.10)'!G45)</f>
        <v/>
      </c>
      <c r="J312" s="67" t="str">
        <f>IF('W06 (20-26.10)'!B45="","",'W06 (20-26.10)'!H45)</f>
        <v/>
      </c>
      <c r="K312" s="14"/>
      <c r="L312" s="47"/>
      <c r="M312" s="47" t="str">
        <f t="shared" si="18"/>
        <v/>
      </c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9.5" customHeight="1">
      <c r="A313" s="47" t="str">
        <f t="shared" si="17"/>
        <v/>
      </c>
      <c r="B313" s="47" t="str">
        <f>IF('W06 (20-26.10)'!B46="","","W06")</f>
        <v/>
      </c>
      <c r="C313" s="67" t="str">
        <f>IF('W06 (20-26.10)'!B46="","",'W06 (20-26.10)'!B46)</f>
        <v/>
      </c>
      <c r="D313" s="13"/>
      <c r="E313" s="14"/>
      <c r="F313" s="47" t="str">
        <f>IF('W06 (20-26.10)'!B46="","",'W06 (20-26.10)'!D46)</f>
        <v/>
      </c>
      <c r="G313" s="47" t="str">
        <f>IF('W06 (20-26.10)'!B46="","",'W06 (20-26.10)'!E46)</f>
        <v/>
      </c>
      <c r="H313" s="47" t="str">
        <f>IF('W06 (20-26.10)'!B46="","",'W06 (20-26.10)'!F46)</f>
        <v/>
      </c>
      <c r="I313" s="47" t="str">
        <f>IF('W06 (20-26.10)'!B46="","",'W06 (20-26.10)'!G46)</f>
        <v/>
      </c>
      <c r="J313" s="67" t="str">
        <f>IF('W06 (20-26.10)'!B46="","",'W06 (20-26.10)'!H46)</f>
        <v/>
      </c>
      <c r="K313" s="14"/>
      <c r="L313" s="47"/>
      <c r="M313" s="47" t="str">
        <f t="shared" si="18"/>
        <v/>
      </c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9.5" customHeight="1">
      <c r="A314" s="47" t="str">
        <f t="shared" si="17"/>
        <v/>
      </c>
      <c r="B314" s="47" t="str">
        <f>IF('W07 (27-02.11)'!B43="","","W07")</f>
        <v/>
      </c>
      <c r="C314" s="67" t="str">
        <f>IF('W07 (27-02.11)'!B43="","",'W07 (27-02.11)'!B43)</f>
        <v/>
      </c>
      <c r="D314" s="13"/>
      <c r="E314" s="14"/>
      <c r="F314" s="47" t="str">
        <f>IF('W07 (27-02.11)'!B43="","",'W07 (27-02.11)'!D43)</f>
        <v/>
      </c>
      <c r="G314" s="47" t="str">
        <f>IF('W07 (27-02.11)'!B43="","",'W07 (27-02.11)'!E43)</f>
        <v/>
      </c>
      <c r="H314" s="47" t="str">
        <f>IF('W07 (27-02.11)'!B43="","",'W07 (27-02.11)'!F43)</f>
        <v/>
      </c>
      <c r="I314" s="47" t="str">
        <f>IF('W07 (27-02.11)'!B43="","",'W07 (27-02.11)'!G43)</f>
        <v/>
      </c>
      <c r="J314" s="67" t="str">
        <f>IF('W07 (27-02.11)'!B43="","",'W07 (27-02.11)'!H43)</f>
        <v/>
      </c>
      <c r="K314" s="14"/>
      <c r="L314" s="47"/>
      <c r="M314" s="47" t="str">
        <f t="shared" si="18"/>
        <v/>
      </c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9.5" customHeight="1">
      <c r="A315" s="47" t="str">
        <f t="shared" si="17"/>
        <v/>
      </c>
      <c r="B315" s="47" t="str">
        <f>IF('W07 (27-02.11)'!B44="","","W07")</f>
        <v/>
      </c>
      <c r="C315" s="67" t="str">
        <f>IF('W07 (27-02.11)'!B44="","",'W07 (27-02.11)'!B44)</f>
        <v/>
      </c>
      <c r="D315" s="13"/>
      <c r="E315" s="14"/>
      <c r="F315" s="47" t="str">
        <f>IF('W07 (27-02.11)'!B44="","",'W07 (27-02.11)'!D44)</f>
        <v/>
      </c>
      <c r="G315" s="47" t="str">
        <f>IF('W07 (27-02.11)'!B44="","",'W07 (27-02.11)'!E44)</f>
        <v/>
      </c>
      <c r="H315" s="47" t="str">
        <f>IF('W07 (27-02.11)'!B44="","",'W07 (27-02.11)'!F44)</f>
        <v/>
      </c>
      <c r="I315" s="47" t="str">
        <f>IF('W07 (27-02.11)'!B44="","",'W07 (27-02.11)'!G44)</f>
        <v/>
      </c>
      <c r="J315" s="67" t="str">
        <f>IF('W07 (27-02.11)'!B44="","",'W07 (27-02.11)'!H44)</f>
        <v/>
      </c>
      <c r="K315" s="14"/>
      <c r="L315" s="47"/>
      <c r="M315" s="47" t="str">
        <f t="shared" si="18"/>
        <v/>
      </c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9.5" customHeight="1">
      <c r="A316" s="47" t="str">
        <f t="shared" si="17"/>
        <v/>
      </c>
      <c r="B316" s="47" t="str">
        <f>IF('W07 (27-02.11)'!B45="","","W07")</f>
        <v/>
      </c>
      <c r="C316" s="67" t="str">
        <f>IF('W07 (27-02.11)'!B45="","",'W07 (27-02.11)'!B45)</f>
        <v/>
      </c>
      <c r="D316" s="13"/>
      <c r="E316" s="14"/>
      <c r="F316" s="47" t="str">
        <f>IF('W07 (27-02.11)'!B45="","",'W07 (27-02.11)'!D45)</f>
        <v/>
      </c>
      <c r="G316" s="47" t="str">
        <f>IF('W07 (27-02.11)'!B45="","",'W07 (27-02.11)'!E45)</f>
        <v/>
      </c>
      <c r="H316" s="47" t="str">
        <f>IF('W07 (27-02.11)'!B45="","",'W07 (27-02.11)'!F45)</f>
        <v/>
      </c>
      <c r="I316" s="47" t="str">
        <f>IF('W07 (27-02.11)'!B45="","",'W07 (27-02.11)'!G45)</f>
        <v/>
      </c>
      <c r="J316" s="67" t="str">
        <f>IF('W07 (27-02.11)'!B45="","",'W07 (27-02.11)'!H45)</f>
        <v/>
      </c>
      <c r="K316" s="14"/>
      <c r="L316" s="47"/>
      <c r="M316" s="47" t="str">
        <f t="shared" si="18"/>
        <v/>
      </c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9.5" customHeight="1">
      <c r="A317" s="47" t="str">
        <f t="shared" si="17"/>
        <v/>
      </c>
      <c r="B317" s="47" t="str">
        <f>IF('W07 (27-02.11)'!B46="","","W07")</f>
        <v/>
      </c>
      <c r="C317" s="67" t="str">
        <f>IF('W07 (27-02.11)'!B46="","",'W07 (27-02.11)'!B46)</f>
        <v/>
      </c>
      <c r="D317" s="13"/>
      <c r="E317" s="14"/>
      <c r="F317" s="47" t="str">
        <f>IF('W07 (27-02.11)'!B46="","",'W07 (27-02.11)'!D46)</f>
        <v/>
      </c>
      <c r="G317" s="47" t="str">
        <f>IF('W07 (27-02.11)'!B46="","",'W07 (27-02.11)'!E46)</f>
        <v/>
      </c>
      <c r="H317" s="47" t="str">
        <f>IF('W07 (27-02.11)'!B46="","",'W07 (27-02.11)'!F46)</f>
        <v/>
      </c>
      <c r="I317" s="47" t="str">
        <f>IF('W07 (27-02.11)'!B46="","",'W07 (27-02.11)'!G46)</f>
        <v/>
      </c>
      <c r="J317" s="67" t="str">
        <f>IF('W07 (27-02.11)'!B46="","",'W07 (27-02.11)'!H46)</f>
        <v/>
      </c>
      <c r="K317" s="14"/>
      <c r="L317" s="47"/>
      <c r="M317" s="47" t="str">
        <f t="shared" si="18"/>
        <v/>
      </c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9.5" customHeight="1">
      <c r="A318" s="47" t="str">
        <f t="shared" si="17"/>
        <v/>
      </c>
      <c r="B318" s="47" t="str">
        <f>IF('W08 (03-09.11)'!B43="","","W08")</f>
        <v/>
      </c>
      <c r="C318" s="67" t="str">
        <f>IF('W08 (03-09.11)'!B43="","",'W08 (03-09.11)'!B43)</f>
        <v/>
      </c>
      <c r="D318" s="13"/>
      <c r="E318" s="14"/>
      <c r="F318" s="47" t="str">
        <f>IF('W08 (03-09.11)'!B43="","",'W08 (03-09.11)'!D43)</f>
        <v/>
      </c>
      <c r="G318" s="47" t="str">
        <f>IF('W08 (03-09.11)'!B43="","",'W08 (03-09.11)'!E43)</f>
        <v/>
      </c>
      <c r="H318" s="47" t="str">
        <f>IF('W08 (03-09.11)'!B43="","",'W08 (03-09.11)'!F43)</f>
        <v/>
      </c>
      <c r="I318" s="47" t="str">
        <f>IF('W08 (03-09.11)'!B43="","",'W08 (03-09.11)'!G43)</f>
        <v/>
      </c>
      <c r="J318" s="67" t="str">
        <f>IF('W08 (03-09.11)'!B43="","",'W08 (03-09.11)'!H43)</f>
        <v/>
      </c>
      <c r="K318" s="14"/>
      <c r="L318" s="47"/>
      <c r="M318" s="47" t="str">
        <f t="shared" si="18"/>
        <v/>
      </c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9.5" customHeight="1">
      <c r="A319" s="47" t="str">
        <f t="shared" si="17"/>
        <v/>
      </c>
      <c r="B319" s="47" t="str">
        <f>IF('W08 (03-09.11)'!B44="","","W08")</f>
        <v/>
      </c>
      <c r="C319" s="67" t="str">
        <f>IF('W08 (03-09.11)'!B44="","",'W08 (03-09.11)'!B44)</f>
        <v/>
      </c>
      <c r="D319" s="13"/>
      <c r="E319" s="14"/>
      <c r="F319" s="47" t="str">
        <f>IF('W08 (03-09.11)'!B44="","",'W08 (03-09.11)'!D44)</f>
        <v/>
      </c>
      <c r="G319" s="47" t="str">
        <f>IF('W08 (03-09.11)'!B44="","",'W08 (03-09.11)'!E44)</f>
        <v/>
      </c>
      <c r="H319" s="47" t="str">
        <f>IF('W08 (03-09.11)'!B44="","",'W08 (03-09.11)'!F44)</f>
        <v/>
      </c>
      <c r="I319" s="47" t="str">
        <f>IF('W08 (03-09.11)'!B44="","",'W08 (03-09.11)'!G44)</f>
        <v/>
      </c>
      <c r="J319" s="67" t="str">
        <f>IF('W08 (03-09.11)'!B44="","",'W08 (03-09.11)'!H44)</f>
        <v/>
      </c>
      <c r="K319" s="14"/>
      <c r="L319" s="47"/>
      <c r="M319" s="47" t="str">
        <f t="shared" si="18"/>
        <v/>
      </c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9.5" customHeight="1">
      <c r="A320" s="47" t="str">
        <f t="shared" si="17"/>
        <v/>
      </c>
      <c r="B320" s="47" t="str">
        <f>IF('W08 (03-09.11)'!B45="","","W08")</f>
        <v/>
      </c>
      <c r="C320" s="67" t="str">
        <f>IF('W08 (03-09.11)'!B45="","",'W08 (03-09.11)'!B45)</f>
        <v/>
      </c>
      <c r="D320" s="13"/>
      <c r="E320" s="14"/>
      <c r="F320" s="47" t="str">
        <f>IF('W08 (03-09.11)'!B45="","",'W08 (03-09.11)'!D45)</f>
        <v/>
      </c>
      <c r="G320" s="47" t="str">
        <f>IF('W08 (03-09.11)'!B45="","",'W08 (03-09.11)'!E45)</f>
        <v/>
      </c>
      <c r="H320" s="47" t="str">
        <f>IF('W08 (03-09.11)'!B45="","",'W08 (03-09.11)'!F45)</f>
        <v/>
      </c>
      <c r="I320" s="47" t="str">
        <f>IF('W08 (03-09.11)'!B45="","",'W08 (03-09.11)'!G45)</f>
        <v/>
      </c>
      <c r="J320" s="67" t="str">
        <f>IF('W08 (03-09.11)'!B45="","",'W08 (03-09.11)'!H45)</f>
        <v/>
      </c>
      <c r="K320" s="14"/>
      <c r="L320" s="47"/>
      <c r="M320" s="47" t="str">
        <f t="shared" si="18"/>
        <v/>
      </c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9.5" customHeight="1">
      <c r="A321" s="47" t="str">
        <f t="shared" si="17"/>
        <v/>
      </c>
      <c r="B321" s="47" t="str">
        <f>IF('W08 (03-09.11)'!B46="","","W08")</f>
        <v/>
      </c>
      <c r="C321" s="67" t="str">
        <f>IF('W08 (03-09.11)'!B46="","",'W08 (03-09.11)'!B46)</f>
        <v/>
      </c>
      <c r="D321" s="13"/>
      <c r="E321" s="14"/>
      <c r="F321" s="47" t="str">
        <f>IF('W08 (03-09.11)'!B46="","",'W08 (03-09.11)'!D46)</f>
        <v/>
      </c>
      <c r="G321" s="47" t="str">
        <f>IF('W08 (03-09.11)'!B46="","",'W08 (03-09.11)'!E46)</f>
        <v/>
      </c>
      <c r="H321" s="47" t="str">
        <f>IF('W08 (03-09.11)'!B46="","",'W08 (03-09.11)'!F46)</f>
        <v/>
      </c>
      <c r="I321" s="47" t="str">
        <f>IF('W08 (03-09.11)'!B46="","",'W08 (03-09.11)'!G46)</f>
        <v/>
      </c>
      <c r="J321" s="67" t="str">
        <f>IF('W08 (03-09.11)'!B46="","",'W08 (03-09.11)'!H46)</f>
        <v/>
      </c>
      <c r="K321" s="14"/>
      <c r="L321" s="47"/>
      <c r="M321" s="47" t="str">
        <f t="shared" si="18"/>
        <v/>
      </c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9.5" customHeight="1">
      <c r="A322" s="47" t="str">
        <f t="shared" si="17"/>
        <v/>
      </c>
      <c r="B322" s="47" t="str">
        <f>IF('W09 (10-16.11)'!B43="","","W09")</f>
        <v/>
      </c>
      <c r="C322" s="67" t="str">
        <f>IF('W09 (10-16.11)'!B43="","",'W09 (10-16.11)'!B43)</f>
        <v/>
      </c>
      <c r="D322" s="13"/>
      <c r="E322" s="14"/>
      <c r="F322" s="47" t="str">
        <f>IF('W09 (10-16.11)'!B43="","",'W09 (10-16.11)'!D43)</f>
        <v/>
      </c>
      <c r="G322" s="47" t="str">
        <f>IF('W09 (10-16.11)'!B43="","",'W09 (10-16.11)'!E43)</f>
        <v/>
      </c>
      <c r="H322" s="47" t="str">
        <f>IF('W09 (10-16.11)'!B43="","",'W09 (10-16.11)'!F43)</f>
        <v/>
      </c>
      <c r="I322" s="47" t="str">
        <f>IF('W09 (10-16.11)'!B43="","",'W09 (10-16.11)'!G43)</f>
        <v/>
      </c>
      <c r="J322" s="67" t="str">
        <f>IF('W09 (10-16.11)'!B43="","",'W09 (10-16.11)'!H43)</f>
        <v/>
      </c>
      <c r="K322" s="14"/>
      <c r="L322" s="47"/>
      <c r="M322" s="47" t="str">
        <f t="shared" si="18"/>
        <v/>
      </c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9.5" customHeight="1">
      <c r="A323" s="47" t="str">
        <f t="shared" si="17"/>
        <v/>
      </c>
      <c r="B323" s="47" t="str">
        <f>IF('W09 (10-16.11)'!B44="","","W09")</f>
        <v/>
      </c>
      <c r="C323" s="67" t="str">
        <f>IF('W09 (10-16.11)'!B44="","",'W09 (10-16.11)'!B44)</f>
        <v/>
      </c>
      <c r="D323" s="13"/>
      <c r="E323" s="14"/>
      <c r="F323" s="47" t="str">
        <f>IF('W09 (10-16.11)'!B44="","",'W09 (10-16.11)'!D44)</f>
        <v/>
      </c>
      <c r="G323" s="47" t="str">
        <f>IF('W09 (10-16.11)'!B44="","",'W09 (10-16.11)'!E44)</f>
        <v/>
      </c>
      <c r="H323" s="47" t="str">
        <f>IF('W09 (10-16.11)'!B44="","",'W09 (10-16.11)'!F44)</f>
        <v/>
      </c>
      <c r="I323" s="47" t="str">
        <f>IF('W09 (10-16.11)'!B44="","",'W09 (10-16.11)'!G44)</f>
        <v/>
      </c>
      <c r="J323" s="67" t="str">
        <f>IF('W09 (10-16.11)'!B44="","",'W09 (10-16.11)'!H44)</f>
        <v/>
      </c>
      <c r="K323" s="14"/>
      <c r="L323" s="47"/>
      <c r="M323" s="47" t="str">
        <f t="shared" si="18"/>
        <v/>
      </c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9.5" customHeight="1">
      <c r="A324" s="47" t="str">
        <f t="shared" si="17"/>
        <v/>
      </c>
      <c r="B324" s="47" t="str">
        <f>IF('W09 (10-16.11)'!B45="","","W09")</f>
        <v/>
      </c>
      <c r="C324" s="67" t="str">
        <f>IF('W09 (10-16.11)'!B45="","",'W09 (10-16.11)'!B45)</f>
        <v/>
      </c>
      <c r="D324" s="13"/>
      <c r="E324" s="14"/>
      <c r="F324" s="47" t="str">
        <f>IF('W09 (10-16.11)'!B45="","",'W09 (10-16.11)'!D45)</f>
        <v/>
      </c>
      <c r="G324" s="47" t="str">
        <f>IF('W09 (10-16.11)'!B45="","",'W09 (10-16.11)'!E45)</f>
        <v/>
      </c>
      <c r="H324" s="47" t="str">
        <f>IF('W09 (10-16.11)'!B45="","",'W09 (10-16.11)'!F45)</f>
        <v/>
      </c>
      <c r="I324" s="47" t="str">
        <f>IF('W09 (10-16.11)'!B45="","",'W09 (10-16.11)'!G45)</f>
        <v/>
      </c>
      <c r="J324" s="67" t="str">
        <f>IF('W09 (10-16.11)'!B45="","",'W09 (10-16.11)'!H45)</f>
        <v/>
      </c>
      <c r="K324" s="14"/>
      <c r="L324" s="47"/>
      <c r="M324" s="47" t="str">
        <f t="shared" si="18"/>
        <v/>
      </c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9.5" customHeight="1">
      <c r="A325" s="47" t="str">
        <f t="shared" si="17"/>
        <v/>
      </c>
      <c r="B325" s="47" t="str">
        <f>IF('W09 (10-16.11)'!B46="","","W09")</f>
        <v/>
      </c>
      <c r="C325" s="67" t="str">
        <f>IF('W09 (10-16.11)'!B46="","",'W09 (10-16.11)'!B46)</f>
        <v/>
      </c>
      <c r="D325" s="13"/>
      <c r="E325" s="14"/>
      <c r="F325" s="47" t="str">
        <f>IF('W09 (10-16.11)'!B46="","",'W09 (10-16.11)'!D46)</f>
        <v/>
      </c>
      <c r="G325" s="47" t="str">
        <f>IF('W09 (10-16.11)'!B46="","",'W09 (10-16.11)'!E46)</f>
        <v/>
      </c>
      <c r="H325" s="47" t="str">
        <f>IF('W09 (10-16.11)'!B46="","",'W09 (10-16.11)'!F46)</f>
        <v/>
      </c>
      <c r="I325" s="47" t="str">
        <f>IF('W09 (10-16.11)'!B46="","",'W09 (10-16.11)'!G46)</f>
        <v/>
      </c>
      <c r="J325" s="67" t="str">
        <f>IF('W09 (10-16.11)'!B46="","",'W09 (10-16.11)'!H46)</f>
        <v/>
      </c>
      <c r="K325" s="14"/>
      <c r="L325" s="47"/>
      <c r="M325" s="47" t="str">
        <f t="shared" si="18"/>
        <v/>
      </c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9.5" customHeight="1">
      <c r="A326" s="47" t="str">
        <f t="shared" si="17"/>
        <v/>
      </c>
      <c r="B326" s="47" t="str">
        <f>IF('W10 (17-23.11)'!B43="","","W10")</f>
        <v/>
      </c>
      <c r="C326" s="67" t="str">
        <f>IF('W10 (17-23.11)'!B43="","",'W10 (17-23.11)'!B43)</f>
        <v/>
      </c>
      <c r="D326" s="13"/>
      <c r="E326" s="14"/>
      <c r="F326" s="47" t="str">
        <f>IF('W10 (17-23.11)'!B43="","",'W10 (17-23.11)'!D43)</f>
        <v/>
      </c>
      <c r="G326" s="47" t="str">
        <f>IF('W10 (17-23.11)'!B43="","",'W10 (17-23.11)'!E43)</f>
        <v/>
      </c>
      <c r="H326" s="47" t="str">
        <f>IF('W10 (17-23.11)'!B43="","",'W10 (17-23.11)'!F43)</f>
        <v/>
      </c>
      <c r="I326" s="47" t="str">
        <f>IF('W10 (17-23.11)'!B43="","",'W10 (17-23.11)'!G43)</f>
        <v/>
      </c>
      <c r="J326" s="67" t="str">
        <f>IF('W10 (17-23.11)'!B43="","",'W10 (17-23.11)'!H43)</f>
        <v/>
      </c>
      <c r="K326" s="14"/>
      <c r="L326" s="47"/>
      <c r="M326" s="47" t="str">
        <f t="shared" si="18"/>
        <v/>
      </c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9.5" customHeight="1">
      <c r="A327" s="47" t="str">
        <f t="shared" si="17"/>
        <v/>
      </c>
      <c r="B327" s="47" t="str">
        <f>IF('W10 (17-23.11)'!B44="","","W10")</f>
        <v/>
      </c>
      <c r="C327" s="67" t="str">
        <f>IF('W10 (17-23.11)'!B44="","",'W10 (17-23.11)'!B44)</f>
        <v/>
      </c>
      <c r="D327" s="13"/>
      <c r="E327" s="14"/>
      <c r="F327" s="47" t="str">
        <f>IF('W10 (17-23.11)'!B44="","",'W10 (17-23.11)'!D44)</f>
        <v/>
      </c>
      <c r="G327" s="47" t="str">
        <f>IF('W10 (17-23.11)'!B44="","",'W10 (17-23.11)'!E44)</f>
        <v/>
      </c>
      <c r="H327" s="47" t="str">
        <f>IF('W10 (17-23.11)'!B44="","",'W10 (17-23.11)'!F44)</f>
        <v/>
      </c>
      <c r="I327" s="47" t="str">
        <f>IF('W10 (17-23.11)'!B44="","",'W10 (17-23.11)'!G44)</f>
        <v/>
      </c>
      <c r="J327" s="67" t="str">
        <f>IF('W10 (17-23.11)'!B44="","",'W10 (17-23.11)'!H44)</f>
        <v/>
      </c>
      <c r="K327" s="14"/>
      <c r="L327" s="47"/>
      <c r="M327" s="47" t="str">
        <f t="shared" si="18"/>
        <v/>
      </c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9.5" customHeight="1">
      <c r="A328" s="47" t="str">
        <f t="shared" si="17"/>
        <v/>
      </c>
      <c r="B328" s="47" t="str">
        <f>IF('W10 (17-23.11)'!B45="","","W10")</f>
        <v/>
      </c>
      <c r="C328" s="67" t="str">
        <f>IF('W10 (17-23.11)'!B45="","",'W10 (17-23.11)'!B45)</f>
        <v/>
      </c>
      <c r="D328" s="13"/>
      <c r="E328" s="14"/>
      <c r="F328" s="47" t="str">
        <f>IF('W10 (17-23.11)'!B45="","",'W10 (17-23.11)'!D45)</f>
        <v/>
      </c>
      <c r="G328" s="47" t="str">
        <f>IF('W10 (17-23.11)'!B45="","",'W10 (17-23.11)'!E45)</f>
        <v/>
      </c>
      <c r="H328" s="47" t="str">
        <f>IF('W10 (17-23.11)'!B45="","",'W10 (17-23.11)'!F45)</f>
        <v/>
      </c>
      <c r="I328" s="47" t="str">
        <f>IF('W10 (17-23.11)'!B45="","",'W10 (17-23.11)'!G45)</f>
        <v/>
      </c>
      <c r="J328" s="67" t="str">
        <f>IF('W10 (17-23.11)'!B45="","",'W10 (17-23.11)'!H45)</f>
        <v/>
      </c>
      <c r="K328" s="14"/>
      <c r="L328" s="47"/>
      <c r="M328" s="47" t="str">
        <f t="shared" si="18"/>
        <v/>
      </c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9.5" customHeight="1">
      <c r="A329" s="47" t="str">
        <f t="shared" si="17"/>
        <v/>
      </c>
      <c r="B329" s="47" t="str">
        <f>IF('W10 (17-23.11)'!B46="","","W10")</f>
        <v/>
      </c>
      <c r="C329" s="67" t="str">
        <f>IF('W10 (17-23.11)'!B46="","",'W10 (17-23.11)'!B46)</f>
        <v/>
      </c>
      <c r="D329" s="13"/>
      <c r="E329" s="14"/>
      <c r="F329" s="47" t="str">
        <f>IF('W10 (17-23.11)'!B46="","",'W10 (17-23.11)'!D46)</f>
        <v/>
      </c>
      <c r="G329" s="47" t="str">
        <f>IF('W10 (17-23.11)'!B46="","",'W10 (17-23.11)'!E46)</f>
        <v/>
      </c>
      <c r="H329" s="47" t="str">
        <f>IF('W10 (17-23.11)'!B46="","",'W10 (17-23.11)'!F46)</f>
        <v/>
      </c>
      <c r="I329" s="47" t="str">
        <f>IF('W10 (17-23.11)'!B46="","",'W10 (17-23.11)'!G46)</f>
        <v/>
      </c>
      <c r="J329" s="67" t="str">
        <f>IF('W10 (17-23.11)'!B46="","",'W10 (17-23.11)'!H46)</f>
        <v/>
      </c>
      <c r="K329" s="14"/>
      <c r="L329" s="47"/>
      <c r="M329" s="47" t="str">
        <f t="shared" si="18"/>
        <v/>
      </c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9.5" customHeight="1">
      <c r="A330" s="47" t="str">
        <f t="shared" si="17"/>
        <v/>
      </c>
      <c r="B330" s="47" t="str">
        <f>IF('W11 (24-30.11)'!B43="","","W11")</f>
        <v/>
      </c>
      <c r="C330" s="67" t="str">
        <f>IF('W11 (24-30.11)'!B43="","",'W11 (24-30.11)'!B43)</f>
        <v/>
      </c>
      <c r="D330" s="13"/>
      <c r="E330" s="14"/>
      <c r="F330" s="47" t="str">
        <f>IF('W11 (24-30.11)'!B43="","",'W11 (24-30.11)'!D43)</f>
        <v/>
      </c>
      <c r="G330" s="47" t="str">
        <f>IF('W11 (24-30.11)'!B43="","",'W11 (24-30.11)'!E43)</f>
        <v/>
      </c>
      <c r="H330" s="47" t="str">
        <f>IF('W11 (24-30.11)'!B43="","",'W11 (24-30.11)'!F43)</f>
        <v/>
      </c>
      <c r="I330" s="47" t="str">
        <f>IF('W11 (24-30.11)'!B43="","",'W11 (24-30.11)'!G43)</f>
        <v/>
      </c>
      <c r="J330" s="67" t="str">
        <f>IF('W11 (24-30.11)'!B43="","",'W11 (24-30.11)'!H43)</f>
        <v/>
      </c>
      <c r="K330" s="14"/>
      <c r="L330" s="47"/>
      <c r="M330" s="47" t="str">
        <f t="shared" si="18"/>
        <v/>
      </c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9.5" customHeight="1">
      <c r="A331" s="47" t="str">
        <f t="shared" si="17"/>
        <v/>
      </c>
      <c r="B331" s="47" t="str">
        <f>IF('W11 (24-30.11)'!B44="","","W11")</f>
        <v/>
      </c>
      <c r="C331" s="67" t="str">
        <f>IF('W11 (24-30.11)'!B44="","",'W11 (24-30.11)'!B44)</f>
        <v/>
      </c>
      <c r="D331" s="13"/>
      <c r="E331" s="14"/>
      <c r="F331" s="47" t="str">
        <f>IF('W11 (24-30.11)'!B44="","",'W11 (24-30.11)'!D44)</f>
        <v/>
      </c>
      <c r="G331" s="47" t="str">
        <f>IF('W11 (24-30.11)'!B44="","",'W11 (24-30.11)'!E44)</f>
        <v/>
      </c>
      <c r="H331" s="47" t="str">
        <f>IF('W11 (24-30.11)'!B44="","",'W11 (24-30.11)'!F44)</f>
        <v/>
      </c>
      <c r="I331" s="47" t="str">
        <f>IF('W11 (24-30.11)'!B44="","",'W11 (24-30.11)'!G44)</f>
        <v/>
      </c>
      <c r="J331" s="67" t="str">
        <f>IF('W11 (24-30.11)'!B44="","",'W11 (24-30.11)'!H44)</f>
        <v/>
      </c>
      <c r="K331" s="14"/>
      <c r="L331" s="47"/>
      <c r="M331" s="47" t="str">
        <f t="shared" si="18"/>
        <v/>
      </c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9.5" customHeight="1">
      <c r="A332" s="47" t="str">
        <f t="shared" si="17"/>
        <v/>
      </c>
      <c r="B332" s="47" t="str">
        <f>IF('W11 (24-30.11)'!B45="","","W11")</f>
        <v/>
      </c>
      <c r="C332" s="67" t="str">
        <f>IF('W11 (24-30.11)'!B45="","",'W11 (24-30.11)'!B45)</f>
        <v/>
      </c>
      <c r="D332" s="13"/>
      <c r="E332" s="14"/>
      <c r="F332" s="47" t="str">
        <f>IF('W11 (24-30.11)'!B45="","",'W11 (24-30.11)'!D45)</f>
        <v/>
      </c>
      <c r="G332" s="47" t="str">
        <f>IF('W11 (24-30.11)'!B45="","",'W11 (24-30.11)'!E45)</f>
        <v/>
      </c>
      <c r="H332" s="47" t="str">
        <f>IF('W11 (24-30.11)'!B45="","",'W11 (24-30.11)'!F45)</f>
        <v/>
      </c>
      <c r="I332" s="47" t="str">
        <f>IF('W11 (24-30.11)'!B45="","",'W11 (24-30.11)'!G45)</f>
        <v/>
      </c>
      <c r="J332" s="67" t="str">
        <f>IF('W11 (24-30.11)'!B45="","",'W11 (24-30.11)'!H45)</f>
        <v/>
      </c>
      <c r="K332" s="14"/>
      <c r="L332" s="47"/>
      <c r="M332" s="47" t="str">
        <f t="shared" si="18"/>
        <v/>
      </c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9.5" customHeight="1">
      <c r="A333" s="47" t="str">
        <f t="shared" si="17"/>
        <v/>
      </c>
      <c r="B333" s="47" t="str">
        <f>IF('W11 (24-30.11)'!B46="","","W11")</f>
        <v/>
      </c>
      <c r="C333" s="67" t="str">
        <f>IF('W11 (24-30.11)'!B46="","",'W11 (24-30.11)'!B46)</f>
        <v/>
      </c>
      <c r="D333" s="13"/>
      <c r="E333" s="14"/>
      <c r="F333" s="47" t="str">
        <f>IF('W11 (24-30.11)'!B46="","",'W11 (24-30.11)'!D46)</f>
        <v/>
      </c>
      <c r="G333" s="47" t="str">
        <f>IF('W11 (24-30.11)'!B46="","",'W11 (24-30.11)'!E46)</f>
        <v/>
      </c>
      <c r="H333" s="47" t="str">
        <f>IF('W11 (24-30.11)'!B46="","",'W11 (24-30.11)'!F46)</f>
        <v/>
      </c>
      <c r="I333" s="47" t="str">
        <f>IF('W11 (24-30.11)'!B46="","",'W11 (24-30.11)'!G46)</f>
        <v/>
      </c>
      <c r="J333" s="67" t="str">
        <f>IF('W11 (24-30.11)'!B46="","",'W11 (24-30.11)'!H46)</f>
        <v/>
      </c>
      <c r="K333" s="14"/>
      <c r="L333" s="47"/>
      <c r="M333" s="47" t="str">
        <f t="shared" si="18"/>
        <v/>
      </c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9.5" customHeight="1">
      <c r="A334" s="47" t="str">
        <f t="shared" si="17"/>
        <v/>
      </c>
      <c r="B334" s="47" t="str">
        <f>IF('W12 (01-07.12)'!B43="","","W12")</f>
        <v/>
      </c>
      <c r="C334" s="67" t="str">
        <f>IF('W12 (01-07.12)'!B43="","",'W12 (01-07.12)'!B43)</f>
        <v/>
      </c>
      <c r="D334" s="13"/>
      <c r="E334" s="14"/>
      <c r="F334" s="47" t="str">
        <f>IF('W12 (01-07.12)'!B43="","",'W12 (01-07.12)'!D43)</f>
        <v/>
      </c>
      <c r="G334" s="47" t="str">
        <f>IF('W12 (01-07.12)'!B43="","",'W12 (01-07.12)'!E43)</f>
        <v/>
      </c>
      <c r="H334" s="47" t="str">
        <f>IF('W12 (01-07.12)'!B43="","",'W12 (01-07.12)'!F43)</f>
        <v/>
      </c>
      <c r="I334" s="47" t="str">
        <f>IF('W12 (01-07.12)'!B43="","",'W12 (01-07.12)'!G43)</f>
        <v/>
      </c>
      <c r="J334" s="67" t="str">
        <f>IF('W12 (01-07.12)'!B43="","",'W12 (01-07.12)'!H43)</f>
        <v/>
      </c>
      <c r="K334" s="14"/>
      <c r="L334" s="47"/>
      <c r="M334" s="47" t="str">
        <f t="shared" si="18"/>
        <v/>
      </c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9.5" customHeight="1">
      <c r="A335" s="47" t="str">
        <f t="shared" si="17"/>
        <v/>
      </c>
      <c r="B335" s="47" t="str">
        <f>IF('W12 (01-07.12)'!B44="","","W12")</f>
        <v/>
      </c>
      <c r="C335" s="67" t="str">
        <f>IF('W12 (01-07.12)'!B44="","",'W12 (01-07.12)'!B44)</f>
        <v/>
      </c>
      <c r="D335" s="13"/>
      <c r="E335" s="14"/>
      <c r="F335" s="47" t="str">
        <f>IF('W12 (01-07.12)'!B44="","",'W12 (01-07.12)'!D44)</f>
        <v/>
      </c>
      <c r="G335" s="47" t="str">
        <f>IF('W12 (01-07.12)'!B44="","",'W12 (01-07.12)'!E44)</f>
        <v/>
      </c>
      <c r="H335" s="47" t="str">
        <f>IF('W12 (01-07.12)'!B44="","",'W12 (01-07.12)'!F44)</f>
        <v/>
      </c>
      <c r="I335" s="47" t="str">
        <f>IF('W12 (01-07.12)'!B44="","",'W12 (01-07.12)'!G44)</f>
        <v/>
      </c>
      <c r="J335" s="67" t="str">
        <f>IF('W12 (01-07.12)'!B44="","",'W12 (01-07.12)'!H44)</f>
        <v/>
      </c>
      <c r="K335" s="14"/>
      <c r="L335" s="47"/>
      <c r="M335" s="47" t="str">
        <f t="shared" si="18"/>
        <v/>
      </c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9.5" customHeight="1">
      <c r="A336" s="47" t="str">
        <f t="shared" si="17"/>
        <v/>
      </c>
      <c r="B336" s="47" t="str">
        <f>IF('W12 (01-07.12)'!B45="","","W12")</f>
        <v/>
      </c>
      <c r="C336" s="67" t="str">
        <f>IF('W12 (01-07.12)'!B45="","",'W12 (01-07.12)'!B45)</f>
        <v/>
      </c>
      <c r="D336" s="13"/>
      <c r="E336" s="14"/>
      <c r="F336" s="47" t="str">
        <f>IF('W12 (01-07.12)'!B45="","",'W12 (01-07.12)'!D45)</f>
        <v/>
      </c>
      <c r="G336" s="47" t="str">
        <f>IF('W12 (01-07.12)'!B45="","",'W12 (01-07.12)'!E45)</f>
        <v/>
      </c>
      <c r="H336" s="47" t="str">
        <f>IF('W12 (01-07.12)'!B45="","",'W12 (01-07.12)'!F45)</f>
        <v/>
      </c>
      <c r="I336" s="47" t="str">
        <f>IF('W12 (01-07.12)'!B45="","",'W12 (01-07.12)'!G45)</f>
        <v/>
      </c>
      <c r="J336" s="67" t="str">
        <f>IF('W12 (01-07.12)'!B45="","",'W12 (01-07.12)'!H45)</f>
        <v/>
      </c>
      <c r="K336" s="14"/>
      <c r="L336" s="47"/>
      <c r="M336" s="47" t="str">
        <f t="shared" si="18"/>
        <v/>
      </c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9.5" customHeight="1">
      <c r="A337" s="47" t="str">
        <f t="shared" si="17"/>
        <v/>
      </c>
      <c r="B337" s="47" t="str">
        <f>IF('W12 (01-07.12)'!B46="","","W12")</f>
        <v/>
      </c>
      <c r="C337" s="67" t="str">
        <f>IF('W12 (01-07.12)'!B46="","",'W12 (01-07.12)'!B46)</f>
        <v/>
      </c>
      <c r="D337" s="13"/>
      <c r="E337" s="14"/>
      <c r="F337" s="47" t="str">
        <f>IF('W12 (01-07.12)'!B46="","",'W12 (01-07.12)'!D46)</f>
        <v/>
      </c>
      <c r="G337" s="47" t="str">
        <f>IF('W12 (01-07.12)'!B46="","",'W12 (01-07.12)'!E46)</f>
        <v/>
      </c>
      <c r="H337" s="47" t="str">
        <f>IF('W12 (01-07.12)'!B46="","",'W12 (01-07.12)'!F46)</f>
        <v/>
      </c>
      <c r="I337" s="47" t="str">
        <f>IF('W12 (01-07.12)'!B46="","",'W12 (01-07.12)'!G46)</f>
        <v/>
      </c>
      <c r="J337" s="67" t="str">
        <f>IF('W12 (01-07.12)'!B46="","",'W12 (01-07.12)'!H46)</f>
        <v/>
      </c>
      <c r="K337" s="14"/>
      <c r="L337" s="47"/>
      <c r="M337" s="47" t="str">
        <f t="shared" si="18"/>
        <v/>
      </c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9.5" customHeight="1">
      <c r="A338" s="47" t="str">
        <f t="shared" si="17"/>
        <v/>
      </c>
      <c r="B338" s="47" t="str">
        <f>IF('W13 (08-14.12)'!B43="","","W13")</f>
        <v/>
      </c>
      <c r="C338" s="67" t="str">
        <f>IF('W13 (08-14.12)'!B43="","",'W13 (08-14.12)'!B43)</f>
        <v/>
      </c>
      <c r="D338" s="13"/>
      <c r="E338" s="14"/>
      <c r="F338" s="47" t="str">
        <f>IF('W13 (08-14.12)'!B43="","",'W13 (08-14.12)'!D43)</f>
        <v/>
      </c>
      <c r="G338" s="47" t="str">
        <f>IF('W13 (08-14.12)'!B43="","",'W13 (08-14.12)'!E43)</f>
        <v/>
      </c>
      <c r="H338" s="47" t="str">
        <f>IF('W13 (08-14.12)'!B43="","",'W13 (08-14.12)'!F43)</f>
        <v/>
      </c>
      <c r="I338" s="47" t="str">
        <f>IF('W13 (08-14.12)'!B43="","",'W13 (08-14.12)'!G43)</f>
        <v/>
      </c>
      <c r="J338" s="67" t="str">
        <f>IF('W13 (08-14.12)'!B43="","",'W13 (08-14.12)'!H43)</f>
        <v/>
      </c>
      <c r="K338" s="14"/>
      <c r="L338" s="47"/>
      <c r="M338" s="47" t="str">
        <f t="shared" si="18"/>
        <v/>
      </c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9.5" customHeight="1">
      <c r="A339" s="47" t="str">
        <f t="shared" si="17"/>
        <v/>
      </c>
      <c r="B339" s="47" t="str">
        <f>IF('W13 (08-14.12)'!B44="","","W13")</f>
        <v/>
      </c>
      <c r="C339" s="67" t="str">
        <f>IF('W13 (08-14.12)'!B44="","",'W13 (08-14.12)'!B44)</f>
        <v/>
      </c>
      <c r="D339" s="13"/>
      <c r="E339" s="14"/>
      <c r="F339" s="47" t="str">
        <f>IF('W13 (08-14.12)'!B44="","",'W13 (08-14.12)'!D44)</f>
        <v/>
      </c>
      <c r="G339" s="47" t="str">
        <f>IF('W13 (08-14.12)'!B44="","",'W13 (08-14.12)'!E44)</f>
        <v/>
      </c>
      <c r="H339" s="47" t="str">
        <f>IF('W13 (08-14.12)'!B44="","",'W13 (08-14.12)'!F44)</f>
        <v/>
      </c>
      <c r="I339" s="47" t="str">
        <f>IF('W13 (08-14.12)'!B44="","",'W13 (08-14.12)'!G44)</f>
        <v/>
      </c>
      <c r="J339" s="67" t="str">
        <f>IF('W13 (08-14.12)'!B44="","",'W13 (08-14.12)'!H44)</f>
        <v/>
      </c>
      <c r="K339" s="14"/>
      <c r="L339" s="47"/>
      <c r="M339" s="47" t="str">
        <f t="shared" si="18"/>
        <v/>
      </c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9.5" customHeight="1">
      <c r="A340" s="47" t="str">
        <f t="shared" si="17"/>
        <v/>
      </c>
      <c r="B340" s="47" t="str">
        <f>IF('W13 (08-14.12)'!B45="","","W13")</f>
        <v/>
      </c>
      <c r="C340" s="67" t="str">
        <f>IF('W13 (08-14.12)'!B45="","",'W13 (08-14.12)'!B45)</f>
        <v/>
      </c>
      <c r="D340" s="13"/>
      <c r="E340" s="14"/>
      <c r="F340" s="47" t="str">
        <f>IF('W13 (08-14.12)'!B45="","",'W13 (08-14.12)'!D45)</f>
        <v/>
      </c>
      <c r="G340" s="47" t="str">
        <f>IF('W13 (08-14.12)'!B45="","",'W13 (08-14.12)'!E45)</f>
        <v/>
      </c>
      <c r="H340" s="47" t="str">
        <f>IF('W13 (08-14.12)'!B45="","",'W13 (08-14.12)'!F45)</f>
        <v/>
      </c>
      <c r="I340" s="47" t="str">
        <f>IF('W13 (08-14.12)'!B45="","",'W13 (08-14.12)'!G45)</f>
        <v/>
      </c>
      <c r="J340" s="67" t="str">
        <f>IF('W13 (08-14.12)'!B45="","",'W13 (08-14.12)'!H45)</f>
        <v/>
      </c>
      <c r="K340" s="14"/>
      <c r="L340" s="47"/>
      <c r="M340" s="47" t="str">
        <f t="shared" si="18"/>
        <v/>
      </c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9.5" customHeight="1">
      <c r="A341" s="47" t="str">
        <f t="shared" si="17"/>
        <v/>
      </c>
      <c r="B341" s="47" t="str">
        <f>IF('W13 (08-14.12)'!B46="","","W13")</f>
        <v/>
      </c>
      <c r="C341" s="67" t="str">
        <f>IF('W13 (08-14.12)'!B46="","",'W13 (08-14.12)'!B46)</f>
        <v/>
      </c>
      <c r="D341" s="13"/>
      <c r="E341" s="14"/>
      <c r="F341" s="47" t="str">
        <f>IF('W13 (08-14.12)'!B46="","",'W13 (08-14.12)'!D46)</f>
        <v/>
      </c>
      <c r="G341" s="47" t="str">
        <f>IF('W13 (08-14.12)'!B46="","",'W13 (08-14.12)'!E46)</f>
        <v/>
      </c>
      <c r="H341" s="47" t="str">
        <f>IF('W13 (08-14.12)'!B46="","",'W13 (08-14.12)'!F46)</f>
        <v/>
      </c>
      <c r="I341" s="47" t="str">
        <f>IF('W13 (08-14.12)'!B46="","",'W13 (08-14.12)'!G46)</f>
        <v/>
      </c>
      <c r="J341" s="67" t="str">
        <f>IF('W13 (08-14.12)'!B46="","",'W13 (08-14.12)'!H46)</f>
        <v/>
      </c>
      <c r="K341" s="14"/>
      <c r="L341" s="47"/>
      <c r="M341" s="47" t="str">
        <f t="shared" si="18"/>
        <v/>
      </c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9.5" customHeight="1">
      <c r="A342" s="47" t="str">
        <f t="shared" si="17"/>
        <v/>
      </c>
      <c r="B342" s="47" t="str">
        <f>IF('W14 (15-21.12)'!B43="","","W14")</f>
        <v/>
      </c>
      <c r="C342" s="67" t="str">
        <f>IF('W14 (15-21.12)'!B43="","",'W14 (15-21.12)'!B43)</f>
        <v/>
      </c>
      <c r="D342" s="13"/>
      <c r="E342" s="14"/>
      <c r="F342" s="47" t="str">
        <f>IF('W14 (15-21.12)'!B43="","",'W14 (15-21.12)'!D43)</f>
        <v/>
      </c>
      <c r="G342" s="47" t="str">
        <f>IF('W14 (15-21.12)'!B43="","",'W14 (15-21.12)'!E43)</f>
        <v/>
      </c>
      <c r="H342" s="47" t="str">
        <f>IF('W14 (15-21.12)'!B43="","",'W14 (15-21.12)'!F43)</f>
        <v/>
      </c>
      <c r="I342" s="47" t="str">
        <f>IF('W14 (15-21.12)'!B43="","",'W14 (15-21.12)'!G43)</f>
        <v/>
      </c>
      <c r="J342" s="67" t="str">
        <f>IF('W14 (15-21.12)'!B43="","",'W14 (15-21.12)'!H43)</f>
        <v/>
      </c>
      <c r="K342" s="14"/>
      <c r="L342" s="47"/>
      <c r="M342" s="47" t="str">
        <f t="shared" si="18"/>
        <v/>
      </c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9.5" customHeight="1">
      <c r="A343" s="47" t="str">
        <f t="shared" si="17"/>
        <v/>
      </c>
      <c r="B343" s="47" t="str">
        <f>IF('W14 (15-21.12)'!B44="","","W14")</f>
        <v/>
      </c>
      <c r="C343" s="67" t="str">
        <f>IF('W14 (15-21.12)'!B44="","",'W14 (15-21.12)'!B44)</f>
        <v/>
      </c>
      <c r="D343" s="13"/>
      <c r="E343" s="14"/>
      <c r="F343" s="47" t="str">
        <f>IF('W14 (15-21.12)'!B44="","",'W14 (15-21.12)'!D44)</f>
        <v/>
      </c>
      <c r="G343" s="47" t="str">
        <f>IF('W14 (15-21.12)'!B44="","",'W14 (15-21.12)'!E44)</f>
        <v/>
      </c>
      <c r="H343" s="47" t="str">
        <f>IF('W14 (15-21.12)'!B44="","",'W14 (15-21.12)'!F44)</f>
        <v/>
      </c>
      <c r="I343" s="47" t="str">
        <f>IF('W14 (15-21.12)'!B44="","",'W14 (15-21.12)'!G44)</f>
        <v/>
      </c>
      <c r="J343" s="67" t="str">
        <f>IF('W14 (15-21.12)'!B44="","",'W14 (15-21.12)'!H44)</f>
        <v/>
      </c>
      <c r="K343" s="14"/>
      <c r="L343" s="47"/>
      <c r="M343" s="47" t="str">
        <f t="shared" si="18"/>
        <v/>
      </c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9.5" customHeight="1">
      <c r="A344" s="47" t="str">
        <f t="shared" si="17"/>
        <v/>
      </c>
      <c r="B344" s="47" t="str">
        <f>IF('W14 (15-21.12)'!B45="","","W14")</f>
        <v/>
      </c>
      <c r="C344" s="67" t="str">
        <f>IF('W14 (15-21.12)'!B45="","",'W14 (15-21.12)'!B45)</f>
        <v/>
      </c>
      <c r="D344" s="13"/>
      <c r="E344" s="14"/>
      <c r="F344" s="47" t="str">
        <f>IF('W14 (15-21.12)'!B45="","",'W14 (15-21.12)'!D45)</f>
        <v/>
      </c>
      <c r="G344" s="47" t="str">
        <f>IF('W14 (15-21.12)'!B45="","",'W14 (15-21.12)'!E45)</f>
        <v/>
      </c>
      <c r="H344" s="47" t="str">
        <f>IF('W14 (15-21.12)'!B45="","",'W14 (15-21.12)'!F45)</f>
        <v/>
      </c>
      <c r="I344" s="47" t="str">
        <f>IF('W14 (15-21.12)'!B45="","",'W14 (15-21.12)'!G45)</f>
        <v/>
      </c>
      <c r="J344" s="67" t="str">
        <f>IF('W14 (15-21.12)'!B45="","",'W14 (15-21.12)'!H45)</f>
        <v/>
      </c>
      <c r="K344" s="14"/>
      <c r="L344" s="47"/>
      <c r="M344" s="47" t="str">
        <f t="shared" si="18"/>
        <v/>
      </c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9.5" customHeight="1">
      <c r="A345" s="47" t="str">
        <f t="shared" si="17"/>
        <v/>
      </c>
      <c r="B345" s="47" t="str">
        <f>IF('W14 (15-21.12)'!B46="","","W14")</f>
        <v/>
      </c>
      <c r="C345" s="67" t="str">
        <f>IF('W14 (15-21.12)'!B46="","",'W14 (15-21.12)'!B46)</f>
        <v/>
      </c>
      <c r="D345" s="13"/>
      <c r="E345" s="14"/>
      <c r="F345" s="47" t="str">
        <f>IF('W14 (15-21.12)'!B46="","",'W14 (15-21.12)'!D46)</f>
        <v/>
      </c>
      <c r="G345" s="47" t="str">
        <f>IF('W14 (15-21.12)'!B46="","",'W14 (15-21.12)'!E46)</f>
        <v/>
      </c>
      <c r="H345" s="47" t="str">
        <f>IF('W14 (15-21.12)'!B46="","",'W14 (15-21.12)'!F46)</f>
        <v/>
      </c>
      <c r="I345" s="47" t="str">
        <f>IF('W14 (15-21.12)'!B46="","",'W14 (15-21.12)'!G46)</f>
        <v/>
      </c>
      <c r="J345" s="67" t="str">
        <f>IF('W14 (15-21.12)'!B46="","",'W14 (15-21.12)'!H46)</f>
        <v/>
      </c>
      <c r="K345" s="14"/>
      <c r="L345" s="47"/>
      <c r="M345" s="47" t="str">
        <f t="shared" si="18"/>
        <v/>
      </c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9.5" customHeight="1">
      <c r="A346" s="47" t="str">
        <f t="shared" si="17"/>
        <v/>
      </c>
      <c r="B346" s="47" t="str">
        <f>IF('W15 (22-28.12)'!B43="","","W15")</f>
        <v/>
      </c>
      <c r="C346" s="67" t="str">
        <f>IF('W15 (22-28.12)'!B43="","",'W15 (22-28.12)'!B43)</f>
        <v/>
      </c>
      <c r="D346" s="13"/>
      <c r="E346" s="14"/>
      <c r="F346" s="47" t="str">
        <f>IF('W15 (22-28.12)'!B43="","",'W15 (22-28.12)'!D43)</f>
        <v/>
      </c>
      <c r="G346" s="47" t="str">
        <f>IF('W15 (22-28.12)'!B43="","",'W15 (22-28.12)'!E43)</f>
        <v/>
      </c>
      <c r="H346" s="47" t="str">
        <f>IF('W15 (22-28.12)'!B43="","",'W15 (22-28.12)'!F43)</f>
        <v/>
      </c>
      <c r="I346" s="47" t="str">
        <f>IF('W15 (22-28.12)'!B43="","",'W15 (22-28.12)'!G43)</f>
        <v/>
      </c>
      <c r="J346" s="67" t="str">
        <f>IF('W15 (22-28.12)'!B43="","",'W15 (22-28.12)'!H43)</f>
        <v/>
      </c>
      <c r="K346" s="14"/>
      <c r="L346" s="47"/>
      <c r="M346" s="47" t="str">
        <f t="shared" si="18"/>
        <v/>
      </c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9.5" customHeight="1">
      <c r="A347" s="47" t="str">
        <f t="shared" si="17"/>
        <v/>
      </c>
      <c r="B347" s="47" t="str">
        <f>IF('W15 (22-28.12)'!B44="","","W15")</f>
        <v/>
      </c>
      <c r="C347" s="67" t="str">
        <f>IF('W15 (22-28.12)'!B44="","",'W15 (22-28.12)'!B44)</f>
        <v/>
      </c>
      <c r="D347" s="13"/>
      <c r="E347" s="14"/>
      <c r="F347" s="47" t="str">
        <f>IF('W15 (22-28.12)'!B44="","",'W15 (22-28.12)'!D44)</f>
        <v/>
      </c>
      <c r="G347" s="47" t="str">
        <f>IF('W15 (22-28.12)'!B44="","",'W15 (22-28.12)'!E44)</f>
        <v/>
      </c>
      <c r="H347" s="47" t="str">
        <f>IF('W15 (22-28.12)'!B44="","",'W15 (22-28.12)'!F44)</f>
        <v/>
      </c>
      <c r="I347" s="47" t="str">
        <f>IF('W15 (22-28.12)'!B44="","",'W15 (22-28.12)'!G44)</f>
        <v/>
      </c>
      <c r="J347" s="67" t="str">
        <f>IF('W15 (22-28.12)'!B44="","",'W15 (22-28.12)'!H44)</f>
        <v/>
      </c>
      <c r="K347" s="14"/>
      <c r="L347" s="47"/>
      <c r="M347" s="47" t="str">
        <f t="shared" si="18"/>
        <v/>
      </c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9.5" customHeight="1">
      <c r="A348" s="47" t="str">
        <f t="shared" si="17"/>
        <v/>
      </c>
      <c r="B348" s="47" t="str">
        <f>IF('W15 (22-28.12)'!B45="","","W15")</f>
        <v/>
      </c>
      <c r="C348" s="67" t="str">
        <f>IF('W15 (22-28.12)'!B45="","",'W15 (22-28.12)'!B45)</f>
        <v/>
      </c>
      <c r="D348" s="13"/>
      <c r="E348" s="14"/>
      <c r="F348" s="47" t="str">
        <f>IF('W15 (22-28.12)'!B45="","",'W15 (22-28.12)'!D45)</f>
        <v/>
      </c>
      <c r="G348" s="47" t="str">
        <f>IF('W15 (22-28.12)'!B45="","",'W15 (22-28.12)'!E45)</f>
        <v/>
      </c>
      <c r="H348" s="47" t="str">
        <f>IF('W15 (22-28.12)'!B45="","",'W15 (22-28.12)'!F45)</f>
        <v/>
      </c>
      <c r="I348" s="47" t="str">
        <f>IF('W15 (22-28.12)'!B45="","",'W15 (22-28.12)'!G45)</f>
        <v/>
      </c>
      <c r="J348" s="67" t="str">
        <f>IF('W15 (22-28.12)'!B45="","",'W15 (22-28.12)'!H45)</f>
        <v/>
      </c>
      <c r="K348" s="14"/>
      <c r="L348" s="47"/>
      <c r="M348" s="47" t="str">
        <f t="shared" si="18"/>
        <v/>
      </c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9.5" customHeight="1">
      <c r="A349" s="47" t="str">
        <f t="shared" si="17"/>
        <v/>
      </c>
      <c r="B349" s="47" t="str">
        <f>IF('W15 (22-28.12)'!B46="","","W15")</f>
        <v/>
      </c>
      <c r="C349" s="67" t="str">
        <f>IF('W15 (22-28.12)'!B46="","",'W15 (22-28.12)'!B46)</f>
        <v/>
      </c>
      <c r="D349" s="13"/>
      <c r="E349" s="14"/>
      <c r="F349" s="47" t="str">
        <f>IF('W15 (22-28.12)'!B46="","",'W15 (22-28.12)'!D46)</f>
        <v/>
      </c>
      <c r="G349" s="47" t="str">
        <f>IF('W15 (22-28.12)'!B46="","",'W15 (22-28.12)'!E46)</f>
        <v/>
      </c>
      <c r="H349" s="47" t="str">
        <f>IF('W15 (22-28.12)'!B46="","",'W15 (22-28.12)'!F46)</f>
        <v/>
      </c>
      <c r="I349" s="47" t="str">
        <f>IF('W15 (22-28.12)'!B46="","",'W15 (22-28.12)'!G46)</f>
        <v/>
      </c>
      <c r="J349" s="67" t="str">
        <f>IF('W15 (22-28.12)'!B46="","",'W15 (22-28.12)'!H46)</f>
        <v/>
      </c>
      <c r="K349" s="14"/>
      <c r="L349" s="47"/>
      <c r="M349" s="47" t="str">
        <f t="shared" si="18"/>
        <v/>
      </c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9.5" customHeight="1">
      <c r="A350" s="47" t="str">
        <f t="shared" si="17"/>
        <v/>
      </c>
      <c r="B350" s="47" t="str">
        <f>IF('W16 (29-04.01)'!B43="","","W16")</f>
        <v/>
      </c>
      <c r="C350" s="67" t="str">
        <f>IF('W16 (29-04.01)'!B43="","",'W16 (29-04.01)'!B43)</f>
        <v/>
      </c>
      <c r="D350" s="13"/>
      <c r="E350" s="14"/>
      <c r="F350" s="47" t="str">
        <f>IF('W16 (29-04.01)'!B43="","",'W16 (29-04.01)'!D43)</f>
        <v/>
      </c>
      <c r="G350" s="47" t="str">
        <f>IF('W16 (29-04.01)'!B43="","",'W16 (29-04.01)'!E43)</f>
        <v/>
      </c>
      <c r="H350" s="47" t="str">
        <f>IF('W16 (29-04.01)'!B43="","",'W16 (29-04.01)'!F43)</f>
        <v/>
      </c>
      <c r="I350" s="47" t="str">
        <f>IF('W16 (29-04.01)'!B43="","",'W16 (29-04.01)'!G43)</f>
        <v/>
      </c>
      <c r="J350" s="67" t="str">
        <f>IF('W16 (29-04.01)'!B43="","",'W16 (29-04.01)'!H43)</f>
        <v/>
      </c>
      <c r="K350" s="14"/>
      <c r="L350" s="47"/>
      <c r="M350" s="47" t="str">
        <f t="shared" si="18"/>
        <v/>
      </c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9.5" customHeight="1">
      <c r="A351" s="47" t="str">
        <f t="shared" si="17"/>
        <v/>
      </c>
      <c r="B351" s="47" t="str">
        <f>IF('W16 (29-04.01)'!B44="","","W16")</f>
        <v/>
      </c>
      <c r="C351" s="67" t="str">
        <f>IF('W16 (29-04.01)'!B44="","",'W16 (29-04.01)'!B44)</f>
        <v/>
      </c>
      <c r="D351" s="13"/>
      <c r="E351" s="14"/>
      <c r="F351" s="47" t="str">
        <f>IF('W16 (29-04.01)'!B44="","",'W16 (29-04.01)'!D44)</f>
        <v/>
      </c>
      <c r="G351" s="47" t="str">
        <f>IF('W16 (29-04.01)'!B44="","",'W16 (29-04.01)'!E44)</f>
        <v/>
      </c>
      <c r="H351" s="47" t="str">
        <f>IF('W16 (29-04.01)'!B44="","",'W16 (29-04.01)'!F44)</f>
        <v/>
      </c>
      <c r="I351" s="47" t="str">
        <f>IF('W16 (29-04.01)'!B44="","",'W16 (29-04.01)'!G44)</f>
        <v/>
      </c>
      <c r="J351" s="67" t="str">
        <f>IF('W16 (29-04.01)'!B44="","",'W16 (29-04.01)'!H44)</f>
        <v/>
      </c>
      <c r="K351" s="14"/>
      <c r="L351" s="47"/>
      <c r="M351" s="47" t="str">
        <f t="shared" si="18"/>
        <v/>
      </c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9.5" customHeight="1">
      <c r="A352" s="47" t="str">
        <f t="shared" si="17"/>
        <v/>
      </c>
      <c r="B352" s="47" t="str">
        <f>IF('W16 (29-04.01)'!B45="","","W16")</f>
        <v/>
      </c>
      <c r="C352" s="67" t="str">
        <f>IF('W16 (29-04.01)'!B45="","",'W16 (29-04.01)'!B45)</f>
        <v/>
      </c>
      <c r="D352" s="13"/>
      <c r="E352" s="14"/>
      <c r="F352" s="47" t="str">
        <f>IF('W16 (29-04.01)'!B45="","",'W16 (29-04.01)'!D45)</f>
        <v/>
      </c>
      <c r="G352" s="47" t="str">
        <f>IF('W16 (29-04.01)'!B45="","",'W16 (29-04.01)'!E45)</f>
        <v/>
      </c>
      <c r="H352" s="47" t="str">
        <f>IF('W16 (29-04.01)'!B45="","",'W16 (29-04.01)'!F45)</f>
        <v/>
      </c>
      <c r="I352" s="47" t="str">
        <f>IF('W16 (29-04.01)'!B45="","",'W16 (29-04.01)'!G45)</f>
        <v/>
      </c>
      <c r="J352" s="67" t="str">
        <f>IF('W16 (29-04.01)'!B45="","",'W16 (29-04.01)'!H45)</f>
        <v/>
      </c>
      <c r="K352" s="14"/>
      <c r="L352" s="47"/>
      <c r="M352" s="47" t="str">
        <f t="shared" si="18"/>
        <v/>
      </c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9.5" customHeight="1">
      <c r="A353" s="47" t="str">
        <f t="shared" si="17"/>
        <v/>
      </c>
      <c r="B353" s="47" t="str">
        <f>IF('W16 (29-04.01)'!B46="","","W16")</f>
        <v/>
      </c>
      <c r="C353" s="67" t="str">
        <f>IF('W16 (29-04.01)'!B46="","",'W16 (29-04.01)'!B46)</f>
        <v/>
      </c>
      <c r="D353" s="13"/>
      <c r="E353" s="14"/>
      <c r="F353" s="47" t="str">
        <f>IF('W16 (29-04.01)'!B46="","",'W16 (29-04.01)'!D46)</f>
        <v/>
      </c>
      <c r="G353" s="47" t="str">
        <f>IF('W16 (29-04.01)'!B46="","",'W16 (29-04.01)'!E46)</f>
        <v/>
      </c>
      <c r="H353" s="47" t="str">
        <f>IF('W16 (29-04.01)'!B46="","",'W16 (29-04.01)'!F46)</f>
        <v/>
      </c>
      <c r="I353" s="47" t="str">
        <f>IF('W16 (29-04.01)'!B46="","",'W16 (29-04.01)'!G46)</f>
        <v/>
      </c>
      <c r="J353" s="67" t="str">
        <f>IF('W16 (29-04.01)'!B46="","",'W16 (29-04.01)'!H46)</f>
        <v/>
      </c>
      <c r="K353" s="14"/>
      <c r="L353" s="47"/>
      <c r="M353" s="47" t="str">
        <f t="shared" si="18"/>
        <v/>
      </c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93">
    <mergeCell ref="G35:I35"/>
    <mergeCell ref="J35:M35"/>
    <mergeCell ref="A33:M33"/>
    <mergeCell ref="A34:C34"/>
    <mergeCell ref="D34:F34"/>
    <mergeCell ref="G34:I34"/>
    <mergeCell ref="J34:M34"/>
    <mergeCell ref="A35:C35"/>
    <mergeCell ref="D35:F35"/>
    <mergeCell ref="A36:C36"/>
    <mergeCell ref="D36:F36"/>
    <mergeCell ref="G36:I36"/>
    <mergeCell ref="J36:M36"/>
    <mergeCell ref="A37:C37"/>
    <mergeCell ref="D37:F37"/>
    <mergeCell ref="G37:I37"/>
    <mergeCell ref="J37:M37"/>
    <mergeCell ref="A40:M40"/>
    <mergeCell ref="A68:M68"/>
    <mergeCell ref="A116:M116"/>
    <mergeCell ref="A149:M149"/>
    <mergeCell ref="A192:M192"/>
    <mergeCell ref="A193:M193"/>
    <mergeCell ref="A1:M1"/>
    <mergeCell ref="A2:M2"/>
    <mergeCell ref="A3:M3"/>
    <mergeCell ref="C4:D4"/>
    <mergeCell ref="E4:G4"/>
    <mergeCell ref="H4:J4"/>
    <mergeCell ref="K4:L4"/>
    <mergeCell ref="C6:D7"/>
    <mergeCell ref="E6:F7"/>
    <mergeCell ref="A8:B8"/>
    <mergeCell ref="C8:D8"/>
    <mergeCell ref="E8:F8"/>
    <mergeCell ref="G6:I7"/>
    <mergeCell ref="J6:L7"/>
    <mergeCell ref="M6:M7"/>
    <mergeCell ref="G8:I8"/>
    <mergeCell ref="J8:L8"/>
    <mergeCell ref="E5:F5"/>
    <mergeCell ref="E11:F11"/>
    <mergeCell ref="E12:F12"/>
    <mergeCell ref="A4:B4"/>
    <mergeCell ref="A5:B5"/>
    <mergeCell ref="C5:D5"/>
    <mergeCell ref="G5:I5"/>
    <mergeCell ref="J5:L5"/>
    <mergeCell ref="A6:B7"/>
    <mergeCell ref="A10:M10"/>
    <mergeCell ref="G11:H11"/>
    <mergeCell ref="I11:J11"/>
    <mergeCell ref="K11:M11"/>
    <mergeCell ref="G12:H12"/>
    <mergeCell ref="I12:J12"/>
    <mergeCell ref="K12:M12"/>
    <mergeCell ref="A32:M32"/>
    <mergeCell ref="A214:M214"/>
    <mergeCell ref="A215:M215"/>
    <mergeCell ref="A225:M225"/>
    <mergeCell ref="A226:M226"/>
    <mergeCell ref="A237:M237"/>
    <mergeCell ref="A288:M288"/>
    <mergeCell ref="J289:K289"/>
    <mergeCell ref="J312:K312"/>
    <mergeCell ref="J313:K313"/>
    <mergeCell ref="J305:K305"/>
    <mergeCell ref="J306:K306"/>
    <mergeCell ref="J307:K307"/>
    <mergeCell ref="J308:K308"/>
    <mergeCell ref="J309:K309"/>
    <mergeCell ref="J310:K310"/>
    <mergeCell ref="J311:K311"/>
    <mergeCell ref="C311:E311"/>
    <mergeCell ref="C312:E312"/>
    <mergeCell ref="C313:E313"/>
    <mergeCell ref="C314:E314"/>
    <mergeCell ref="C315:E315"/>
    <mergeCell ref="C316:E316"/>
    <mergeCell ref="C317:E317"/>
    <mergeCell ref="C318:E318"/>
    <mergeCell ref="C319:E319"/>
    <mergeCell ref="C320:E320"/>
    <mergeCell ref="C321:E321"/>
    <mergeCell ref="C322:E322"/>
    <mergeCell ref="C323:E323"/>
    <mergeCell ref="C324:E324"/>
    <mergeCell ref="C325:E325"/>
    <mergeCell ref="C326:E326"/>
    <mergeCell ref="C327:E327"/>
    <mergeCell ref="C328:E328"/>
    <mergeCell ref="C329:E329"/>
    <mergeCell ref="C330:E330"/>
    <mergeCell ref="C331:E331"/>
    <mergeCell ref="C332:E332"/>
    <mergeCell ref="C333:E333"/>
    <mergeCell ref="C334:E334"/>
    <mergeCell ref="C335:E335"/>
    <mergeCell ref="C336:E336"/>
    <mergeCell ref="C337:E337"/>
    <mergeCell ref="C338:E338"/>
    <mergeCell ref="C346:E346"/>
    <mergeCell ref="C347:E347"/>
    <mergeCell ref="C348:E348"/>
    <mergeCell ref="C349:E349"/>
    <mergeCell ref="C350:E350"/>
    <mergeCell ref="C351:E351"/>
    <mergeCell ref="C352:E352"/>
    <mergeCell ref="C353:E353"/>
    <mergeCell ref="C339:E339"/>
    <mergeCell ref="C340:E340"/>
    <mergeCell ref="C341:E341"/>
    <mergeCell ref="C342:E342"/>
    <mergeCell ref="C343:E343"/>
    <mergeCell ref="C344:E344"/>
    <mergeCell ref="C345:E345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9:K349"/>
    <mergeCell ref="J350:K350"/>
    <mergeCell ref="J351:K351"/>
    <mergeCell ref="J352:K352"/>
    <mergeCell ref="J353:K353"/>
    <mergeCell ref="J342:K342"/>
    <mergeCell ref="J343:K343"/>
    <mergeCell ref="J344:K344"/>
    <mergeCell ref="J345:K345"/>
    <mergeCell ref="J346:K346"/>
    <mergeCell ref="J347:K347"/>
    <mergeCell ref="J348:K348"/>
    <mergeCell ref="J292:K292"/>
    <mergeCell ref="J293:K293"/>
    <mergeCell ref="C289:E289"/>
    <mergeCell ref="C290:E290"/>
    <mergeCell ref="J290:K290"/>
    <mergeCell ref="C291:E291"/>
    <mergeCell ref="J291:K291"/>
    <mergeCell ref="C292:E292"/>
    <mergeCell ref="C293:E293"/>
    <mergeCell ref="C294:E294"/>
    <mergeCell ref="J294:K294"/>
    <mergeCell ref="C295:E295"/>
    <mergeCell ref="J295:K295"/>
    <mergeCell ref="C296:E296"/>
    <mergeCell ref="J296:K296"/>
    <mergeCell ref="J297:K297"/>
    <mergeCell ref="C297:E297"/>
    <mergeCell ref="C298:E298"/>
    <mergeCell ref="C299:E299"/>
    <mergeCell ref="C300:E300"/>
    <mergeCell ref="C301:E301"/>
    <mergeCell ref="C302:E302"/>
    <mergeCell ref="C303:E303"/>
    <mergeCell ref="C304:E304"/>
    <mergeCell ref="C305:E305"/>
    <mergeCell ref="C306:E306"/>
    <mergeCell ref="C307:E307"/>
    <mergeCell ref="C308:E308"/>
    <mergeCell ref="C309:E309"/>
    <mergeCell ref="C310:E310"/>
    <mergeCell ref="J298:K298"/>
    <mergeCell ref="J299:K299"/>
    <mergeCell ref="J300:K300"/>
    <mergeCell ref="J301:K301"/>
    <mergeCell ref="J302:K302"/>
    <mergeCell ref="J303:K303"/>
    <mergeCell ref="J304:K304"/>
    <mergeCell ref="J314:K314"/>
    <mergeCell ref="J315:K315"/>
    <mergeCell ref="J316:K316"/>
    <mergeCell ref="J317:K317"/>
    <mergeCell ref="J318:K318"/>
    <mergeCell ref="J319:K319"/>
    <mergeCell ref="J320:K320"/>
  </mergeCells>
  <hyperlinks>
    <hyperlink display="🏥 TIẾN TRÌNH SK BỆNH VIỆN" location="'DASHBOARD TỔNG QUAN'!A32" ref="A4"/>
    <hyperlink display="🎯 LEAD &amp; NU SỰ KIỆN" location="'DASHBOARD TỔNG QUAN'!A192" ref="C4"/>
    <hyperlink display="👩‍⚕️ NỮ HỘ SINH TƯ VẤN TẠI NHÀ" location="'DASHBOARD TỔNG QUAN'!A214" ref="E4"/>
    <hyperlink display="🤰 DỮ LIỆU THAI KỲ &amp; COHORT" location="'DASHBOARD TỔNG QUAN'!A225" ref="H4"/>
    <hyperlink display="💻 LỚP ONLINE" location="'DASHBOARD TỔNG QUAN'!A237" ref="K4"/>
    <hyperlink display="📝 ACTION ITEMS" location="'DASHBOARD TỔNG QUAN'!A288" ref="M4"/>
  </hyperlink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86"/>
    <col customWidth="1" min="9" max="12" width="3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9</v>
      </c>
      <c r="J1" s="2" t="s">
        <v>10</v>
      </c>
      <c r="K1" s="2" t="s">
        <v>11</v>
      </c>
      <c r="L1" s="2" t="s">
        <v>12</v>
      </c>
    </row>
    <row r="2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16</v>
      </c>
      <c r="I2" s="8" t="s">
        <v>20</v>
      </c>
      <c r="J2" s="8" t="s">
        <v>21</v>
      </c>
      <c r="K2" s="8" t="s">
        <v>22</v>
      </c>
      <c r="L2" s="8" t="s">
        <v>23</v>
      </c>
    </row>
    <row r="3">
      <c r="A3" s="5" t="s">
        <v>24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29</v>
      </c>
      <c r="I3" s="8" t="s">
        <v>33</v>
      </c>
      <c r="J3" s="8" t="s">
        <v>34</v>
      </c>
      <c r="K3" s="8" t="s">
        <v>35</v>
      </c>
      <c r="L3" s="8" t="s">
        <v>36</v>
      </c>
    </row>
    <row r="4">
      <c r="A4" s="5" t="s">
        <v>37</v>
      </c>
      <c r="B4" s="5" t="s">
        <v>38</v>
      </c>
      <c r="C4" s="5" t="s">
        <v>39</v>
      </c>
      <c r="D4" s="5" t="s">
        <v>40</v>
      </c>
      <c r="E4" s="5" t="s">
        <v>41</v>
      </c>
      <c r="F4" s="5" t="s">
        <v>42</v>
      </c>
      <c r="G4" s="5" t="s">
        <v>43</v>
      </c>
      <c r="H4" s="5" t="s">
        <v>44</v>
      </c>
      <c r="I4" s="8" t="s">
        <v>45</v>
      </c>
      <c r="J4" s="8" t="s">
        <v>46</v>
      </c>
      <c r="K4" s="8" t="s">
        <v>47</v>
      </c>
      <c r="L4" s="8" t="s">
        <v>48</v>
      </c>
    </row>
    <row r="5">
      <c r="A5" s="5" t="s">
        <v>49</v>
      </c>
      <c r="B5" s="5" t="s">
        <v>50</v>
      </c>
      <c r="D5" s="5" t="s">
        <v>51</v>
      </c>
      <c r="E5" s="5" t="s">
        <v>52</v>
      </c>
      <c r="F5" s="5" t="s">
        <v>50</v>
      </c>
      <c r="G5" s="5" t="s">
        <v>53</v>
      </c>
      <c r="H5" s="5" t="s">
        <v>54</v>
      </c>
      <c r="I5" s="8" t="s">
        <v>55</v>
      </c>
      <c r="J5" s="8" t="s">
        <v>56</v>
      </c>
      <c r="K5" s="8" t="s">
        <v>57</v>
      </c>
      <c r="L5" s="8" t="s">
        <v>58</v>
      </c>
    </row>
    <row r="6">
      <c r="A6" s="5" t="s">
        <v>59</v>
      </c>
      <c r="D6" s="5" t="s">
        <v>60</v>
      </c>
      <c r="E6" s="5" t="s">
        <v>60</v>
      </c>
      <c r="H6" s="5" t="s">
        <v>60</v>
      </c>
      <c r="I6" s="8" t="s">
        <v>61</v>
      </c>
      <c r="J6" s="8" t="s">
        <v>62</v>
      </c>
      <c r="K6" s="8" t="s">
        <v>63</v>
      </c>
      <c r="L6" s="8" t="s">
        <v>64</v>
      </c>
    </row>
    <row r="7">
      <c r="A7" s="5" t="s">
        <v>65</v>
      </c>
      <c r="I7" s="8" t="s">
        <v>67</v>
      </c>
      <c r="J7" s="8" t="s">
        <v>68</v>
      </c>
      <c r="L7" s="8" t="s">
        <v>69</v>
      </c>
    </row>
    <row r="8">
      <c r="A8" s="5" t="s">
        <v>70</v>
      </c>
      <c r="I8" s="8" t="s">
        <v>71</v>
      </c>
    </row>
    <row r="9">
      <c r="A9" s="5" t="s">
        <v>72</v>
      </c>
    </row>
    <row r="10">
      <c r="A10" s="5" t="s">
        <v>73</v>
      </c>
    </row>
    <row r="11">
      <c r="A11" s="5" t="s">
        <v>74</v>
      </c>
    </row>
    <row r="12">
      <c r="A12" s="5" t="s">
        <v>75</v>
      </c>
    </row>
    <row r="13">
      <c r="A13" s="5" t="s">
        <v>76</v>
      </c>
    </row>
    <row r="14">
      <c r="A14" s="5" t="s">
        <v>77</v>
      </c>
    </row>
    <row r="15">
      <c r="A15" s="5" t="s">
        <v>78</v>
      </c>
    </row>
    <row r="16">
      <c r="A16" s="5" t="s">
        <v>79</v>
      </c>
    </row>
    <row r="17">
      <c r="A17" s="5" t="s">
        <v>80</v>
      </c>
    </row>
    <row r="18">
      <c r="A18" s="5" t="s">
        <v>81</v>
      </c>
    </row>
    <row r="19">
      <c r="A19" s="5" t="s">
        <v>82</v>
      </c>
    </row>
    <row r="20">
      <c r="A20" s="5" t="s">
        <v>84</v>
      </c>
    </row>
    <row r="21" ht="15.75" customHeight="1">
      <c r="A21" s="5" t="s">
        <v>85</v>
      </c>
    </row>
    <row r="22" ht="15.75" customHeight="1">
      <c r="A22" s="5" t="s">
        <v>86</v>
      </c>
    </row>
    <row r="23" ht="15.75" customHeight="1">
      <c r="A23" s="5" t="s">
        <v>87</v>
      </c>
    </row>
    <row r="24" ht="15.75" customHeight="1">
      <c r="A24" s="5" t="s">
        <v>88</v>
      </c>
    </row>
    <row r="25" ht="15.75" customHeight="1">
      <c r="A25" s="5" t="s">
        <v>89</v>
      </c>
    </row>
    <row r="26" ht="15.75" customHeight="1">
      <c r="A26" s="5" t="s">
        <v>91</v>
      </c>
    </row>
    <row r="27" ht="15.75" customHeight="1">
      <c r="A27" s="5" t="s">
        <v>92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23.0"/>
    <col customWidth="1" min="4" max="4" width="14.0"/>
    <col customWidth="1" min="5" max="5" width="16.0"/>
    <col customWidth="1" min="6" max="6" width="24.0"/>
    <col customWidth="1" min="7" max="7" width="12.0"/>
    <col customWidth="1" min="8" max="8" width="16.0"/>
    <col customWidth="1" min="9" max="9" width="15.0"/>
    <col customWidth="1" min="10" max="11" width="13.0"/>
    <col customWidth="1" min="12" max="12" width="32.0"/>
    <col customWidth="1" min="13" max="13" width="15.0"/>
    <col customWidth="1" min="14" max="15" width="16.0"/>
    <col customWidth="1" min="16" max="16" width="18.0"/>
    <col customWidth="1" min="17" max="17" width="28.0"/>
    <col customWidth="1" min="18" max="18" width="15.0"/>
    <col customWidth="1" min="19" max="20" width="22.0"/>
    <col customWidth="1" min="21" max="21" width="30.0"/>
    <col customWidth="1" min="22" max="26" width="8.86"/>
  </cols>
  <sheetData>
    <row r="1" ht="27.75" customHeight="1">
      <c r="A1" s="3" t="s">
        <v>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6"/>
      <c r="V1" s="7"/>
      <c r="W1" s="7"/>
      <c r="X1" s="7"/>
      <c r="Y1" s="7"/>
      <c r="Z1" s="7"/>
    </row>
    <row r="2" ht="19.5" customHeight="1">
      <c r="A2" s="10" t="s">
        <v>101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6"/>
      <c r="V2" s="7"/>
      <c r="W2" s="7"/>
      <c r="X2" s="7"/>
      <c r="Y2" s="7"/>
      <c r="Z2" s="7"/>
    </row>
    <row r="3" ht="18.0" customHeight="1">
      <c r="A3" s="11" t="s">
        <v>104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6"/>
      <c r="V3" s="7"/>
      <c r="W3" s="7"/>
      <c r="X3" s="7"/>
      <c r="Y3" s="7"/>
      <c r="Z3" s="7"/>
    </row>
    <row r="4" ht="21.75" customHeight="1">
      <c r="A4" s="12" t="s">
        <v>93</v>
      </c>
      <c r="B4" s="13"/>
      <c r="C4" s="13"/>
      <c r="D4" s="14"/>
      <c r="E4" s="16" t="s">
        <v>110</v>
      </c>
      <c r="F4" s="13"/>
      <c r="G4" s="13"/>
      <c r="H4" s="13"/>
      <c r="I4" s="13"/>
      <c r="J4" s="13"/>
      <c r="K4" s="14"/>
      <c r="L4" s="25" t="s">
        <v>113</v>
      </c>
      <c r="M4" s="13"/>
      <c r="N4" s="13"/>
      <c r="O4" s="13"/>
      <c r="P4" s="14"/>
      <c r="Q4" s="19" t="s">
        <v>116</v>
      </c>
      <c r="R4" s="13"/>
      <c r="S4" s="13"/>
      <c r="T4" s="13"/>
      <c r="U4" s="14"/>
      <c r="V4" s="7"/>
      <c r="W4" s="7"/>
      <c r="X4" s="7"/>
      <c r="Y4" s="7"/>
      <c r="Z4" s="7"/>
    </row>
    <row r="5" ht="19.5" customHeight="1">
      <c r="A5" s="19" t="s">
        <v>117</v>
      </c>
      <c r="B5" s="13"/>
      <c r="C5" s="14"/>
      <c r="D5" s="19" t="s">
        <v>118</v>
      </c>
      <c r="E5" s="13"/>
      <c r="F5" s="14"/>
      <c r="G5" s="32" t="s">
        <v>120</v>
      </c>
      <c r="H5" s="13"/>
      <c r="I5" s="14"/>
      <c r="J5" s="25" t="s">
        <v>122</v>
      </c>
      <c r="K5" s="13"/>
      <c r="L5" s="14"/>
      <c r="M5" s="18" t="s">
        <v>123</v>
      </c>
      <c r="N5" s="13"/>
      <c r="O5" s="14"/>
      <c r="P5" s="16" t="s">
        <v>124</v>
      </c>
      <c r="Q5" s="13"/>
      <c r="R5" s="13"/>
      <c r="S5" s="13"/>
      <c r="T5" s="13"/>
      <c r="U5" s="14"/>
      <c r="V5" s="7"/>
      <c r="W5" s="7"/>
      <c r="X5" s="7"/>
      <c r="Y5" s="7"/>
      <c r="Z5" s="7"/>
    </row>
    <row r="6" ht="24.0" customHeight="1">
      <c r="A6" s="27">
        <v>1212.0</v>
      </c>
      <c r="B6" s="30"/>
      <c r="C6" s="28"/>
      <c r="D6" s="27">
        <v>1212.0</v>
      </c>
      <c r="E6" s="30"/>
      <c r="F6" s="28"/>
      <c r="G6" s="27">
        <v>1096.0</v>
      </c>
      <c r="H6" s="30"/>
      <c r="I6" s="28"/>
      <c r="J6" s="27">
        <v>1212.0</v>
      </c>
      <c r="K6" s="30"/>
      <c r="L6" s="28"/>
      <c r="M6" s="27">
        <v>320.0</v>
      </c>
      <c r="N6" s="30"/>
      <c r="O6" s="28"/>
      <c r="P6" s="35">
        <f>M6/J6</f>
        <v>0.2640264026</v>
      </c>
      <c r="Q6" s="30"/>
      <c r="R6" s="30"/>
      <c r="S6" s="30"/>
      <c r="T6" s="30"/>
      <c r="U6" s="28"/>
      <c r="V6" s="7"/>
      <c r="W6" s="7"/>
      <c r="X6" s="7"/>
      <c r="Y6" s="7"/>
      <c r="Z6" s="7"/>
    </row>
    <row r="7" ht="18.0" customHeight="1">
      <c r="A7" s="37"/>
      <c r="B7" s="38"/>
      <c r="C7" s="39"/>
      <c r="D7" s="37"/>
      <c r="E7" s="38"/>
      <c r="F7" s="39"/>
      <c r="G7" s="37"/>
      <c r="H7" s="38"/>
      <c r="I7" s="39"/>
      <c r="J7" s="37"/>
      <c r="K7" s="38"/>
      <c r="L7" s="39"/>
      <c r="M7" s="37"/>
      <c r="N7" s="38"/>
      <c r="O7" s="39"/>
      <c r="P7" s="37"/>
      <c r="Q7" s="38"/>
      <c r="R7" s="38"/>
      <c r="S7" s="38"/>
      <c r="T7" s="38"/>
      <c r="U7" s="39"/>
      <c r="V7" s="7"/>
      <c r="W7" s="7"/>
      <c r="X7" s="7"/>
      <c r="Y7" s="7"/>
      <c r="Z7" s="7"/>
    </row>
    <row r="8" ht="18.0" customHeight="1">
      <c r="A8" s="41" t="str">
        <f>"100% Data tiếp cận chiến dịch"</f>
        <v>100% Data tiếp cận chiến dịch</v>
      </c>
      <c r="B8" s="13"/>
      <c r="C8" s="14"/>
      <c r="D8" s="41" t="str">
        <f>"Tỷ lệ: " &amp; TEXT(COUNTIF(M26:M125, "Có")/COUNTA(B26:B125), "0.0%")</f>
        <v>#DIV/0!</v>
      </c>
      <c r="E8" s="13"/>
      <c r="F8" s="14"/>
      <c r="G8" s="41" t="str">
        <f>"Tỷ lệ: " &amp; TEXT(COUNTIF(N26:N125, "Có")/COUNTA(B26:B125), "0.0%")</f>
        <v>#DIV/0!</v>
      </c>
      <c r="H8" s="13"/>
      <c r="I8" s="14"/>
      <c r="J8" s="41" t="str">
        <f>"Tỷ lệ: " &amp; TEXT(COUNTIF(O26:O125, "Đạt Co-data")/COUNTA(B26:B125), "0.0%")</f>
        <v>#DIV/0!</v>
      </c>
      <c r="K8" s="13"/>
      <c r="L8" s="14"/>
      <c r="M8" s="41" t="str">
        <f>"Định nghĩa: Người mua Combo"</f>
        <v>Định nghĩa: Người mua Combo</v>
      </c>
      <c r="N8" s="13"/>
      <c r="O8" s="14"/>
      <c r="P8" s="41" t="str">
        <f>"CR trên Co-data: " &amp; TEXT(COUNTIF(P26:P125, "Có")/COUNTIF(O26:O125, "Đạt Co-data"), "0.0%")</f>
        <v>#DIV/0!</v>
      </c>
      <c r="Q8" s="13"/>
      <c r="R8" s="13"/>
      <c r="S8" s="13"/>
      <c r="T8" s="13"/>
      <c r="U8" s="14"/>
      <c r="V8" s="7"/>
      <c r="W8" s="7"/>
      <c r="X8" s="7"/>
      <c r="Y8" s="7"/>
      <c r="Z8" s="7"/>
    </row>
    <row r="9" ht="12.0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4.0" customHeight="1">
      <c r="A10" s="42" t="s">
        <v>126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6"/>
      <c r="V10" s="7"/>
      <c r="W10" s="7"/>
      <c r="X10" s="7"/>
      <c r="Y10" s="7"/>
      <c r="Z10" s="7"/>
    </row>
    <row r="11" ht="18.0" customHeight="1">
      <c r="A11" s="43" t="s">
        <v>127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6"/>
      <c r="V11" s="7"/>
      <c r="W11" s="7"/>
      <c r="X11" s="7"/>
      <c r="Y11" s="7"/>
      <c r="Z11" s="7"/>
    </row>
    <row r="12" ht="25.5" customHeight="1">
      <c r="A12" s="44" t="s">
        <v>128</v>
      </c>
      <c r="B12" s="44" t="s">
        <v>9</v>
      </c>
      <c r="C12" s="44" t="s">
        <v>129</v>
      </c>
      <c r="D12" s="44" t="s">
        <v>130</v>
      </c>
      <c r="E12" s="44" t="s">
        <v>132</v>
      </c>
      <c r="F12" s="44" t="s">
        <v>133</v>
      </c>
      <c r="G12" s="44" t="s">
        <v>134</v>
      </c>
      <c r="H12" s="44" t="s">
        <v>135</v>
      </c>
      <c r="I12" s="44" t="s">
        <v>136</v>
      </c>
      <c r="J12" s="44" t="s">
        <v>137</v>
      </c>
      <c r="K12" s="44" t="s">
        <v>138</v>
      </c>
      <c r="L12" s="44" t="s">
        <v>139</v>
      </c>
      <c r="M12" s="44" t="s">
        <v>140</v>
      </c>
      <c r="N12" s="44" t="s">
        <v>141</v>
      </c>
      <c r="O12" s="18" t="s">
        <v>142</v>
      </c>
      <c r="P12" s="13"/>
      <c r="Q12" s="14"/>
      <c r="R12" s="18" t="s">
        <v>143</v>
      </c>
      <c r="S12" s="13"/>
      <c r="T12" s="13"/>
      <c r="U12" s="14"/>
      <c r="V12" s="7"/>
      <c r="W12" s="7"/>
      <c r="X12" s="7"/>
      <c r="Y12" s="7"/>
      <c r="Z12" s="7"/>
    </row>
    <row r="13" ht="21.75" customHeight="1">
      <c r="A13" s="47">
        <v>1.0</v>
      </c>
      <c r="B13" s="48" t="s">
        <v>20</v>
      </c>
      <c r="C13" s="47" t="s">
        <v>145</v>
      </c>
      <c r="D13" s="49">
        <v>0.0</v>
      </c>
      <c r="E13" s="50">
        <f t="shared" ref="E13:E19" si="1">IF($D$20&gt;0, D13/$D$20, 0)</f>
        <v>0</v>
      </c>
      <c r="F13" s="52">
        <v>0.0</v>
      </c>
      <c r="G13" s="50">
        <f t="shared" ref="G13:G20" si="2">IF(D13&gt;0, F13/D13, 0)</f>
        <v>0</v>
      </c>
      <c r="H13" s="52">
        <v>0.0</v>
      </c>
      <c r="I13" s="50">
        <f t="shared" ref="I13:I20" si="3">IF(D13&gt;0, H13/D13, 0)</f>
        <v>0</v>
      </c>
      <c r="J13" s="49">
        <v>0.0</v>
      </c>
      <c r="K13" s="57">
        <f t="shared" ref="K13:K20" si="4">IF(D13&gt;0, J13/D13, 0)</f>
        <v>0</v>
      </c>
      <c r="L13" s="49">
        <v>0.0</v>
      </c>
      <c r="M13" s="57">
        <f t="shared" ref="M13:M20" si="5">IF(D13&gt;0, L13/D13, 0)</f>
        <v>0</v>
      </c>
      <c r="N13" s="57">
        <f t="shared" ref="N13:N20" si="6">IF(J13&gt;0, L13/J13, 0)</f>
        <v>0</v>
      </c>
      <c r="O13" s="67"/>
      <c r="P13" s="13"/>
      <c r="Q13" s="14"/>
      <c r="R13" s="67" t="s">
        <v>161</v>
      </c>
      <c r="S13" s="13"/>
      <c r="T13" s="13"/>
      <c r="U13" s="14"/>
      <c r="V13" s="7"/>
      <c r="W13" s="7"/>
      <c r="X13" s="7"/>
      <c r="Y13" s="7"/>
      <c r="Z13" s="7"/>
    </row>
    <row r="14" ht="21.75" customHeight="1">
      <c r="A14" s="63">
        <v>2.0</v>
      </c>
      <c r="B14" s="66" t="s">
        <v>33</v>
      </c>
      <c r="C14" s="63" t="s">
        <v>145</v>
      </c>
      <c r="D14" s="74">
        <f>COUNTIF(L$26:L$125, "2. Mang thai 3 tháng giữa (Tuần 13 - 27)")</f>
        <v>0</v>
      </c>
      <c r="E14" s="75">
        <f t="shared" si="1"/>
        <v>0</v>
      </c>
      <c r="F14" s="80">
        <f>COUNTIFS(L$26:L$125, "2. Mang thai 3 tháng giữa (Tuần 13 - 27)", M$26:M$125, "Có")</f>
        <v>0</v>
      </c>
      <c r="G14" s="75">
        <f t="shared" si="2"/>
        <v>0</v>
      </c>
      <c r="H14" s="80">
        <f>COUNTIFS(L$26:L$125, "2. Mang thai 3 tháng giữa (Tuần 13 - 27)", N$26:N$125, "Có")</f>
        <v>0</v>
      </c>
      <c r="I14" s="75">
        <f t="shared" si="3"/>
        <v>0</v>
      </c>
      <c r="J14" s="74">
        <f>COUNTIFS(L$26:L$125, "2. Mang thai 3 tháng giữa (Tuần 13 - 27)", O$26:O$125, "Đạt Co-data")</f>
        <v>0</v>
      </c>
      <c r="K14" s="71">
        <f t="shared" si="4"/>
        <v>0</v>
      </c>
      <c r="L14" s="74">
        <f>COUNTIFS(L$26:L$125, "2. Mang thai 3 tháng giữa (Tuần 13 - 27)", P$26:P$125, "Có")</f>
        <v>0</v>
      </c>
      <c r="M14" s="71">
        <f t="shared" si="5"/>
        <v>0</v>
      </c>
      <c r="N14" s="71">
        <f t="shared" si="6"/>
        <v>0</v>
      </c>
      <c r="O14" s="95"/>
      <c r="P14" s="13"/>
      <c r="Q14" s="14"/>
      <c r="R14" s="95" t="s">
        <v>174</v>
      </c>
      <c r="S14" s="13"/>
      <c r="T14" s="13"/>
      <c r="U14" s="14"/>
      <c r="V14" s="7"/>
      <c r="W14" s="7"/>
      <c r="X14" s="7"/>
      <c r="Y14" s="7"/>
      <c r="Z14" s="7"/>
    </row>
    <row r="15" ht="21.75" customHeight="1">
      <c r="A15" s="47">
        <v>3.0</v>
      </c>
      <c r="B15" s="48" t="s">
        <v>45</v>
      </c>
      <c r="C15" s="47" t="s">
        <v>145</v>
      </c>
      <c r="D15" s="49">
        <f>COUNTIF(L$26:L$125, "3. Mang thai 3 tháng cuối (Tuần 28 - 40)")</f>
        <v>0</v>
      </c>
      <c r="E15" s="50">
        <f t="shared" si="1"/>
        <v>0</v>
      </c>
      <c r="F15" s="52">
        <f>COUNTIFS(L$26:L$125, "3. Mang thai 3 tháng cuối (Tuần 28 - 40)", M$26:M$125, "Có")</f>
        <v>0</v>
      </c>
      <c r="G15" s="50">
        <f t="shared" si="2"/>
        <v>0</v>
      </c>
      <c r="H15" s="52">
        <f>COUNTIFS(L$26:L$125, "3. Mang thai 3 tháng cuối (Tuần 28 - 40)", N$26:N$125, "Có")</f>
        <v>0</v>
      </c>
      <c r="I15" s="50">
        <f t="shared" si="3"/>
        <v>0</v>
      </c>
      <c r="J15" s="49">
        <f>COUNTIFS(L$26:L$125, "3. Mang thai 3 tháng cuối (Tuần 28 - 40)", O$26:O$125, "Đạt Co-data")</f>
        <v>0</v>
      </c>
      <c r="K15" s="57">
        <f t="shared" si="4"/>
        <v>0</v>
      </c>
      <c r="L15" s="49">
        <f>COUNTIFS(L$26:L$125, "3. Mang thai 3 tháng cuối (Tuần 28 - 40)", P$26:P$125, "Có")</f>
        <v>0</v>
      </c>
      <c r="M15" s="57">
        <f t="shared" si="5"/>
        <v>0</v>
      </c>
      <c r="N15" s="57">
        <f t="shared" si="6"/>
        <v>0</v>
      </c>
      <c r="O15" s="67"/>
      <c r="P15" s="13"/>
      <c r="Q15" s="14"/>
      <c r="R15" s="67" t="s">
        <v>193</v>
      </c>
      <c r="S15" s="13"/>
      <c r="T15" s="13"/>
      <c r="U15" s="14"/>
      <c r="V15" s="7"/>
      <c r="W15" s="7"/>
      <c r="X15" s="7"/>
      <c r="Y15" s="7"/>
      <c r="Z15" s="7"/>
    </row>
    <row r="16" ht="21.75" customHeight="1">
      <c r="A16" s="63">
        <v>4.0</v>
      </c>
      <c r="B16" s="66" t="s">
        <v>55</v>
      </c>
      <c r="C16" s="63" t="s">
        <v>194</v>
      </c>
      <c r="D16" s="74">
        <f>COUNTIF(L$26:L$125, "4. Bé 0 - 6 tháng tuổi (Sơ sinh)")</f>
        <v>0</v>
      </c>
      <c r="E16" s="75">
        <f t="shared" si="1"/>
        <v>0</v>
      </c>
      <c r="F16" s="80">
        <f>COUNTIFS(L$26:L$125, "4. Bé 0 - 6 tháng tuổi (Sơ sinh)", M$26:M$125, "Có")</f>
        <v>0</v>
      </c>
      <c r="G16" s="75">
        <f t="shared" si="2"/>
        <v>0</v>
      </c>
      <c r="H16" s="80">
        <f>COUNTIFS(L$26:L$125, "4. Bé 0 - 6 tháng tuổi (Sơ sinh)", N$26:N$125, "Có")</f>
        <v>0</v>
      </c>
      <c r="I16" s="75">
        <f t="shared" si="3"/>
        <v>0</v>
      </c>
      <c r="J16" s="74">
        <f>COUNTIFS(L$26:L$125, "4. Bé 0 - 6 tháng tuổi (Sơ sinh)", O$26:O$125, "Đạt Co-data")</f>
        <v>0</v>
      </c>
      <c r="K16" s="71">
        <f t="shared" si="4"/>
        <v>0</v>
      </c>
      <c r="L16" s="74">
        <f>COUNTIFS(L$26:L$125, "4. Bé 0 - 6 tháng tuổi (Sơ sinh)", P$26:P$125, "Có")</f>
        <v>0</v>
      </c>
      <c r="M16" s="71">
        <f t="shared" si="5"/>
        <v>0</v>
      </c>
      <c r="N16" s="71">
        <f t="shared" si="6"/>
        <v>0</v>
      </c>
      <c r="O16" s="95"/>
      <c r="P16" s="13"/>
      <c r="Q16" s="14"/>
      <c r="R16" s="95" t="s">
        <v>245</v>
      </c>
      <c r="S16" s="13"/>
      <c r="T16" s="13"/>
      <c r="U16" s="14"/>
      <c r="V16" s="7"/>
      <c r="W16" s="7"/>
      <c r="X16" s="7"/>
      <c r="Y16" s="7"/>
      <c r="Z16" s="7"/>
    </row>
    <row r="17" ht="21.75" customHeight="1">
      <c r="A17" s="47">
        <v>5.0</v>
      </c>
      <c r="B17" s="48" t="s">
        <v>61</v>
      </c>
      <c r="C17" s="47" t="s">
        <v>194</v>
      </c>
      <c r="D17" s="49">
        <f>COUNTIF(L$26:L$125, "5. Bé 6 - 12 tháng tuổi (Ăn dặm)")</f>
        <v>0</v>
      </c>
      <c r="E17" s="50">
        <f t="shared" si="1"/>
        <v>0</v>
      </c>
      <c r="F17" s="52">
        <f>COUNTIFS(L$26:L$125, "5. Bé 6 - 12 tháng tuổi (Ăn dặm)", M$26:M$125, "Có")</f>
        <v>0</v>
      </c>
      <c r="G17" s="50">
        <f t="shared" si="2"/>
        <v>0</v>
      </c>
      <c r="H17" s="52">
        <f>COUNTIFS(L$26:L$125, "5. Bé 6 - 12 tháng tuổi (Ăn dặm)", N$26:N$125, "Có")</f>
        <v>0</v>
      </c>
      <c r="I17" s="50">
        <f t="shared" si="3"/>
        <v>0</v>
      </c>
      <c r="J17" s="49">
        <f>COUNTIFS(L$26:L$125, "5. Bé 6 - 12 tháng tuổi (Ăn dặm)", O$26:O$125, "Đạt Co-data")</f>
        <v>0</v>
      </c>
      <c r="K17" s="57">
        <f t="shared" si="4"/>
        <v>0</v>
      </c>
      <c r="L17" s="49">
        <f>COUNTIFS(L$26:L$125, "5. Bé 6 - 12 tháng tuổi (Ăn dặm)", P$26:P$125, "Có")</f>
        <v>0</v>
      </c>
      <c r="M17" s="57">
        <f t="shared" si="5"/>
        <v>0</v>
      </c>
      <c r="N17" s="57">
        <f t="shared" si="6"/>
        <v>0</v>
      </c>
      <c r="O17" s="67"/>
      <c r="P17" s="13"/>
      <c r="Q17" s="14"/>
      <c r="R17" s="67" t="s">
        <v>249</v>
      </c>
      <c r="S17" s="13"/>
      <c r="T17" s="13"/>
      <c r="U17" s="14"/>
      <c r="V17" s="7"/>
      <c r="W17" s="7"/>
      <c r="X17" s="7"/>
      <c r="Y17" s="7"/>
      <c r="Z17" s="7"/>
    </row>
    <row r="18" ht="21.75" customHeight="1">
      <c r="A18" s="63">
        <v>6.0</v>
      </c>
      <c r="B18" s="66" t="s">
        <v>67</v>
      </c>
      <c r="C18" s="63" t="s">
        <v>194</v>
      </c>
      <c r="D18" s="74">
        <f>COUNTIF(L$26:L$125, "6. Bé 12 - 24 tháng tuổi (Tập đi)")</f>
        <v>0</v>
      </c>
      <c r="E18" s="75">
        <f t="shared" si="1"/>
        <v>0</v>
      </c>
      <c r="F18" s="80">
        <f>COUNTIFS(L$26:L$125, "6. Bé 12 - 24 tháng tuổi (Tập đi)", M$26:M$125, "Có")</f>
        <v>0</v>
      </c>
      <c r="G18" s="75">
        <f t="shared" si="2"/>
        <v>0</v>
      </c>
      <c r="H18" s="80">
        <f>COUNTIFS(L$26:L$125, "6. Bé 12 - 24 tháng tuổi (Tập đi)", N$26:N$125, "Có")</f>
        <v>0</v>
      </c>
      <c r="I18" s="75">
        <f t="shared" si="3"/>
        <v>0</v>
      </c>
      <c r="J18" s="74">
        <f>COUNTIFS(L$26:L$125, "6. Bé 12 - 24 tháng tuổi (Tập đi)", O$26:O$125, "Đạt Co-data")</f>
        <v>0</v>
      </c>
      <c r="K18" s="71">
        <f t="shared" si="4"/>
        <v>0</v>
      </c>
      <c r="L18" s="74">
        <f>COUNTIFS(L$26:L$125, "6. Bé 12 - 24 tháng tuổi (Tập đi)", P$26:P$125, "Có")</f>
        <v>0</v>
      </c>
      <c r="M18" s="71">
        <f t="shared" si="5"/>
        <v>0</v>
      </c>
      <c r="N18" s="71">
        <f t="shared" si="6"/>
        <v>0</v>
      </c>
      <c r="O18" s="95"/>
      <c r="P18" s="13"/>
      <c r="Q18" s="14"/>
      <c r="R18" s="95" t="s">
        <v>255</v>
      </c>
      <c r="S18" s="13"/>
      <c r="T18" s="13"/>
      <c r="U18" s="14"/>
      <c r="V18" s="7"/>
      <c r="W18" s="7"/>
      <c r="X18" s="7"/>
      <c r="Y18" s="7"/>
      <c r="Z18" s="7"/>
    </row>
    <row r="19" ht="21.75" customHeight="1">
      <c r="A19" s="47">
        <v>7.0</v>
      </c>
      <c r="B19" s="48" t="s">
        <v>71</v>
      </c>
      <c r="C19" s="47" t="s">
        <v>194</v>
      </c>
      <c r="D19" s="49">
        <f>COUNTIF(L$26:L$125, "7. Bé &gt; 24 tháng tuổi (Phát triển)")</f>
        <v>0</v>
      </c>
      <c r="E19" s="50">
        <f t="shared" si="1"/>
        <v>0</v>
      </c>
      <c r="F19" s="52">
        <f>COUNTIFS(L$26:L$125, "7. Bé &gt; 24 tháng tuổi (Phát triển)", M$26:M$125, "Có")</f>
        <v>0</v>
      </c>
      <c r="G19" s="50">
        <f t="shared" si="2"/>
        <v>0</v>
      </c>
      <c r="H19" s="52">
        <f>COUNTIFS(L$26:L$125, "7. Bé &gt; 24 tháng tuổi (Phát triển)", N$26:N$125, "Có")</f>
        <v>0</v>
      </c>
      <c r="I19" s="50">
        <f t="shared" si="3"/>
        <v>0</v>
      </c>
      <c r="J19" s="49">
        <f>COUNTIFS(L$26:L$125, "7. Bé &gt; 24 tháng tuổi (Phát triển)", O$26:O$125, "Đạt Co-data")</f>
        <v>0</v>
      </c>
      <c r="K19" s="57">
        <f t="shared" si="4"/>
        <v>0</v>
      </c>
      <c r="L19" s="49">
        <f>COUNTIFS(L$26:L$125, "7. Bé &gt; 24 tháng tuổi (Phát triển)", P$26:P$125, "Có")</f>
        <v>0</v>
      </c>
      <c r="M19" s="57">
        <f t="shared" si="5"/>
        <v>0</v>
      </c>
      <c r="N19" s="57">
        <f t="shared" si="6"/>
        <v>0</v>
      </c>
      <c r="O19" s="67"/>
      <c r="P19" s="13"/>
      <c r="Q19" s="14"/>
      <c r="R19" s="67" t="s">
        <v>261</v>
      </c>
      <c r="S19" s="13"/>
      <c r="T19" s="13"/>
      <c r="U19" s="14"/>
      <c r="V19" s="7"/>
      <c r="W19" s="7"/>
      <c r="X19" s="7"/>
      <c r="Y19" s="7"/>
      <c r="Z19" s="7"/>
    </row>
    <row r="20" ht="24.0" customHeight="1">
      <c r="A20" s="85" t="s">
        <v>167</v>
      </c>
      <c r="B20" s="85" t="s">
        <v>264</v>
      </c>
      <c r="C20" s="85" t="s">
        <v>171</v>
      </c>
      <c r="D20" s="135">
        <f>SUM(D13:D19)</f>
        <v>0</v>
      </c>
      <c r="E20" s="94">
        <f>IF(D20&gt;0, 1, 0)</f>
        <v>0</v>
      </c>
      <c r="F20" s="135">
        <f>SUM(F13:F19)</f>
        <v>0</v>
      </c>
      <c r="G20" s="94">
        <f t="shared" si="2"/>
        <v>0</v>
      </c>
      <c r="H20" s="135">
        <f>SUM(H13:H19)</f>
        <v>0</v>
      </c>
      <c r="I20" s="94">
        <f t="shared" si="3"/>
        <v>0</v>
      </c>
      <c r="J20" s="135">
        <f>SUM(J13:J19)</f>
        <v>0</v>
      </c>
      <c r="K20" s="94">
        <f t="shared" si="4"/>
        <v>0</v>
      </c>
      <c r="L20" s="135">
        <f>SUM(L13:L19)</f>
        <v>0</v>
      </c>
      <c r="M20" s="94">
        <f t="shared" si="5"/>
        <v>0</v>
      </c>
      <c r="N20" s="94">
        <f t="shared" si="6"/>
        <v>0</v>
      </c>
      <c r="O20" s="136" t="s">
        <v>270</v>
      </c>
      <c r="P20" s="137"/>
      <c r="Q20" s="139"/>
      <c r="R20" s="136" t="s">
        <v>272</v>
      </c>
      <c r="S20" s="137"/>
      <c r="T20" s="137"/>
      <c r="U20" s="139"/>
      <c r="V20" s="7"/>
      <c r="W20" s="7"/>
      <c r="X20" s="7"/>
      <c r="Y20" s="7"/>
      <c r="Z20" s="7"/>
    </row>
    <row r="21" ht="13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4.0" customHeight="1">
      <c r="A22" s="42" t="s">
        <v>273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6"/>
      <c r="V22" s="7"/>
      <c r="W22" s="7"/>
      <c r="X22" s="7"/>
      <c r="Y22" s="7"/>
      <c r="Z22" s="7"/>
    </row>
    <row r="23" ht="18.0" customHeight="1">
      <c r="A23" s="102" t="s">
        <v>274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6"/>
      <c r="V23" s="7"/>
      <c r="W23" s="7"/>
      <c r="X23" s="7"/>
      <c r="Y23" s="7"/>
      <c r="Z23" s="7"/>
    </row>
    <row r="24" ht="9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5.5" customHeight="1">
      <c r="A25" s="44" t="s">
        <v>128</v>
      </c>
      <c r="B25" s="44" t="s">
        <v>275</v>
      </c>
      <c r="C25" s="44" t="s">
        <v>182</v>
      </c>
      <c r="D25" s="44" t="s">
        <v>276</v>
      </c>
      <c r="E25" s="44" t="s">
        <v>277</v>
      </c>
      <c r="F25" s="44" t="s">
        <v>278</v>
      </c>
      <c r="G25" s="44" t="s">
        <v>279</v>
      </c>
      <c r="H25" s="44" t="s">
        <v>280</v>
      </c>
      <c r="I25" s="44" t="s">
        <v>281</v>
      </c>
      <c r="J25" s="44" t="s">
        <v>282</v>
      </c>
      <c r="K25" s="44" t="s">
        <v>283</v>
      </c>
      <c r="L25" s="44" t="s">
        <v>284</v>
      </c>
      <c r="M25" s="44" t="s">
        <v>133</v>
      </c>
      <c r="N25" s="44" t="s">
        <v>135</v>
      </c>
      <c r="O25" s="44" t="s">
        <v>285</v>
      </c>
      <c r="P25" s="44" t="s">
        <v>286</v>
      </c>
      <c r="Q25" s="44" t="s">
        <v>287</v>
      </c>
      <c r="R25" s="44" t="s">
        <v>288</v>
      </c>
      <c r="S25" s="44" t="s">
        <v>12</v>
      </c>
      <c r="T25" s="44" t="s">
        <v>289</v>
      </c>
      <c r="U25" s="44" t="s">
        <v>291</v>
      </c>
      <c r="V25" s="7"/>
      <c r="W25" s="7"/>
      <c r="X25" s="7"/>
      <c r="Y25" s="7"/>
      <c r="Z25" s="7"/>
    </row>
    <row r="26" ht="22.5" customHeight="1">
      <c r="A26" s="149"/>
      <c r="B26" s="149"/>
      <c r="C26" s="150"/>
      <c r="D26" s="150"/>
      <c r="E26" s="150"/>
      <c r="F26" s="149"/>
      <c r="G26" s="149"/>
      <c r="H26" s="150"/>
      <c r="I26" s="151"/>
      <c r="J26" s="152"/>
      <c r="K26" s="152"/>
      <c r="L26" s="149"/>
      <c r="M26" s="150" t="s">
        <v>293</v>
      </c>
      <c r="N26" s="150" t="s">
        <v>293</v>
      </c>
      <c r="O26" s="150" t="b">
        <v>1</v>
      </c>
      <c r="P26" s="150"/>
      <c r="Q26" s="150"/>
      <c r="R26" s="149"/>
      <c r="S26" s="149"/>
      <c r="T26" s="149"/>
      <c r="U26" s="149"/>
      <c r="V26" s="154"/>
      <c r="W26" s="154"/>
      <c r="X26" s="154"/>
      <c r="Y26" s="154"/>
      <c r="Z26" s="154"/>
    </row>
    <row r="27" ht="22.5" customHeight="1">
      <c r="A27" s="155"/>
      <c r="B27" s="155"/>
      <c r="C27" s="156"/>
      <c r="D27" s="156"/>
      <c r="E27" s="156"/>
      <c r="F27" s="155"/>
      <c r="G27" s="155"/>
      <c r="H27" s="156"/>
      <c r="I27" s="158"/>
      <c r="J27" s="159"/>
      <c r="K27" s="159"/>
      <c r="L27" s="155"/>
      <c r="M27" s="150" t="s">
        <v>293</v>
      </c>
      <c r="N27" s="150" t="s">
        <v>293</v>
      </c>
      <c r="O27" s="156" t="b">
        <v>1</v>
      </c>
      <c r="P27" s="156"/>
      <c r="Q27" s="156"/>
      <c r="R27" s="155"/>
      <c r="S27" s="155"/>
      <c r="T27" s="155"/>
      <c r="U27" s="155"/>
      <c r="V27" s="154"/>
      <c r="W27" s="154"/>
      <c r="X27" s="154"/>
      <c r="Y27" s="154"/>
      <c r="Z27" s="154"/>
    </row>
    <row r="28" ht="22.5" customHeight="1">
      <c r="A28" s="149"/>
      <c r="B28" s="149"/>
      <c r="C28" s="150"/>
      <c r="D28" s="150"/>
      <c r="E28" s="150"/>
      <c r="F28" s="149"/>
      <c r="G28" s="149"/>
      <c r="H28" s="150"/>
      <c r="I28" s="151"/>
      <c r="J28" s="152"/>
      <c r="K28" s="152"/>
      <c r="L28" s="149"/>
      <c r="M28" s="150" t="s">
        <v>293</v>
      </c>
      <c r="N28" s="150" t="s">
        <v>293</v>
      </c>
      <c r="O28" s="150" t="b">
        <v>1</v>
      </c>
      <c r="P28" s="150"/>
      <c r="Q28" s="149"/>
      <c r="R28" s="149"/>
      <c r="S28" s="149"/>
      <c r="T28" s="149"/>
      <c r="U28" s="149"/>
      <c r="V28" s="154"/>
      <c r="W28" s="154"/>
      <c r="X28" s="154"/>
      <c r="Y28" s="154"/>
      <c r="Z28" s="154"/>
    </row>
    <row r="29" ht="22.5" customHeight="1">
      <c r="A29" s="155"/>
      <c r="B29" s="155"/>
      <c r="C29" s="156"/>
      <c r="D29" s="156"/>
      <c r="E29" s="156"/>
      <c r="F29" s="155"/>
      <c r="G29" s="155"/>
      <c r="H29" s="156"/>
      <c r="I29" s="158"/>
      <c r="J29" s="159"/>
      <c r="K29" s="159"/>
      <c r="L29" s="155"/>
      <c r="M29" s="150" t="s">
        <v>293</v>
      </c>
      <c r="N29" s="150" t="s">
        <v>293</v>
      </c>
      <c r="O29" s="156" t="b">
        <v>1</v>
      </c>
      <c r="P29" s="155"/>
      <c r="Q29" s="155"/>
      <c r="R29" s="155"/>
      <c r="S29" s="155"/>
      <c r="T29" s="155"/>
      <c r="U29" s="155"/>
      <c r="V29" s="154"/>
      <c r="W29" s="154"/>
      <c r="X29" s="154"/>
      <c r="Y29" s="154"/>
      <c r="Z29" s="154"/>
    </row>
    <row r="30" ht="22.5" customHeight="1">
      <c r="A30" s="149"/>
      <c r="B30" s="149"/>
      <c r="C30" s="150"/>
      <c r="D30" s="150"/>
      <c r="E30" s="150"/>
      <c r="F30" s="149"/>
      <c r="G30" s="149"/>
      <c r="H30" s="150"/>
      <c r="I30" s="151"/>
      <c r="J30" s="152"/>
      <c r="K30" s="152"/>
      <c r="L30" s="149"/>
      <c r="M30" s="150" t="s">
        <v>293</v>
      </c>
      <c r="N30" s="150" t="s">
        <v>293</v>
      </c>
      <c r="O30" s="150" t="b">
        <v>1</v>
      </c>
      <c r="P30" s="150"/>
      <c r="Q30" s="149"/>
      <c r="R30" s="149"/>
      <c r="S30" s="149"/>
      <c r="T30" s="149"/>
      <c r="U30" s="149"/>
      <c r="V30" s="154"/>
      <c r="W30" s="154"/>
      <c r="X30" s="154"/>
      <c r="Y30" s="154"/>
      <c r="Z30" s="154"/>
    </row>
    <row r="31" ht="22.5" customHeight="1">
      <c r="A31" s="155"/>
      <c r="B31" s="155"/>
      <c r="C31" s="156"/>
      <c r="D31" s="156"/>
      <c r="E31" s="156"/>
      <c r="F31" s="155"/>
      <c r="G31" s="155"/>
      <c r="H31" s="156"/>
      <c r="I31" s="158"/>
      <c r="J31" s="159"/>
      <c r="K31" s="159"/>
      <c r="L31" s="155"/>
      <c r="M31" s="150" t="s">
        <v>293</v>
      </c>
      <c r="N31" s="150" t="s">
        <v>293</v>
      </c>
      <c r="O31" s="156" t="b">
        <v>1</v>
      </c>
      <c r="P31" s="156"/>
      <c r="Q31" s="155"/>
      <c r="R31" s="155"/>
      <c r="S31" s="155"/>
      <c r="T31" s="155"/>
      <c r="U31" s="155"/>
      <c r="V31" s="154"/>
      <c r="W31" s="154"/>
      <c r="X31" s="154"/>
      <c r="Y31" s="154"/>
      <c r="Z31" s="154"/>
    </row>
    <row r="32" ht="22.5" customHeight="1">
      <c r="A32" s="149"/>
      <c r="B32" s="149"/>
      <c r="C32" s="150"/>
      <c r="D32" s="150"/>
      <c r="E32" s="150"/>
      <c r="F32" s="149"/>
      <c r="G32" s="149"/>
      <c r="H32" s="150"/>
      <c r="I32" s="151"/>
      <c r="J32" s="152"/>
      <c r="K32" s="152"/>
      <c r="L32" s="149"/>
      <c r="M32" s="150" t="s">
        <v>293</v>
      </c>
      <c r="N32" s="150" t="s">
        <v>293</v>
      </c>
      <c r="O32" s="150" t="b">
        <v>1</v>
      </c>
      <c r="P32" s="149"/>
      <c r="Q32" s="149"/>
      <c r="R32" s="149"/>
      <c r="S32" s="149"/>
      <c r="T32" s="149"/>
      <c r="U32" s="149"/>
      <c r="V32" s="154"/>
      <c r="W32" s="154"/>
      <c r="X32" s="154"/>
      <c r="Y32" s="154"/>
      <c r="Z32" s="154"/>
    </row>
    <row r="33" ht="22.5" customHeight="1">
      <c r="A33" s="155"/>
      <c r="B33" s="155"/>
      <c r="C33" s="156"/>
      <c r="D33" s="156"/>
      <c r="E33" s="156"/>
      <c r="F33" s="155"/>
      <c r="G33" s="155"/>
      <c r="H33" s="156"/>
      <c r="I33" s="156"/>
      <c r="J33" s="159"/>
      <c r="K33" s="159"/>
      <c r="L33" s="155"/>
      <c r="M33" s="150" t="s">
        <v>293</v>
      </c>
      <c r="N33" s="150" t="s">
        <v>293</v>
      </c>
      <c r="O33" s="156" t="b">
        <v>1</v>
      </c>
      <c r="P33" s="156"/>
      <c r="Q33" s="155"/>
      <c r="R33" s="155"/>
      <c r="S33" s="155"/>
      <c r="T33" s="155"/>
      <c r="U33" s="155"/>
      <c r="V33" s="154"/>
      <c r="W33" s="154"/>
      <c r="X33" s="154"/>
      <c r="Y33" s="154"/>
      <c r="Z33" s="154"/>
    </row>
    <row r="34" ht="22.5" customHeight="1">
      <c r="A34" s="149"/>
      <c r="B34" s="149"/>
      <c r="C34" s="150"/>
      <c r="D34" s="150"/>
      <c r="E34" s="150"/>
      <c r="F34" s="149"/>
      <c r="G34" s="149"/>
      <c r="H34" s="150"/>
      <c r="I34" s="151"/>
      <c r="J34" s="152"/>
      <c r="K34" s="152"/>
      <c r="L34" s="149"/>
      <c r="M34" s="150" t="s">
        <v>293</v>
      </c>
      <c r="N34" s="150" t="s">
        <v>293</v>
      </c>
      <c r="O34" s="150" t="b">
        <v>1</v>
      </c>
      <c r="P34" s="150"/>
      <c r="Q34" s="149"/>
      <c r="R34" s="149"/>
      <c r="S34" s="149"/>
      <c r="T34" s="149"/>
      <c r="U34" s="149"/>
      <c r="V34" s="154"/>
      <c r="W34" s="154"/>
      <c r="X34" s="154"/>
      <c r="Y34" s="154"/>
      <c r="Z34" s="154"/>
    </row>
    <row r="35" ht="22.5" customHeight="1">
      <c r="A35" s="155"/>
      <c r="B35" s="155"/>
      <c r="C35" s="156"/>
      <c r="D35" s="156"/>
      <c r="E35" s="156"/>
      <c r="F35" s="155"/>
      <c r="G35" s="155"/>
      <c r="H35" s="156"/>
      <c r="I35" s="156"/>
      <c r="J35" s="159"/>
      <c r="K35" s="159"/>
      <c r="L35" s="155"/>
      <c r="M35" s="150" t="s">
        <v>293</v>
      </c>
      <c r="N35" s="150" t="s">
        <v>293</v>
      </c>
      <c r="O35" s="156" t="b">
        <v>1</v>
      </c>
      <c r="P35" s="156"/>
      <c r="Q35" s="155"/>
      <c r="R35" s="155"/>
      <c r="S35" s="155"/>
      <c r="T35" s="155"/>
      <c r="U35" s="155"/>
      <c r="V35" s="154"/>
      <c r="W35" s="154"/>
      <c r="X35" s="154"/>
      <c r="Y35" s="154"/>
      <c r="Z35" s="154"/>
    </row>
    <row r="36" ht="22.5" customHeight="1">
      <c r="A36" s="149"/>
      <c r="B36" s="149"/>
      <c r="C36" s="150"/>
      <c r="D36" s="150"/>
      <c r="E36" s="150"/>
      <c r="F36" s="149"/>
      <c r="G36" s="149"/>
      <c r="H36" s="150"/>
      <c r="I36" s="151"/>
      <c r="J36" s="152"/>
      <c r="K36" s="152"/>
      <c r="L36" s="149"/>
      <c r="M36" s="150" t="s">
        <v>293</v>
      </c>
      <c r="N36" s="150" t="s">
        <v>293</v>
      </c>
      <c r="O36" s="150" t="b">
        <v>1</v>
      </c>
      <c r="P36" s="149"/>
      <c r="Q36" s="149"/>
      <c r="R36" s="149"/>
      <c r="S36" s="149"/>
      <c r="T36" s="149"/>
      <c r="U36" s="149"/>
      <c r="V36" s="154"/>
      <c r="W36" s="154"/>
      <c r="X36" s="154"/>
      <c r="Y36" s="154"/>
      <c r="Z36" s="154"/>
    </row>
    <row r="37" ht="22.5" customHeight="1">
      <c r="A37" s="155"/>
      <c r="B37" s="155"/>
      <c r="C37" s="156"/>
      <c r="D37" s="156"/>
      <c r="E37" s="156"/>
      <c r="F37" s="155"/>
      <c r="G37" s="155"/>
      <c r="H37" s="156"/>
      <c r="I37" s="156"/>
      <c r="J37" s="159"/>
      <c r="K37" s="159"/>
      <c r="L37" s="155"/>
      <c r="M37" s="150" t="s">
        <v>293</v>
      </c>
      <c r="N37" s="150" t="s">
        <v>293</v>
      </c>
      <c r="O37" s="156" t="b">
        <v>0</v>
      </c>
      <c r="P37" s="156"/>
      <c r="Q37" s="155"/>
      <c r="R37" s="155"/>
      <c r="S37" s="155"/>
      <c r="T37" s="155"/>
      <c r="U37" s="155"/>
      <c r="V37" s="154"/>
      <c r="W37" s="154"/>
      <c r="X37" s="154"/>
      <c r="Y37" s="154"/>
      <c r="Z37" s="154"/>
    </row>
    <row r="38" ht="22.5" customHeight="1">
      <c r="A38" s="149"/>
      <c r="B38" s="149"/>
      <c r="C38" s="150"/>
      <c r="D38" s="150"/>
      <c r="E38" s="150"/>
      <c r="F38" s="149"/>
      <c r="G38" s="149"/>
      <c r="H38" s="150"/>
      <c r="I38" s="150"/>
      <c r="J38" s="152"/>
      <c r="K38" s="152"/>
      <c r="L38" s="149"/>
      <c r="M38" s="150" t="s">
        <v>293</v>
      </c>
      <c r="N38" s="150" t="s">
        <v>293</v>
      </c>
      <c r="O38" s="150" t="b">
        <v>1</v>
      </c>
      <c r="P38" s="150"/>
      <c r="Q38" s="149"/>
      <c r="R38" s="149"/>
      <c r="S38" s="149"/>
      <c r="T38" s="149"/>
      <c r="U38" s="149"/>
      <c r="V38" s="154"/>
      <c r="W38" s="154"/>
      <c r="X38" s="154"/>
      <c r="Y38" s="154"/>
      <c r="Z38" s="154"/>
    </row>
    <row r="39" ht="22.5" customHeight="1">
      <c r="A39" s="155"/>
      <c r="B39" s="155"/>
      <c r="C39" s="156"/>
      <c r="D39" s="156"/>
      <c r="E39" s="156"/>
      <c r="F39" s="155"/>
      <c r="G39" s="155"/>
      <c r="H39" s="156"/>
      <c r="I39" s="156"/>
      <c r="J39" s="159"/>
      <c r="K39" s="159"/>
      <c r="L39" s="155"/>
      <c r="M39" s="150" t="s">
        <v>293</v>
      </c>
      <c r="N39" s="150" t="s">
        <v>293</v>
      </c>
      <c r="O39" s="156" t="b">
        <v>1</v>
      </c>
      <c r="P39" s="156"/>
      <c r="Q39" s="155"/>
      <c r="R39" s="155"/>
      <c r="S39" s="155"/>
      <c r="T39" s="155"/>
      <c r="U39" s="155"/>
      <c r="V39" s="154"/>
      <c r="W39" s="154"/>
      <c r="X39" s="154"/>
      <c r="Y39" s="154"/>
      <c r="Z39" s="154"/>
    </row>
    <row r="40" ht="22.5" customHeight="1">
      <c r="A40" s="149"/>
      <c r="B40" s="149"/>
      <c r="C40" s="150"/>
      <c r="D40" s="150"/>
      <c r="E40" s="150"/>
      <c r="F40" s="149"/>
      <c r="G40" s="149"/>
      <c r="H40" s="150"/>
      <c r="I40" s="150"/>
      <c r="J40" s="152"/>
      <c r="K40" s="152"/>
      <c r="L40" s="149"/>
      <c r="M40" s="150" t="s">
        <v>293</v>
      </c>
      <c r="N40" s="150" t="s">
        <v>293</v>
      </c>
      <c r="O40" s="150" t="b">
        <v>1</v>
      </c>
      <c r="P40" s="150"/>
      <c r="Q40" s="149"/>
      <c r="R40" s="149"/>
      <c r="S40" s="149"/>
      <c r="T40" s="149"/>
      <c r="U40" s="149"/>
      <c r="V40" s="154"/>
      <c r="W40" s="154"/>
      <c r="X40" s="154"/>
      <c r="Y40" s="154"/>
      <c r="Z40" s="154"/>
    </row>
    <row r="41" ht="22.5" customHeight="1">
      <c r="A41" s="155"/>
      <c r="B41" s="155"/>
      <c r="C41" s="156"/>
      <c r="D41" s="156"/>
      <c r="E41" s="156"/>
      <c r="F41" s="155"/>
      <c r="G41" s="155"/>
      <c r="H41" s="156"/>
      <c r="I41" s="156"/>
      <c r="J41" s="159"/>
      <c r="K41" s="159"/>
      <c r="L41" s="155"/>
      <c r="M41" s="150" t="s">
        <v>293</v>
      </c>
      <c r="N41" s="150" t="s">
        <v>293</v>
      </c>
      <c r="O41" s="156" t="b">
        <v>1</v>
      </c>
      <c r="P41" s="156"/>
      <c r="Q41" s="155"/>
      <c r="R41" s="155"/>
      <c r="S41" s="155"/>
      <c r="T41" s="155"/>
      <c r="U41" s="155"/>
      <c r="V41" s="154"/>
      <c r="W41" s="154"/>
      <c r="X41" s="154"/>
      <c r="Y41" s="154"/>
      <c r="Z41" s="154"/>
    </row>
    <row r="42" ht="22.5" customHeight="1">
      <c r="A42" s="149"/>
      <c r="B42" s="149"/>
      <c r="C42" s="150"/>
      <c r="D42" s="150"/>
      <c r="E42" s="150"/>
      <c r="F42" s="149"/>
      <c r="G42" s="149"/>
      <c r="H42" s="150"/>
      <c r="I42" s="150"/>
      <c r="J42" s="152"/>
      <c r="K42" s="152"/>
      <c r="L42" s="149"/>
      <c r="M42" s="150" t="s">
        <v>293</v>
      </c>
      <c r="N42" s="150" t="s">
        <v>293</v>
      </c>
      <c r="O42" s="150" t="b">
        <v>1</v>
      </c>
      <c r="P42" s="150"/>
      <c r="Q42" s="149"/>
      <c r="R42" s="149"/>
      <c r="S42" s="149"/>
      <c r="T42" s="149"/>
      <c r="U42" s="149"/>
      <c r="V42" s="154"/>
      <c r="W42" s="154"/>
      <c r="X42" s="154"/>
      <c r="Y42" s="154"/>
      <c r="Z42" s="154"/>
    </row>
    <row r="43" ht="22.5" customHeight="1">
      <c r="A43" s="155"/>
      <c r="B43" s="155"/>
      <c r="C43" s="156"/>
      <c r="D43" s="156"/>
      <c r="E43" s="156"/>
      <c r="F43" s="155"/>
      <c r="G43" s="155"/>
      <c r="H43" s="156"/>
      <c r="I43" s="158"/>
      <c r="J43" s="159"/>
      <c r="K43" s="159"/>
      <c r="L43" s="155"/>
      <c r="M43" s="150" t="s">
        <v>293</v>
      </c>
      <c r="N43" s="150" t="s">
        <v>293</v>
      </c>
      <c r="O43" s="156" t="b">
        <v>1</v>
      </c>
      <c r="P43" s="156"/>
      <c r="Q43" s="155"/>
      <c r="R43" s="155"/>
      <c r="S43" s="155"/>
      <c r="T43" s="155"/>
      <c r="U43" s="155"/>
      <c r="V43" s="154"/>
      <c r="W43" s="154"/>
      <c r="X43" s="154"/>
      <c r="Y43" s="154"/>
      <c r="Z43" s="154"/>
    </row>
    <row r="44" ht="22.5" customHeight="1">
      <c r="A44" s="149"/>
      <c r="B44" s="149"/>
      <c r="C44" s="150"/>
      <c r="D44" s="150"/>
      <c r="E44" s="150"/>
      <c r="F44" s="149"/>
      <c r="G44" s="149"/>
      <c r="H44" s="150"/>
      <c r="I44" s="150"/>
      <c r="J44" s="152"/>
      <c r="K44" s="152"/>
      <c r="L44" s="149"/>
      <c r="M44" s="150" t="s">
        <v>293</v>
      </c>
      <c r="N44" s="150" t="s">
        <v>293</v>
      </c>
      <c r="O44" s="150" t="b">
        <v>1</v>
      </c>
      <c r="P44" s="150"/>
      <c r="Q44" s="149"/>
      <c r="R44" s="149"/>
      <c r="S44" s="149"/>
      <c r="T44" s="149"/>
      <c r="U44" s="149"/>
      <c r="V44" s="154"/>
      <c r="W44" s="154"/>
      <c r="X44" s="154"/>
      <c r="Y44" s="154"/>
      <c r="Z44" s="154"/>
    </row>
    <row r="45" ht="22.5" customHeight="1">
      <c r="A45" s="155"/>
      <c r="B45" s="155"/>
      <c r="C45" s="156"/>
      <c r="D45" s="156"/>
      <c r="E45" s="156"/>
      <c r="F45" s="155"/>
      <c r="G45" s="155"/>
      <c r="H45" s="156"/>
      <c r="I45" s="156"/>
      <c r="J45" s="159"/>
      <c r="K45" s="159"/>
      <c r="L45" s="155"/>
      <c r="M45" s="150" t="s">
        <v>293</v>
      </c>
      <c r="N45" s="150" t="s">
        <v>293</v>
      </c>
      <c r="O45" s="156" t="b">
        <v>1</v>
      </c>
      <c r="P45" s="156"/>
      <c r="Q45" s="155"/>
      <c r="R45" s="155"/>
      <c r="S45" s="155"/>
      <c r="T45" s="155"/>
      <c r="U45" s="155"/>
      <c r="V45" s="154"/>
      <c r="W45" s="154"/>
      <c r="X45" s="154"/>
      <c r="Y45" s="154"/>
      <c r="Z45" s="154"/>
    </row>
    <row r="46" ht="22.5" customHeight="1">
      <c r="A46" s="149"/>
      <c r="B46" s="149"/>
      <c r="C46" s="150"/>
      <c r="D46" s="150"/>
      <c r="E46" s="150"/>
      <c r="F46" s="149"/>
      <c r="G46" s="149"/>
      <c r="H46" s="150"/>
      <c r="I46" s="150"/>
      <c r="J46" s="152"/>
      <c r="K46" s="152"/>
      <c r="L46" s="149"/>
      <c r="M46" s="150" t="s">
        <v>293</v>
      </c>
      <c r="N46" s="150" t="s">
        <v>293</v>
      </c>
      <c r="O46" s="150" t="b">
        <v>1</v>
      </c>
      <c r="P46" s="150"/>
      <c r="Q46" s="149"/>
      <c r="R46" s="149"/>
      <c r="S46" s="149"/>
      <c r="T46" s="149"/>
      <c r="U46" s="149"/>
      <c r="V46" s="154"/>
      <c r="W46" s="154"/>
      <c r="X46" s="154"/>
      <c r="Y46" s="154"/>
      <c r="Z46" s="154"/>
    </row>
    <row r="47" ht="22.5" customHeight="1">
      <c r="A47" s="155"/>
      <c r="B47" s="155"/>
      <c r="C47" s="156"/>
      <c r="D47" s="156"/>
      <c r="E47" s="156"/>
      <c r="F47" s="155"/>
      <c r="G47" s="155"/>
      <c r="H47" s="156"/>
      <c r="I47" s="158"/>
      <c r="J47" s="159"/>
      <c r="K47" s="159"/>
      <c r="L47" s="155"/>
      <c r="M47" s="150" t="s">
        <v>293</v>
      </c>
      <c r="N47" s="150" t="s">
        <v>293</v>
      </c>
      <c r="O47" s="156" t="b">
        <v>1</v>
      </c>
      <c r="P47" s="156"/>
      <c r="Q47" s="155"/>
      <c r="R47" s="155"/>
      <c r="S47" s="155"/>
      <c r="T47" s="155"/>
      <c r="U47" s="155"/>
      <c r="V47" s="154"/>
      <c r="W47" s="154"/>
      <c r="X47" s="154"/>
      <c r="Y47" s="154"/>
      <c r="Z47" s="154"/>
    </row>
    <row r="48" ht="22.5" customHeight="1">
      <c r="A48" s="149"/>
      <c r="B48" s="149"/>
      <c r="C48" s="150"/>
      <c r="D48" s="150"/>
      <c r="E48" s="150"/>
      <c r="F48" s="149"/>
      <c r="G48" s="149"/>
      <c r="H48" s="150"/>
      <c r="I48" s="150"/>
      <c r="J48" s="152"/>
      <c r="K48" s="152"/>
      <c r="L48" s="149"/>
      <c r="M48" s="150" t="s">
        <v>293</v>
      </c>
      <c r="N48" s="150" t="s">
        <v>293</v>
      </c>
      <c r="O48" s="150" t="b">
        <v>1</v>
      </c>
      <c r="P48" s="150"/>
      <c r="Q48" s="149"/>
      <c r="R48" s="149"/>
      <c r="S48" s="149"/>
      <c r="T48" s="149"/>
      <c r="U48" s="149"/>
      <c r="V48" s="154"/>
      <c r="W48" s="154"/>
      <c r="X48" s="154"/>
      <c r="Y48" s="154"/>
      <c r="Z48" s="154"/>
    </row>
    <row r="49" ht="22.5" customHeight="1">
      <c r="A49" s="155"/>
      <c r="B49" s="155"/>
      <c r="C49" s="156"/>
      <c r="D49" s="156"/>
      <c r="E49" s="156"/>
      <c r="F49" s="155"/>
      <c r="G49" s="155"/>
      <c r="H49" s="156"/>
      <c r="I49" s="156"/>
      <c r="J49" s="159"/>
      <c r="K49" s="159"/>
      <c r="L49" s="155"/>
      <c r="M49" s="150" t="s">
        <v>293</v>
      </c>
      <c r="N49" s="150" t="s">
        <v>293</v>
      </c>
      <c r="O49" s="156" t="b">
        <v>1</v>
      </c>
      <c r="P49" s="155"/>
      <c r="Q49" s="155"/>
      <c r="R49" s="155"/>
      <c r="S49" s="155"/>
      <c r="T49" s="155"/>
      <c r="U49" s="155"/>
      <c r="V49" s="154"/>
      <c r="W49" s="154"/>
      <c r="X49" s="154"/>
      <c r="Y49" s="154"/>
      <c r="Z49" s="154"/>
    </row>
    <row r="50" ht="22.5" customHeight="1">
      <c r="A50" s="149"/>
      <c r="B50" s="149"/>
      <c r="C50" s="150"/>
      <c r="D50" s="150"/>
      <c r="E50" s="150"/>
      <c r="F50" s="149"/>
      <c r="G50" s="149"/>
      <c r="H50" s="150"/>
      <c r="I50" s="151"/>
      <c r="J50" s="152"/>
      <c r="K50" s="152"/>
      <c r="L50" s="149"/>
      <c r="M50" s="150" t="s">
        <v>293</v>
      </c>
      <c r="N50" s="150" t="s">
        <v>293</v>
      </c>
      <c r="O50" s="150" t="b">
        <v>1</v>
      </c>
      <c r="P50" s="149"/>
      <c r="Q50" s="149"/>
      <c r="R50" s="149"/>
      <c r="S50" s="149"/>
      <c r="T50" s="149"/>
      <c r="U50" s="149"/>
      <c r="V50" s="154"/>
      <c r="W50" s="154"/>
      <c r="X50" s="154"/>
      <c r="Y50" s="154"/>
      <c r="Z50" s="154"/>
    </row>
    <row r="51" ht="22.5" customHeight="1">
      <c r="A51" s="155"/>
      <c r="B51" s="155"/>
      <c r="C51" s="156"/>
      <c r="D51" s="156"/>
      <c r="E51" s="156"/>
      <c r="F51" s="155"/>
      <c r="G51" s="155"/>
      <c r="H51" s="156"/>
      <c r="I51" s="156"/>
      <c r="J51" s="159"/>
      <c r="K51" s="159"/>
      <c r="L51" s="155"/>
      <c r="M51" s="150" t="s">
        <v>293</v>
      </c>
      <c r="N51" s="150" t="s">
        <v>293</v>
      </c>
      <c r="O51" s="156" t="b">
        <v>1</v>
      </c>
      <c r="P51" s="155"/>
      <c r="Q51" s="155"/>
      <c r="R51" s="155"/>
      <c r="S51" s="155"/>
      <c r="T51" s="155"/>
      <c r="U51" s="155"/>
      <c r="V51" s="154"/>
      <c r="W51" s="154"/>
      <c r="X51" s="154"/>
      <c r="Y51" s="154"/>
      <c r="Z51" s="154"/>
    </row>
    <row r="52" ht="22.5" customHeight="1">
      <c r="A52" s="149"/>
      <c r="B52" s="149"/>
      <c r="C52" s="150"/>
      <c r="D52" s="150"/>
      <c r="E52" s="150"/>
      <c r="F52" s="149"/>
      <c r="G52" s="149"/>
      <c r="H52" s="150"/>
      <c r="I52" s="150"/>
      <c r="J52" s="152"/>
      <c r="K52" s="152"/>
      <c r="L52" s="149"/>
      <c r="M52" s="150" t="s">
        <v>293</v>
      </c>
      <c r="N52" s="150" t="s">
        <v>293</v>
      </c>
      <c r="O52" s="150" t="b">
        <v>1</v>
      </c>
      <c r="P52" s="149"/>
      <c r="Q52" s="149"/>
      <c r="R52" s="149"/>
      <c r="S52" s="149"/>
      <c r="T52" s="149"/>
      <c r="U52" s="149"/>
      <c r="V52" s="154"/>
      <c r="W52" s="154"/>
      <c r="X52" s="154"/>
      <c r="Y52" s="154"/>
      <c r="Z52" s="154"/>
    </row>
    <row r="53" ht="22.5" customHeight="1">
      <c r="A53" s="155"/>
      <c r="B53" s="155"/>
      <c r="C53" s="156"/>
      <c r="D53" s="156"/>
      <c r="E53" s="156"/>
      <c r="F53" s="155"/>
      <c r="G53" s="155"/>
      <c r="H53" s="156"/>
      <c r="I53" s="158"/>
      <c r="J53" s="159"/>
      <c r="K53" s="159"/>
      <c r="L53" s="155"/>
      <c r="M53" s="150" t="s">
        <v>293</v>
      </c>
      <c r="N53" s="150" t="s">
        <v>293</v>
      </c>
      <c r="O53" s="156" t="b">
        <v>1</v>
      </c>
      <c r="P53" s="155"/>
      <c r="Q53" s="155"/>
      <c r="R53" s="155"/>
      <c r="S53" s="155"/>
      <c r="T53" s="155"/>
      <c r="U53" s="155"/>
      <c r="V53" s="154"/>
      <c r="W53" s="154"/>
      <c r="X53" s="154"/>
      <c r="Y53" s="154"/>
      <c r="Z53" s="154"/>
    </row>
    <row r="54" ht="22.5" customHeight="1">
      <c r="A54" s="149"/>
      <c r="B54" s="149"/>
      <c r="C54" s="150"/>
      <c r="D54" s="150"/>
      <c r="E54" s="150"/>
      <c r="F54" s="149"/>
      <c r="G54" s="149"/>
      <c r="H54" s="150"/>
      <c r="I54" s="150"/>
      <c r="J54" s="152"/>
      <c r="K54" s="152"/>
      <c r="L54" s="149"/>
      <c r="M54" s="150" t="s">
        <v>293</v>
      </c>
      <c r="N54" s="150" t="s">
        <v>293</v>
      </c>
      <c r="O54" s="150" t="b">
        <v>1</v>
      </c>
      <c r="P54" s="149"/>
      <c r="Q54" s="149"/>
      <c r="R54" s="149"/>
      <c r="S54" s="149"/>
      <c r="T54" s="149"/>
      <c r="U54" s="149"/>
      <c r="V54" s="154"/>
      <c r="W54" s="154"/>
      <c r="X54" s="154"/>
      <c r="Y54" s="154"/>
      <c r="Z54" s="154"/>
    </row>
    <row r="55" ht="22.5" customHeight="1">
      <c r="A55" s="155"/>
      <c r="B55" s="155"/>
      <c r="C55" s="156"/>
      <c r="D55" s="156"/>
      <c r="E55" s="156"/>
      <c r="F55" s="155"/>
      <c r="G55" s="155"/>
      <c r="H55" s="156"/>
      <c r="I55" s="158"/>
      <c r="J55" s="159"/>
      <c r="K55" s="159"/>
      <c r="L55" s="155"/>
      <c r="M55" s="150" t="s">
        <v>293</v>
      </c>
      <c r="N55" s="150" t="s">
        <v>293</v>
      </c>
      <c r="O55" s="156" t="b">
        <v>1</v>
      </c>
      <c r="P55" s="155"/>
      <c r="Q55" s="155"/>
      <c r="R55" s="155"/>
      <c r="S55" s="155"/>
      <c r="T55" s="155"/>
      <c r="U55" s="155"/>
      <c r="V55" s="154"/>
      <c r="W55" s="154"/>
      <c r="X55" s="154"/>
      <c r="Y55" s="154"/>
      <c r="Z55" s="154"/>
    </row>
    <row r="56" ht="22.5" customHeight="1">
      <c r="A56" s="149"/>
      <c r="B56" s="149"/>
      <c r="C56" s="150"/>
      <c r="D56" s="150"/>
      <c r="E56" s="150"/>
      <c r="F56" s="149"/>
      <c r="G56" s="149"/>
      <c r="H56" s="150"/>
      <c r="I56" s="150"/>
      <c r="J56" s="152"/>
      <c r="K56" s="152"/>
      <c r="L56" s="149"/>
      <c r="M56" s="150" t="s">
        <v>293</v>
      </c>
      <c r="N56" s="150" t="s">
        <v>293</v>
      </c>
      <c r="O56" s="150" t="b">
        <v>1</v>
      </c>
      <c r="P56" s="149"/>
      <c r="Q56" s="149"/>
      <c r="R56" s="149"/>
      <c r="S56" s="149"/>
      <c r="T56" s="149"/>
      <c r="U56" s="149"/>
      <c r="V56" s="154"/>
      <c r="W56" s="154"/>
      <c r="X56" s="154"/>
      <c r="Y56" s="154"/>
      <c r="Z56" s="154"/>
    </row>
    <row r="57" ht="22.5" customHeight="1">
      <c r="A57" s="155"/>
      <c r="B57" s="155"/>
      <c r="C57" s="156"/>
      <c r="D57" s="156"/>
      <c r="E57" s="156"/>
      <c r="F57" s="155"/>
      <c r="G57" s="155"/>
      <c r="H57" s="156"/>
      <c r="I57" s="156"/>
      <c r="J57" s="159"/>
      <c r="K57" s="159"/>
      <c r="L57" s="155"/>
      <c r="M57" s="150" t="s">
        <v>293</v>
      </c>
      <c r="N57" s="150" t="s">
        <v>293</v>
      </c>
      <c r="O57" s="156" t="b">
        <v>1</v>
      </c>
      <c r="P57" s="155"/>
      <c r="Q57" s="155"/>
      <c r="R57" s="155"/>
      <c r="S57" s="155"/>
      <c r="T57" s="155"/>
      <c r="U57" s="155"/>
      <c r="V57" s="154"/>
      <c r="W57" s="154"/>
      <c r="X57" s="154"/>
      <c r="Y57" s="154"/>
      <c r="Z57" s="154"/>
    </row>
    <row r="58" ht="22.5" customHeight="1">
      <c r="A58" s="149"/>
      <c r="B58" s="149"/>
      <c r="C58" s="150"/>
      <c r="D58" s="150"/>
      <c r="E58" s="150"/>
      <c r="F58" s="149"/>
      <c r="G58" s="149"/>
      <c r="H58" s="150"/>
      <c r="I58" s="150"/>
      <c r="J58" s="152"/>
      <c r="K58" s="152"/>
      <c r="L58" s="149"/>
      <c r="M58" s="150" t="s">
        <v>293</v>
      </c>
      <c r="N58" s="150" t="s">
        <v>293</v>
      </c>
      <c r="O58" s="150" t="b">
        <v>1</v>
      </c>
      <c r="P58" s="149"/>
      <c r="Q58" s="149"/>
      <c r="R58" s="149"/>
      <c r="S58" s="149"/>
      <c r="T58" s="149"/>
      <c r="U58" s="149"/>
      <c r="V58" s="154"/>
      <c r="W58" s="154"/>
      <c r="X58" s="154"/>
      <c r="Y58" s="154"/>
      <c r="Z58" s="154"/>
    </row>
    <row r="59" ht="22.5" customHeight="1">
      <c r="A59" s="155"/>
      <c r="B59" s="155"/>
      <c r="C59" s="156"/>
      <c r="D59" s="156"/>
      <c r="E59" s="156"/>
      <c r="F59" s="155"/>
      <c r="G59" s="155"/>
      <c r="H59" s="156"/>
      <c r="I59" s="156"/>
      <c r="J59" s="159"/>
      <c r="K59" s="159"/>
      <c r="L59" s="155"/>
      <c r="M59" s="150" t="s">
        <v>293</v>
      </c>
      <c r="N59" s="150" t="s">
        <v>293</v>
      </c>
      <c r="O59" s="156" t="b">
        <v>1</v>
      </c>
      <c r="P59" s="155"/>
      <c r="Q59" s="155"/>
      <c r="R59" s="155"/>
      <c r="S59" s="155"/>
      <c r="T59" s="155"/>
      <c r="U59" s="155"/>
      <c r="V59" s="154"/>
      <c r="W59" s="154"/>
      <c r="X59" s="154"/>
      <c r="Y59" s="154"/>
      <c r="Z59" s="154"/>
    </row>
    <row r="60" ht="22.5" customHeight="1">
      <c r="A60" s="149"/>
      <c r="B60" s="149"/>
      <c r="C60" s="150"/>
      <c r="D60" s="150"/>
      <c r="E60" s="150"/>
      <c r="F60" s="149"/>
      <c r="G60" s="149"/>
      <c r="H60" s="150"/>
      <c r="I60" s="150"/>
      <c r="J60" s="152"/>
      <c r="K60" s="152"/>
      <c r="L60" s="149"/>
      <c r="M60" s="150" t="s">
        <v>293</v>
      </c>
      <c r="N60" s="150" t="s">
        <v>293</v>
      </c>
      <c r="O60" s="150" t="b">
        <v>1</v>
      </c>
      <c r="P60" s="149"/>
      <c r="Q60" s="149"/>
      <c r="R60" s="149"/>
      <c r="S60" s="149"/>
      <c r="T60" s="149"/>
      <c r="U60" s="149"/>
      <c r="V60" s="154"/>
      <c r="W60" s="154"/>
      <c r="X60" s="154"/>
      <c r="Y60" s="154"/>
      <c r="Z60" s="154"/>
    </row>
    <row r="61" ht="22.5" customHeight="1">
      <c r="A61" s="155"/>
      <c r="B61" s="155"/>
      <c r="C61" s="156"/>
      <c r="D61" s="156"/>
      <c r="E61" s="156"/>
      <c r="F61" s="155"/>
      <c r="G61" s="155"/>
      <c r="H61" s="156"/>
      <c r="I61" s="158"/>
      <c r="J61" s="159"/>
      <c r="K61" s="159"/>
      <c r="L61" s="155"/>
      <c r="M61" s="150" t="s">
        <v>293</v>
      </c>
      <c r="N61" s="150" t="s">
        <v>293</v>
      </c>
      <c r="O61" s="156" t="b">
        <v>1</v>
      </c>
      <c r="P61" s="155"/>
      <c r="Q61" s="155"/>
      <c r="R61" s="155"/>
      <c r="S61" s="155"/>
      <c r="T61" s="155"/>
      <c r="U61" s="155"/>
      <c r="V61" s="154"/>
      <c r="W61" s="154"/>
      <c r="X61" s="154"/>
      <c r="Y61" s="154"/>
      <c r="Z61" s="154"/>
    </row>
    <row r="62" ht="22.5" customHeight="1">
      <c r="A62" s="149"/>
      <c r="B62" s="149"/>
      <c r="C62" s="150"/>
      <c r="D62" s="150"/>
      <c r="E62" s="150"/>
      <c r="F62" s="149"/>
      <c r="G62" s="149"/>
      <c r="H62" s="150"/>
      <c r="I62" s="150"/>
      <c r="J62" s="152"/>
      <c r="K62" s="152"/>
      <c r="L62" s="149"/>
      <c r="M62" s="150" t="s">
        <v>293</v>
      </c>
      <c r="N62" s="150" t="s">
        <v>293</v>
      </c>
      <c r="O62" s="150" t="b">
        <v>1</v>
      </c>
      <c r="P62" s="149"/>
      <c r="Q62" s="149"/>
      <c r="R62" s="149"/>
      <c r="S62" s="149"/>
      <c r="T62" s="149"/>
      <c r="U62" s="149"/>
      <c r="V62" s="154"/>
      <c r="W62" s="154"/>
      <c r="X62" s="154"/>
      <c r="Y62" s="154"/>
      <c r="Z62" s="154"/>
    </row>
    <row r="63" ht="22.5" customHeight="1">
      <c r="A63" s="155"/>
      <c r="B63" s="155"/>
      <c r="C63" s="156"/>
      <c r="D63" s="156"/>
      <c r="E63" s="156"/>
      <c r="F63" s="155"/>
      <c r="G63" s="155"/>
      <c r="H63" s="156"/>
      <c r="I63" s="156"/>
      <c r="J63" s="159"/>
      <c r="K63" s="159"/>
      <c r="L63" s="155"/>
      <c r="M63" s="150" t="s">
        <v>293</v>
      </c>
      <c r="N63" s="150" t="s">
        <v>293</v>
      </c>
      <c r="O63" s="156" t="b">
        <v>1</v>
      </c>
      <c r="P63" s="155"/>
      <c r="Q63" s="155"/>
      <c r="R63" s="155"/>
      <c r="S63" s="155"/>
      <c r="T63" s="155"/>
      <c r="U63" s="155"/>
      <c r="V63" s="154"/>
      <c r="W63" s="154"/>
      <c r="X63" s="154"/>
      <c r="Y63" s="154"/>
      <c r="Z63" s="154"/>
    </row>
    <row r="64" ht="22.5" customHeight="1">
      <c r="A64" s="149"/>
      <c r="B64" s="149"/>
      <c r="C64" s="150"/>
      <c r="D64" s="150"/>
      <c r="E64" s="150"/>
      <c r="F64" s="149"/>
      <c r="G64" s="149"/>
      <c r="H64" s="150"/>
      <c r="I64" s="150"/>
      <c r="J64" s="152"/>
      <c r="K64" s="152"/>
      <c r="L64" s="149"/>
      <c r="M64" s="150" t="s">
        <v>293</v>
      </c>
      <c r="N64" s="150" t="s">
        <v>293</v>
      </c>
      <c r="O64" s="150" t="b">
        <v>1</v>
      </c>
      <c r="P64" s="149"/>
      <c r="Q64" s="149"/>
      <c r="R64" s="149"/>
      <c r="S64" s="149"/>
      <c r="T64" s="149"/>
      <c r="U64" s="149"/>
      <c r="V64" s="154"/>
      <c r="W64" s="154"/>
      <c r="X64" s="154"/>
      <c r="Y64" s="154"/>
      <c r="Z64" s="154"/>
    </row>
    <row r="65" ht="22.5" customHeight="1">
      <c r="A65" s="155"/>
      <c r="B65" s="155"/>
      <c r="C65" s="156"/>
      <c r="D65" s="156"/>
      <c r="E65" s="156"/>
      <c r="F65" s="155"/>
      <c r="G65" s="155"/>
      <c r="H65" s="156"/>
      <c r="I65" s="158"/>
      <c r="J65" s="159"/>
      <c r="K65" s="159"/>
      <c r="L65" s="155"/>
      <c r="M65" s="150" t="s">
        <v>293</v>
      </c>
      <c r="N65" s="150" t="s">
        <v>293</v>
      </c>
      <c r="O65" s="156" t="b">
        <v>1</v>
      </c>
      <c r="P65" s="155"/>
      <c r="Q65" s="155"/>
      <c r="R65" s="155"/>
      <c r="S65" s="155"/>
      <c r="T65" s="155"/>
      <c r="U65" s="155"/>
      <c r="V65" s="154"/>
      <c r="W65" s="154"/>
      <c r="X65" s="154"/>
      <c r="Y65" s="154"/>
      <c r="Z65" s="154"/>
    </row>
    <row r="66" ht="22.5" customHeight="1">
      <c r="A66" s="149"/>
      <c r="B66" s="149"/>
      <c r="C66" s="150"/>
      <c r="D66" s="150"/>
      <c r="E66" s="150"/>
      <c r="F66" s="149"/>
      <c r="G66" s="149"/>
      <c r="H66" s="150"/>
      <c r="I66" s="150"/>
      <c r="J66" s="152"/>
      <c r="K66" s="152"/>
      <c r="L66" s="149"/>
      <c r="M66" s="150" t="s">
        <v>293</v>
      </c>
      <c r="N66" s="150" t="s">
        <v>293</v>
      </c>
      <c r="O66" s="150" t="b">
        <v>1</v>
      </c>
      <c r="P66" s="149"/>
      <c r="Q66" s="149"/>
      <c r="R66" s="149"/>
      <c r="S66" s="149"/>
      <c r="T66" s="149"/>
      <c r="U66" s="149"/>
      <c r="V66" s="154"/>
      <c r="W66" s="154"/>
      <c r="X66" s="154"/>
      <c r="Y66" s="154"/>
      <c r="Z66" s="154"/>
    </row>
    <row r="67" ht="22.5" customHeight="1">
      <c r="A67" s="155"/>
      <c r="B67" s="155"/>
      <c r="C67" s="156"/>
      <c r="D67" s="156"/>
      <c r="E67" s="156"/>
      <c r="F67" s="155"/>
      <c r="G67" s="155"/>
      <c r="H67" s="156"/>
      <c r="I67" s="156"/>
      <c r="J67" s="159"/>
      <c r="K67" s="159"/>
      <c r="L67" s="155"/>
      <c r="M67" s="150" t="s">
        <v>293</v>
      </c>
      <c r="N67" s="150" t="s">
        <v>293</v>
      </c>
      <c r="O67" s="156" t="b">
        <v>1</v>
      </c>
      <c r="P67" s="155"/>
      <c r="Q67" s="155"/>
      <c r="R67" s="155"/>
      <c r="S67" s="155"/>
      <c r="T67" s="155"/>
      <c r="U67" s="155"/>
      <c r="V67" s="154"/>
      <c r="W67" s="154"/>
      <c r="X67" s="154"/>
      <c r="Y67" s="154"/>
      <c r="Z67" s="154"/>
    </row>
    <row r="68" ht="22.5" customHeight="1">
      <c r="A68" s="149"/>
      <c r="B68" s="149"/>
      <c r="C68" s="150"/>
      <c r="D68" s="150"/>
      <c r="E68" s="150"/>
      <c r="F68" s="149"/>
      <c r="G68" s="149"/>
      <c r="H68" s="150"/>
      <c r="I68" s="151"/>
      <c r="J68" s="152"/>
      <c r="K68" s="152"/>
      <c r="L68" s="149"/>
      <c r="M68" s="150" t="s">
        <v>293</v>
      </c>
      <c r="N68" s="150" t="s">
        <v>293</v>
      </c>
      <c r="O68" s="150" t="b">
        <v>1</v>
      </c>
      <c r="P68" s="149"/>
      <c r="Q68" s="149"/>
      <c r="R68" s="149"/>
      <c r="S68" s="149"/>
      <c r="T68" s="149"/>
      <c r="U68" s="149"/>
      <c r="V68" s="154"/>
      <c r="W68" s="154"/>
      <c r="X68" s="154"/>
      <c r="Y68" s="154"/>
      <c r="Z68" s="154"/>
    </row>
    <row r="69" ht="22.5" customHeight="1">
      <c r="A69" s="155"/>
      <c r="B69" s="155"/>
      <c r="C69" s="156"/>
      <c r="D69" s="156"/>
      <c r="E69" s="156"/>
      <c r="F69" s="155"/>
      <c r="G69" s="155"/>
      <c r="H69" s="156"/>
      <c r="I69" s="156"/>
      <c r="J69" s="159"/>
      <c r="K69" s="159"/>
      <c r="L69" s="155"/>
      <c r="M69" s="150" t="s">
        <v>293</v>
      </c>
      <c r="N69" s="150" t="s">
        <v>293</v>
      </c>
      <c r="O69" s="156" t="b">
        <v>1</v>
      </c>
      <c r="P69" s="155"/>
      <c r="Q69" s="155"/>
      <c r="R69" s="155"/>
      <c r="S69" s="155"/>
      <c r="T69" s="155"/>
      <c r="U69" s="155"/>
      <c r="V69" s="154"/>
      <c r="W69" s="154"/>
      <c r="X69" s="154"/>
      <c r="Y69" s="154"/>
      <c r="Z69" s="154"/>
    </row>
    <row r="70" ht="22.5" customHeight="1">
      <c r="A70" s="149"/>
      <c r="B70" s="149"/>
      <c r="C70" s="150"/>
      <c r="D70" s="150"/>
      <c r="E70" s="150"/>
      <c r="F70" s="149"/>
      <c r="G70" s="149"/>
      <c r="H70" s="150"/>
      <c r="I70" s="150"/>
      <c r="J70" s="152"/>
      <c r="K70" s="152"/>
      <c r="L70" s="149"/>
      <c r="M70" s="150" t="s">
        <v>293</v>
      </c>
      <c r="N70" s="150" t="s">
        <v>293</v>
      </c>
      <c r="O70" s="150" t="b">
        <v>1</v>
      </c>
      <c r="P70" s="149"/>
      <c r="Q70" s="149"/>
      <c r="R70" s="149"/>
      <c r="S70" s="149"/>
      <c r="T70" s="149"/>
      <c r="U70" s="149"/>
      <c r="V70" s="154"/>
      <c r="W70" s="154"/>
      <c r="X70" s="154"/>
      <c r="Y70" s="154"/>
      <c r="Z70" s="154"/>
    </row>
    <row r="71" ht="22.5" customHeight="1">
      <c r="A71" s="155"/>
      <c r="B71" s="155"/>
      <c r="C71" s="156"/>
      <c r="D71" s="156"/>
      <c r="E71" s="156"/>
      <c r="F71" s="155"/>
      <c r="G71" s="155"/>
      <c r="H71" s="156"/>
      <c r="I71" s="156"/>
      <c r="J71" s="159"/>
      <c r="K71" s="159"/>
      <c r="L71" s="155"/>
      <c r="M71" s="150" t="s">
        <v>293</v>
      </c>
      <c r="N71" s="150" t="s">
        <v>293</v>
      </c>
      <c r="O71" s="156" t="b">
        <v>1</v>
      </c>
      <c r="P71" s="155"/>
      <c r="Q71" s="155"/>
      <c r="R71" s="155"/>
      <c r="S71" s="155"/>
      <c r="T71" s="155"/>
      <c r="U71" s="155"/>
      <c r="V71" s="154"/>
      <c r="W71" s="154"/>
      <c r="X71" s="154"/>
      <c r="Y71" s="154"/>
      <c r="Z71" s="154"/>
    </row>
    <row r="72" ht="22.5" customHeight="1">
      <c r="A72" s="149"/>
      <c r="B72" s="149"/>
      <c r="C72" s="150"/>
      <c r="D72" s="150"/>
      <c r="E72" s="150"/>
      <c r="F72" s="149"/>
      <c r="G72" s="149"/>
      <c r="H72" s="150"/>
      <c r="I72" s="150"/>
      <c r="J72" s="152"/>
      <c r="K72" s="152"/>
      <c r="L72" s="149"/>
      <c r="M72" s="150" t="s">
        <v>293</v>
      </c>
      <c r="N72" s="150" t="s">
        <v>293</v>
      </c>
      <c r="O72" s="150" t="b">
        <v>1</v>
      </c>
      <c r="P72" s="149"/>
      <c r="Q72" s="149"/>
      <c r="R72" s="149"/>
      <c r="S72" s="149"/>
      <c r="T72" s="149"/>
      <c r="U72" s="149"/>
      <c r="V72" s="154"/>
      <c r="W72" s="154"/>
      <c r="X72" s="154"/>
      <c r="Y72" s="154"/>
      <c r="Z72" s="154"/>
    </row>
    <row r="73" ht="22.5" customHeight="1">
      <c r="A73" s="155"/>
      <c r="B73" s="155"/>
      <c r="C73" s="156"/>
      <c r="D73" s="156"/>
      <c r="E73" s="156"/>
      <c r="F73" s="155"/>
      <c r="G73" s="155"/>
      <c r="H73" s="156"/>
      <c r="I73" s="158"/>
      <c r="J73" s="159"/>
      <c r="K73" s="159"/>
      <c r="L73" s="155"/>
      <c r="M73" s="150" t="s">
        <v>293</v>
      </c>
      <c r="N73" s="150" t="s">
        <v>293</v>
      </c>
      <c r="O73" s="156" t="b">
        <v>1</v>
      </c>
      <c r="P73" s="155"/>
      <c r="Q73" s="155"/>
      <c r="R73" s="155"/>
      <c r="S73" s="155"/>
      <c r="T73" s="155"/>
      <c r="U73" s="155"/>
      <c r="V73" s="154"/>
      <c r="W73" s="154"/>
      <c r="X73" s="154"/>
      <c r="Y73" s="154"/>
      <c r="Z73" s="154"/>
    </row>
    <row r="74" ht="22.5" customHeight="1">
      <c r="A74" s="149"/>
      <c r="B74" s="149"/>
      <c r="C74" s="150"/>
      <c r="D74" s="150"/>
      <c r="E74" s="150"/>
      <c r="F74" s="149"/>
      <c r="G74" s="149"/>
      <c r="H74" s="150"/>
      <c r="I74" s="151"/>
      <c r="J74" s="152"/>
      <c r="K74" s="152"/>
      <c r="L74" s="149"/>
      <c r="M74" s="150" t="s">
        <v>293</v>
      </c>
      <c r="N74" s="150" t="s">
        <v>293</v>
      </c>
      <c r="O74" s="150" t="b">
        <v>1</v>
      </c>
      <c r="P74" s="149"/>
      <c r="Q74" s="149"/>
      <c r="R74" s="149"/>
      <c r="S74" s="149"/>
      <c r="T74" s="149"/>
      <c r="U74" s="149"/>
      <c r="V74" s="154"/>
      <c r="W74" s="154"/>
      <c r="X74" s="154"/>
      <c r="Y74" s="154"/>
      <c r="Z74" s="154"/>
    </row>
    <row r="75" ht="22.5" customHeight="1">
      <c r="A75" s="155"/>
      <c r="B75" s="155"/>
      <c r="C75" s="156"/>
      <c r="D75" s="156"/>
      <c r="E75" s="156"/>
      <c r="F75" s="155"/>
      <c r="G75" s="155"/>
      <c r="H75" s="156"/>
      <c r="I75" s="158"/>
      <c r="J75" s="159"/>
      <c r="K75" s="159"/>
      <c r="L75" s="155"/>
      <c r="M75" s="150" t="s">
        <v>293</v>
      </c>
      <c r="N75" s="150" t="s">
        <v>293</v>
      </c>
      <c r="O75" s="156" t="b">
        <v>1</v>
      </c>
      <c r="P75" s="155"/>
      <c r="Q75" s="155"/>
      <c r="R75" s="155"/>
      <c r="S75" s="155"/>
      <c r="T75" s="155"/>
      <c r="U75" s="155"/>
      <c r="V75" s="154"/>
      <c r="W75" s="154"/>
      <c r="X75" s="154"/>
      <c r="Y75" s="154"/>
      <c r="Z75" s="154"/>
    </row>
    <row r="76" ht="22.5" customHeight="1">
      <c r="A76" s="149"/>
      <c r="B76" s="149"/>
      <c r="C76" s="150"/>
      <c r="D76" s="150"/>
      <c r="E76" s="150"/>
      <c r="F76" s="149"/>
      <c r="G76" s="149"/>
      <c r="H76" s="150"/>
      <c r="I76" s="151"/>
      <c r="J76" s="152"/>
      <c r="K76" s="152"/>
      <c r="L76" s="149"/>
      <c r="M76" s="150" t="s">
        <v>293</v>
      </c>
      <c r="N76" s="150" t="s">
        <v>293</v>
      </c>
      <c r="O76" s="150" t="b">
        <v>1</v>
      </c>
      <c r="P76" s="149"/>
      <c r="Q76" s="149"/>
      <c r="R76" s="149"/>
      <c r="S76" s="149"/>
      <c r="T76" s="149"/>
      <c r="U76" s="149"/>
      <c r="V76" s="154"/>
      <c r="W76" s="154"/>
      <c r="X76" s="154"/>
      <c r="Y76" s="154"/>
      <c r="Z76" s="154"/>
    </row>
    <row r="77" ht="22.5" customHeight="1">
      <c r="A77" s="155"/>
      <c r="B77" s="155"/>
      <c r="C77" s="156"/>
      <c r="D77" s="156"/>
      <c r="E77" s="156"/>
      <c r="F77" s="155"/>
      <c r="G77" s="155"/>
      <c r="H77" s="156"/>
      <c r="I77" s="158"/>
      <c r="J77" s="159"/>
      <c r="K77" s="159"/>
      <c r="L77" s="155"/>
      <c r="M77" s="150" t="s">
        <v>293</v>
      </c>
      <c r="N77" s="150" t="s">
        <v>293</v>
      </c>
      <c r="O77" s="156" t="b">
        <v>1</v>
      </c>
      <c r="P77" s="155"/>
      <c r="Q77" s="155"/>
      <c r="R77" s="155"/>
      <c r="S77" s="155"/>
      <c r="T77" s="155"/>
      <c r="U77" s="155"/>
      <c r="V77" s="154"/>
      <c r="W77" s="154"/>
      <c r="X77" s="154"/>
      <c r="Y77" s="154"/>
      <c r="Z77" s="154"/>
    </row>
    <row r="78" ht="22.5" customHeight="1">
      <c r="A78" s="149"/>
      <c r="B78" s="149"/>
      <c r="C78" s="150"/>
      <c r="D78" s="150"/>
      <c r="E78" s="150"/>
      <c r="F78" s="149"/>
      <c r="G78" s="149"/>
      <c r="H78" s="150"/>
      <c r="I78" s="150"/>
      <c r="J78" s="152"/>
      <c r="K78" s="152"/>
      <c r="L78" s="149"/>
      <c r="M78" s="150" t="s">
        <v>293</v>
      </c>
      <c r="N78" s="150" t="s">
        <v>293</v>
      </c>
      <c r="O78" s="150" t="b">
        <v>1</v>
      </c>
      <c r="P78" s="149"/>
      <c r="Q78" s="149"/>
      <c r="R78" s="149"/>
      <c r="S78" s="149"/>
      <c r="T78" s="149"/>
      <c r="U78" s="149"/>
      <c r="V78" s="154"/>
      <c r="W78" s="154"/>
      <c r="X78" s="154"/>
      <c r="Y78" s="154"/>
      <c r="Z78" s="154"/>
    </row>
    <row r="79" ht="22.5" customHeight="1">
      <c r="A79" s="155"/>
      <c r="B79" s="155"/>
      <c r="C79" s="156"/>
      <c r="D79" s="156"/>
      <c r="E79" s="156"/>
      <c r="F79" s="155"/>
      <c r="G79" s="155"/>
      <c r="H79" s="156"/>
      <c r="I79" s="158"/>
      <c r="J79" s="159"/>
      <c r="K79" s="159"/>
      <c r="L79" s="155"/>
      <c r="M79" s="150" t="s">
        <v>293</v>
      </c>
      <c r="N79" s="150" t="s">
        <v>293</v>
      </c>
      <c r="O79" s="156" t="b">
        <v>1</v>
      </c>
      <c r="P79" s="155"/>
      <c r="Q79" s="155"/>
      <c r="R79" s="155"/>
      <c r="S79" s="155"/>
      <c r="T79" s="155"/>
      <c r="U79" s="155"/>
      <c r="V79" s="154"/>
      <c r="W79" s="154"/>
      <c r="X79" s="154"/>
      <c r="Y79" s="154"/>
      <c r="Z79" s="154"/>
    </row>
    <row r="80" ht="22.5" customHeight="1">
      <c r="A80" s="149"/>
      <c r="B80" s="149"/>
      <c r="C80" s="150"/>
      <c r="D80" s="150"/>
      <c r="E80" s="150"/>
      <c r="F80" s="149"/>
      <c r="G80" s="149"/>
      <c r="H80" s="150"/>
      <c r="I80" s="150"/>
      <c r="J80" s="152"/>
      <c r="K80" s="152"/>
      <c r="L80" s="149"/>
      <c r="M80" s="150" t="s">
        <v>293</v>
      </c>
      <c r="N80" s="150" t="s">
        <v>293</v>
      </c>
      <c r="O80" s="150" t="b">
        <v>1</v>
      </c>
      <c r="P80" s="149"/>
      <c r="Q80" s="149"/>
      <c r="R80" s="149"/>
      <c r="S80" s="149"/>
      <c r="T80" s="149"/>
      <c r="U80" s="149"/>
      <c r="V80" s="154"/>
      <c r="W80" s="154"/>
      <c r="X80" s="154"/>
      <c r="Y80" s="154"/>
      <c r="Z80" s="154"/>
    </row>
    <row r="81" ht="22.5" customHeight="1">
      <c r="A81" s="155"/>
      <c r="B81" s="155"/>
      <c r="C81" s="156"/>
      <c r="D81" s="156"/>
      <c r="E81" s="156"/>
      <c r="F81" s="155"/>
      <c r="G81" s="155"/>
      <c r="H81" s="156"/>
      <c r="I81" s="156"/>
      <c r="J81" s="159"/>
      <c r="K81" s="159"/>
      <c r="L81" s="155"/>
      <c r="M81" s="150" t="s">
        <v>293</v>
      </c>
      <c r="N81" s="150" t="s">
        <v>293</v>
      </c>
      <c r="O81" s="156" t="b">
        <v>1</v>
      </c>
      <c r="P81" s="155"/>
      <c r="Q81" s="155"/>
      <c r="R81" s="155"/>
      <c r="S81" s="155"/>
      <c r="T81" s="155"/>
      <c r="U81" s="155"/>
      <c r="V81" s="154"/>
      <c r="W81" s="154"/>
      <c r="X81" s="154"/>
      <c r="Y81" s="154"/>
      <c r="Z81" s="154"/>
    </row>
    <row r="82" ht="22.5" customHeight="1">
      <c r="A82" s="149"/>
      <c r="B82" s="149"/>
      <c r="C82" s="150"/>
      <c r="D82" s="150"/>
      <c r="E82" s="150"/>
      <c r="F82" s="149"/>
      <c r="G82" s="149"/>
      <c r="H82" s="150"/>
      <c r="I82" s="150"/>
      <c r="J82" s="152"/>
      <c r="K82" s="152"/>
      <c r="L82" s="149"/>
      <c r="M82" s="150" t="s">
        <v>293</v>
      </c>
      <c r="N82" s="150" t="s">
        <v>293</v>
      </c>
      <c r="O82" s="150" t="b">
        <v>1</v>
      </c>
      <c r="P82" s="149"/>
      <c r="Q82" s="149"/>
      <c r="R82" s="149"/>
      <c r="S82" s="149"/>
      <c r="T82" s="149"/>
      <c r="U82" s="149"/>
      <c r="V82" s="154"/>
      <c r="W82" s="154"/>
      <c r="X82" s="154"/>
      <c r="Y82" s="154"/>
      <c r="Z82" s="154"/>
    </row>
    <row r="83" ht="22.5" customHeight="1">
      <c r="A83" s="155"/>
      <c r="B83" s="155"/>
      <c r="C83" s="156"/>
      <c r="D83" s="156"/>
      <c r="E83" s="156"/>
      <c r="F83" s="155"/>
      <c r="G83" s="155"/>
      <c r="H83" s="156"/>
      <c r="I83" s="156"/>
      <c r="J83" s="159"/>
      <c r="K83" s="159"/>
      <c r="L83" s="155"/>
      <c r="M83" s="150" t="s">
        <v>293</v>
      </c>
      <c r="N83" s="150" t="s">
        <v>293</v>
      </c>
      <c r="O83" s="156" t="b">
        <v>1</v>
      </c>
      <c r="P83" s="155"/>
      <c r="Q83" s="155"/>
      <c r="R83" s="155"/>
      <c r="S83" s="155"/>
      <c r="T83" s="155"/>
      <c r="U83" s="155"/>
      <c r="V83" s="154"/>
      <c r="W83" s="154"/>
      <c r="X83" s="154"/>
      <c r="Y83" s="154"/>
      <c r="Z83" s="154"/>
    </row>
    <row r="84" ht="22.5" customHeight="1">
      <c r="A84" s="149"/>
      <c r="B84" s="149"/>
      <c r="C84" s="150"/>
      <c r="D84" s="150"/>
      <c r="E84" s="150"/>
      <c r="F84" s="149"/>
      <c r="G84" s="149"/>
      <c r="H84" s="150"/>
      <c r="I84" s="151"/>
      <c r="J84" s="152"/>
      <c r="K84" s="152"/>
      <c r="L84" s="149"/>
      <c r="M84" s="150" t="s">
        <v>293</v>
      </c>
      <c r="N84" s="150" t="s">
        <v>293</v>
      </c>
      <c r="O84" s="150" t="b">
        <v>1</v>
      </c>
      <c r="P84" s="149"/>
      <c r="Q84" s="149"/>
      <c r="R84" s="149"/>
      <c r="S84" s="149"/>
      <c r="T84" s="149"/>
      <c r="U84" s="149"/>
      <c r="V84" s="154"/>
      <c r="W84" s="154"/>
      <c r="X84" s="154"/>
      <c r="Y84" s="154"/>
      <c r="Z84" s="154"/>
    </row>
    <row r="85" ht="22.5" customHeight="1">
      <c r="A85" s="155"/>
      <c r="B85" s="155"/>
      <c r="C85" s="156"/>
      <c r="D85" s="156"/>
      <c r="E85" s="156"/>
      <c r="F85" s="155"/>
      <c r="G85" s="155"/>
      <c r="H85" s="156"/>
      <c r="I85" s="156"/>
      <c r="J85" s="159"/>
      <c r="K85" s="159"/>
      <c r="L85" s="155"/>
      <c r="M85" s="150" t="s">
        <v>293</v>
      </c>
      <c r="N85" s="150" t="s">
        <v>293</v>
      </c>
      <c r="O85" s="156" t="b">
        <v>1</v>
      </c>
      <c r="P85" s="155"/>
      <c r="Q85" s="155"/>
      <c r="R85" s="155"/>
      <c r="S85" s="155"/>
      <c r="T85" s="155"/>
      <c r="U85" s="155"/>
      <c r="V85" s="154"/>
      <c r="W85" s="154"/>
      <c r="X85" s="154"/>
      <c r="Y85" s="154"/>
      <c r="Z85" s="154"/>
    </row>
    <row r="86" ht="22.5" customHeight="1">
      <c r="A86" s="149"/>
      <c r="B86" s="149"/>
      <c r="C86" s="150"/>
      <c r="D86" s="150"/>
      <c r="E86" s="150"/>
      <c r="F86" s="149"/>
      <c r="G86" s="149"/>
      <c r="H86" s="150"/>
      <c r="I86" s="150"/>
      <c r="J86" s="152"/>
      <c r="K86" s="152"/>
      <c r="L86" s="149"/>
      <c r="M86" s="150" t="s">
        <v>293</v>
      </c>
      <c r="N86" s="150" t="s">
        <v>293</v>
      </c>
      <c r="O86" s="150" t="b">
        <v>1</v>
      </c>
      <c r="P86" s="149"/>
      <c r="Q86" s="149"/>
      <c r="R86" s="149"/>
      <c r="S86" s="149"/>
      <c r="T86" s="149"/>
      <c r="U86" s="149"/>
      <c r="V86" s="154"/>
      <c r="W86" s="154"/>
      <c r="X86" s="154"/>
      <c r="Y86" s="154"/>
      <c r="Z86" s="154"/>
    </row>
    <row r="87" ht="22.5" customHeight="1">
      <c r="A87" s="155"/>
      <c r="B87" s="155"/>
      <c r="C87" s="156"/>
      <c r="D87" s="156"/>
      <c r="E87" s="156"/>
      <c r="F87" s="155"/>
      <c r="G87" s="155"/>
      <c r="H87" s="156"/>
      <c r="I87" s="156"/>
      <c r="J87" s="159"/>
      <c r="K87" s="159"/>
      <c r="L87" s="155"/>
      <c r="M87" s="150" t="s">
        <v>293</v>
      </c>
      <c r="N87" s="150" t="s">
        <v>293</v>
      </c>
      <c r="O87" s="156" t="b">
        <v>1</v>
      </c>
      <c r="P87" s="155"/>
      <c r="Q87" s="155"/>
      <c r="R87" s="155"/>
      <c r="S87" s="155"/>
      <c r="T87" s="155"/>
      <c r="U87" s="155"/>
      <c r="V87" s="154"/>
      <c r="W87" s="154"/>
      <c r="X87" s="154"/>
      <c r="Y87" s="154"/>
      <c r="Z87" s="154"/>
    </row>
    <row r="88" ht="22.5" customHeight="1">
      <c r="A88" s="149"/>
      <c r="B88" s="149"/>
      <c r="C88" s="150"/>
      <c r="D88" s="150"/>
      <c r="E88" s="150"/>
      <c r="F88" s="149"/>
      <c r="G88" s="149"/>
      <c r="H88" s="150"/>
      <c r="I88" s="150"/>
      <c r="J88" s="152"/>
      <c r="K88" s="152"/>
      <c r="L88" s="149"/>
      <c r="M88" s="150" t="s">
        <v>293</v>
      </c>
      <c r="N88" s="150" t="s">
        <v>293</v>
      </c>
      <c r="O88" s="150" t="b">
        <v>1</v>
      </c>
      <c r="P88" s="149"/>
      <c r="Q88" s="149"/>
      <c r="R88" s="149"/>
      <c r="S88" s="149"/>
      <c r="T88" s="149"/>
      <c r="U88" s="149"/>
      <c r="V88" s="154"/>
      <c r="W88" s="154"/>
      <c r="X88" s="154"/>
      <c r="Y88" s="154"/>
      <c r="Z88" s="154"/>
    </row>
    <row r="89" ht="22.5" customHeight="1">
      <c r="A89" s="155"/>
      <c r="B89" s="155"/>
      <c r="C89" s="156"/>
      <c r="D89" s="156"/>
      <c r="E89" s="156"/>
      <c r="F89" s="155"/>
      <c r="G89" s="155"/>
      <c r="H89" s="156"/>
      <c r="I89" s="156"/>
      <c r="J89" s="159"/>
      <c r="K89" s="159"/>
      <c r="L89" s="155"/>
      <c r="M89" s="150" t="s">
        <v>293</v>
      </c>
      <c r="N89" s="150" t="s">
        <v>293</v>
      </c>
      <c r="O89" s="156" t="b">
        <v>1</v>
      </c>
      <c r="P89" s="155"/>
      <c r="Q89" s="155"/>
      <c r="R89" s="155"/>
      <c r="S89" s="155"/>
      <c r="T89" s="155"/>
      <c r="U89" s="155"/>
      <c r="V89" s="154"/>
      <c r="W89" s="154"/>
      <c r="X89" s="154"/>
      <c r="Y89" s="154"/>
      <c r="Z89" s="154"/>
    </row>
    <row r="90" ht="22.5" customHeight="1">
      <c r="A90" s="149"/>
      <c r="B90" s="149"/>
      <c r="C90" s="150"/>
      <c r="D90" s="150"/>
      <c r="E90" s="150"/>
      <c r="F90" s="149"/>
      <c r="G90" s="149"/>
      <c r="H90" s="150"/>
      <c r="I90" s="151"/>
      <c r="J90" s="152"/>
      <c r="K90" s="152"/>
      <c r="L90" s="149"/>
      <c r="M90" s="150" t="s">
        <v>293</v>
      </c>
      <c r="N90" s="150" t="s">
        <v>293</v>
      </c>
      <c r="O90" s="150" t="b">
        <v>1</v>
      </c>
      <c r="P90" s="149"/>
      <c r="Q90" s="149"/>
      <c r="R90" s="149"/>
      <c r="S90" s="149"/>
      <c r="T90" s="149"/>
      <c r="U90" s="149"/>
      <c r="V90" s="154"/>
      <c r="W90" s="154"/>
      <c r="X90" s="154"/>
      <c r="Y90" s="154"/>
      <c r="Z90" s="154"/>
    </row>
    <row r="91" ht="22.5" customHeight="1">
      <c r="A91" s="155"/>
      <c r="B91" s="155"/>
      <c r="C91" s="156"/>
      <c r="D91" s="156"/>
      <c r="E91" s="156"/>
      <c r="F91" s="155"/>
      <c r="G91" s="155"/>
      <c r="H91" s="156"/>
      <c r="I91" s="156"/>
      <c r="J91" s="159"/>
      <c r="K91" s="159"/>
      <c r="L91" s="155"/>
      <c r="M91" s="150" t="s">
        <v>293</v>
      </c>
      <c r="N91" s="150" t="s">
        <v>293</v>
      </c>
      <c r="O91" s="156" t="b">
        <v>1</v>
      </c>
      <c r="P91" s="155"/>
      <c r="Q91" s="155"/>
      <c r="R91" s="155"/>
      <c r="S91" s="155"/>
      <c r="T91" s="155"/>
      <c r="U91" s="155"/>
      <c r="V91" s="154"/>
      <c r="W91" s="154"/>
      <c r="X91" s="154"/>
      <c r="Y91" s="154"/>
      <c r="Z91" s="154"/>
    </row>
    <row r="92" ht="22.5" customHeight="1">
      <c r="A92" s="149"/>
      <c r="B92" s="149"/>
      <c r="C92" s="150"/>
      <c r="D92" s="150"/>
      <c r="E92" s="150"/>
      <c r="F92" s="149"/>
      <c r="G92" s="149"/>
      <c r="H92" s="150"/>
      <c r="I92" s="151"/>
      <c r="J92" s="152"/>
      <c r="K92" s="152"/>
      <c r="L92" s="149"/>
      <c r="M92" s="150" t="s">
        <v>293</v>
      </c>
      <c r="N92" s="150" t="s">
        <v>293</v>
      </c>
      <c r="O92" s="150" t="b">
        <v>1</v>
      </c>
      <c r="P92" s="149"/>
      <c r="Q92" s="149"/>
      <c r="R92" s="149"/>
      <c r="S92" s="149"/>
      <c r="T92" s="149"/>
      <c r="U92" s="149"/>
      <c r="V92" s="154"/>
      <c r="W92" s="154"/>
      <c r="X92" s="154"/>
      <c r="Y92" s="154"/>
      <c r="Z92" s="154"/>
    </row>
    <row r="93" ht="22.5" customHeight="1">
      <c r="A93" s="155"/>
      <c r="B93" s="155"/>
      <c r="C93" s="156"/>
      <c r="D93" s="156"/>
      <c r="E93" s="156"/>
      <c r="F93" s="155"/>
      <c r="G93" s="155"/>
      <c r="H93" s="156"/>
      <c r="I93" s="156"/>
      <c r="J93" s="159"/>
      <c r="K93" s="159"/>
      <c r="L93" s="155"/>
      <c r="M93" s="150" t="s">
        <v>293</v>
      </c>
      <c r="N93" s="150" t="s">
        <v>293</v>
      </c>
      <c r="O93" s="156" t="b">
        <v>1</v>
      </c>
      <c r="P93" s="155"/>
      <c r="Q93" s="155"/>
      <c r="R93" s="155"/>
      <c r="S93" s="155"/>
      <c r="T93" s="155"/>
      <c r="U93" s="155"/>
      <c r="V93" s="154"/>
      <c r="W93" s="154"/>
      <c r="X93" s="154"/>
      <c r="Y93" s="154"/>
      <c r="Z93" s="154"/>
    </row>
    <row r="94" ht="22.5" customHeight="1">
      <c r="A94" s="149"/>
      <c r="B94" s="149"/>
      <c r="C94" s="150"/>
      <c r="D94" s="150"/>
      <c r="E94" s="150"/>
      <c r="F94" s="149"/>
      <c r="G94" s="149"/>
      <c r="H94" s="150"/>
      <c r="I94" s="150"/>
      <c r="J94" s="152"/>
      <c r="K94" s="152"/>
      <c r="L94" s="149"/>
      <c r="M94" s="150" t="s">
        <v>293</v>
      </c>
      <c r="N94" s="150" t="s">
        <v>293</v>
      </c>
      <c r="O94" s="150" t="b">
        <v>1</v>
      </c>
      <c r="P94" s="149"/>
      <c r="Q94" s="149"/>
      <c r="R94" s="149"/>
      <c r="S94" s="149"/>
      <c r="T94" s="149"/>
      <c r="U94" s="149"/>
      <c r="V94" s="154"/>
      <c r="W94" s="154"/>
      <c r="X94" s="154"/>
      <c r="Y94" s="154"/>
      <c r="Z94" s="154"/>
    </row>
    <row r="95" ht="22.5" customHeight="1">
      <c r="A95" s="155"/>
      <c r="B95" s="155"/>
      <c r="C95" s="156"/>
      <c r="D95" s="156"/>
      <c r="E95" s="156"/>
      <c r="F95" s="155"/>
      <c r="G95" s="155"/>
      <c r="H95" s="156"/>
      <c r="I95" s="156"/>
      <c r="J95" s="159"/>
      <c r="K95" s="159"/>
      <c r="L95" s="155"/>
      <c r="M95" s="150" t="s">
        <v>293</v>
      </c>
      <c r="N95" s="150" t="s">
        <v>293</v>
      </c>
      <c r="O95" s="156" t="b">
        <v>1</v>
      </c>
      <c r="P95" s="155"/>
      <c r="Q95" s="155"/>
      <c r="R95" s="155"/>
      <c r="S95" s="155"/>
      <c r="T95" s="155"/>
      <c r="U95" s="155"/>
      <c r="V95" s="154"/>
      <c r="W95" s="154"/>
      <c r="X95" s="154"/>
      <c r="Y95" s="154"/>
      <c r="Z95" s="154"/>
    </row>
    <row r="96" ht="22.5" customHeight="1">
      <c r="A96" s="149"/>
      <c r="B96" s="149"/>
      <c r="C96" s="150"/>
      <c r="D96" s="150"/>
      <c r="E96" s="150"/>
      <c r="F96" s="149"/>
      <c r="G96" s="149"/>
      <c r="H96" s="150"/>
      <c r="I96" s="151"/>
      <c r="J96" s="152"/>
      <c r="K96" s="152"/>
      <c r="L96" s="149"/>
      <c r="M96" s="150" t="s">
        <v>293</v>
      </c>
      <c r="N96" s="150" t="s">
        <v>293</v>
      </c>
      <c r="O96" s="150" t="b">
        <v>1</v>
      </c>
      <c r="P96" s="149"/>
      <c r="Q96" s="149"/>
      <c r="R96" s="149"/>
      <c r="S96" s="149"/>
      <c r="T96" s="149"/>
      <c r="U96" s="149"/>
      <c r="V96" s="154"/>
      <c r="W96" s="154"/>
      <c r="X96" s="154"/>
      <c r="Y96" s="154"/>
      <c r="Z96" s="154"/>
    </row>
    <row r="97" ht="22.5" customHeight="1">
      <c r="A97" s="155"/>
      <c r="B97" s="155"/>
      <c r="C97" s="156"/>
      <c r="D97" s="156"/>
      <c r="E97" s="156"/>
      <c r="F97" s="155"/>
      <c r="G97" s="155"/>
      <c r="H97" s="156"/>
      <c r="I97" s="158"/>
      <c r="J97" s="159"/>
      <c r="K97" s="159"/>
      <c r="L97" s="155"/>
      <c r="M97" s="150" t="s">
        <v>293</v>
      </c>
      <c r="N97" s="150" t="s">
        <v>293</v>
      </c>
      <c r="O97" s="156" t="b">
        <v>1</v>
      </c>
      <c r="P97" s="155"/>
      <c r="Q97" s="155"/>
      <c r="R97" s="155"/>
      <c r="S97" s="155"/>
      <c r="T97" s="155"/>
      <c r="U97" s="155"/>
      <c r="V97" s="154"/>
      <c r="W97" s="154"/>
      <c r="X97" s="154"/>
      <c r="Y97" s="154"/>
      <c r="Z97" s="154"/>
    </row>
    <row r="98" ht="22.5" customHeight="1">
      <c r="A98" s="149"/>
      <c r="B98" s="149"/>
      <c r="C98" s="150"/>
      <c r="D98" s="150"/>
      <c r="E98" s="150"/>
      <c r="F98" s="149"/>
      <c r="G98" s="149"/>
      <c r="H98" s="150"/>
      <c r="I98" s="151"/>
      <c r="J98" s="152"/>
      <c r="K98" s="152"/>
      <c r="L98" s="149"/>
      <c r="M98" s="150" t="s">
        <v>293</v>
      </c>
      <c r="N98" s="150" t="s">
        <v>293</v>
      </c>
      <c r="O98" s="150" t="b">
        <v>1</v>
      </c>
      <c r="P98" s="149"/>
      <c r="Q98" s="149"/>
      <c r="R98" s="149"/>
      <c r="S98" s="149"/>
      <c r="T98" s="149"/>
      <c r="U98" s="149"/>
      <c r="V98" s="154"/>
      <c r="W98" s="154"/>
      <c r="X98" s="154"/>
      <c r="Y98" s="154"/>
      <c r="Z98" s="154"/>
    </row>
    <row r="99" ht="22.5" customHeight="1">
      <c r="A99" s="155"/>
      <c r="B99" s="155"/>
      <c r="C99" s="156"/>
      <c r="D99" s="156"/>
      <c r="E99" s="156"/>
      <c r="F99" s="155"/>
      <c r="G99" s="155"/>
      <c r="H99" s="156"/>
      <c r="I99" s="156"/>
      <c r="J99" s="159"/>
      <c r="K99" s="159"/>
      <c r="L99" s="155"/>
      <c r="M99" s="150" t="s">
        <v>293</v>
      </c>
      <c r="N99" s="150" t="s">
        <v>293</v>
      </c>
      <c r="O99" s="156" t="b">
        <v>1</v>
      </c>
      <c r="P99" s="155"/>
      <c r="Q99" s="155"/>
      <c r="R99" s="155"/>
      <c r="S99" s="155"/>
      <c r="T99" s="155"/>
      <c r="U99" s="155"/>
      <c r="V99" s="154"/>
      <c r="W99" s="154"/>
      <c r="X99" s="154"/>
      <c r="Y99" s="154"/>
      <c r="Z99" s="154"/>
    </row>
    <row r="100" ht="22.5" customHeight="1">
      <c r="A100" s="149"/>
      <c r="B100" s="149"/>
      <c r="C100" s="150"/>
      <c r="D100" s="150"/>
      <c r="E100" s="150"/>
      <c r="F100" s="149"/>
      <c r="G100" s="149"/>
      <c r="H100" s="150"/>
      <c r="I100" s="150"/>
      <c r="J100" s="152"/>
      <c r="K100" s="152"/>
      <c r="L100" s="149"/>
      <c r="M100" s="150" t="s">
        <v>293</v>
      </c>
      <c r="N100" s="150" t="s">
        <v>293</v>
      </c>
      <c r="O100" s="150" t="b">
        <v>1</v>
      </c>
      <c r="P100" s="149"/>
      <c r="Q100" s="149"/>
      <c r="R100" s="149"/>
      <c r="S100" s="149"/>
      <c r="T100" s="149"/>
      <c r="U100" s="149"/>
      <c r="V100" s="154"/>
      <c r="W100" s="154"/>
      <c r="X100" s="154"/>
      <c r="Y100" s="154"/>
      <c r="Z100" s="154"/>
    </row>
    <row r="101" ht="22.5" customHeight="1">
      <c r="A101" s="155"/>
      <c r="B101" s="155"/>
      <c r="C101" s="156"/>
      <c r="D101" s="156"/>
      <c r="E101" s="156"/>
      <c r="F101" s="155"/>
      <c r="G101" s="155"/>
      <c r="H101" s="156"/>
      <c r="I101" s="156"/>
      <c r="J101" s="159"/>
      <c r="K101" s="159"/>
      <c r="L101" s="155"/>
      <c r="M101" s="150" t="s">
        <v>293</v>
      </c>
      <c r="N101" s="150" t="s">
        <v>293</v>
      </c>
      <c r="O101" s="156" t="b">
        <v>1</v>
      </c>
      <c r="P101" s="155"/>
      <c r="Q101" s="155"/>
      <c r="R101" s="155"/>
      <c r="S101" s="155"/>
      <c r="T101" s="155"/>
      <c r="U101" s="155"/>
      <c r="V101" s="154"/>
      <c r="W101" s="154"/>
      <c r="X101" s="154"/>
      <c r="Y101" s="154"/>
      <c r="Z101" s="154"/>
    </row>
    <row r="102" ht="22.5" customHeight="1">
      <c r="A102" s="149"/>
      <c r="B102" s="149"/>
      <c r="C102" s="150"/>
      <c r="D102" s="150"/>
      <c r="E102" s="150"/>
      <c r="F102" s="149"/>
      <c r="G102" s="149"/>
      <c r="H102" s="150"/>
      <c r="I102" s="150"/>
      <c r="J102" s="152"/>
      <c r="K102" s="152"/>
      <c r="L102" s="149"/>
      <c r="M102" s="150" t="s">
        <v>293</v>
      </c>
      <c r="N102" s="150" t="s">
        <v>293</v>
      </c>
      <c r="O102" s="150" t="b">
        <v>1</v>
      </c>
      <c r="P102" s="149"/>
      <c r="Q102" s="149"/>
      <c r="R102" s="149"/>
      <c r="S102" s="149"/>
      <c r="T102" s="149"/>
      <c r="U102" s="149"/>
      <c r="V102" s="154"/>
      <c r="W102" s="154"/>
      <c r="X102" s="154"/>
      <c r="Y102" s="154"/>
      <c r="Z102" s="154"/>
    </row>
    <row r="103" ht="22.5" customHeight="1">
      <c r="A103" s="155"/>
      <c r="B103" s="155"/>
      <c r="C103" s="156"/>
      <c r="D103" s="156"/>
      <c r="E103" s="156"/>
      <c r="F103" s="155"/>
      <c r="G103" s="155"/>
      <c r="H103" s="156"/>
      <c r="I103" s="156"/>
      <c r="J103" s="159"/>
      <c r="K103" s="159"/>
      <c r="L103" s="155"/>
      <c r="M103" s="150" t="s">
        <v>293</v>
      </c>
      <c r="N103" s="150" t="s">
        <v>293</v>
      </c>
      <c r="O103" s="156" t="b">
        <v>1</v>
      </c>
      <c r="P103" s="155"/>
      <c r="Q103" s="155"/>
      <c r="R103" s="155"/>
      <c r="S103" s="155"/>
      <c r="T103" s="155"/>
      <c r="U103" s="155"/>
      <c r="V103" s="154"/>
      <c r="W103" s="154"/>
      <c r="X103" s="154"/>
      <c r="Y103" s="154"/>
      <c r="Z103" s="154"/>
    </row>
    <row r="104" ht="22.5" customHeight="1">
      <c r="A104" s="149"/>
      <c r="B104" s="149"/>
      <c r="C104" s="150"/>
      <c r="D104" s="150"/>
      <c r="E104" s="150"/>
      <c r="F104" s="149"/>
      <c r="G104" s="149"/>
      <c r="H104" s="150"/>
      <c r="I104" s="150"/>
      <c r="J104" s="152"/>
      <c r="K104" s="152"/>
      <c r="L104" s="149"/>
      <c r="M104" s="150" t="s">
        <v>293</v>
      </c>
      <c r="N104" s="150" t="s">
        <v>293</v>
      </c>
      <c r="O104" s="150" t="b">
        <v>1</v>
      </c>
      <c r="P104" s="149"/>
      <c r="Q104" s="149"/>
      <c r="R104" s="149"/>
      <c r="S104" s="149"/>
      <c r="T104" s="149"/>
      <c r="U104" s="149"/>
      <c r="V104" s="154"/>
      <c r="W104" s="154"/>
      <c r="X104" s="154"/>
      <c r="Y104" s="154"/>
      <c r="Z104" s="154"/>
    </row>
    <row r="105" ht="22.5" customHeight="1">
      <c r="A105" s="155"/>
      <c r="B105" s="155"/>
      <c r="C105" s="156"/>
      <c r="D105" s="156"/>
      <c r="E105" s="156"/>
      <c r="F105" s="155"/>
      <c r="G105" s="155"/>
      <c r="H105" s="156"/>
      <c r="I105" s="156"/>
      <c r="J105" s="159"/>
      <c r="K105" s="159"/>
      <c r="L105" s="155"/>
      <c r="M105" s="150" t="s">
        <v>293</v>
      </c>
      <c r="N105" s="150" t="s">
        <v>293</v>
      </c>
      <c r="O105" s="156" t="b">
        <v>1</v>
      </c>
      <c r="P105" s="155"/>
      <c r="Q105" s="155"/>
      <c r="R105" s="155"/>
      <c r="S105" s="155"/>
      <c r="T105" s="155"/>
      <c r="U105" s="155"/>
      <c r="V105" s="154"/>
      <c r="W105" s="154"/>
      <c r="X105" s="154"/>
      <c r="Y105" s="154"/>
      <c r="Z105" s="154"/>
    </row>
    <row r="106" ht="22.5" customHeight="1">
      <c r="A106" s="149"/>
      <c r="B106" s="149"/>
      <c r="C106" s="150"/>
      <c r="D106" s="150"/>
      <c r="E106" s="150"/>
      <c r="F106" s="149"/>
      <c r="G106" s="149"/>
      <c r="H106" s="150"/>
      <c r="I106" s="150"/>
      <c r="J106" s="152"/>
      <c r="K106" s="152"/>
      <c r="L106" s="149"/>
      <c r="M106" s="150" t="s">
        <v>293</v>
      </c>
      <c r="N106" s="150" t="s">
        <v>293</v>
      </c>
      <c r="O106" s="150" t="b">
        <v>1</v>
      </c>
      <c r="P106" s="149"/>
      <c r="Q106" s="149"/>
      <c r="R106" s="149"/>
      <c r="S106" s="149"/>
      <c r="T106" s="149"/>
      <c r="U106" s="149"/>
      <c r="V106" s="154"/>
      <c r="W106" s="154"/>
      <c r="X106" s="154"/>
      <c r="Y106" s="154"/>
      <c r="Z106" s="154"/>
    </row>
    <row r="107" ht="22.5" customHeight="1">
      <c r="A107" s="155"/>
      <c r="B107" s="155"/>
      <c r="C107" s="156"/>
      <c r="D107" s="156"/>
      <c r="E107" s="156"/>
      <c r="F107" s="155"/>
      <c r="G107" s="155"/>
      <c r="H107" s="156"/>
      <c r="I107" s="156"/>
      <c r="J107" s="159"/>
      <c r="K107" s="159"/>
      <c r="L107" s="155"/>
      <c r="M107" s="150" t="s">
        <v>293</v>
      </c>
      <c r="N107" s="150" t="s">
        <v>293</v>
      </c>
      <c r="O107" s="156" t="b">
        <v>1</v>
      </c>
      <c r="P107" s="155"/>
      <c r="Q107" s="155"/>
      <c r="R107" s="155"/>
      <c r="S107" s="155"/>
      <c r="T107" s="155"/>
      <c r="U107" s="155"/>
      <c r="V107" s="154"/>
      <c r="W107" s="154"/>
      <c r="X107" s="154"/>
      <c r="Y107" s="154"/>
      <c r="Z107" s="154"/>
    </row>
    <row r="108" ht="22.5" customHeight="1">
      <c r="A108" s="149"/>
      <c r="B108" s="149"/>
      <c r="C108" s="150"/>
      <c r="D108" s="150"/>
      <c r="E108" s="150"/>
      <c r="F108" s="149"/>
      <c r="G108" s="149"/>
      <c r="H108" s="150"/>
      <c r="I108" s="150"/>
      <c r="J108" s="152"/>
      <c r="K108" s="152"/>
      <c r="L108" s="149"/>
      <c r="M108" s="150" t="s">
        <v>293</v>
      </c>
      <c r="N108" s="150" t="s">
        <v>293</v>
      </c>
      <c r="O108" s="150" t="b">
        <v>1</v>
      </c>
      <c r="P108" s="149"/>
      <c r="Q108" s="149"/>
      <c r="R108" s="149"/>
      <c r="S108" s="149"/>
      <c r="T108" s="149"/>
      <c r="U108" s="149"/>
      <c r="V108" s="154"/>
      <c r="W108" s="154"/>
      <c r="X108" s="154"/>
      <c r="Y108" s="154"/>
      <c r="Z108" s="154"/>
    </row>
    <row r="109" ht="22.5" customHeight="1">
      <c r="A109" s="155"/>
      <c r="B109" s="155"/>
      <c r="C109" s="156"/>
      <c r="D109" s="156"/>
      <c r="E109" s="156"/>
      <c r="F109" s="155"/>
      <c r="G109" s="155"/>
      <c r="H109" s="156"/>
      <c r="I109" s="158"/>
      <c r="J109" s="159"/>
      <c r="K109" s="159"/>
      <c r="L109" s="155"/>
      <c r="M109" s="150" t="s">
        <v>293</v>
      </c>
      <c r="N109" s="150" t="s">
        <v>293</v>
      </c>
      <c r="O109" s="156" t="b">
        <v>1</v>
      </c>
      <c r="P109" s="155"/>
      <c r="Q109" s="155"/>
      <c r="R109" s="155"/>
      <c r="S109" s="155"/>
      <c r="T109" s="155"/>
      <c r="U109" s="155"/>
      <c r="V109" s="154"/>
      <c r="W109" s="154"/>
      <c r="X109" s="154"/>
      <c r="Y109" s="154"/>
      <c r="Z109" s="154"/>
    </row>
    <row r="110" ht="22.5" customHeight="1">
      <c r="A110" s="149"/>
      <c r="B110" s="149"/>
      <c r="C110" s="150"/>
      <c r="D110" s="150"/>
      <c r="E110" s="150"/>
      <c r="F110" s="149"/>
      <c r="G110" s="149"/>
      <c r="H110" s="150"/>
      <c r="I110" s="150"/>
      <c r="J110" s="152"/>
      <c r="K110" s="152"/>
      <c r="L110" s="149"/>
      <c r="M110" s="150" t="s">
        <v>293</v>
      </c>
      <c r="N110" s="150" t="s">
        <v>293</v>
      </c>
      <c r="O110" s="150" t="b">
        <v>1</v>
      </c>
      <c r="P110" s="149"/>
      <c r="Q110" s="149"/>
      <c r="R110" s="149"/>
      <c r="S110" s="149"/>
      <c r="T110" s="149"/>
      <c r="U110" s="149"/>
      <c r="V110" s="154"/>
      <c r="W110" s="154"/>
      <c r="X110" s="154"/>
      <c r="Y110" s="154"/>
      <c r="Z110" s="154"/>
    </row>
    <row r="111" ht="22.5" customHeight="1">
      <c r="A111" s="155"/>
      <c r="B111" s="155"/>
      <c r="C111" s="156"/>
      <c r="D111" s="156"/>
      <c r="E111" s="156"/>
      <c r="F111" s="155"/>
      <c r="G111" s="155"/>
      <c r="H111" s="156"/>
      <c r="I111" s="158"/>
      <c r="J111" s="159"/>
      <c r="K111" s="159"/>
      <c r="L111" s="155"/>
      <c r="M111" s="150" t="s">
        <v>293</v>
      </c>
      <c r="N111" s="150" t="s">
        <v>293</v>
      </c>
      <c r="O111" s="156" t="b">
        <v>1</v>
      </c>
      <c r="P111" s="155"/>
      <c r="Q111" s="155"/>
      <c r="R111" s="155"/>
      <c r="S111" s="155"/>
      <c r="T111" s="155"/>
      <c r="U111" s="155"/>
      <c r="V111" s="154"/>
      <c r="W111" s="154"/>
      <c r="X111" s="154"/>
      <c r="Y111" s="154"/>
      <c r="Z111" s="154"/>
    </row>
    <row r="112" ht="22.5" customHeight="1">
      <c r="A112" s="149"/>
      <c r="B112" s="149"/>
      <c r="C112" s="150"/>
      <c r="D112" s="150"/>
      <c r="E112" s="150"/>
      <c r="F112" s="149"/>
      <c r="G112" s="149"/>
      <c r="H112" s="150"/>
      <c r="I112" s="150"/>
      <c r="J112" s="152"/>
      <c r="K112" s="152"/>
      <c r="L112" s="149"/>
      <c r="M112" s="150" t="s">
        <v>293</v>
      </c>
      <c r="N112" s="150" t="s">
        <v>293</v>
      </c>
      <c r="O112" s="150" t="b">
        <v>1</v>
      </c>
      <c r="P112" s="149"/>
      <c r="Q112" s="149"/>
      <c r="R112" s="149"/>
      <c r="S112" s="149"/>
      <c r="T112" s="149"/>
      <c r="U112" s="149"/>
      <c r="V112" s="154"/>
      <c r="W112" s="154"/>
      <c r="X112" s="154"/>
      <c r="Y112" s="154"/>
      <c r="Z112" s="154"/>
    </row>
    <row r="113" ht="22.5" customHeight="1">
      <c r="A113" s="155"/>
      <c r="B113" s="155"/>
      <c r="C113" s="156"/>
      <c r="D113" s="156"/>
      <c r="E113" s="156"/>
      <c r="F113" s="155"/>
      <c r="G113" s="155"/>
      <c r="H113" s="156"/>
      <c r="I113" s="158"/>
      <c r="J113" s="159"/>
      <c r="K113" s="159"/>
      <c r="L113" s="155"/>
      <c r="M113" s="150" t="s">
        <v>293</v>
      </c>
      <c r="N113" s="150" t="s">
        <v>293</v>
      </c>
      <c r="O113" s="156" t="b">
        <v>0</v>
      </c>
      <c r="P113" s="155"/>
      <c r="Q113" s="155"/>
      <c r="R113" s="155"/>
      <c r="S113" s="155"/>
      <c r="T113" s="155"/>
      <c r="U113" s="155"/>
      <c r="V113" s="154"/>
      <c r="W113" s="154"/>
      <c r="X113" s="154"/>
      <c r="Y113" s="154"/>
      <c r="Z113" s="154"/>
    </row>
    <row r="114" ht="22.5" customHeight="1">
      <c r="A114" s="149"/>
      <c r="B114" s="149"/>
      <c r="C114" s="150"/>
      <c r="D114" s="150"/>
      <c r="E114" s="150"/>
      <c r="F114" s="149"/>
      <c r="G114" s="149"/>
      <c r="H114" s="150"/>
      <c r="I114" s="151"/>
      <c r="J114" s="152"/>
      <c r="K114" s="152"/>
      <c r="L114" s="149"/>
      <c r="M114" s="150" t="s">
        <v>293</v>
      </c>
      <c r="N114" s="150" t="s">
        <v>293</v>
      </c>
      <c r="O114" s="150" t="b">
        <v>1</v>
      </c>
      <c r="P114" s="149"/>
      <c r="Q114" s="149"/>
      <c r="R114" s="149"/>
      <c r="S114" s="149"/>
      <c r="T114" s="149"/>
      <c r="U114" s="149"/>
      <c r="V114" s="154"/>
      <c r="W114" s="154"/>
      <c r="X114" s="154"/>
      <c r="Y114" s="154"/>
      <c r="Z114" s="154"/>
    </row>
    <row r="115" ht="22.5" customHeight="1">
      <c r="A115" s="155"/>
      <c r="B115" s="155"/>
      <c r="C115" s="156"/>
      <c r="D115" s="156"/>
      <c r="E115" s="156"/>
      <c r="F115" s="155"/>
      <c r="G115" s="155"/>
      <c r="H115" s="156"/>
      <c r="I115" s="156"/>
      <c r="J115" s="159"/>
      <c r="K115" s="159"/>
      <c r="L115" s="155"/>
      <c r="M115" s="150" t="s">
        <v>293</v>
      </c>
      <c r="N115" s="150" t="s">
        <v>293</v>
      </c>
      <c r="O115" s="156" t="b">
        <v>1</v>
      </c>
      <c r="P115" s="155"/>
      <c r="Q115" s="155"/>
      <c r="R115" s="155"/>
      <c r="S115" s="155"/>
      <c r="T115" s="155"/>
      <c r="U115" s="155"/>
      <c r="V115" s="154"/>
      <c r="W115" s="154"/>
      <c r="X115" s="154"/>
      <c r="Y115" s="154"/>
      <c r="Z115" s="154"/>
    </row>
    <row r="116" ht="22.5" customHeight="1">
      <c r="A116" s="149"/>
      <c r="B116" s="149"/>
      <c r="C116" s="150"/>
      <c r="D116" s="150"/>
      <c r="E116" s="150"/>
      <c r="F116" s="149"/>
      <c r="G116" s="149"/>
      <c r="H116" s="150"/>
      <c r="I116" s="151"/>
      <c r="J116" s="152"/>
      <c r="K116" s="152"/>
      <c r="L116" s="149"/>
      <c r="M116" s="150" t="s">
        <v>293</v>
      </c>
      <c r="N116" s="150" t="s">
        <v>293</v>
      </c>
      <c r="O116" s="150" t="b">
        <v>1</v>
      </c>
      <c r="P116" s="149"/>
      <c r="Q116" s="149"/>
      <c r="R116" s="149"/>
      <c r="S116" s="149"/>
      <c r="T116" s="149"/>
      <c r="U116" s="149"/>
      <c r="V116" s="154"/>
      <c r="W116" s="154"/>
      <c r="X116" s="154"/>
      <c r="Y116" s="154"/>
      <c r="Z116" s="154"/>
    </row>
    <row r="117" ht="22.5" customHeight="1">
      <c r="A117" s="155"/>
      <c r="B117" s="155"/>
      <c r="C117" s="156"/>
      <c r="D117" s="156"/>
      <c r="E117" s="156"/>
      <c r="F117" s="155"/>
      <c r="G117" s="155"/>
      <c r="H117" s="156"/>
      <c r="I117" s="156"/>
      <c r="J117" s="159"/>
      <c r="K117" s="159"/>
      <c r="L117" s="155"/>
      <c r="M117" s="150" t="s">
        <v>293</v>
      </c>
      <c r="N117" s="150" t="s">
        <v>293</v>
      </c>
      <c r="O117" s="156" t="b">
        <v>1</v>
      </c>
      <c r="P117" s="155"/>
      <c r="Q117" s="155"/>
      <c r="R117" s="155"/>
      <c r="S117" s="155"/>
      <c r="T117" s="155"/>
      <c r="U117" s="155"/>
      <c r="V117" s="154"/>
      <c r="W117" s="154"/>
      <c r="X117" s="154"/>
      <c r="Y117" s="154"/>
      <c r="Z117" s="154"/>
    </row>
    <row r="118" ht="22.5" customHeight="1">
      <c r="A118" s="149"/>
      <c r="B118" s="149"/>
      <c r="C118" s="150"/>
      <c r="D118" s="150"/>
      <c r="E118" s="150"/>
      <c r="F118" s="149"/>
      <c r="G118" s="149"/>
      <c r="H118" s="150"/>
      <c r="I118" s="151"/>
      <c r="J118" s="152"/>
      <c r="K118" s="152"/>
      <c r="L118" s="149"/>
      <c r="M118" s="150" t="s">
        <v>293</v>
      </c>
      <c r="N118" s="150" t="s">
        <v>293</v>
      </c>
      <c r="O118" s="150" t="b">
        <v>1</v>
      </c>
      <c r="P118" s="149"/>
      <c r="Q118" s="149"/>
      <c r="R118" s="149"/>
      <c r="S118" s="149"/>
      <c r="T118" s="149"/>
      <c r="U118" s="149"/>
      <c r="V118" s="154"/>
      <c r="W118" s="154"/>
      <c r="X118" s="154"/>
      <c r="Y118" s="154"/>
      <c r="Z118" s="154"/>
    </row>
    <row r="119" ht="22.5" customHeight="1">
      <c r="A119" s="155"/>
      <c r="B119" s="155"/>
      <c r="C119" s="156"/>
      <c r="D119" s="156"/>
      <c r="E119" s="156"/>
      <c r="F119" s="155"/>
      <c r="G119" s="155"/>
      <c r="H119" s="156"/>
      <c r="I119" s="156"/>
      <c r="J119" s="159"/>
      <c r="K119" s="159"/>
      <c r="L119" s="155"/>
      <c r="M119" s="150" t="s">
        <v>293</v>
      </c>
      <c r="N119" s="150" t="s">
        <v>293</v>
      </c>
      <c r="O119" s="156" t="b">
        <v>1</v>
      </c>
      <c r="P119" s="155"/>
      <c r="Q119" s="155"/>
      <c r="R119" s="155"/>
      <c r="S119" s="155"/>
      <c r="T119" s="155"/>
      <c r="U119" s="155"/>
      <c r="V119" s="154"/>
      <c r="W119" s="154"/>
      <c r="X119" s="154"/>
      <c r="Y119" s="154"/>
      <c r="Z119" s="154"/>
    </row>
    <row r="120" ht="22.5" customHeight="1">
      <c r="A120" s="149"/>
      <c r="B120" s="149"/>
      <c r="C120" s="150"/>
      <c r="D120" s="150"/>
      <c r="E120" s="150"/>
      <c r="F120" s="149"/>
      <c r="G120" s="149"/>
      <c r="H120" s="150"/>
      <c r="I120" s="150"/>
      <c r="J120" s="152"/>
      <c r="K120" s="152"/>
      <c r="L120" s="149"/>
      <c r="M120" s="150" t="s">
        <v>293</v>
      </c>
      <c r="N120" s="150" t="s">
        <v>293</v>
      </c>
      <c r="O120" s="150" t="b">
        <v>1</v>
      </c>
      <c r="P120" s="149"/>
      <c r="Q120" s="149"/>
      <c r="R120" s="149"/>
      <c r="S120" s="149"/>
      <c r="T120" s="149"/>
      <c r="U120" s="149"/>
      <c r="V120" s="154"/>
      <c r="W120" s="154"/>
      <c r="X120" s="154"/>
      <c r="Y120" s="154"/>
      <c r="Z120" s="154"/>
    </row>
    <row r="121" ht="22.5" customHeight="1">
      <c r="A121" s="155"/>
      <c r="B121" s="155"/>
      <c r="C121" s="156"/>
      <c r="D121" s="156"/>
      <c r="E121" s="156"/>
      <c r="F121" s="155"/>
      <c r="G121" s="155"/>
      <c r="H121" s="156"/>
      <c r="I121" s="156"/>
      <c r="J121" s="159"/>
      <c r="K121" s="159"/>
      <c r="L121" s="155"/>
      <c r="M121" s="150" t="s">
        <v>293</v>
      </c>
      <c r="N121" s="150" t="s">
        <v>293</v>
      </c>
      <c r="O121" s="156" t="b">
        <v>1</v>
      </c>
      <c r="P121" s="155"/>
      <c r="Q121" s="155"/>
      <c r="R121" s="155"/>
      <c r="S121" s="155"/>
      <c r="T121" s="155"/>
      <c r="U121" s="155"/>
      <c r="V121" s="154"/>
      <c r="W121" s="154"/>
      <c r="X121" s="154"/>
      <c r="Y121" s="154"/>
      <c r="Z121" s="154"/>
    </row>
    <row r="122" ht="22.5" customHeight="1">
      <c r="A122" s="149"/>
      <c r="B122" s="149"/>
      <c r="C122" s="150"/>
      <c r="D122" s="150"/>
      <c r="E122" s="150"/>
      <c r="F122" s="149"/>
      <c r="G122" s="149"/>
      <c r="H122" s="150"/>
      <c r="I122" s="150"/>
      <c r="J122" s="152"/>
      <c r="K122" s="152"/>
      <c r="L122" s="149"/>
      <c r="M122" s="150" t="s">
        <v>293</v>
      </c>
      <c r="N122" s="150" t="s">
        <v>293</v>
      </c>
      <c r="O122" s="150" t="b">
        <v>1</v>
      </c>
      <c r="P122" s="149"/>
      <c r="Q122" s="149"/>
      <c r="R122" s="149"/>
      <c r="S122" s="149"/>
      <c r="T122" s="149"/>
      <c r="U122" s="149"/>
      <c r="V122" s="154"/>
      <c r="W122" s="154"/>
      <c r="X122" s="154"/>
      <c r="Y122" s="154"/>
      <c r="Z122" s="154"/>
    </row>
    <row r="123" ht="22.5" customHeight="1">
      <c r="A123" s="155"/>
      <c r="B123" s="155"/>
      <c r="C123" s="156"/>
      <c r="D123" s="156"/>
      <c r="E123" s="156"/>
      <c r="F123" s="155"/>
      <c r="G123" s="155"/>
      <c r="H123" s="156"/>
      <c r="I123" s="156"/>
      <c r="J123" s="159"/>
      <c r="K123" s="159"/>
      <c r="L123" s="155"/>
      <c r="M123" s="150" t="s">
        <v>293</v>
      </c>
      <c r="N123" s="150" t="s">
        <v>293</v>
      </c>
      <c r="O123" s="156" t="b">
        <v>1</v>
      </c>
      <c r="P123" s="155"/>
      <c r="Q123" s="155"/>
      <c r="R123" s="155"/>
      <c r="S123" s="155"/>
      <c r="T123" s="155"/>
      <c r="U123" s="155"/>
      <c r="V123" s="154"/>
      <c r="W123" s="154"/>
      <c r="X123" s="154"/>
      <c r="Y123" s="154"/>
      <c r="Z123" s="154"/>
    </row>
    <row r="124" ht="22.5" customHeight="1">
      <c r="A124" s="149"/>
      <c r="B124" s="149"/>
      <c r="C124" s="150"/>
      <c r="D124" s="150"/>
      <c r="E124" s="150"/>
      <c r="F124" s="149"/>
      <c r="G124" s="149"/>
      <c r="H124" s="150"/>
      <c r="I124" s="150"/>
      <c r="J124" s="152"/>
      <c r="K124" s="152"/>
      <c r="L124" s="149"/>
      <c r="M124" s="150" t="s">
        <v>293</v>
      </c>
      <c r="N124" s="150" t="s">
        <v>293</v>
      </c>
      <c r="O124" s="150" t="b">
        <v>1</v>
      </c>
      <c r="P124" s="149"/>
      <c r="Q124" s="149"/>
      <c r="R124" s="149"/>
      <c r="S124" s="149"/>
      <c r="T124" s="149"/>
      <c r="U124" s="149"/>
      <c r="V124" s="154"/>
      <c r="W124" s="154"/>
      <c r="X124" s="154"/>
      <c r="Y124" s="154"/>
      <c r="Z124" s="154"/>
    </row>
    <row r="125" ht="22.5" customHeight="1">
      <c r="A125" s="155"/>
      <c r="B125" s="155"/>
      <c r="C125" s="156"/>
      <c r="D125" s="156"/>
      <c r="E125" s="156"/>
      <c r="F125" s="155"/>
      <c r="G125" s="155"/>
      <c r="H125" s="156"/>
      <c r="I125" s="158"/>
      <c r="J125" s="159"/>
      <c r="K125" s="159"/>
      <c r="L125" s="155"/>
      <c r="M125" s="150" t="s">
        <v>293</v>
      </c>
      <c r="N125" s="150" t="s">
        <v>293</v>
      </c>
      <c r="O125" s="156" t="b">
        <v>1</v>
      </c>
      <c r="P125" s="155"/>
      <c r="Q125" s="155"/>
      <c r="R125" s="155"/>
      <c r="S125" s="155"/>
      <c r="T125" s="155"/>
      <c r="U125" s="155"/>
      <c r="V125" s="154"/>
      <c r="W125" s="154"/>
      <c r="X125" s="154"/>
      <c r="Y125" s="154"/>
      <c r="Z125" s="154"/>
    </row>
    <row r="126" ht="22.5" customHeight="1">
      <c r="A126" s="149"/>
      <c r="B126" s="175"/>
      <c r="C126" s="176"/>
      <c r="D126" s="176"/>
      <c r="E126" s="176"/>
      <c r="F126" s="175"/>
      <c r="G126" s="175"/>
      <c r="H126" s="176"/>
      <c r="I126" s="177"/>
      <c r="J126" s="175"/>
      <c r="K126" s="175"/>
      <c r="L126" s="175"/>
      <c r="M126" s="150" t="s">
        <v>293</v>
      </c>
      <c r="N126" s="150" t="s">
        <v>293</v>
      </c>
      <c r="O126" s="176" t="b">
        <v>1</v>
      </c>
      <c r="P126" s="175"/>
      <c r="Q126" s="175"/>
      <c r="R126" s="175"/>
      <c r="S126" s="175"/>
      <c r="T126" s="175"/>
      <c r="U126" s="175"/>
      <c r="V126" s="154"/>
      <c r="W126" s="154"/>
      <c r="X126" s="154"/>
      <c r="Y126" s="154"/>
      <c r="Z126" s="154"/>
    </row>
    <row r="127" ht="22.5" customHeight="1">
      <c r="A127" s="155"/>
      <c r="B127" s="175"/>
      <c r="C127" s="176"/>
      <c r="D127" s="176"/>
      <c r="E127" s="176"/>
      <c r="F127" s="175"/>
      <c r="G127" s="175"/>
      <c r="H127" s="176"/>
      <c r="I127" s="177"/>
      <c r="J127" s="175"/>
      <c r="K127" s="175"/>
      <c r="L127" s="175"/>
      <c r="M127" s="150" t="s">
        <v>293</v>
      </c>
      <c r="N127" s="150" t="s">
        <v>293</v>
      </c>
      <c r="O127" s="176" t="b">
        <v>1</v>
      </c>
      <c r="P127" s="175"/>
      <c r="Q127" s="175"/>
      <c r="R127" s="175"/>
      <c r="S127" s="175"/>
      <c r="T127" s="175"/>
      <c r="U127" s="175"/>
      <c r="V127" s="154"/>
      <c r="W127" s="154"/>
      <c r="X127" s="154"/>
      <c r="Y127" s="154"/>
      <c r="Z127" s="154"/>
    </row>
    <row r="128" ht="22.5" customHeight="1">
      <c r="A128" s="149"/>
      <c r="B128" s="175"/>
      <c r="C128" s="176"/>
      <c r="D128" s="176"/>
      <c r="E128" s="176"/>
      <c r="F128" s="175"/>
      <c r="G128" s="175"/>
      <c r="H128" s="176"/>
      <c r="I128" s="176"/>
      <c r="J128" s="175"/>
      <c r="K128" s="175"/>
      <c r="L128" s="175"/>
      <c r="M128" s="150" t="s">
        <v>293</v>
      </c>
      <c r="N128" s="150" t="s">
        <v>293</v>
      </c>
      <c r="O128" s="176" t="b">
        <v>1</v>
      </c>
      <c r="P128" s="175"/>
      <c r="Q128" s="175"/>
      <c r="R128" s="175"/>
      <c r="S128" s="175"/>
      <c r="T128" s="175"/>
      <c r="U128" s="175"/>
      <c r="V128" s="154"/>
      <c r="W128" s="154"/>
      <c r="X128" s="154"/>
      <c r="Y128" s="154"/>
      <c r="Z128" s="154"/>
    </row>
    <row r="129" ht="22.5" customHeight="1">
      <c r="A129" s="155"/>
      <c r="B129" s="175"/>
      <c r="C129" s="176"/>
      <c r="D129" s="176"/>
      <c r="E129" s="176"/>
      <c r="F129" s="175"/>
      <c r="G129" s="175"/>
      <c r="H129" s="176"/>
      <c r="I129" s="176"/>
      <c r="J129" s="175"/>
      <c r="K129" s="175"/>
      <c r="L129" s="175"/>
      <c r="M129" s="150" t="s">
        <v>293</v>
      </c>
      <c r="N129" s="150" t="s">
        <v>293</v>
      </c>
      <c r="O129" s="176" t="b">
        <v>1</v>
      </c>
      <c r="P129" s="175"/>
      <c r="Q129" s="175"/>
      <c r="R129" s="175"/>
      <c r="S129" s="175"/>
      <c r="T129" s="175"/>
      <c r="U129" s="175"/>
      <c r="V129" s="154"/>
      <c r="W129" s="154"/>
      <c r="X129" s="154"/>
      <c r="Y129" s="154"/>
      <c r="Z129" s="154"/>
    </row>
    <row r="130" ht="22.5" customHeight="1">
      <c r="A130" s="149"/>
      <c r="B130" s="175"/>
      <c r="C130" s="176"/>
      <c r="D130" s="176"/>
      <c r="E130" s="176"/>
      <c r="F130" s="175"/>
      <c r="G130" s="175"/>
      <c r="H130" s="176"/>
      <c r="I130" s="176"/>
      <c r="J130" s="175"/>
      <c r="K130" s="175"/>
      <c r="L130" s="175"/>
      <c r="M130" s="150" t="s">
        <v>293</v>
      </c>
      <c r="N130" s="150" t="s">
        <v>293</v>
      </c>
      <c r="O130" s="176" t="b">
        <v>1</v>
      </c>
      <c r="P130" s="175"/>
      <c r="Q130" s="175"/>
      <c r="R130" s="175"/>
      <c r="S130" s="175"/>
      <c r="T130" s="175"/>
      <c r="U130" s="175"/>
      <c r="V130" s="154"/>
      <c r="W130" s="154"/>
      <c r="X130" s="154"/>
      <c r="Y130" s="154"/>
      <c r="Z130" s="154"/>
    </row>
    <row r="131" ht="22.5" customHeight="1">
      <c r="A131" s="155"/>
      <c r="B131" s="175"/>
      <c r="C131" s="176"/>
      <c r="D131" s="176"/>
      <c r="E131" s="176"/>
      <c r="F131" s="175"/>
      <c r="G131" s="175"/>
      <c r="H131" s="176"/>
      <c r="I131" s="176"/>
      <c r="J131" s="175"/>
      <c r="K131" s="175"/>
      <c r="L131" s="175"/>
      <c r="M131" s="150" t="s">
        <v>293</v>
      </c>
      <c r="N131" s="150" t="s">
        <v>293</v>
      </c>
      <c r="O131" s="176" t="b">
        <v>1</v>
      </c>
      <c r="P131" s="175"/>
      <c r="Q131" s="175"/>
      <c r="R131" s="175"/>
      <c r="S131" s="175"/>
      <c r="T131" s="175"/>
      <c r="U131" s="175"/>
      <c r="V131" s="154"/>
      <c r="W131" s="154"/>
      <c r="X131" s="154"/>
      <c r="Y131" s="154"/>
      <c r="Z131" s="154"/>
    </row>
    <row r="132" ht="22.5" customHeight="1">
      <c r="A132" s="149"/>
      <c r="B132" s="175"/>
      <c r="C132" s="176"/>
      <c r="D132" s="176"/>
      <c r="E132" s="176"/>
      <c r="F132" s="175"/>
      <c r="G132" s="175"/>
      <c r="H132" s="176"/>
      <c r="I132" s="177"/>
      <c r="J132" s="175"/>
      <c r="K132" s="175"/>
      <c r="L132" s="175"/>
      <c r="M132" s="150" t="s">
        <v>293</v>
      </c>
      <c r="N132" s="150" t="s">
        <v>293</v>
      </c>
      <c r="O132" s="176" t="b">
        <v>1</v>
      </c>
      <c r="P132" s="175"/>
      <c r="Q132" s="175"/>
      <c r="R132" s="175"/>
      <c r="S132" s="175"/>
      <c r="T132" s="175"/>
      <c r="U132" s="175"/>
      <c r="V132" s="154"/>
      <c r="W132" s="154"/>
      <c r="X132" s="154"/>
      <c r="Y132" s="154"/>
      <c r="Z132" s="154"/>
    </row>
    <row r="133" ht="22.5" customHeight="1">
      <c r="A133" s="155"/>
      <c r="B133" s="175"/>
      <c r="C133" s="176"/>
      <c r="D133" s="176"/>
      <c r="E133" s="176"/>
      <c r="F133" s="175"/>
      <c r="G133" s="175"/>
      <c r="H133" s="176"/>
      <c r="I133" s="176"/>
      <c r="J133" s="175"/>
      <c r="K133" s="175"/>
      <c r="L133" s="175"/>
      <c r="M133" s="150" t="s">
        <v>293</v>
      </c>
      <c r="N133" s="150" t="s">
        <v>293</v>
      </c>
      <c r="O133" s="176" t="b">
        <v>1</v>
      </c>
      <c r="P133" s="175"/>
      <c r="Q133" s="175"/>
      <c r="R133" s="175"/>
      <c r="S133" s="175"/>
      <c r="T133" s="175"/>
      <c r="U133" s="175"/>
      <c r="V133" s="154"/>
      <c r="W133" s="154"/>
      <c r="X133" s="154"/>
      <c r="Y133" s="154"/>
      <c r="Z133" s="154"/>
    </row>
    <row r="134" ht="22.5" customHeight="1">
      <c r="A134" s="149"/>
      <c r="B134" s="175"/>
      <c r="C134" s="176"/>
      <c r="D134" s="176"/>
      <c r="E134" s="176"/>
      <c r="F134" s="175"/>
      <c r="G134" s="175"/>
      <c r="H134" s="176"/>
      <c r="I134" s="176"/>
      <c r="J134" s="175"/>
      <c r="K134" s="175"/>
      <c r="L134" s="175"/>
      <c r="M134" s="150" t="s">
        <v>293</v>
      </c>
      <c r="N134" s="150" t="s">
        <v>293</v>
      </c>
      <c r="O134" s="176" t="b">
        <v>1</v>
      </c>
      <c r="P134" s="175"/>
      <c r="Q134" s="175"/>
      <c r="R134" s="175"/>
      <c r="S134" s="175"/>
      <c r="T134" s="175"/>
      <c r="U134" s="175"/>
      <c r="V134" s="154"/>
      <c r="W134" s="154"/>
      <c r="X134" s="154"/>
      <c r="Y134" s="154"/>
      <c r="Z134" s="154"/>
    </row>
    <row r="135" ht="22.5" customHeight="1">
      <c r="A135" s="155"/>
      <c r="B135" s="175"/>
      <c r="C135" s="176"/>
      <c r="D135" s="176"/>
      <c r="E135" s="176"/>
      <c r="F135" s="175"/>
      <c r="G135" s="175"/>
      <c r="H135" s="176"/>
      <c r="I135" s="176"/>
      <c r="J135" s="175"/>
      <c r="K135" s="175"/>
      <c r="L135" s="175"/>
      <c r="M135" s="150" t="s">
        <v>293</v>
      </c>
      <c r="N135" s="150" t="s">
        <v>293</v>
      </c>
      <c r="O135" s="176" t="b">
        <v>1</v>
      </c>
      <c r="P135" s="175"/>
      <c r="Q135" s="175"/>
      <c r="R135" s="175"/>
      <c r="S135" s="175"/>
      <c r="T135" s="175"/>
      <c r="U135" s="175"/>
      <c r="V135" s="154"/>
      <c r="W135" s="154"/>
      <c r="X135" s="154"/>
      <c r="Y135" s="154"/>
      <c r="Z135" s="154"/>
    </row>
    <row r="136" ht="22.5" customHeight="1">
      <c r="A136" s="149"/>
      <c r="B136" s="175"/>
      <c r="C136" s="176"/>
      <c r="D136" s="176"/>
      <c r="E136" s="176"/>
      <c r="F136" s="175"/>
      <c r="G136" s="175"/>
      <c r="H136" s="176"/>
      <c r="I136" s="177"/>
      <c r="J136" s="175"/>
      <c r="K136" s="175"/>
      <c r="L136" s="175"/>
      <c r="M136" s="150" t="s">
        <v>293</v>
      </c>
      <c r="N136" s="150" t="s">
        <v>293</v>
      </c>
      <c r="O136" s="176" t="b">
        <v>1</v>
      </c>
      <c r="P136" s="175"/>
      <c r="Q136" s="175"/>
      <c r="R136" s="175"/>
      <c r="S136" s="175"/>
      <c r="T136" s="175"/>
      <c r="U136" s="175"/>
      <c r="V136" s="154"/>
      <c r="W136" s="154"/>
      <c r="X136" s="154"/>
      <c r="Y136" s="154"/>
      <c r="Z136" s="154"/>
    </row>
    <row r="137" ht="22.5" customHeight="1">
      <c r="A137" s="155"/>
      <c r="B137" s="175"/>
      <c r="C137" s="176"/>
      <c r="D137" s="176"/>
      <c r="E137" s="176"/>
      <c r="F137" s="175"/>
      <c r="G137" s="175"/>
      <c r="H137" s="176"/>
      <c r="I137" s="177"/>
      <c r="J137" s="175"/>
      <c r="K137" s="175"/>
      <c r="L137" s="175"/>
      <c r="M137" s="150" t="s">
        <v>293</v>
      </c>
      <c r="N137" s="150" t="s">
        <v>293</v>
      </c>
      <c r="O137" s="176" t="b">
        <v>1</v>
      </c>
      <c r="P137" s="175"/>
      <c r="Q137" s="175"/>
      <c r="R137" s="175"/>
      <c r="S137" s="175"/>
      <c r="T137" s="175"/>
      <c r="U137" s="175"/>
      <c r="V137" s="154"/>
      <c r="W137" s="154"/>
      <c r="X137" s="154"/>
      <c r="Y137" s="154"/>
      <c r="Z137" s="154"/>
    </row>
    <row r="138" ht="22.5" customHeight="1">
      <c r="A138" s="149"/>
      <c r="B138" s="175"/>
      <c r="C138" s="176"/>
      <c r="D138" s="176"/>
      <c r="E138" s="176"/>
      <c r="F138" s="175"/>
      <c r="G138" s="175"/>
      <c r="H138" s="176"/>
      <c r="I138" s="176"/>
      <c r="J138" s="175"/>
      <c r="K138" s="175"/>
      <c r="L138" s="175"/>
      <c r="M138" s="150" t="s">
        <v>293</v>
      </c>
      <c r="N138" s="150" t="s">
        <v>293</v>
      </c>
      <c r="O138" s="176" t="b">
        <v>1</v>
      </c>
      <c r="P138" s="175"/>
      <c r="Q138" s="175"/>
      <c r="R138" s="175"/>
      <c r="S138" s="175"/>
      <c r="T138" s="175"/>
      <c r="U138" s="175"/>
      <c r="V138" s="154"/>
      <c r="W138" s="154"/>
      <c r="X138" s="154"/>
      <c r="Y138" s="154"/>
      <c r="Z138" s="154"/>
    </row>
    <row r="139" ht="22.5" customHeight="1">
      <c r="A139" s="155"/>
      <c r="B139" s="175"/>
      <c r="C139" s="176"/>
      <c r="D139" s="176"/>
      <c r="E139" s="176"/>
      <c r="F139" s="175"/>
      <c r="G139" s="175"/>
      <c r="H139" s="176"/>
      <c r="I139" s="176"/>
      <c r="J139" s="175"/>
      <c r="K139" s="175"/>
      <c r="L139" s="175"/>
      <c r="M139" s="150" t="s">
        <v>293</v>
      </c>
      <c r="N139" s="150" t="s">
        <v>293</v>
      </c>
      <c r="O139" s="176" t="b">
        <v>1</v>
      </c>
      <c r="P139" s="175"/>
      <c r="Q139" s="175"/>
      <c r="R139" s="175"/>
      <c r="S139" s="175"/>
      <c r="T139" s="175"/>
      <c r="U139" s="175"/>
      <c r="V139" s="154"/>
      <c r="W139" s="154"/>
      <c r="X139" s="154"/>
      <c r="Y139" s="154"/>
      <c r="Z139" s="154"/>
    </row>
    <row r="140" ht="22.5" customHeight="1">
      <c r="A140" s="149"/>
      <c r="B140" s="175"/>
      <c r="C140" s="176"/>
      <c r="D140" s="176"/>
      <c r="E140" s="176"/>
      <c r="F140" s="175"/>
      <c r="G140" s="175"/>
      <c r="H140" s="176"/>
      <c r="I140" s="176"/>
      <c r="J140" s="175"/>
      <c r="K140" s="175"/>
      <c r="L140" s="175"/>
      <c r="M140" s="150" t="s">
        <v>293</v>
      </c>
      <c r="N140" s="150" t="s">
        <v>293</v>
      </c>
      <c r="O140" s="176" t="b">
        <v>1</v>
      </c>
      <c r="P140" s="175"/>
      <c r="Q140" s="175"/>
      <c r="R140" s="175"/>
      <c r="S140" s="175"/>
      <c r="T140" s="175"/>
      <c r="U140" s="175"/>
      <c r="V140" s="154"/>
      <c r="W140" s="154"/>
      <c r="X140" s="154"/>
      <c r="Y140" s="154"/>
      <c r="Z140" s="154"/>
    </row>
    <row r="141" ht="22.5" customHeight="1">
      <c r="A141" s="155"/>
      <c r="B141" s="175"/>
      <c r="C141" s="176"/>
      <c r="D141" s="176"/>
      <c r="E141" s="176"/>
      <c r="F141" s="175"/>
      <c r="G141" s="175"/>
      <c r="H141" s="176"/>
      <c r="I141" s="177"/>
      <c r="J141" s="175"/>
      <c r="K141" s="175"/>
      <c r="L141" s="175"/>
      <c r="M141" s="150" t="s">
        <v>293</v>
      </c>
      <c r="N141" s="150" t="s">
        <v>293</v>
      </c>
      <c r="O141" s="176" t="b">
        <v>1</v>
      </c>
      <c r="P141" s="175"/>
      <c r="Q141" s="175"/>
      <c r="R141" s="175"/>
      <c r="S141" s="175"/>
      <c r="T141" s="175"/>
      <c r="U141" s="175"/>
      <c r="V141" s="154"/>
      <c r="W141" s="154"/>
      <c r="X141" s="154"/>
      <c r="Y141" s="154"/>
      <c r="Z141" s="154"/>
    </row>
    <row r="142" ht="22.5" customHeight="1">
      <c r="A142" s="149"/>
      <c r="B142" s="175"/>
      <c r="C142" s="176"/>
      <c r="D142" s="176"/>
      <c r="E142" s="176"/>
      <c r="F142" s="175"/>
      <c r="G142" s="175"/>
      <c r="H142" s="176"/>
      <c r="I142" s="176"/>
      <c r="J142" s="175"/>
      <c r="K142" s="175"/>
      <c r="L142" s="175"/>
      <c r="M142" s="150" t="s">
        <v>293</v>
      </c>
      <c r="N142" s="150" t="s">
        <v>293</v>
      </c>
      <c r="O142" s="176" t="b">
        <v>1</v>
      </c>
      <c r="P142" s="175"/>
      <c r="Q142" s="175"/>
      <c r="R142" s="175"/>
      <c r="S142" s="175"/>
      <c r="T142" s="175"/>
      <c r="U142" s="175"/>
      <c r="V142" s="154"/>
      <c r="W142" s="154"/>
      <c r="X142" s="154"/>
      <c r="Y142" s="154"/>
      <c r="Z142" s="154"/>
    </row>
    <row r="143" ht="22.5" customHeight="1">
      <c r="A143" s="155"/>
      <c r="B143" s="175"/>
      <c r="C143" s="176"/>
      <c r="D143" s="176"/>
      <c r="E143" s="176"/>
      <c r="F143" s="175"/>
      <c r="G143" s="175"/>
      <c r="H143" s="176"/>
      <c r="I143" s="177"/>
      <c r="J143" s="175"/>
      <c r="K143" s="175"/>
      <c r="L143" s="175"/>
      <c r="M143" s="150" t="s">
        <v>293</v>
      </c>
      <c r="N143" s="150" t="s">
        <v>293</v>
      </c>
      <c r="O143" s="176" t="b">
        <v>1</v>
      </c>
      <c r="P143" s="175"/>
      <c r="Q143" s="175"/>
      <c r="R143" s="175"/>
      <c r="S143" s="175"/>
      <c r="T143" s="175"/>
      <c r="U143" s="175"/>
      <c r="V143" s="154"/>
      <c r="W143" s="154"/>
      <c r="X143" s="154"/>
      <c r="Y143" s="154"/>
      <c r="Z143" s="154"/>
    </row>
    <row r="144" ht="22.5" customHeight="1">
      <c r="A144" s="149"/>
      <c r="B144" s="175"/>
      <c r="C144" s="176"/>
      <c r="D144" s="176"/>
      <c r="E144" s="176"/>
      <c r="F144" s="175"/>
      <c r="G144" s="175"/>
      <c r="H144" s="176"/>
      <c r="I144" s="176"/>
      <c r="J144" s="175"/>
      <c r="K144" s="175"/>
      <c r="L144" s="175"/>
      <c r="M144" s="150" t="s">
        <v>293</v>
      </c>
      <c r="N144" s="150" t="s">
        <v>293</v>
      </c>
      <c r="O144" s="176" t="b">
        <v>1</v>
      </c>
      <c r="P144" s="175"/>
      <c r="Q144" s="175"/>
      <c r="R144" s="175"/>
      <c r="S144" s="175"/>
      <c r="T144" s="175"/>
      <c r="U144" s="175"/>
      <c r="V144" s="154"/>
      <c r="W144" s="154"/>
      <c r="X144" s="154"/>
      <c r="Y144" s="154"/>
      <c r="Z144" s="154"/>
    </row>
    <row r="145" ht="22.5" customHeight="1">
      <c r="A145" s="155"/>
      <c r="B145" s="175"/>
      <c r="C145" s="176"/>
      <c r="D145" s="176"/>
      <c r="E145" s="176"/>
      <c r="F145" s="175"/>
      <c r="G145" s="175"/>
      <c r="H145" s="176"/>
      <c r="I145" s="176"/>
      <c r="J145" s="175"/>
      <c r="K145" s="175"/>
      <c r="L145" s="175"/>
      <c r="M145" s="150" t="s">
        <v>293</v>
      </c>
      <c r="N145" s="150" t="s">
        <v>293</v>
      </c>
      <c r="O145" s="176" t="b">
        <v>1</v>
      </c>
      <c r="P145" s="175"/>
      <c r="Q145" s="175"/>
      <c r="R145" s="175"/>
      <c r="S145" s="175"/>
      <c r="T145" s="175"/>
      <c r="U145" s="175"/>
      <c r="V145" s="154"/>
      <c r="W145" s="154"/>
      <c r="X145" s="154"/>
      <c r="Y145" s="154"/>
      <c r="Z145" s="154"/>
    </row>
    <row r="146" ht="22.5" customHeight="1">
      <c r="A146" s="149"/>
      <c r="B146" s="175"/>
      <c r="C146" s="176"/>
      <c r="D146" s="176"/>
      <c r="E146" s="176"/>
      <c r="F146" s="175"/>
      <c r="G146" s="175"/>
      <c r="H146" s="176"/>
      <c r="I146" s="177"/>
      <c r="J146" s="175"/>
      <c r="K146" s="175"/>
      <c r="L146" s="175"/>
      <c r="M146" s="150" t="s">
        <v>293</v>
      </c>
      <c r="N146" s="150" t="s">
        <v>293</v>
      </c>
      <c r="O146" s="176" t="b">
        <v>1</v>
      </c>
      <c r="P146" s="175"/>
      <c r="Q146" s="175"/>
      <c r="R146" s="175"/>
      <c r="S146" s="175"/>
      <c r="T146" s="175"/>
      <c r="U146" s="175"/>
      <c r="V146" s="154"/>
      <c r="W146" s="154"/>
      <c r="X146" s="154"/>
      <c r="Y146" s="154"/>
      <c r="Z146" s="154"/>
    </row>
    <row r="147" ht="22.5" customHeight="1">
      <c r="A147" s="155"/>
      <c r="B147" s="175"/>
      <c r="C147" s="176"/>
      <c r="D147" s="176"/>
      <c r="E147" s="176"/>
      <c r="F147" s="175"/>
      <c r="G147" s="175"/>
      <c r="H147" s="176"/>
      <c r="I147" s="177"/>
      <c r="J147" s="175"/>
      <c r="K147" s="175"/>
      <c r="L147" s="175"/>
      <c r="M147" s="150" t="s">
        <v>293</v>
      </c>
      <c r="N147" s="150" t="s">
        <v>293</v>
      </c>
      <c r="O147" s="176" t="b">
        <v>1</v>
      </c>
      <c r="P147" s="175"/>
      <c r="Q147" s="175"/>
      <c r="R147" s="175"/>
      <c r="S147" s="175"/>
      <c r="T147" s="175"/>
      <c r="U147" s="175"/>
      <c r="V147" s="154"/>
      <c r="W147" s="154"/>
      <c r="X147" s="154"/>
      <c r="Y147" s="154"/>
      <c r="Z147" s="154"/>
    </row>
    <row r="148" ht="22.5" customHeight="1">
      <c r="A148" s="149"/>
      <c r="B148" s="175"/>
      <c r="C148" s="176"/>
      <c r="D148" s="176"/>
      <c r="E148" s="176"/>
      <c r="F148" s="175"/>
      <c r="G148" s="175"/>
      <c r="H148" s="176"/>
      <c r="I148" s="177"/>
      <c r="J148" s="175"/>
      <c r="K148" s="175"/>
      <c r="L148" s="175"/>
      <c r="M148" s="150" t="s">
        <v>293</v>
      </c>
      <c r="N148" s="150" t="s">
        <v>293</v>
      </c>
      <c r="O148" s="176" t="b">
        <v>1</v>
      </c>
      <c r="P148" s="175"/>
      <c r="Q148" s="175"/>
      <c r="R148" s="175"/>
      <c r="S148" s="175"/>
      <c r="T148" s="175"/>
      <c r="U148" s="175"/>
      <c r="V148" s="154"/>
      <c r="W148" s="154"/>
      <c r="X148" s="154"/>
      <c r="Y148" s="154"/>
      <c r="Z148" s="154"/>
    </row>
    <row r="149" ht="22.5" customHeight="1">
      <c r="A149" s="155"/>
      <c r="B149" s="175"/>
      <c r="C149" s="176"/>
      <c r="D149" s="176"/>
      <c r="E149" s="176"/>
      <c r="F149" s="175"/>
      <c r="G149" s="175"/>
      <c r="H149" s="176"/>
      <c r="I149" s="176"/>
      <c r="J149" s="175"/>
      <c r="K149" s="175"/>
      <c r="L149" s="175"/>
      <c r="M149" s="150" t="s">
        <v>293</v>
      </c>
      <c r="N149" s="150" t="s">
        <v>293</v>
      </c>
      <c r="O149" s="176" t="b">
        <v>1</v>
      </c>
      <c r="P149" s="175"/>
      <c r="Q149" s="175"/>
      <c r="R149" s="175"/>
      <c r="S149" s="175"/>
      <c r="T149" s="175"/>
      <c r="U149" s="175"/>
      <c r="V149" s="154"/>
      <c r="W149" s="154"/>
      <c r="X149" s="154"/>
      <c r="Y149" s="154"/>
      <c r="Z149" s="154"/>
    </row>
    <row r="150" ht="22.5" customHeight="1">
      <c r="A150" s="149"/>
      <c r="B150" s="175"/>
      <c r="C150" s="176"/>
      <c r="D150" s="176"/>
      <c r="E150" s="176"/>
      <c r="F150" s="175"/>
      <c r="G150" s="175"/>
      <c r="H150" s="176"/>
      <c r="I150" s="177"/>
      <c r="J150" s="175"/>
      <c r="K150" s="175"/>
      <c r="L150" s="175"/>
      <c r="M150" s="150" t="s">
        <v>293</v>
      </c>
      <c r="N150" s="150" t="s">
        <v>293</v>
      </c>
      <c r="O150" s="176" t="b">
        <v>1</v>
      </c>
      <c r="P150" s="175"/>
      <c r="Q150" s="175"/>
      <c r="R150" s="175"/>
      <c r="S150" s="175"/>
      <c r="T150" s="175"/>
      <c r="U150" s="175"/>
      <c r="V150" s="154"/>
      <c r="W150" s="154"/>
      <c r="X150" s="154"/>
      <c r="Y150" s="154"/>
      <c r="Z150" s="154"/>
    </row>
    <row r="151" ht="22.5" customHeight="1">
      <c r="A151" s="155"/>
      <c r="B151" s="175"/>
      <c r="C151" s="176"/>
      <c r="D151" s="176"/>
      <c r="E151" s="176"/>
      <c r="F151" s="175"/>
      <c r="G151" s="175"/>
      <c r="H151" s="176"/>
      <c r="I151" s="176"/>
      <c r="J151" s="175"/>
      <c r="K151" s="175"/>
      <c r="L151" s="175"/>
      <c r="M151" s="150" t="s">
        <v>293</v>
      </c>
      <c r="N151" s="150" t="s">
        <v>293</v>
      </c>
      <c r="O151" s="176" t="b">
        <v>1</v>
      </c>
      <c r="P151" s="175"/>
      <c r="Q151" s="175"/>
      <c r="R151" s="175"/>
      <c r="S151" s="175"/>
      <c r="T151" s="175"/>
      <c r="U151" s="175"/>
      <c r="V151" s="154"/>
      <c r="W151" s="154"/>
      <c r="X151" s="154"/>
      <c r="Y151" s="154"/>
      <c r="Z151" s="154"/>
    </row>
    <row r="152" ht="22.5" customHeight="1">
      <c r="A152" s="149"/>
      <c r="B152" s="175"/>
      <c r="C152" s="176"/>
      <c r="D152" s="176"/>
      <c r="E152" s="176"/>
      <c r="F152" s="175"/>
      <c r="G152" s="175"/>
      <c r="H152" s="176"/>
      <c r="I152" s="177"/>
      <c r="J152" s="175"/>
      <c r="K152" s="175"/>
      <c r="L152" s="175"/>
      <c r="M152" s="150" t="s">
        <v>293</v>
      </c>
      <c r="N152" s="150" t="s">
        <v>293</v>
      </c>
      <c r="O152" s="176" t="b">
        <v>1</v>
      </c>
      <c r="P152" s="175"/>
      <c r="Q152" s="175"/>
      <c r="R152" s="175"/>
      <c r="S152" s="175"/>
      <c r="T152" s="175"/>
      <c r="U152" s="175"/>
      <c r="V152" s="154"/>
      <c r="W152" s="154"/>
      <c r="X152" s="154"/>
      <c r="Y152" s="154"/>
      <c r="Z152" s="154"/>
    </row>
    <row r="153" ht="22.5" customHeight="1">
      <c r="A153" s="155"/>
      <c r="B153" s="175"/>
      <c r="C153" s="176"/>
      <c r="D153" s="176"/>
      <c r="E153" s="176"/>
      <c r="F153" s="175"/>
      <c r="G153" s="175"/>
      <c r="H153" s="176"/>
      <c r="I153" s="176"/>
      <c r="J153" s="175"/>
      <c r="K153" s="175"/>
      <c r="L153" s="175"/>
      <c r="M153" s="150" t="s">
        <v>293</v>
      </c>
      <c r="N153" s="150" t="s">
        <v>293</v>
      </c>
      <c r="O153" s="176" t="b">
        <v>1</v>
      </c>
      <c r="P153" s="175"/>
      <c r="Q153" s="175"/>
      <c r="R153" s="175"/>
      <c r="S153" s="175"/>
      <c r="T153" s="175"/>
      <c r="U153" s="175"/>
      <c r="V153" s="154"/>
      <c r="W153" s="154"/>
      <c r="X153" s="154"/>
      <c r="Y153" s="154"/>
      <c r="Z153" s="154"/>
    </row>
    <row r="154" ht="22.5" customHeight="1">
      <c r="A154" s="149"/>
      <c r="B154" s="175"/>
      <c r="C154" s="176"/>
      <c r="D154" s="176"/>
      <c r="E154" s="176"/>
      <c r="F154" s="175"/>
      <c r="G154" s="175"/>
      <c r="H154" s="176"/>
      <c r="I154" s="176"/>
      <c r="J154" s="175"/>
      <c r="K154" s="175"/>
      <c r="L154" s="175"/>
      <c r="M154" s="150" t="s">
        <v>293</v>
      </c>
      <c r="N154" s="150" t="s">
        <v>293</v>
      </c>
      <c r="O154" s="176" t="b">
        <v>1</v>
      </c>
      <c r="P154" s="175"/>
      <c r="Q154" s="175"/>
      <c r="R154" s="175"/>
      <c r="S154" s="175"/>
      <c r="T154" s="175"/>
      <c r="U154" s="175"/>
      <c r="V154" s="154"/>
      <c r="W154" s="154"/>
      <c r="X154" s="154"/>
      <c r="Y154" s="154"/>
      <c r="Z154" s="154"/>
    </row>
    <row r="155" ht="22.5" customHeight="1">
      <c r="A155" s="155"/>
      <c r="B155" s="175"/>
      <c r="C155" s="176"/>
      <c r="D155" s="176"/>
      <c r="E155" s="176"/>
      <c r="F155" s="175"/>
      <c r="G155" s="175"/>
      <c r="H155" s="176"/>
      <c r="I155" s="177"/>
      <c r="J155" s="175"/>
      <c r="K155" s="175"/>
      <c r="L155" s="175"/>
      <c r="M155" s="150" t="s">
        <v>293</v>
      </c>
      <c r="N155" s="150" t="s">
        <v>293</v>
      </c>
      <c r="O155" s="176" t="b">
        <v>1</v>
      </c>
      <c r="P155" s="175"/>
      <c r="Q155" s="175"/>
      <c r="R155" s="175"/>
      <c r="S155" s="175"/>
      <c r="T155" s="175"/>
      <c r="U155" s="175"/>
      <c r="V155" s="154"/>
      <c r="W155" s="154"/>
      <c r="X155" s="154"/>
      <c r="Y155" s="154"/>
      <c r="Z155" s="154"/>
    </row>
    <row r="156" ht="22.5" customHeight="1">
      <c r="A156" s="149"/>
      <c r="B156" s="175"/>
      <c r="C156" s="176"/>
      <c r="D156" s="176"/>
      <c r="E156" s="176"/>
      <c r="F156" s="175"/>
      <c r="G156" s="175"/>
      <c r="H156" s="176"/>
      <c r="I156" s="176"/>
      <c r="J156" s="175"/>
      <c r="K156" s="175"/>
      <c r="L156" s="175"/>
      <c r="M156" s="150" t="s">
        <v>293</v>
      </c>
      <c r="N156" s="150" t="s">
        <v>293</v>
      </c>
      <c r="O156" s="176" t="b">
        <v>1</v>
      </c>
      <c r="P156" s="175"/>
      <c r="Q156" s="175"/>
      <c r="R156" s="175"/>
      <c r="S156" s="175"/>
      <c r="T156" s="175"/>
      <c r="U156" s="175"/>
      <c r="V156" s="154"/>
      <c r="W156" s="154"/>
      <c r="X156" s="154"/>
      <c r="Y156" s="154"/>
      <c r="Z156" s="154"/>
    </row>
    <row r="157" ht="22.5" customHeight="1">
      <c r="A157" s="155"/>
      <c r="B157" s="175"/>
      <c r="C157" s="176"/>
      <c r="D157" s="176"/>
      <c r="E157" s="176"/>
      <c r="F157" s="175"/>
      <c r="G157" s="175"/>
      <c r="H157" s="176"/>
      <c r="I157" s="177"/>
      <c r="J157" s="175"/>
      <c r="K157" s="175"/>
      <c r="L157" s="175"/>
      <c r="M157" s="150" t="s">
        <v>293</v>
      </c>
      <c r="N157" s="150" t="s">
        <v>293</v>
      </c>
      <c r="O157" s="176" t="b">
        <v>1</v>
      </c>
      <c r="P157" s="175"/>
      <c r="Q157" s="175"/>
      <c r="R157" s="175"/>
      <c r="S157" s="175"/>
      <c r="T157" s="175"/>
      <c r="U157" s="175"/>
      <c r="V157" s="154"/>
      <c r="W157" s="154"/>
      <c r="X157" s="154"/>
      <c r="Y157" s="154"/>
      <c r="Z157" s="154"/>
    </row>
    <row r="158" ht="22.5" customHeight="1">
      <c r="A158" s="149"/>
      <c r="B158" s="175"/>
      <c r="C158" s="176"/>
      <c r="D158" s="176"/>
      <c r="E158" s="176"/>
      <c r="F158" s="175"/>
      <c r="G158" s="175"/>
      <c r="H158" s="176"/>
      <c r="I158" s="177"/>
      <c r="J158" s="175"/>
      <c r="K158" s="175"/>
      <c r="L158" s="175"/>
      <c r="M158" s="150" t="s">
        <v>293</v>
      </c>
      <c r="N158" s="150" t="s">
        <v>293</v>
      </c>
      <c r="O158" s="176" t="b">
        <v>1</v>
      </c>
      <c r="P158" s="175"/>
      <c r="Q158" s="175"/>
      <c r="R158" s="175"/>
      <c r="S158" s="175"/>
      <c r="T158" s="175"/>
      <c r="U158" s="175"/>
      <c r="V158" s="154"/>
      <c r="W158" s="154"/>
      <c r="X158" s="154"/>
      <c r="Y158" s="154"/>
      <c r="Z158" s="154"/>
    </row>
    <row r="159" ht="22.5" customHeight="1">
      <c r="A159" s="155"/>
      <c r="B159" s="175"/>
      <c r="C159" s="176"/>
      <c r="D159" s="176"/>
      <c r="E159" s="176"/>
      <c r="F159" s="175"/>
      <c r="G159" s="175"/>
      <c r="H159" s="176"/>
      <c r="I159" s="177"/>
      <c r="J159" s="175"/>
      <c r="K159" s="175"/>
      <c r="L159" s="175"/>
      <c r="M159" s="150" t="s">
        <v>293</v>
      </c>
      <c r="N159" s="150" t="s">
        <v>293</v>
      </c>
      <c r="O159" s="176" t="b">
        <v>1</v>
      </c>
      <c r="P159" s="175"/>
      <c r="Q159" s="175"/>
      <c r="R159" s="175"/>
      <c r="S159" s="175"/>
      <c r="T159" s="175"/>
      <c r="U159" s="175"/>
      <c r="V159" s="154"/>
      <c r="W159" s="154"/>
      <c r="X159" s="154"/>
      <c r="Y159" s="154"/>
      <c r="Z159" s="154"/>
    </row>
    <row r="160" ht="22.5" customHeight="1">
      <c r="A160" s="149"/>
      <c r="B160" s="175"/>
      <c r="C160" s="176"/>
      <c r="D160" s="176"/>
      <c r="E160" s="176"/>
      <c r="F160" s="175"/>
      <c r="G160" s="175"/>
      <c r="H160" s="176"/>
      <c r="I160" s="176"/>
      <c r="J160" s="175"/>
      <c r="K160" s="175"/>
      <c r="L160" s="175"/>
      <c r="M160" s="150" t="s">
        <v>293</v>
      </c>
      <c r="N160" s="150" t="s">
        <v>293</v>
      </c>
      <c r="O160" s="176" t="b">
        <v>1</v>
      </c>
      <c r="P160" s="175"/>
      <c r="Q160" s="175"/>
      <c r="R160" s="175"/>
      <c r="S160" s="175"/>
      <c r="T160" s="175"/>
      <c r="U160" s="175"/>
      <c r="V160" s="154"/>
      <c r="W160" s="154"/>
      <c r="X160" s="154"/>
      <c r="Y160" s="154"/>
      <c r="Z160" s="154"/>
    </row>
    <row r="161" ht="22.5" customHeight="1">
      <c r="A161" s="155"/>
      <c r="B161" s="175"/>
      <c r="C161" s="176"/>
      <c r="D161" s="176"/>
      <c r="E161" s="176"/>
      <c r="F161" s="175"/>
      <c r="G161" s="175"/>
      <c r="H161" s="176"/>
      <c r="I161" s="176"/>
      <c r="J161" s="175"/>
      <c r="K161" s="175"/>
      <c r="L161" s="175"/>
      <c r="M161" s="150" t="s">
        <v>293</v>
      </c>
      <c r="N161" s="150" t="s">
        <v>293</v>
      </c>
      <c r="O161" s="176" t="b">
        <v>1</v>
      </c>
      <c r="P161" s="175"/>
      <c r="Q161" s="175"/>
      <c r="R161" s="175"/>
      <c r="S161" s="175"/>
      <c r="T161" s="175"/>
      <c r="U161" s="175"/>
      <c r="V161" s="154"/>
      <c r="W161" s="154"/>
      <c r="X161" s="154"/>
      <c r="Y161" s="154"/>
      <c r="Z161" s="154"/>
    </row>
    <row r="162" ht="22.5" customHeight="1">
      <c r="A162" s="149"/>
      <c r="B162" s="175"/>
      <c r="C162" s="176"/>
      <c r="D162" s="176"/>
      <c r="E162" s="176"/>
      <c r="F162" s="175"/>
      <c r="G162" s="175"/>
      <c r="H162" s="176"/>
      <c r="I162" s="176"/>
      <c r="J162" s="175"/>
      <c r="K162" s="175"/>
      <c r="L162" s="175"/>
      <c r="M162" s="150" t="s">
        <v>293</v>
      </c>
      <c r="N162" s="150" t="s">
        <v>293</v>
      </c>
      <c r="O162" s="176" t="b">
        <v>1</v>
      </c>
      <c r="P162" s="175"/>
      <c r="Q162" s="175"/>
      <c r="R162" s="175"/>
      <c r="S162" s="175"/>
      <c r="T162" s="175"/>
      <c r="U162" s="175"/>
      <c r="V162" s="154"/>
      <c r="W162" s="154"/>
      <c r="X162" s="154"/>
      <c r="Y162" s="154"/>
      <c r="Z162" s="154"/>
    </row>
    <row r="163" ht="22.5" customHeight="1">
      <c r="A163" s="155"/>
      <c r="B163" s="175"/>
      <c r="C163" s="176"/>
      <c r="D163" s="176"/>
      <c r="E163" s="176"/>
      <c r="F163" s="175"/>
      <c r="G163" s="175"/>
      <c r="H163" s="176"/>
      <c r="I163" s="176"/>
      <c r="J163" s="175"/>
      <c r="K163" s="175"/>
      <c r="L163" s="175"/>
      <c r="M163" s="150" t="s">
        <v>293</v>
      </c>
      <c r="N163" s="150" t="s">
        <v>293</v>
      </c>
      <c r="O163" s="176" t="b">
        <v>1</v>
      </c>
      <c r="P163" s="175"/>
      <c r="Q163" s="175"/>
      <c r="R163" s="175"/>
      <c r="S163" s="175"/>
      <c r="T163" s="175"/>
      <c r="U163" s="175"/>
      <c r="V163" s="154"/>
      <c r="W163" s="154"/>
      <c r="X163" s="154"/>
      <c r="Y163" s="154"/>
      <c r="Z163" s="154"/>
    </row>
    <row r="164" ht="22.5" customHeight="1">
      <c r="A164" s="149"/>
      <c r="B164" s="175"/>
      <c r="C164" s="176"/>
      <c r="D164" s="176"/>
      <c r="E164" s="176"/>
      <c r="F164" s="175"/>
      <c r="G164" s="175"/>
      <c r="H164" s="176"/>
      <c r="I164" s="176"/>
      <c r="J164" s="175"/>
      <c r="K164" s="175"/>
      <c r="L164" s="175"/>
      <c r="M164" s="150" t="s">
        <v>293</v>
      </c>
      <c r="N164" s="150" t="s">
        <v>293</v>
      </c>
      <c r="O164" s="176" t="b">
        <v>1</v>
      </c>
      <c r="P164" s="175"/>
      <c r="Q164" s="175"/>
      <c r="R164" s="175"/>
      <c r="S164" s="175"/>
      <c r="T164" s="175"/>
      <c r="U164" s="175"/>
      <c r="V164" s="154"/>
      <c r="W164" s="154"/>
      <c r="X164" s="154"/>
      <c r="Y164" s="154"/>
      <c r="Z164" s="154"/>
    </row>
    <row r="165" ht="22.5" customHeight="1">
      <c r="A165" s="155"/>
      <c r="B165" s="175"/>
      <c r="C165" s="176"/>
      <c r="D165" s="176"/>
      <c r="E165" s="176"/>
      <c r="F165" s="175"/>
      <c r="G165" s="175"/>
      <c r="H165" s="176"/>
      <c r="I165" s="176"/>
      <c r="J165" s="175"/>
      <c r="K165" s="175"/>
      <c r="L165" s="175"/>
      <c r="M165" s="150" t="s">
        <v>293</v>
      </c>
      <c r="N165" s="150" t="s">
        <v>293</v>
      </c>
      <c r="O165" s="176" t="b">
        <v>1</v>
      </c>
      <c r="P165" s="175"/>
      <c r="Q165" s="175"/>
      <c r="R165" s="175"/>
      <c r="S165" s="175"/>
      <c r="T165" s="175"/>
      <c r="U165" s="175"/>
      <c r="V165" s="154"/>
      <c r="W165" s="154"/>
      <c r="X165" s="154"/>
      <c r="Y165" s="154"/>
      <c r="Z165" s="154"/>
    </row>
    <row r="166" ht="22.5" customHeight="1">
      <c r="A166" s="149"/>
      <c r="B166" s="175"/>
      <c r="C166" s="176"/>
      <c r="D166" s="176"/>
      <c r="E166" s="176"/>
      <c r="F166" s="175"/>
      <c r="G166" s="175"/>
      <c r="H166" s="176"/>
      <c r="I166" s="176"/>
      <c r="J166" s="175"/>
      <c r="K166" s="175"/>
      <c r="L166" s="175"/>
      <c r="M166" s="150" t="s">
        <v>293</v>
      </c>
      <c r="N166" s="150" t="s">
        <v>293</v>
      </c>
      <c r="O166" s="176" t="b">
        <v>1</v>
      </c>
      <c r="P166" s="175"/>
      <c r="Q166" s="175"/>
      <c r="R166" s="175"/>
      <c r="S166" s="175"/>
      <c r="T166" s="175"/>
      <c r="U166" s="175"/>
      <c r="V166" s="154"/>
      <c r="W166" s="154"/>
      <c r="X166" s="154"/>
      <c r="Y166" s="154"/>
      <c r="Z166" s="154"/>
    </row>
    <row r="167" ht="22.5" customHeight="1">
      <c r="A167" s="155"/>
      <c r="B167" s="175"/>
      <c r="C167" s="176"/>
      <c r="D167" s="176"/>
      <c r="E167" s="176"/>
      <c r="F167" s="175"/>
      <c r="G167" s="175"/>
      <c r="H167" s="176"/>
      <c r="I167" s="176"/>
      <c r="J167" s="175"/>
      <c r="K167" s="175"/>
      <c r="L167" s="175"/>
      <c r="M167" s="150" t="s">
        <v>293</v>
      </c>
      <c r="N167" s="150" t="s">
        <v>293</v>
      </c>
      <c r="O167" s="176" t="b">
        <v>1</v>
      </c>
      <c r="P167" s="175"/>
      <c r="Q167" s="175"/>
      <c r="R167" s="175"/>
      <c r="S167" s="175"/>
      <c r="T167" s="175"/>
      <c r="U167" s="175"/>
      <c r="V167" s="154"/>
      <c r="W167" s="154"/>
      <c r="X167" s="154"/>
      <c r="Y167" s="154"/>
      <c r="Z167" s="154"/>
    </row>
    <row r="168" ht="22.5" customHeight="1">
      <c r="A168" s="149"/>
      <c r="B168" s="175"/>
      <c r="C168" s="176"/>
      <c r="D168" s="176"/>
      <c r="E168" s="176"/>
      <c r="F168" s="175"/>
      <c r="G168" s="175"/>
      <c r="H168" s="176"/>
      <c r="I168" s="176"/>
      <c r="J168" s="175"/>
      <c r="K168" s="175"/>
      <c r="L168" s="175"/>
      <c r="M168" s="150" t="s">
        <v>293</v>
      </c>
      <c r="N168" s="150" t="s">
        <v>293</v>
      </c>
      <c r="O168" s="176" t="b">
        <v>1</v>
      </c>
      <c r="P168" s="175"/>
      <c r="Q168" s="175"/>
      <c r="R168" s="175"/>
      <c r="S168" s="175"/>
      <c r="T168" s="175"/>
      <c r="U168" s="175"/>
      <c r="V168" s="154"/>
      <c r="W168" s="154"/>
      <c r="X168" s="154"/>
      <c r="Y168" s="154"/>
      <c r="Z168" s="154"/>
    </row>
    <row r="169" ht="22.5" customHeight="1">
      <c r="A169" s="155"/>
      <c r="B169" s="175"/>
      <c r="C169" s="176"/>
      <c r="D169" s="176"/>
      <c r="E169" s="176"/>
      <c r="F169" s="175"/>
      <c r="G169" s="175"/>
      <c r="H169" s="176"/>
      <c r="I169" s="176"/>
      <c r="J169" s="175"/>
      <c r="K169" s="175"/>
      <c r="L169" s="175"/>
      <c r="M169" s="150" t="s">
        <v>293</v>
      </c>
      <c r="N169" s="150" t="s">
        <v>293</v>
      </c>
      <c r="O169" s="176" t="b">
        <v>1</v>
      </c>
      <c r="P169" s="175"/>
      <c r="Q169" s="175"/>
      <c r="R169" s="175"/>
      <c r="S169" s="175"/>
      <c r="T169" s="175"/>
      <c r="U169" s="175"/>
      <c r="V169" s="154"/>
      <c r="W169" s="154"/>
      <c r="X169" s="154"/>
      <c r="Y169" s="154"/>
      <c r="Z169" s="154"/>
    </row>
    <row r="170" ht="22.5" customHeight="1">
      <c r="A170" s="149"/>
      <c r="B170" s="175"/>
      <c r="C170" s="176"/>
      <c r="D170" s="176"/>
      <c r="E170" s="176"/>
      <c r="F170" s="175"/>
      <c r="G170" s="175"/>
      <c r="H170" s="176"/>
      <c r="I170" s="176"/>
      <c r="J170" s="175"/>
      <c r="K170" s="175"/>
      <c r="L170" s="175"/>
      <c r="M170" s="150" t="s">
        <v>293</v>
      </c>
      <c r="N170" s="150" t="s">
        <v>293</v>
      </c>
      <c r="O170" s="176" t="b">
        <v>1</v>
      </c>
      <c r="P170" s="175"/>
      <c r="Q170" s="175"/>
      <c r="R170" s="175"/>
      <c r="S170" s="175"/>
      <c r="T170" s="175"/>
      <c r="U170" s="175"/>
      <c r="V170" s="154"/>
      <c r="W170" s="154"/>
      <c r="X170" s="154"/>
      <c r="Y170" s="154"/>
      <c r="Z170" s="154"/>
    </row>
    <row r="171" ht="22.5" customHeight="1">
      <c r="A171" s="155"/>
      <c r="B171" s="175"/>
      <c r="C171" s="176"/>
      <c r="D171" s="176"/>
      <c r="E171" s="176"/>
      <c r="F171" s="175"/>
      <c r="G171" s="175"/>
      <c r="H171" s="176"/>
      <c r="I171" s="177"/>
      <c r="J171" s="175"/>
      <c r="K171" s="175"/>
      <c r="L171" s="175"/>
      <c r="M171" s="150" t="s">
        <v>293</v>
      </c>
      <c r="N171" s="150" t="s">
        <v>293</v>
      </c>
      <c r="O171" s="176" t="b">
        <v>1</v>
      </c>
      <c r="P171" s="175"/>
      <c r="Q171" s="175"/>
      <c r="R171" s="175"/>
      <c r="S171" s="175"/>
      <c r="T171" s="175"/>
      <c r="U171" s="175"/>
      <c r="V171" s="154"/>
      <c r="W171" s="154"/>
      <c r="X171" s="154"/>
      <c r="Y171" s="154"/>
      <c r="Z171" s="154"/>
    </row>
    <row r="172" ht="22.5" customHeight="1">
      <c r="A172" s="149"/>
      <c r="B172" s="175"/>
      <c r="C172" s="176"/>
      <c r="D172" s="176"/>
      <c r="E172" s="176"/>
      <c r="F172" s="175"/>
      <c r="G172" s="175"/>
      <c r="H172" s="176"/>
      <c r="I172" s="176"/>
      <c r="J172" s="175"/>
      <c r="K172" s="175"/>
      <c r="L172" s="175"/>
      <c r="M172" s="150" t="s">
        <v>293</v>
      </c>
      <c r="N172" s="150" t="s">
        <v>293</v>
      </c>
      <c r="O172" s="176" t="b">
        <v>1</v>
      </c>
      <c r="P172" s="175"/>
      <c r="Q172" s="175"/>
      <c r="R172" s="175"/>
      <c r="S172" s="175"/>
      <c r="T172" s="175"/>
      <c r="U172" s="175"/>
      <c r="V172" s="154"/>
      <c r="W172" s="154"/>
      <c r="X172" s="154"/>
      <c r="Y172" s="154"/>
      <c r="Z172" s="154"/>
    </row>
    <row r="173" ht="22.5" customHeight="1">
      <c r="A173" s="155"/>
      <c r="B173" s="175"/>
      <c r="C173" s="176"/>
      <c r="D173" s="176"/>
      <c r="E173" s="176"/>
      <c r="F173" s="175"/>
      <c r="G173" s="175"/>
      <c r="H173" s="176"/>
      <c r="I173" s="176"/>
      <c r="J173" s="175"/>
      <c r="K173" s="175"/>
      <c r="L173" s="175"/>
      <c r="M173" s="150" t="s">
        <v>293</v>
      </c>
      <c r="N173" s="150" t="s">
        <v>293</v>
      </c>
      <c r="O173" s="176" t="b">
        <v>1</v>
      </c>
      <c r="P173" s="175"/>
      <c r="Q173" s="175"/>
      <c r="R173" s="175"/>
      <c r="S173" s="175"/>
      <c r="T173" s="175"/>
      <c r="U173" s="175"/>
      <c r="V173" s="154"/>
      <c r="W173" s="154"/>
      <c r="X173" s="154"/>
      <c r="Y173" s="154"/>
      <c r="Z173" s="154"/>
    </row>
    <row r="174" ht="22.5" customHeight="1">
      <c r="A174" s="149"/>
      <c r="B174" s="175"/>
      <c r="C174" s="176"/>
      <c r="D174" s="176"/>
      <c r="E174" s="176"/>
      <c r="F174" s="175"/>
      <c r="G174" s="175"/>
      <c r="H174" s="176"/>
      <c r="I174" s="177"/>
      <c r="J174" s="175"/>
      <c r="K174" s="175"/>
      <c r="L174" s="175"/>
      <c r="M174" s="150" t="s">
        <v>293</v>
      </c>
      <c r="N174" s="150" t="s">
        <v>293</v>
      </c>
      <c r="O174" s="176" t="b">
        <v>1</v>
      </c>
      <c r="P174" s="175"/>
      <c r="Q174" s="175"/>
      <c r="R174" s="175"/>
      <c r="S174" s="175"/>
      <c r="T174" s="175"/>
      <c r="U174" s="175"/>
      <c r="V174" s="154"/>
      <c r="W174" s="154"/>
      <c r="X174" s="154"/>
      <c r="Y174" s="154"/>
      <c r="Z174" s="154"/>
    </row>
    <row r="175" ht="22.5" customHeight="1">
      <c r="A175" s="155"/>
      <c r="B175" s="175"/>
      <c r="C175" s="176"/>
      <c r="D175" s="176"/>
      <c r="E175" s="176"/>
      <c r="F175" s="175"/>
      <c r="G175" s="175"/>
      <c r="H175" s="176"/>
      <c r="I175" s="177"/>
      <c r="J175" s="175"/>
      <c r="K175" s="175"/>
      <c r="L175" s="175"/>
      <c r="M175" s="150" t="s">
        <v>293</v>
      </c>
      <c r="N175" s="150" t="s">
        <v>293</v>
      </c>
      <c r="O175" s="176" t="b">
        <v>1</v>
      </c>
      <c r="P175" s="175"/>
      <c r="Q175" s="175"/>
      <c r="R175" s="175"/>
      <c r="S175" s="175"/>
      <c r="T175" s="175"/>
      <c r="U175" s="175"/>
      <c r="V175" s="154"/>
      <c r="W175" s="154"/>
      <c r="X175" s="154"/>
      <c r="Y175" s="154"/>
      <c r="Z175" s="154"/>
    </row>
    <row r="176" ht="22.5" customHeight="1">
      <c r="A176" s="149"/>
      <c r="B176" s="175"/>
      <c r="C176" s="176"/>
      <c r="D176" s="176"/>
      <c r="E176" s="176"/>
      <c r="F176" s="175"/>
      <c r="G176" s="175"/>
      <c r="H176" s="176"/>
      <c r="I176" s="177"/>
      <c r="J176" s="175"/>
      <c r="K176" s="175"/>
      <c r="L176" s="175"/>
      <c r="M176" s="150" t="s">
        <v>293</v>
      </c>
      <c r="N176" s="150" t="s">
        <v>293</v>
      </c>
      <c r="O176" s="176" t="b">
        <v>1</v>
      </c>
      <c r="P176" s="175"/>
      <c r="Q176" s="175"/>
      <c r="R176" s="175"/>
      <c r="S176" s="175"/>
      <c r="T176" s="175"/>
      <c r="U176" s="175"/>
      <c r="V176" s="154"/>
      <c r="W176" s="154"/>
      <c r="X176" s="154"/>
      <c r="Y176" s="154"/>
      <c r="Z176" s="154"/>
    </row>
    <row r="177" ht="22.5" customHeight="1">
      <c r="A177" s="155"/>
      <c r="B177" s="175"/>
      <c r="C177" s="176"/>
      <c r="D177" s="176"/>
      <c r="E177" s="176"/>
      <c r="F177" s="175"/>
      <c r="G177" s="175"/>
      <c r="H177" s="176"/>
      <c r="I177" s="176"/>
      <c r="J177" s="175"/>
      <c r="K177" s="175"/>
      <c r="L177" s="175"/>
      <c r="M177" s="150" t="s">
        <v>293</v>
      </c>
      <c r="N177" s="150" t="s">
        <v>293</v>
      </c>
      <c r="O177" s="176" t="b">
        <v>1</v>
      </c>
      <c r="P177" s="175"/>
      <c r="Q177" s="175"/>
      <c r="R177" s="175"/>
      <c r="S177" s="175"/>
      <c r="T177" s="175"/>
      <c r="U177" s="175"/>
      <c r="V177" s="154"/>
      <c r="W177" s="154"/>
      <c r="X177" s="154"/>
      <c r="Y177" s="154"/>
      <c r="Z177" s="154"/>
    </row>
    <row r="178" ht="22.5" customHeight="1">
      <c r="A178" s="149"/>
      <c r="B178" s="175"/>
      <c r="C178" s="176"/>
      <c r="D178" s="176"/>
      <c r="E178" s="176"/>
      <c r="F178" s="175"/>
      <c r="G178" s="175"/>
      <c r="H178" s="176"/>
      <c r="I178" s="176"/>
      <c r="J178" s="175"/>
      <c r="K178" s="175"/>
      <c r="L178" s="175"/>
      <c r="M178" s="150" t="s">
        <v>293</v>
      </c>
      <c r="N178" s="150" t="s">
        <v>293</v>
      </c>
      <c r="O178" s="176" t="b">
        <v>1</v>
      </c>
      <c r="P178" s="175"/>
      <c r="Q178" s="175"/>
      <c r="R178" s="175"/>
      <c r="S178" s="175"/>
      <c r="T178" s="175"/>
      <c r="U178" s="175"/>
      <c r="V178" s="154"/>
      <c r="W178" s="154"/>
      <c r="X178" s="154"/>
      <c r="Y178" s="154"/>
      <c r="Z178" s="154"/>
    </row>
    <row r="179" ht="22.5" customHeight="1">
      <c r="A179" s="155"/>
      <c r="B179" s="175"/>
      <c r="C179" s="176"/>
      <c r="D179" s="176"/>
      <c r="E179" s="176"/>
      <c r="F179" s="175"/>
      <c r="G179" s="175"/>
      <c r="H179" s="176"/>
      <c r="I179" s="177"/>
      <c r="J179" s="175"/>
      <c r="K179" s="175"/>
      <c r="L179" s="175"/>
      <c r="M179" s="150" t="s">
        <v>293</v>
      </c>
      <c r="N179" s="150" t="s">
        <v>293</v>
      </c>
      <c r="O179" s="176" t="b">
        <v>1</v>
      </c>
      <c r="P179" s="175"/>
      <c r="Q179" s="175"/>
      <c r="R179" s="175"/>
      <c r="S179" s="175"/>
      <c r="T179" s="175"/>
      <c r="U179" s="175"/>
      <c r="V179" s="154"/>
      <c r="W179" s="154"/>
      <c r="X179" s="154"/>
      <c r="Y179" s="154"/>
      <c r="Z179" s="154"/>
    </row>
    <row r="180" ht="22.5" customHeight="1">
      <c r="A180" s="149"/>
      <c r="B180" s="175"/>
      <c r="C180" s="176"/>
      <c r="D180" s="176"/>
      <c r="E180" s="176"/>
      <c r="F180" s="175"/>
      <c r="G180" s="175"/>
      <c r="H180" s="176"/>
      <c r="I180" s="177"/>
      <c r="J180" s="175"/>
      <c r="K180" s="175"/>
      <c r="L180" s="175"/>
      <c r="M180" s="150" t="s">
        <v>293</v>
      </c>
      <c r="N180" s="150" t="s">
        <v>293</v>
      </c>
      <c r="O180" s="176" t="b">
        <v>1</v>
      </c>
      <c r="P180" s="175"/>
      <c r="Q180" s="175"/>
      <c r="R180" s="175"/>
      <c r="S180" s="175"/>
      <c r="T180" s="175"/>
      <c r="U180" s="175"/>
      <c r="V180" s="154"/>
      <c r="W180" s="154"/>
      <c r="X180" s="154"/>
      <c r="Y180" s="154"/>
      <c r="Z180" s="154"/>
    </row>
    <row r="181" ht="22.5" customHeight="1">
      <c r="A181" s="155"/>
      <c r="B181" s="175"/>
      <c r="C181" s="176"/>
      <c r="D181" s="176"/>
      <c r="E181" s="176"/>
      <c r="F181" s="175"/>
      <c r="G181" s="175"/>
      <c r="H181" s="176"/>
      <c r="I181" s="177"/>
      <c r="J181" s="175"/>
      <c r="K181" s="175"/>
      <c r="L181" s="175"/>
      <c r="M181" s="150" t="s">
        <v>293</v>
      </c>
      <c r="N181" s="150" t="s">
        <v>293</v>
      </c>
      <c r="O181" s="176" t="b">
        <v>1</v>
      </c>
      <c r="P181" s="175"/>
      <c r="Q181" s="175"/>
      <c r="R181" s="175"/>
      <c r="S181" s="175"/>
      <c r="T181" s="175"/>
      <c r="U181" s="175"/>
      <c r="V181" s="154"/>
      <c r="W181" s="154"/>
      <c r="X181" s="154"/>
      <c r="Y181" s="154"/>
      <c r="Z181" s="154"/>
    </row>
    <row r="182" ht="22.5" customHeight="1">
      <c r="A182" s="149"/>
      <c r="B182" s="175"/>
      <c r="C182" s="176"/>
      <c r="D182" s="176"/>
      <c r="E182" s="176"/>
      <c r="F182" s="175"/>
      <c r="G182" s="175"/>
      <c r="H182" s="176"/>
      <c r="I182" s="176"/>
      <c r="J182" s="175"/>
      <c r="K182" s="175"/>
      <c r="L182" s="175"/>
      <c r="M182" s="150" t="s">
        <v>293</v>
      </c>
      <c r="N182" s="150" t="s">
        <v>293</v>
      </c>
      <c r="O182" s="176" t="b">
        <v>1</v>
      </c>
      <c r="P182" s="175"/>
      <c r="Q182" s="175"/>
      <c r="R182" s="175"/>
      <c r="S182" s="175"/>
      <c r="T182" s="175"/>
      <c r="U182" s="175"/>
      <c r="V182" s="154"/>
      <c r="W182" s="154"/>
      <c r="X182" s="154"/>
      <c r="Y182" s="154"/>
      <c r="Z182" s="154"/>
    </row>
    <row r="183" ht="22.5" customHeight="1">
      <c r="A183" s="155"/>
      <c r="B183" s="175"/>
      <c r="C183" s="176"/>
      <c r="D183" s="176"/>
      <c r="E183" s="176"/>
      <c r="F183" s="175"/>
      <c r="G183" s="175"/>
      <c r="H183" s="176"/>
      <c r="I183" s="176"/>
      <c r="J183" s="175"/>
      <c r="K183" s="175"/>
      <c r="L183" s="175"/>
      <c r="M183" s="150" t="s">
        <v>293</v>
      </c>
      <c r="N183" s="150" t="s">
        <v>293</v>
      </c>
      <c r="O183" s="176" t="b">
        <v>1</v>
      </c>
      <c r="P183" s="175"/>
      <c r="Q183" s="175"/>
      <c r="R183" s="175"/>
      <c r="S183" s="175"/>
      <c r="T183" s="175"/>
      <c r="U183" s="175"/>
      <c r="V183" s="154"/>
      <c r="W183" s="154"/>
      <c r="X183" s="154"/>
      <c r="Y183" s="154"/>
      <c r="Z183" s="154"/>
    </row>
    <row r="184" ht="22.5" customHeight="1">
      <c r="A184" s="149"/>
      <c r="B184" s="175"/>
      <c r="C184" s="176"/>
      <c r="D184" s="176"/>
      <c r="E184" s="176"/>
      <c r="F184" s="175"/>
      <c r="G184" s="175"/>
      <c r="H184" s="176"/>
      <c r="I184" s="176"/>
      <c r="J184" s="175"/>
      <c r="K184" s="175"/>
      <c r="L184" s="175"/>
      <c r="M184" s="150" t="s">
        <v>293</v>
      </c>
      <c r="N184" s="150" t="s">
        <v>293</v>
      </c>
      <c r="O184" s="176" t="b">
        <v>1</v>
      </c>
      <c r="P184" s="175"/>
      <c r="Q184" s="175"/>
      <c r="R184" s="175"/>
      <c r="S184" s="175"/>
      <c r="T184" s="175"/>
      <c r="U184" s="175"/>
      <c r="V184" s="154"/>
      <c r="W184" s="154"/>
      <c r="X184" s="154"/>
      <c r="Y184" s="154"/>
      <c r="Z184" s="154"/>
    </row>
    <row r="185" ht="22.5" customHeight="1">
      <c r="A185" s="155"/>
      <c r="B185" s="175"/>
      <c r="C185" s="176"/>
      <c r="D185" s="176"/>
      <c r="E185" s="176"/>
      <c r="F185" s="175"/>
      <c r="G185" s="175"/>
      <c r="H185" s="176"/>
      <c r="I185" s="177"/>
      <c r="J185" s="175"/>
      <c r="K185" s="175"/>
      <c r="L185" s="175"/>
      <c r="M185" s="150" t="s">
        <v>293</v>
      </c>
      <c r="N185" s="150" t="s">
        <v>293</v>
      </c>
      <c r="O185" s="176" t="b">
        <v>1</v>
      </c>
      <c r="P185" s="175"/>
      <c r="Q185" s="175"/>
      <c r="R185" s="175"/>
      <c r="S185" s="175"/>
      <c r="T185" s="175"/>
      <c r="U185" s="175"/>
      <c r="V185" s="154"/>
      <c r="W185" s="154"/>
      <c r="X185" s="154"/>
      <c r="Y185" s="154"/>
      <c r="Z185" s="154"/>
    </row>
    <row r="186" ht="22.5" customHeight="1">
      <c r="A186" s="149"/>
      <c r="B186" s="175"/>
      <c r="C186" s="176"/>
      <c r="D186" s="176"/>
      <c r="E186" s="176"/>
      <c r="F186" s="175"/>
      <c r="G186" s="175"/>
      <c r="H186" s="176"/>
      <c r="I186" s="177"/>
      <c r="J186" s="175"/>
      <c r="K186" s="175"/>
      <c r="L186" s="175"/>
      <c r="M186" s="150" t="s">
        <v>293</v>
      </c>
      <c r="N186" s="150" t="s">
        <v>293</v>
      </c>
      <c r="O186" s="176" t="b">
        <v>1</v>
      </c>
      <c r="P186" s="175"/>
      <c r="Q186" s="175"/>
      <c r="R186" s="175"/>
      <c r="S186" s="175"/>
      <c r="T186" s="175"/>
      <c r="U186" s="175"/>
      <c r="V186" s="154"/>
      <c r="W186" s="154"/>
      <c r="X186" s="154"/>
      <c r="Y186" s="154"/>
      <c r="Z186" s="154"/>
    </row>
    <row r="187" ht="22.5" customHeight="1">
      <c r="A187" s="155"/>
      <c r="B187" s="175"/>
      <c r="C187" s="176"/>
      <c r="D187" s="176"/>
      <c r="E187" s="176"/>
      <c r="F187" s="175"/>
      <c r="G187" s="175"/>
      <c r="H187" s="176"/>
      <c r="I187" s="177"/>
      <c r="J187" s="175"/>
      <c r="K187" s="175"/>
      <c r="L187" s="175"/>
      <c r="M187" s="150" t="s">
        <v>293</v>
      </c>
      <c r="N187" s="150" t="s">
        <v>293</v>
      </c>
      <c r="O187" s="176" t="b">
        <v>1</v>
      </c>
      <c r="P187" s="175"/>
      <c r="Q187" s="175"/>
      <c r="R187" s="175"/>
      <c r="S187" s="175"/>
      <c r="T187" s="175"/>
      <c r="U187" s="175"/>
      <c r="V187" s="154"/>
      <c r="W187" s="154"/>
      <c r="X187" s="154"/>
      <c r="Y187" s="154"/>
      <c r="Z187" s="154"/>
    </row>
    <row r="188" ht="22.5" customHeight="1">
      <c r="A188" s="149"/>
      <c r="B188" s="175"/>
      <c r="C188" s="176"/>
      <c r="D188" s="176"/>
      <c r="E188" s="176"/>
      <c r="F188" s="175"/>
      <c r="G188" s="175"/>
      <c r="H188" s="176"/>
      <c r="I188" s="176"/>
      <c r="J188" s="175"/>
      <c r="K188" s="175"/>
      <c r="L188" s="175"/>
      <c r="M188" s="150" t="s">
        <v>293</v>
      </c>
      <c r="N188" s="150" t="s">
        <v>293</v>
      </c>
      <c r="O188" s="176" t="b">
        <v>1</v>
      </c>
      <c r="P188" s="175"/>
      <c r="Q188" s="175"/>
      <c r="R188" s="175"/>
      <c r="S188" s="175"/>
      <c r="T188" s="175"/>
      <c r="U188" s="175"/>
      <c r="V188" s="154"/>
      <c r="W188" s="154"/>
      <c r="X188" s="154"/>
      <c r="Y188" s="154"/>
      <c r="Z188" s="154"/>
    </row>
    <row r="189" ht="22.5" customHeight="1">
      <c r="A189" s="155"/>
      <c r="B189" s="175"/>
      <c r="C189" s="176"/>
      <c r="D189" s="176"/>
      <c r="E189" s="176"/>
      <c r="F189" s="175"/>
      <c r="G189" s="175"/>
      <c r="H189" s="176"/>
      <c r="I189" s="176"/>
      <c r="J189" s="175"/>
      <c r="K189" s="175"/>
      <c r="L189" s="175"/>
      <c r="M189" s="150" t="s">
        <v>293</v>
      </c>
      <c r="N189" s="150" t="s">
        <v>293</v>
      </c>
      <c r="O189" s="176" t="b">
        <v>1</v>
      </c>
      <c r="P189" s="175"/>
      <c r="Q189" s="175"/>
      <c r="R189" s="175"/>
      <c r="S189" s="175"/>
      <c r="T189" s="175"/>
      <c r="U189" s="175"/>
      <c r="V189" s="154"/>
      <c r="W189" s="154"/>
      <c r="X189" s="154"/>
      <c r="Y189" s="154"/>
      <c r="Z189" s="154"/>
    </row>
    <row r="190" ht="22.5" customHeight="1">
      <c r="A190" s="149"/>
      <c r="B190" s="175"/>
      <c r="C190" s="176"/>
      <c r="D190" s="176"/>
      <c r="E190" s="176"/>
      <c r="F190" s="175"/>
      <c r="G190" s="175"/>
      <c r="H190" s="176"/>
      <c r="I190" s="176"/>
      <c r="J190" s="175"/>
      <c r="K190" s="175"/>
      <c r="L190" s="175"/>
      <c r="M190" s="150" t="s">
        <v>293</v>
      </c>
      <c r="N190" s="150" t="s">
        <v>293</v>
      </c>
      <c r="O190" s="176" t="b">
        <v>1</v>
      </c>
      <c r="P190" s="175"/>
      <c r="Q190" s="175"/>
      <c r="R190" s="175"/>
      <c r="S190" s="175"/>
      <c r="T190" s="175"/>
      <c r="U190" s="175"/>
      <c r="V190" s="154"/>
      <c r="W190" s="154"/>
      <c r="X190" s="154"/>
      <c r="Y190" s="154"/>
      <c r="Z190" s="154"/>
    </row>
    <row r="191" ht="22.5" customHeight="1">
      <c r="A191" s="155"/>
      <c r="B191" s="175"/>
      <c r="C191" s="176"/>
      <c r="D191" s="176"/>
      <c r="E191" s="176"/>
      <c r="F191" s="175"/>
      <c r="G191" s="175"/>
      <c r="H191" s="176"/>
      <c r="I191" s="176"/>
      <c r="J191" s="175"/>
      <c r="K191" s="175"/>
      <c r="L191" s="175"/>
      <c r="M191" s="150" t="s">
        <v>293</v>
      </c>
      <c r="N191" s="150" t="s">
        <v>293</v>
      </c>
      <c r="O191" s="176" t="b">
        <v>1</v>
      </c>
      <c r="P191" s="175"/>
      <c r="Q191" s="175"/>
      <c r="R191" s="175"/>
      <c r="S191" s="175"/>
      <c r="T191" s="175"/>
      <c r="U191" s="175"/>
      <c r="V191" s="154"/>
      <c r="W191" s="154"/>
      <c r="X191" s="154"/>
      <c r="Y191" s="154"/>
      <c r="Z191" s="154"/>
    </row>
    <row r="192" ht="22.5" customHeight="1">
      <c r="A192" s="149"/>
      <c r="B192" s="175"/>
      <c r="C192" s="176"/>
      <c r="D192" s="176"/>
      <c r="E192" s="176"/>
      <c r="F192" s="175"/>
      <c r="G192" s="175"/>
      <c r="H192" s="176"/>
      <c r="I192" s="176"/>
      <c r="J192" s="175"/>
      <c r="K192" s="175"/>
      <c r="L192" s="175"/>
      <c r="M192" s="150" t="s">
        <v>293</v>
      </c>
      <c r="N192" s="150" t="s">
        <v>293</v>
      </c>
      <c r="O192" s="176" t="b">
        <v>1</v>
      </c>
      <c r="P192" s="175"/>
      <c r="Q192" s="175"/>
      <c r="R192" s="175"/>
      <c r="S192" s="175"/>
      <c r="T192" s="175"/>
      <c r="U192" s="175"/>
      <c r="V192" s="154"/>
      <c r="W192" s="154"/>
      <c r="X192" s="154"/>
      <c r="Y192" s="154"/>
      <c r="Z192" s="154"/>
    </row>
    <row r="193" ht="22.5" customHeight="1">
      <c r="A193" s="155"/>
      <c r="B193" s="175"/>
      <c r="C193" s="176"/>
      <c r="D193" s="176"/>
      <c r="E193" s="176"/>
      <c r="F193" s="175"/>
      <c r="G193" s="175"/>
      <c r="H193" s="176"/>
      <c r="I193" s="176"/>
      <c r="J193" s="175"/>
      <c r="K193" s="175"/>
      <c r="L193" s="175"/>
      <c r="M193" s="150" t="s">
        <v>293</v>
      </c>
      <c r="N193" s="150" t="s">
        <v>293</v>
      </c>
      <c r="O193" s="176" t="b">
        <v>1</v>
      </c>
      <c r="P193" s="175"/>
      <c r="Q193" s="175"/>
      <c r="R193" s="175"/>
      <c r="S193" s="175"/>
      <c r="T193" s="175"/>
      <c r="U193" s="175"/>
      <c r="V193" s="154"/>
      <c r="W193" s="154"/>
      <c r="X193" s="154"/>
      <c r="Y193" s="154"/>
      <c r="Z193" s="154"/>
    </row>
    <row r="194" ht="22.5" customHeight="1">
      <c r="A194" s="149"/>
      <c r="B194" s="175"/>
      <c r="C194" s="176"/>
      <c r="D194" s="176"/>
      <c r="E194" s="176"/>
      <c r="F194" s="175"/>
      <c r="G194" s="175"/>
      <c r="H194" s="176"/>
      <c r="I194" s="177"/>
      <c r="J194" s="175"/>
      <c r="K194" s="175"/>
      <c r="L194" s="175"/>
      <c r="M194" s="150" t="s">
        <v>293</v>
      </c>
      <c r="N194" s="150" t="s">
        <v>293</v>
      </c>
      <c r="O194" s="176" t="b">
        <v>1</v>
      </c>
      <c r="P194" s="175"/>
      <c r="Q194" s="175"/>
      <c r="R194" s="175"/>
      <c r="S194" s="175"/>
      <c r="T194" s="175"/>
      <c r="U194" s="175"/>
      <c r="V194" s="154"/>
      <c r="W194" s="154"/>
      <c r="X194" s="154"/>
      <c r="Y194" s="154"/>
      <c r="Z194" s="154"/>
    </row>
    <row r="195" ht="22.5" customHeight="1">
      <c r="A195" s="155"/>
      <c r="B195" s="175"/>
      <c r="C195" s="176"/>
      <c r="D195" s="176"/>
      <c r="E195" s="176"/>
      <c r="F195" s="175"/>
      <c r="G195" s="175"/>
      <c r="H195" s="176"/>
      <c r="I195" s="177"/>
      <c r="J195" s="175"/>
      <c r="K195" s="175"/>
      <c r="L195" s="175"/>
      <c r="M195" s="150" t="s">
        <v>293</v>
      </c>
      <c r="N195" s="150" t="s">
        <v>293</v>
      </c>
      <c r="O195" s="176" t="b">
        <v>1</v>
      </c>
      <c r="P195" s="175"/>
      <c r="Q195" s="175"/>
      <c r="R195" s="175"/>
      <c r="S195" s="175"/>
      <c r="T195" s="175"/>
      <c r="U195" s="175"/>
      <c r="V195" s="154"/>
      <c r="W195" s="154"/>
      <c r="X195" s="154"/>
      <c r="Y195" s="154"/>
      <c r="Z195" s="154"/>
    </row>
    <row r="196" ht="22.5" customHeight="1">
      <c r="A196" s="149"/>
      <c r="B196" s="175"/>
      <c r="C196" s="176"/>
      <c r="D196" s="176"/>
      <c r="E196" s="176"/>
      <c r="F196" s="175"/>
      <c r="G196" s="175"/>
      <c r="H196" s="176"/>
      <c r="I196" s="176"/>
      <c r="J196" s="175"/>
      <c r="K196" s="175"/>
      <c r="L196" s="175"/>
      <c r="M196" s="150" t="s">
        <v>293</v>
      </c>
      <c r="N196" s="150" t="s">
        <v>293</v>
      </c>
      <c r="O196" s="176" t="b">
        <v>1</v>
      </c>
      <c r="P196" s="175"/>
      <c r="Q196" s="175"/>
      <c r="R196" s="175"/>
      <c r="S196" s="175"/>
      <c r="T196" s="175"/>
      <c r="U196" s="175"/>
      <c r="V196" s="154"/>
      <c r="W196" s="154"/>
      <c r="X196" s="154"/>
      <c r="Y196" s="154"/>
      <c r="Z196" s="154"/>
    </row>
    <row r="197" ht="22.5" customHeight="1">
      <c r="A197" s="155"/>
      <c r="B197" s="175"/>
      <c r="C197" s="176"/>
      <c r="D197" s="176"/>
      <c r="E197" s="176"/>
      <c r="F197" s="175"/>
      <c r="G197" s="175"/>
      <c r="H197" s="176"/>
      <c r="I197" s="176"/>
      <c r="J197" s="175"/>
      <c r="K197" s="175"/>
      <c r="L197" s="175"/>
      <c r="M197" s="150" t="s">
        <v>293</v>
      </c>
      <c r="N197" s="150" t="s">
        <v>293</v>
      </c>
      <c r="O197" s="176" t="b">
        <v>1</v>
      </c>
      <c r="P197" s="175"/>
      <c r="Q197" s="175"/>
      <c r="R197" s="175"/>
      <c r="S197" s="175"/>
      <c r="T197" s="175"/>
      <c r="U197" s="175"/>
      <c r="V197" s="154"/>
      <c r="W197" s="154"/>
      <c r="X197" s="154"/>
      <c r="Y197" s="154"/>
      <c r="Z197" s="154"/>
    </row>
    <row r="198" ht="22.5" customHeight="1">
      <c r="A198" s="149"/>
      <c r="B198" s="175"/>
      <c r="C198" s="176"/>
      <c r="D198" s="176"/>
      <c r="E198" s="176"/>
      <c r="F198" s="175"/>
      <c r="G198" s="175"/>
      <c r="H198" s="176"/>
      <c r="I198" s="177"/>
      <c r="J198" s="175"/>
      <c r="K198" s="175"/>
      <c r="L198" s="175"/>
      <c r="M198" s="150" t="s">
        <v>293</v>
      </c>
      <c r="N198" s="150" t="s">
        <v>293</v>
      </c>
      <c r="O198" s="176" t="b">
        <v>1</v>
      </c>
      <c r="P198" s="175"/>
      <c r="Q198" s="175"/>
      <c r="R198" s="175"/>
      <c r="S198" s="175"/>
      <c r="T198" s="175"/>
      <c r="U198" s="175"/>
      <c r="V198" s="154"/>
      <c r="W198" s="154"/>
      <c r="X198" s="154"/>
      <c r="Y198" s="154"/>
      <c r="Z198" s="154"/>
    </row>
    <row r="199" ht="22.5" customHeight="1">
      <c r="A199" s="155"/>
      <c r="B199" s="175"/>
      <c r="C199" s="176"/>
      <c r="D199" s="176"/>
      <c r="E199" s="176"/>
      <c r="F199" s="175"/>
      <c r="G199" s="175"/>
      <c r="H199" s="176"/>
      <c r="I199" s="176"/>
      <c r="J199" s="175"/>
      <c r="K199" s="175"/>
      <c r="L199" s="175"/>
      <c r="M199" s="150" t="s">
        <v>293</v>
      </c>
      <c r="N199" s="150" t="s">
        <v>293</v>
      </c>
      <c r="O199" s="176" t="b">
        <v>1</v>
      </c>
      <c r="P199" s="175"/>
      <c r="Q199" s="175"/>
      <c r="R199" s="175"/>
      <c r="S199" s="175"/>
      <c r="T199" s="175"/>
      <c r="U199" s="175"/>
      <c r="V199" s="154"/>
      <c r="W199" s="154"/>
      <c r="X199" s="154"/>
      <c r="Y199" s="154"/>
      <c r="Z199" s="154"/>
    </row>
    <row r="200" ht="22.5" customHeight="1">
      <c r="A200" s="149"/>
      <c r="B200" s="175"/>
      <c r="C200" s="176"/>
      <c r="D200" s="176"/>
      <c r="E200" s="176"/>
      <c r="F200" s="175"/>
      <c r="G200" s="175"/>
      <c r="H200" s="176"/>
      <c r="I200" s="176"/>
      <c r="J200" s="175"/>
      <c r="K200" s="175"/>
      <c r="L200" s="175"/>
      <c r="M200" s="150" t="s">
        <v>293</v>
      </c>
      <c r="N200" s="150" t="s">
        <v>293</v>
      </c>
      <c r="O200" s="176" t="b">
        <v>1</v>
      </c>
      <c r="P200" s="175"/>
      <c r="Q200" s="175"/>
      <c r="R200" s="175"/>
      <c r="S200" s="175"/>
      <c r="T200" s="175"/>
      <c r="U200" s="175"/>
      <c r="V200" s="154"/>
      <c r="W200" s="154"/>
      <c r="X200" s="154"/>
      <c r="Y200" s="154"/>
      <c r="Z200" s="154"/>
    </row>
    <row r="201" ht="22.5" customHeight="1">
      <c r="A201" s="155"/>
      <c r="B201" s="175"/>
      <c r="C201" s="176"/>
      <c r="D201" s="176"/>
      <c r="E201" s="176"/>
      <c r="F201" s="175"/>
      <c r="G201" s="175"/>
      <c r="H201" s="176"/>
      <c r="I201" s="176"/>
      <c r="J201" s="175"/>
      <c r="K201" s="175"/>
      <c r="L201" s="175"/>
      <c r="M201" s="150" t="s">
        <v>293</v>
      </c>
      <c r="N201" s="150" t="s">
        <v>293</v>
      </c>
      <c r="O201" s="176" t="b">
        <v>1</v>
      </c>
      <c r="P201" s="175"/>
      <c r="Q201" s="175"/>
      <c r="R201" s="175"/>
      <c r="S201" s="175"/>
      <c r="T201" s="175"/>
      <c r="U201" s="175"/>
      <c r="V201" s="154"/>
      <c r="W201" s="154"/>
      <c r="X201" s="154"/>
      <c r="Y201" s="154"/>
      <c r="Z201" s="154"/>
    </row>
    <row r="202" ht="22.5" customHeight="1">
      <c r="A202" s="149"/>
      <c r="B202" s="175"/>
      <c r="C202" s="176"/>
      <c r="D202" s="176"/>
      <c r="E202" s="176"/>
      <c r="F202" s="175"/>
      <c r="G202" s="175"/>
      <c r="H202" s="176"/>
      <c r="I202" s="176"/>
      <c r="J202" s="175"/>
      <c r="K202" s="175"/>
      <c r="L202" s="175"/>
      <c r="M202" s="150" t="s">
        <v>293</v>
      </c>
      <c r="N202" s="150" t="s">
        <v>293</v>
      </c>
      <c r="O202" s="176" t="b">
        <v>1</v>
      </c>
      <c r="P202" s="175"/>
      <c r="Q202" s="175"/>
      <c r="R202" s="175"/>
      <c r="S202" s="175"/>
      <c r="T202" s="175"/>
      <c r="U202" s="175"/>
      <c r="V202" s="154"/>
      <c r="W202" s="154"/>
      <c r="X202" s="154"/>
      <c r="Y202" s="154"/>
      <c r="Z202" s="154"/>
    </row>
    <row r="203" ht="22.5" customHeight="1">
      <c r="A203" s="155"/>
      <c r="B203" s="175"/>
      <c r="C203" s="176"/>
      <c r="D203" s="176"/>
      <c r="E203" s="176"/>
      <c r="F203" s="175"/>
      <c r="G203" s="175"/>
      <c r="H203" s="176"/>
      <c r="I203" s="176"/>
      <c r="J203" s="175"/>
      <c r="K203" s="175"/>
      <c r="L203" s="175"/>
      <c r="M203" s="150" t="s">
        <v>293</v>
      </c>
      <c r="N203" s="150" t="s">
        <v>293</v>
      </c>
      <c r="O203" s="176" t="b">
        <v>1</v>
      </c>
      <c r="P203" s="175"/>
      <c r="Q203" s="175"/>
      <c r="R203" s="175"/>
      <c r="S203" s="175"/>
      <c r="T203" s="175"/>
      <c r="U203" s="175"/>
      <c r="V203" s="154"/>
      <c r="W203" s="154"/>
      <c r="X203" s="154"/>
      <c r="Y203" s="154"/>
      <c r="Z203" s="154"/>
    </row>
    <row r="204" ht="22.5" customHeight="1">
      <c r="A204" s="149"/>
      <c r="B204" s="175"/>
      <c r="C204" s="176"/>
      <c r="D204" s="176"/>
      <c r="E204" s="176"/>
      <c r="F204" s="175"/>
      <c r="G204" s="175"/>
      <c r="H204" s="176"/>
      <c r="I204" s="177"/>
      <c r="J204" s="175"/>
      <c r="K204" s="175"/>
      <c r="L204" s="175"/>
      <c r="M204" s="150" t="s">
        <v>293</v>
      </c>
      <c r="N204" s="150" t="s">
        <v>293</v>
      </c>
      <c r="O204" s="176" t="b">
        <v>1</v>
      </c>
      <c r="P204" s="175"/>
      <c r="Q204" s="175"/>
      <c r="R204" s="175"/>
      <c r="S204" s="175"/>
      <c r="T204" s="175"/>
      <c r="U204" s="175"/>
      <c r="V204" s="154"/>
      <c r="W204" s="154"/>
      <c r="X204" s="154"/>
      <c r="Y204" s="154"/>
      <c r="Z204" s="154"/>
    </row>
    <row r="205" ht="22.5" customHeight="1">
      <c r="A205" s="155"/>
      <c r="B205" s="175"/>
      <c r="C205" s="176"/>
      <c r="D205" s="176"/>
      <c r="E205" s="176"/>
      <c r="F205" s="175"/>
      <c r="G205" s="175"/>
      <c r="H205" s="176"/>
      <c r="I205" s="176"/>
      <c r="J205" s="175"/>
      <c r="K205" s="175"/>
      <c r="L205" s="175"/>
      <c r="M205" s="150" t="s">
        <v>293</v>
      </c>
      <c r="N205" s="150" t="s">
        <v>293</v>
      </c>
      <c r="O205" s="176" t="b">
        <v>1</v>
      </c>
      <c r="P205" s="175"/>
      <c r="Q205" s="175"/>
      <c r="R205" s="175"/>
      <c r="S205" s="175"/>
      <c r="T205" s="175"/>
      <c r="U205" s="175"/>
      <c r="V205" s="154"/>
      <c r="W205" s="154"/>
      <c r="X205" s="154"/>
      <c r="Y205" s="154"/>
      <c r="Z205" s="154"/>
    </row>
    <row r="206" ht="22.5" customHeight="1">
      <c r="A206" s="149"/>
      <c r="B206" s="175"/>
      <c r="C206" s="176"/>
      <c r="D206" s="176"/>
      <c r="E206" s="176"/>
      <c r="F206" s="175"/>
      <c r="G206" s="175"/>
      <c r="H206" s="176"/>
      <c r="I206" s="176"/>
      <c r="J206" s="175"/>
      <c r="K206" s="175"/>
      <c r="L206" s="175"/>
      <c r="M206" s="150" t="s">
        <v>293</v>
      </c>
      <c r="N206" s="150" t="s">
        <v>293</v>
      </c>
      <c r="O206" s="176" t="b">
        <v>0</v>
      </c>
      <c r="P206" s="175"/>
      <c r="Q206" s="175"/>
      <c r="R206" s="175"/>
      <c r="S206" s="175"/>
      <c r="T206" s="175"/>
      <c r="U206" s="175"/>
      <c r="V206" s="154"/>
      <c r="W206" s="154"/>
      <c r="X206" s="154"/>
      <c r="Y206" s="154"/>
      <c r="Z206" s="154"/>
    </row>
    <row r="207" ht="22.5" customHeight="1">
      <c r="A207" s="155"/>
      <c r="B207" s="175"/>
      <c r="C207" s="176"/>
      <c r="D207" s="176"/>
      <c r="E207" s="176"/>
      <c r="F207" s="175"/>
      <c r="G207" s="175"/>
      <c r="H207" s="176"/>
      <c r="I207" s="176"/>
      <c r="J207" s="175"/>
      <c r="K207" s="175"/>
      <c r="L207" s="175"/>
      <c r="M207" s="150" t="s">
        <v>293</v>
      </c>
      <c r="N207" s="150" t="s">
        <v>293</v>
      </c>
      <c r="O207" s="176" t="b">
        <v>1</v>
      </c>
      <c r="P207" s="175"/>
      <c r="Q207" s="175"/>
      <c r="R207" s="175"/>
      <c r="S207" s="175"/>
      <c r="T207" s="175"/>
      <c r="U207" s="175"/>
      <c r="V207" s="154"/>
      <c r="W207" s="154"/>
      <c r="X207" s="154"/>
      <c r="Y207" s="154"/>
      <c r="Z207" s="154"/>
    </row>
    <row r="208" ht="22.5" customHeight="1">
      <c r="A208" s="149"/>
      <c r="B208" s="175"/>
      <c r="C208" s="176"/>
      <c r="D208" s="176"/>
      <c r="E208" s="176"/>
      <c r="F208" s="175"/>
      <c r="G208" s="175"/>
      <c r="H208" s="176"/>
      <c r="I208" s="176"/>
      <c r="J208" s="175"/>
      <c r="K208" s="175"/>
      <c r="L208" s="175"/>
      <c r="M208" s="150" t="s">
        <v>293</v>
      </c>
      <c r="N208" s="150" t="s">
        <v>293</v>
      </c>
      <c r="O208" s="176" t="b">
        <v>1</v>
      </c>
      <c r="P208" s="175"/>
      <c r="Q208" s="175"/>
      <c r="R208" s="175"/>
      <c r="S208" s="175"/>
      <c r="T208" s="175"/>
      <c r="U208" s="175"/>
      <c r="V208" s="154"/>
      <c r="W208" s="154"/>
      <c r="X208" s="154"/>
      <c r="Y208" s="154"/>
      <c r="Z208" s="154"/>
    </row>
    <row r="209" ht="22.5" customHeight="1">
      <c r="A209" s="155"/>
      <c r="B209" s="175"/>
      <c r="C209" s="176"/>
      <c r="D209" s="176"/>
      <c r="E209" s="176"/>
      <c r="F209" s="175"/>
      <c r="G209" s="175"/>
      <c r="H209" s="176"/>
      <c r="I209" s="176"/>
      <c r="J209" s="175"/>
      <c r="K209" s="175"/>
      <c r="L209" s="175"/>
      <c r="M209" s="150" t="s">
        <v>293</v>
      </c>
      <c r="N209" s="150" t="s">
        <v>293</v>
      </c>
      <c r="O209" s="176" t="b">
        <v>1</v>
      </c>
      <c r="P209" s="175"/>
      <c r="Q209" s="175"/>
      <c r="R209" s="175"/>
      <c r="S209" s="175"/>
      <c r="T209" s="175"/>
      <c r="U209" s="175"/>
      <c r="V209" s="154"/>
      <c r="W209" s="154"/>
      <c r="X209" s="154"/>
      <c r="Y209" s="154"/>
      <c r="Z209" s="154"/>
    </row>
    <row r="210" ht="22.5" customHeight="1">
      <c r="A210" s="149"/>
      <c r="B210" s="175"/>
      <c r="C210" s="176"/>
      <c r="D210" s="176"/>
      <c r="E210" s="176"/>
      <c r="F210" s="175"/>
      <c r="G210" s="175"/>
      <c r="H210" s="176"/>
      <c r="I210" s="176"/>
      <c r="J210" s="175"/>
      <c r="K210" s="175"/>
      <c r="L210" s="175"/>
      <c r="M210" s="150" t="s">
        <v>293</v>
      </c>
      <c r="N210" s="150" t="s">
        <v>293</v>
      </c>
      <c r="O210" s="176" t="b">
        <v>1</v>
      </c>
      <c r="P210" s="175"/>
      <c r="Q210" s="175"/>
      <c r="R210" s="175"/>
      <c r="S210" s="175"/>
      <c r="T210" s="175"/>
      <c r="U210" s="175"/>
      <c r="V210" s="154"/>
      <c r="W210" s="154"/>
      <c r="X210" s="154"/>
      <c r="Y210" s="154"/>
      <c r="Z210" s="154"/>
    </row>
    <row r="211" ht="22.5" customHeight="1">
      <c r="A211" s="155"/>
      <c r="B211" s="175"/>
      <c r="C211" s="176"/>
      <c r="D211" s="176"/>
      <c r="E211" s="176"/>
      <c r="F211" s="175"/>
      <c r="G211" s="175"/>
      <c r="H211" s="176"/>
      <c r="I211" s="177"/>
      <c r="J211" s="175"/>
      <c r="K211" s="175"/>
      <c r="L211" s="175"/>
      <c r="M211" s="150" t="s">
        <v>293</v>
      </c>
      <c r="N211" s="150" t="s">
        <v>293</v>
      </c>
      <c r="O211" s="176" t="b">
        <v>1</v>
      </c>
      <c r="P211" s="175"/>
      <c r="Q211" s="175"/>
      <c r="R211" s="175"/>
      <c r="S211" s="175"/>
      <c r="T211" s="175"/>
      <c r="U211" s="175"/>
      <c r="V211" s="154"/>
      <c r="W211" s="154"/>
      <c r="X211" s="154"/>
      <c r="Y211" s="154"/>
      <c r="Z211" s="154"/>
    </row>
    <row r="212" ht="22.5" customHeight="1">
      <c r="A212" s="149"/>
      <c r="B212" s="175"/>
      <c r="C212" s="176"/>
      <c r="D212" s="176"/>
      <c r="E212" s="176"/>
      <c r="F212" s="175"/>
      <c r="G212" s="175"/>
      <c r="H212" s="176"/>
      <c r="I212" s="176"/>
      <c r="J212" s="175"/>
      <c r="K212" s="175"/>
      <c r="L212" s="175"/>
      <c r="M212" s="150" t="s">
        <v>293</v>
      </c>
      <c r="N212" s="150" t="s">
        <v>293</v>
      </c>
      <c r="O212" s="176" t="b">
        <v>1</v>
      </c>
      <c r="P212" s="175"/>
      <c r="Q212" s="175"/>
      <c r="R212" s="175"/>
      <c r="S212" s="175"/>
      <c r="T212" s="175"/>
      <c r="U212" s="175"/>
      <c r="V212" s="154"/>
      <c r="W212" s="154"/>
      <c r="X212" s="154"/>
      <c r="Y212" s="154"/>
      <c r="Z212" s="154"/>
    </row>
    <row r="213" ht="22.5" customHeight="1">
      <c r="A213" s="155"/>
      <c r="B213" s="175"/>
      <c r="C213" s="176"/>
      <c r="D213" s="176"/>
      <c r="E213" s="176"/>
      <c r="F213" s="175"/>
      <c r="G213" s="175"/>
      <c r="H213" s="176"/>
      <c r="I213" s="177"/>
      <c r="J213" s="175"/>
      <c r="K213" s="175"/>
      <c r="L213" s="175"/>
      <c r="M213" s="150" t="s">
        <v>293</v>
      </c>
      <c r="N213" s="150" t="s">
        <v>293</v>
      </c>
      <c r="O213" s="176" t="b">
        <v>1</v>
      </c>
      <c r="P213" s="175"/>
      <c r="Q213" s="175"/>
      <c r="R213" s="175"/>
      <c r="S213" s="175"/>
      <c r="T213" s="175"/>
      <c r="U213" s="175"/>
      <c r="V213" s="154"/>
      <c r="W213" s="154"/>
      <c r="X213" s="154"/>
      <c r="Y213" s="154"/>
      <c r="Z213" s="154"/>
    </row>
    <row r="214" ht="22.5" customHeight="1">
      <c r="A214" s="149"/>
      <c r="B214" s="175"/>
      <c r="C214" s="176"/>
      <c r="D214" s="176"/>
      <c r="E214" s="176"/>
      <c r="F214" s="175"/>
      <c r="G214" s="175"/>
      <c r="H214" s="176"/>
      <c r="I214" s="176"/>
      <c r="J214" s="175"/>
      <c r="K214" s="175"/>
      <c r="L214" s="175"/>
      <c r="M214" s="150" t="s">
        <v>293</v>
      </c>
      <c r="N214" s="150" t="s">
        <v>293</v>
      </c>
      <c r="O214" s="176" t="b">
        <v>1</v>
      </c>
      <c r="P214" s="175"/>
      <c r="Q214" s="175"/>
      <c r="R214" s="175"/>
      <c r="S214" s="175"/>
      <c r="T214" s="175"/>
      <c r="U214" s="175"/>
      <c r="V214" s="154"/>
      <c r="W214" s="154"/>
      <c r="X214" s="154"/>
      <c r="Y214" s="154"/>
      <c r="Z214" s="154"/>
    </row>
    <row r="215" ht="22.5" customHeight="1">
      <c r="A215" s="155"/>
      <c r="B215" s="175"/>
      <c r="C215" s="176"/>
      <c r="D215" s="176"/>
      <c r="E215" s="176"/>
      <c r="F215" s="175"/>
      <c r="G215" s="175"/>
      <c r="H215" s="176"/>
      <c r="I215" s="177"/>
      <c r="J215" s="175"/>
      <c r="K215" s="175"/>
      <c r="L215" s="175"/>
      <c r="M215" s="150" t="s">
        <v>293</v>
      </c>
      <c r="N215" s="150" t="s">
        <v>293</v>
      </c>
      <c r="O215" s="176" t="b">
        <v>1</v>
      </c>
      <c r="P215" s="175"/>
      <c r="Q215" s="175"/>
      <c r="R215" s="175"/>
      <c r="S215" s="175"/>
      <c r="T215" s="175"/>
      <c r="U215" s="175"/>
      <c r="V215" s="154"/>
      <c r="W215" s="154"/>
      <c r="X215" s="154"/>
      <c r="Y215" s="154"/>
      <c r="Z215" s="154"/>
    </row>
    <row r="216" ht="22.5" customHeight="1">
      <c r="A216" s="149"/>
      <c r="B216" s="175"/>
      <c r="C216" s="176"/>
      <c r="D216" s="176"/>
      <c r="E216" s="176"/>
      <c r="F216" s="175"/>
      <c r="G216" s="175"/>
      <c r="H216" s="176"/>
      <c r="I216" s="176"/>
      <c r="J216" s="175"/>
      <c r="K216" s="175"/>
      <c r="L216" s="175"/>
      <c r="M216" s="150" t="s">
        <v>293</v>
      </c>
      <c r="N216" s="150" t="s">
        <v>293</v>
      </c>
      <c r="O216" s="176" t="b">
        <v>1</v>
      </c>
      <c r="P216" s="175"/>
      <c r="Q216" s="175"/>
      <c r="R216" s="175"/>
      <c r="S216" s="175"/>
      <c r="T216" s="175"/>
      <c r="U216" s="175"/>
      <c r="V216" s="154"/>
      <c r="W216" s="154"/>
      <c r="X216" s="154"/>
      <c r="Y216" s="154"/>
      <c r="Z216" s="154"/>
    </row>
    <row r="217" ht="22.5" customHeight="1">
      <c r="A217" s="155"/>
      <c r="B217" s="175"/>
      <c r="C217" s="176"/>
      <c r="D217" s="176"/>
      <c r="E217" s="176"/>
      <c r="F217" s="175"/>
      <c r="G217" s="175"/>
      <c r="H217" s="176"/>
      <c r="I217" s="176"/>
      <c r="J217" s="175"/>
      <c r="K217" s="175"/>
      <c r="L217" s="175"/>
      <c r="M217" s="150" t="s">
        <v>293</v>
      </c>
      <c r="N217" s="150" t="s">
        <v>293</v>
      </c>
      <c r="O217" s="176" t="b">
        <v>1</v>
      </c>
      <c r="P217" s="175"/>
      <c r="Q217" s="175"/>
      <c r="R217" s="175"/>
      <c r="S217" s="175"/>
      <c r="T217" s="175"/>
      <c r="U217" s="175"/>
      <c r="V217" s="154"/>
      <c r="W217" s="154"/>
      <c r="X217" s="154"/>
      <c r="Y217" s="154"/>
      <c r="Z217" s="154"/>
    </row>
    <row r="218" ht="22.5" customHeight="1">
      <c r="A218" s="149"/>
      <c r="B218" s="175"/>
      <c r="C218" s="176"/>
      <c r="D218" s="176"/>
      <c r="E218" s="176"/>
      <c r="F218" s="175"/>
      <c r="G218" s="175"/>
      <c r="H218" s="176"/>
      <c r="I218" s="177"/>
      <c r="J218" s="175"/>
      <c r="K218" s="175"/>
      <c r="L218" s="175"/>
      <c r="M218" s="150" t="s">
        <v>293</v>
      </c>
      <c r="N218" s="150" t="s">
        <v>293</v>
      </c>
      <c r="O218" s="176" t="b">
        <v>1</v>
      </c>
      <c r="P218" s="175"/>
      <c r="Q218" s="175"/>
      <c r="R218" s="175"/>
      <c r="S218" s="175"/>
      <c r="T218" s="175"/>
      <c r="U218" s="175"/>
      <c r="V218" s="154"/>
      <c r="W218" s="154"/>
      <c r="X218" s="154"/>
      <c r="Y218" s="154"/>
      <c r="Z218" s="154"/>
    </row>
    <row r="219" ht="22.5" customHeight="1">
      <c r="A219" s="155"/>
      <c r="B219" s="175"/>
      <c r="C219" s="176"/>
      <c r="D219" s="176"/>
      <c r="E219" s="176"/>
      <c r="F219" s="175"/>
      <c r="G219" s="175"/>
      <c r="H219" s="176"/>
      <c r="I219" s="177"/>
      <c r="J219" s="175"/>
      <c r="K219" s="175"/>
      <c r="L219" s="175"/>
      <c r="M219" s="150" t="s">
        <v>293</v>
      </c>
      <c r="N219" s="150" t="s">
        <v>293</v>
      </c>
      <c r="O219" s="176" t="b">
        <v>1</v>
      </c>
      <c r="P219" s="175"/>
      <c r="Q219" s="175"/>
      <c r="R219" s="175"/>
      <c r="S219" s="175"/>
      <c r="T219" s="175"/>
      <c r="U219" s="175"/>
      <c r="V219" s="154"/>
      <c r="W219" s="154"/>
      <c r="X219" s="154"/>
      <c r="Y219" s="154"/>
      <c r="Z219" s="154"/>
    </row>
    <row r="220" ht="22.5" customHeight="1">
      <c r="A220" s="149"/>
      <c r="B220" s="175"/>
      <c r="C220" s="176"/>
      <c r="D220" s="176"/>
      <c r="E220" s="176"/>
      <c r="F220" s="175"/>
      <c r="G220" s="175"/>
      <c r="H220" s="176"/>
      <c r="I220" s="176"/>
      <c r="J220" s="175"/>
      <c r="K220" s="175"/>
      <c r="L220" s="175"/>
      <c r="M220" s="150" t="s">
        <v>293</v>
      </c>
      <c r="N220" s="150" t="s">
        <v>293</v>
      </c>
      <c r="O220" s="176" t="b">
        <v>1</v>
      </c>
      <c r="P220" s="175"/>
      <c r="Q220" s="175"/>
      <c r="R220" s="175"/>
      <c r="S220" s="175"/>
      <c r="T220" s="175"/>
      <c r="U220" s="175"/>
      <c r="V220" s="154"/>
      <c r="W220" s="154"/>
      <c r="X220" s="154"/>
      <c r="Y220" s="154"/>
      <c r="Z220" s="154"/>
    </row>
    <row r="221" ht="22.5" customHeight="1">
      <c r="A221" s="155"/>
      <c r="B221" s="175"/>
      <c r="C221" s="176"/>
      <c r="D221" s="176"/>
      <c r="E221" s="176"/>
      <c r="F221" s="175"/>
      <c r="G221" s="175"/>
      <c r="H221" s="176"/>
      <c r="I221" s="177"/>
      <c r="J221" s="175"/>
      <c r="K221" s="175"/>
      <c r="L221" s="175"/>
      <c r="M221" s="150" t="s">
        <v>293</v>
      </c>
      <c r="N221" s="150" t="s">
        <v>293</v>
      </c>
      <c r="O221" s="176" t="b">
        <v>1</v>
      </c>
      <c r="P221" s="175"/>
      <c r="Q221" s="175"/>
      <c r="R221" s="175"/>
      <c r="S221" s="175"/>
      <c r="T221" s="175"/>
      <c r="U221" s="175"/>
      <c r="V221" s="154"/>
      <c r="W221" s="154"/>
      <c r="X221" s="154"/>
      <c r="Y221" s="154"/>
      <c r="Z221" s="154"/>
    </row>
    <row r="222" ht="22.5" customHeight="1">
      <c r="A222" s="149"/>
      <c r="B222" s="175"/>
      <c r="C222" s="176"/>
      <c r="D222" s="176"/>
      <c r="E222" s="176"/>
      <c r="F222" s="175"/>
      <c r="G222" s="175"/>
      <c r="H222" s="176"/>
      <c r="I222" s="176"/>
      <c r="J222" s="175"/>
      <c r="K222" s="175"/>
      <c r="L222" s="175"/>
      <c r="M222" s="150" t="s">
        <v>293</v>
      </c>
      <c r="N222" s="150" t="s">
        <v>293</v>
      </c>
      <c r="O222" s="176" t="b">
        <v>1</v>
      </c>
      <c r="P222" s="175"/>
      <c r="Q222" s="175"/>
      <c r="R222" s="175"/>
      <c r="S222" s="175"/>
      <c r="T222" s="175"/>
      <c r="U222" s="175"/>
      <c r="V222" s="154"/>
      <c r="W222" s="154"/>
      <c r="X222" s="154"/>
      <c r="Y222" s="154"/>
      <c r="Z222" s="154"/>
    </row>
    <row r="223" ht="22.5" customHeight="1">
      <c r="A223" s="155"/>
      <c r="B223" s="175"/>
      <c r="C223" s="176"/>
      <c r="D223" s="176"/>
      <c r="E223" s="176"/>
      <c r="F223" s="175"/>
      <c r="G223" s="175"/>
      <c r="H223" s="176"/>
      <c r="I223" s="176"/>
      <c r="J223" s="175"/>
      <c r="K223" s="175"/>
      <c r="L223" s="175"/>
      <c r="M223" s="150" t="s">
        <v>293</v>
      </c>
      <c r="N223" s="150" t="s">
        <v>293</v>
      </c>
      <c r="O223" s="176" t="b">
        <v>1</v>
      </c>
      <c r="P223" s="175"/>
      <c r="Q223" s="175"/>
      <c r="R223" s="175"/>
      <c r="S223" s="175"/>
      <c r="T223" s="175"/>
      <c r="U223" s="175"/>
      <c r="V223" s="154"/>
      <c r="W223" s="154"/>
      <c r="X223" s="154"/>
      <c r="Y223" s="154"/>
      <c r="Z223" s="154"/>
    </row>
    <row r="224" ht="22.5" customHeight="1">
      <c r="A224" s="149"/>
      <c r="B224" s="175"/>
      <c r="C224" s="176"/>
      <c r="D224" s="176"/>
      <c r="E224" s="176"/>
      <c r="F224" s="175"/>
      <c r="G224" s="175"/>
      <c r="H224" s="176"/>
      <c r="I224" s="176"/>
      <c r="J224" s="175"/>
      <c r="K224" s="175"/>
      <c r="L224" s="175"/>
      <c r="M224" s="150" t="s">
        <v>293</v>
      </c>
      <c r="N224" s="150" t="s">
        <v>293</v>
      </c>
      <c r="O224" s="176" t="b">
        <v>1</v>
      </c>
      <c r="P224" s="175"/>
      <c r="Q224" s="175"/>
      <c r="R224" s="175"/>
      <c r="S224" s="175"/>
      <c r="T224" s="175"/>
      <c r="U224" s="175"/>
      <c r="V224" s="154"/>
      <c r="W224" s="154"/>
      <c r="X224" s="154"/>
      <c r="Y224" s="154"/>
      <c r="Z224" s="154"/>
    </row>
    <row r="225" ht="22.5" customHeight="1">
      <c r="A225" s="155"/>
      <c r="B225" s="175"/>
      <c r="C225" s="176"/>
      <c r="D225" s="176"/>
      <c r="E225" s="176"/>
      <c r="F225" s="175"/>
      <c r="G225" s="175"/>
      <c r="H225" s="176"/>
      <c r="I225" s="176"/>
      <c r="J225" s="175"/>
      <c r="K225" s="175"/>
      <c r="L225" s="175"/>
      <c r="M225" s="150" t="s">
        <v>293</v>
      </c>
      <c r="N225" s="150" t="s">
        <v>293</v>
      </c>
      <c r="O225" s="176" t="b">
        <v>1</v>
      </c>
      <c r="P225" s="175"/>
      <c r="Q225" s="175"/>
      <c r="R225" s="175"/>
      <c r="S225" s="175"/>
      <c r="T225" s="175"/>
      <c r="U225" s="175"/>
      <c r="V225" s="154"/>
      <c r="W225" s="154"/>
      <c r="X225" s="154"/>
      <c r="Y225" s="154"/>
      <c r="Z225" s="154"/>
    </row>
    <row r="226" ht="22.5" customHeight="1">
      <c r="A226" s="149"/>
      <c r="B226" s="175"/>
      <c r="C226" s="176"/>
      <c r="D226" s="176"/>
      <c r="E226" s="176"/>
      <c r="F226" s="175"/>
      <c r="G226" s="175"/>
      <c r="H226" s="176"/>
      <c r="I226" s="176"/>
      <c r="J226" s="175"/>
      <c r="K226" s="175"/>
      <c r="L226" s="175"/>
      <c r="M226" s="150" t="s">
        <v>293</v>
      </c>
      <c r="N226" s="150" t="s">
        <v>293</v>
      </c>
      <c r="O226" s="176" t="b">
        <v>1</v>
      </c>
      <c r="P226" s="175"/>
      <c r="Q226" s="175"/>
      <c r="R226" s="175"/>
      <c r="S226" s="175"/>
      <c r="T226" s="175"/>
      <c r="U226" s="175"/>
      <c r="V226" s="154"/>
      <c r="W226" s="154"/>
      <c r="X226" s="154"/>
      <c r="Y226" s="154"/>
      <c r="Z226" s="154"/>
    </row>
    <row r="227" ht="22.5" customHeight="1">
      <c r="A227" s="155"/>
      <c r="B227" s="175"/>
      <c r="C227" s="176"/>
      <c r="D227" s="176"/>
      <c r="E227" s="176"/>
      <c r="F227" s="175"/>
      <c r="G227" s="175"/>
      <c r="H227" s="176"/>
      <c r="I227" s="177"/>
      <c r="J227" s="175"/>
      <c r="K227" s="175"/>
      <c r="L227" s="175"/>
      <c r="M227" s="150" t="s">
        <v>293</v>
      </c>
      <c r="N227" s="150" t="s">
        <v>293</v>
      </c>
      <c r="O227" s="176" t="b">
        <v>1</v>
      </c>
      <c r="P227" s="175"/>
      <c r="Q227" s="175"/>
      <c r="R227" s="175"/>
      <c r="S227" s="175"/>
      <c r="T227" s="175"/>
      <c r="U227" s="175"/>
      <c r="V227" s="154"/>
      <c r="W227" s="154"/>
      <c r="X227" s="154"/>
      <c r="Y227" s="154"/>
      <c r="Z227" s="154"/>
    </row>
    <row r="228" ht="22.5" customHeight="1">
      <c r="A228" s="149"/>
      <c r="B228" s="175"/>
      <c r="C228" s="176"/>
      <c r="D228" s="176"/>
      <c r="E228" s="176"/>
      <c r="F228" s="175"/>
      <c r="G228" s="175"/>
      <c r="H228" s="176"/>
      <c r="I228" s="176"/>
      <c r="J228" s="175"/>
      <c r="K228" s="175"/>
      <c r="L228" s="175"/>
      <c r="M228" s="150" t="s">
        <v>293</v>
      </c>
      <c r="N228" s="150" t="s">
        <v>293</v>
      </c>
      <c r="O228" s="176" t="b">
        <v>1</v>
      </c>
      <c r="P228" s="175"/>
      <c r="Q228" s="175"/>
      <c r="R228" s="175"/>
      <c r="S228" s="175"/>
      <c r="T228" s="175"/>
      <c r="U228" s="175"/>
      <c r="V228" s="154"/>
      <c r="W228" s="154"/>
      <c r="X228" s="154"/>
      <c r="Y228" s="154"/>
      <c r="Z228" s="154"/>
    </row>
    <row r="229" ht="22.5" customHeight="1">
      <c r="A229" s="155"/>
      <c r="B229" s="175"/>
      <c r="C229" s="176"/>
      <c r="D229" s="176"/>
      <c r="E229" s="176"/>
      <c r="F229" s="175"/>
      <c r="G229" s="175"/>
      <c r="H229" s="176"/>
      <c r="I229" s="176"/>
      <c r="J229" s="175"/>
      <c r="K229" s="175"/>
      <c r="L229" s="175"/>
      <c r="M229" s="150" t="s">
        <v>293</v>
      </c>
      <c r="N229" s="150" t="s">
        <v>293</v>
      </c>
      <c r="O229" s="176" t="b">
        <v>1</v>
      </c>
      <c r="P229" s="175"/>
      <c r="Q229" s="175"/>
      <c r="R229" s="175"/>
      <c r="S229" s="175"/>
      <c r="T229" s="175"/>
      <c r="U229" s="175"/>
      <c r="V229" s="154"/>
      <c r="W229" s="154"/>
      <c r="X229" s="154"/>
      <c r="Y229" s="154"/>
      <c r="Z229" s="154"/>
    </row>
    <row r="230" ht="22.5" customHeight="1">
      <c r="A230" s="149"/>
      <c r="B230" s="175"/>
      <c r="C230" s="176"/>
      <c r="D230" s="176"/>
      <c r="E230" s="176"/>
      <c r="F230" s="175"/>
      <c r="G230" s="175"/>
      <c r="H230" s="176"/>
      <c r="I230" s="176"/>
      <c r="J230" s="175"/>
      <c r="K230" s="175"/>
      <c r="L230" s="175"/>
      <c r="M230" s="150" t="s">
        <v>293</v>
      </c>
      <c r="N230" s="150" t="s">
        <v>293</v>
      </c>
      <c r="O230" s="176" t="b">
        <v>1</v>
      </c>
      <c r="P230" s="175"/>
      <c r="Q230" s="175"/>
      <c r="R230" s="175"/>
      <c r="S230" s="175"/>
      <c r="T230" s="175"/>
      <c r="U230" s="175"/>
      <c r="V230" s="154"/>
      <c r="W230" s="154"/>
      <c r="X230" s="154"/>
      <c r="Y230" s="154"/>
      <c r="Z230" s="154"/>
    </row>
    <row r="231" ht="22.5" customHeight="1">
      <c r="A231" s="155"/>
      <c r="B231" s="175"/>
      <c r="C231" s="176"/>
      <c r="D231" s="176"/>
      <c r="E231" s="176"/>
      <c r="F231" s="175"/>
      <c r="G231" s="175"/>
      <c r="H231" s="176"/>
      <c r="I231" s="176"/>
      <c r="J231" s="175"/>
      <c r="K231" s="175"/>
      <c r="L231" s="175"/>
      <c r="M231" s="150" t="s">
        <v>293</v>
      </c>
      <c r="N231" s="150" t="s">
        <v>293</v>
      </c>
      <c r="O231" s="176" t="b">
        <v>1</v>
      </c>
      <c r="P231" s="175"/>
      <c r="Q231" s="175"/>
      <c r="R231" s="175"/>
      <c r="S231" s="175"/>
      <c r="T231" s="175"/>
      <c r="U231" s="175"/>
      <c r="V231" s="154"/>
      <c r="W231" s="154"/>
      <c r="X231" s="154"/>
      <c r="Y231" s="154"/>
      <c r="Z231" s="154"/>
    </row>
    <row r="232" ht="22.5" customHeight="1">
      <c r="A232" s="149"/>
      <c r="B232" s="175"/>
      <c r="C232" s="176"/>
      <c r="D232" s="176"/>
      <c r="E232" s="176"/>
      <c r="F232" s="175"/>
      <c r="G232" s="175"/>
      <c r="H232" s="176"/>
      <c r="I232" s="176"/>
      <c r="J232" s="175"/>
      <c r="K232" s="175"/>
      <c r="L232" s="175"/>
      <c r="M232" s="150" t="s">
        <v>293</v>
      </c>
      <c r="N232" s="150" t="s">
        <v>293</v>
      </c>
      <c r="O232" s="176" t="b">
        <v>0</v>
      </c>
      <c r="P232" s="175"/>
      <c r="Q232" s="175"/>
      <c r="R232" s="175"/>
      <c r="S232" s="175"/>
      <c r="T232" s="175"/>
      <c r="U232" s="175"/>
      <c r="V232" s="154"/>
      <c r="W232" s="154"/>
      <c r="X232" s="154"/>
      <c r="Y232" s="154"/>
      <c r="Z232" s="154"/>
    </row>
    <row r="233" ht="22.5" customHeight="1">
      <c r="A233" s="155"/>
      <c r="B233" s="175"/>
      <c r="C233" s="176"/>
      <c r="D233" s="176"/>
      <c r="E233" s="176"/>
      <c r="F233" s="175"/>
      <c r="G233" s="175"/>
      <c r="H233" s="176"/>
      <c r="I233" s="177"/>
      <c r="J233" s="175"/>
      <c r="K233" s="175"/>
      <c r="L233" s="175"/>
      <c r="M233" s="150" t="s">
        <v>293</v>
      </c>
      <c r="N233" s="150" t="s">
        <v>293</v>
      </c>
      <c r="O233" s="176" t="b">
        <v>0</v>
      </c>
      <c r="P233" s="175"/>
      <c r="Q233" s="175"/>
      <c r="R233" s="175"/>
      <c r="S233" s="175"/>
      <c r="T233" s="175"/>
      <c r="U233" s="175"/>
      <c r="V233" s="154"/>
      <c r="W233" s="154"/>
      <c r="X233" s="154"/>
      <c r="Y233" s="154"/>
      <c r="Z233" s="154"/>
    </row>
    <row r="234" ht="22.5" customHeight="1">
      <c r="A234" s="149"/>
      <c r="B234" s="175"/>
      <c r="C234" s="176"/>
      <c r="D234" s="176"/>
      <c r="E234" s="176"/>
      <c r="F234" s="175"/>
      <c r="G234" s="175"/>
      <c r="H234" s="176"/>
      <c r="I234" s="176"/>
      <c r="J234" s="175"/>
      <c r="K234" s="175"/>
      <c r="L234" s="175"/>
      <c r="M234" s="150" t="s">
        <v>293</v>
      </c>
      <c r="N234" s="150" t="s">
        <v>293</v>
      </c>
      <c r="O234" s="176" t="b">
        <v>1</v>
      </c>
      <c r="P234" s="175"/>
      <c r="Q234" s="175"/>
      <c r="R234" s="175"/>
      <c r="S234" s="175"/>
      <c r="T234" s="175"/>
      <c r="U234" s="175"/>
      <c r="V234" s="154"/>
      <c r="W234" s="154"/>
      <c r="X234" s="154"/>
      <c r="Y234" s="154"/>
      <c r="Z234" s="154"/>
    </row>
    <row r="235" ht="22.5" customHeight="1">
      <c r="A235" s="155"/>
      <c r="B235" s="175"/>
      <c r="C235" s="176"/>
      <c r="D235" s="176"/>
      <c r="E235" s="176"/>
      <c r="F235" s="175"/>
      <c r="G235" s="175"/>
      <c r="H235" s="176"/>
      <c r="I235" s="176"/>
      <c r="J235" s="175"/>
      <c r="K235" s="175"/>
      <c r="L235" s="175"/>
      <c r="M235" s="150" t="s">
        <v>293</v>
      </c>
      <c r="N235" s="150" t="s">
        <v>293</v>
      </c>
      <c r="O235" s="176" t="b">
        <v>1</v>
      </c>
      <c r="P235" s="175"/>
      <c r="Q235" s="175"/>
      <c r="R235" s="175"/>
      <c r="S235" s="175"/>
      <c r="T235" s="175"/>
      <c r="U235" s="175"/>
      <c r="V235" s="154"/>
      <c r="W235" s="154"/>
      <c r="X235" s="154"/>
      <c r="Y235" s="154"/>
      <c r="Z235" s="154"/>
    </row>
    <row r="236" ht="22.5" customHeight="1">
      <c r="A236" s="149"/>
      <c r="B236" s="175"/>
      <c r="C236" s="176"/>
      <c r="D236" s="176"/>
      <c r="E236" s="176"/>
      <c r="F236" s="175"/>
      <c r="G236" s="175"/>
      <c r="H236" s="176"/>
      <c r="I236" s="176"/>
      <c r="J236" s="175"/>
      <c r="K236" s="175"/>
      <c r="L236" s="175"/>
      <c r="M236" s="150" t="s">
        <v>293</v>
      </c>
      <c r="N236" s="150" t="s">
        <v>293</v>
      </c>
      <c r="O236" s="176" t="b">
        <v>1</v>
      </c>
      <c r="P236" s="175"/>
      <c r="Q236" s="175"/>
      <c r="R236" s="175"/>
      <c r="S236" s="175"/>
      <c r="T236" s="175"/>
      <c r="U236" s="175"/>
      <c r="V236" s="154"/>
      <c r="W236" s="154"/>
      <c r="X236" s="154"/>
      <c r="Y236" s="154"/>
      <c r="Z236" s="154"/>
    </row>
    <row r="237" ht="22.5" customHeight="1">
      <c r="A237" s="155"/>
      <c r="B237" s="175"/>
      <c r="C237" s="176"/>
      <c r="D237" s="176"/>
      <c r="E237" s="176"/>
      <c r="F237" s="175"/>
      <c r="G237" s="175"/>
      <c r="H237" s="176"/>
      <c r="I237" s="177"/>
      <c r="J237" s="175"/>
      <c r="K237" s="175"/>
      <c r="L237" s="175"/>
      <c r="M237" s="150" t="s">
        <v>293</v>
      </c>
      <c r="N237" s="150" t="s">
        <v>293</v>
      </c>
      <c r="O237" s="176" t="b">
        <v>1</v>
      </c>
      <c r="P237" s="175"/>
      <c r="Q237" s="175"/>
      <c r="R237" s="175"/>
      <c r="S237" s="175"/>
      <c r="T237" s="175"/>
      <c r="U237" s="175"/>
      <c r="V237" s="154"/>
      <c r="W237" s="154"/>
      <c r="X237" s="154"/>
      <c r="Y237" s="154"/>
      <c r="Z237" s="154"/>
    </row>
    <row r="238" ht="22.5" customHeight="1">
      <c r="A238" s="149"/>
      <c r="B238" s="175"/>
      <c r="C238" s="176"/>
      <c r="D238" s="176"/>
      <c r="E238" s="176"/>
      <c r="F238" s="175"/>
      <c r="G238" s="175"/>
      <c r="H238" s="176"/>
      <c r="I238" s="177"/>
      <c r="J238" s="175"/>
      <c r="K238" s="175"/>
      <c r="L238" s="175"/>
      <c r="M238" s="150" t="s">
        <v>293</v>
      </c>
      <c r="N238" s="150" t="s">
        <v>293</v>
      </c>
      <c r="O238" s="176" t="b">
        <v>1</v>
      </c>
      <c r="P238" s="175"/>
      <c r="Q238" s="175"/>
      <c r="R238" s="175"/>
      <c r="S238" s="175"/>
      <c r="T238" s="175"/>
      <c r="U238" s="175"/>
      <c r="V238" s="154"/>
      <c r="W238" s="154"/>
      <c r="X238" s="154"/>
      <c r="Y238" s="154"/>
      <c r="Z238" s="154"/>
    </row>
    <row r="239" ht="22.5" customHeight="1">
      <c r="A239" s="155"/>
      <c r="B239" s="175"/>
      <c r="C239" s="176"/>
      <c r="D239" s="176"/>
      <c r="E239" s="176"/>
      <c r="F239" s="175"/>
      <c r="G239" s="175"/>
      <c r="H239" s="176"/>
      <c r="I239" s="176"/>
      <c r="J239" s="175"/>
      <c r="K239" s="175"/>
      <c r="L239" s="175"/>
      <c r="M239" s="150" t="s">
        <v>293</v>
      </c>
      <c r="N239" s="150" t="s">
        <v>293</v>
      </c>
      <c r="O239" s="176" t="b">
        <v>1</v>
      </c>
      <c r="P239" s="175"/>
      <c r="Q239" s="175"/>
      <c r="R239" s="175"/>
      <c r="S239" s="175"/>
      <c r="T239" s="175"/>
      <c r="U239" s="175"/>
      <c r="V239" s="154"/>
      <c r="W239" s="154"/>
      <c r="X239" s="154"/>
      <c r="Y239" s="154"/>
      <c r="Z239" s="154"/>
    </row>
    <row r="240" ht="22.5" customHeight="1">
      <c r="A240" s="149"/>
      <c r="B240" s="175"/>
      <c r="C240" s="176"/>
      <c r="D240" s="176"/>
      <c r="E240" s="176"/>
      <c r="F240" s="175"/>
      <c r="G240" s="175"/>
      <c r="H240" s="176"/>
      <c r="I240" s="176"/>
      <c r="J240" s="175"/>
      <c r="K240" s="175"/>
      <c r="L240" s="175"/>
      <c r="M240" s="150" t="s">
        <v>293</v>
      </c>
      <c r="N240" s="150" t="s">
        <v>293</v>
      </c>
      <c r="O240" s="176" t="b">
        <v>1</v>
      </c>
      <c r="P240" s="175"/>
      <c r="Q240" s="175"/>
      <c r="R240" s="175"/>
      <c r="S240" s="175"/>
      <c r="T240" s="175"/>
      <c r="U240" s="175"/>
      <c r="V240" s="154"/>
      <c r="W240" s="154"/>
      <c r="X240" s="154"/>
      <c r="Y240" s="154"/>
      <c r="Z240" s="154"/>
    </row>
    <row r="241" ht="22.5" customHeight="1">
      <c r="A241" s="155"/>
      <c r="B241" s="175"/>
      <c r="C241" s="176"/>
      <c r="D241" s="176"/>
      <c r="E241" s="176"/>
      <c r="F241" s="175"/>
      <c r="G241" s="175"/>
      <c r="H241" s="176"/>
      <c r="I241" s="176"/>
      <c r="J241" s="175"/>
      <c r="K241" s="175"/>
      <c r="L241" s="175"/>
      <c r="M241" s="150" t="s">
        <v>293</v>
      </c>
      <c r="N241" s="150" t="s">
        <v>293</v>
      </c>
      <c r="O241" s="176" t="b">
        <v>1</v>
      </c>
      <c r="P241" s="175"/>
      <c r="Q241" s="175"/>
      <c r="R241" s="175"/>
      <c r="S241" s="175"/>
      <c r="T241" s="175"/>
      <c r="U241" s="175"/>
      <c r="V241" s="154"/>
      <c r="W241" s="154"/>
      <c r="X241" s="154"/>
      <c r="Y241" s="154"/>
      <c r="Z241" s="154"/>
    </row>
    <row r="242" ht="22.5" customHeight="1">
      <c r="A242" s="149"/>
      <c r="B242" s="175"/>
      <c r="C242" s="176"/>
      <c r="D242" s="176"/>
      <c r="E242" s="176"/>
      <c r="F242" s="175"/>
      <c r="G242" s="175"/>
      <c r="H242" s="176"/>
      <c r="I242" s="176"/>
      <c r="J242" s="175"/>
      <c r="K242" s="175"/>
      <c r="L242" s="175"/>
      <c r="M242" s="150" t="s">
        <v>293</v>
      </c>
      <c r="N242" s="150" t="s">
        <v>293</v>
      </c>
      <c r="O242" s="176" t="b">
        <v>1</v>
      </c>
      <c r="P242" s="175"/>
      <c r="Q242" s="175"/>
      <c r="R242" s="175"/>
      <c r="S242" s="175"/>
      <c r="T242" s="175"/>
      <c r="U242" s="175"/>
      <c r="V242" s="154"/>
      <c r="W242" s="154"/>
      <c r="X242" s="154"/>
      <c r="Y242" s="154"/>
      <c r="Z242" s="154"/>
    </row>
    <row r="243" ht="22.5" customHeight="1">
      <c r="A243" s="155"/>
      <c r="B243" s="175"/>
      <c r="C243" s="176"/>
      <c r="D243" s="176"/>
      <c r="E243" s="176"/>
      <c r="F243" s="175"/>
      <c r="G243" s="175"/>
      <c r="H243" s="176"/>
      <c r="I243" s="176"/>
      <c r="J243" s="175"/>
      <c r="K243" s="175"/>
      <c r="L243" s="175"/>
      <c r="M243" s="150" t="s">
        <v>293</v>
      </c>
      <c r="N243" s="150" t="s">
        <v>293</v>
      </c>
      <c r="O243" s="176" t="b">
        <v>1</v>
      </c>
      <c r="P243" s="175"/>
      <c r="Q243" s="175"/>
      <c r="R243" s="175"/>
      <c r="S243" s="175"/>
      <c r="T243" s="175"/>
      <c r="U243" s="175"/>
      <c r="V243" s="154"/>
      <c r="W243" s="154"/>
      <c r="X243" s="154"/>
      <c r="Y243" s="154"/>
      <c r="Z243" s="154"/>
    </row>
    <row r="244" ht="22.5" customHeight="1">
      <c r="A244" s="149"/>
      <c r="B244" s="175"/>
      <c r="C244" s="176"/>
      <c r="D244" s="176"/>
      <c r="E244" s="176"/>
      <c r="F244" s="175"/>
      <c r="G244" s="175"/>
      <c r="H244" s="176"/>
      <c r="I244" s="176"/>
      <c r="J244" s="175"/>
      <c r="K244" s="175"/>
      <c r="L244" s="175"/>
      <c r="M244" s="150" t="s">
        <v>293</v>
      </c>
      <c r="N244" s="150" t="s">
        <v>293</v>
      </c>
      <c r="O244" s="176" t="b">
        <v>1</v>
      </c>
      <c r="P244" s="175"/>
      <c r="Q244" s="175"/>
      <c r="R244" s="175"/>
      <c r="S244" s="175"/>
      <c r="T244" s="175"/>
      <c r="U244" s="175"/>
      <c r="V244" s="154"/>
      <c r="W244" s="154"/>
      <c r="X244" s="154"/>
      <c r="Y244" s="154"/>
      <c r="Z244" s="154"/>
    </row>
    <row r="245" ht="22.5" customHeight="1">
      <c r="A245" s="155"/>
      <c r="B245" s="175"/>
      <c r="C245" s="176"/>
      <c r="D245" s="176"/>
      <c r="E245" s="176"/>
      <c r="F245" s="175"/>
      <c r="G245" s="175"/>
      <c r="H245" s="176"/>
      <c r="I245" s="177"/>
      <c r="J245" s="175"/>
      <c r="K245" s="175"/>
      <c r="L245" s="175"/>
      <c r="M245" s="150" t="s">
        <v>293</v>
      </c>
      <c r="N245" s="150" t="s">
        <v>293</v>
      </c>
      <c r="O245" s="176" t="b">
        <v>1</v>
      </c>
      <c r="P245" s="175"/>
      <c r="Q245" s="175"/>
      <c r="R245" s="175"/>
      <c r="S245" s="175"/>
      <c r="T245" s="175"/>
      <c r="U245" s="175"/>
      <c r="V245" s="154"/>
      <c r="W245" s="154"/>
      <c r="X245" s="154"/>
      <c r="Y245" s="154"/>
      <c r="Z245" s="154"/>
    </row>
    <row r="246" ht="22.5" customHeight="1">
      <c r="A246" s="149"/>
      <c r="B246" s="175"/>
      <c r="C246" s="176"/>
      <c r="D246" s="176"/>
      <c r="E246" s="176"/>
      <c r="F246" s="175"/>
      <c r="G246" s="175"/>
      <c r="H246" s="176"/>
      <c r="I246" s="177"/>
      <c r="J246" s="175"/>
      <c r="K246" s="175"/>
      <c r="L246" s="175"/>
      <c r="M246" s="150" t="s">
        <v>293</v>
      </c>
      <c r="N246" s="150" t="s">
        <v>293</v>
      </c>
      <c r="O246" s="176" t="b">
        <v>1</v>
      </c>
      <c r="P246" s="175"/>
      <c r="Q246" s="175"/>
      <c r="R246" s="175"/>
      <c r="S246" s="175"/>
      <c r="T246" s="175"/>
      <c r="U246" s="175"/>
      <c r="V246" s="154"/>
      <c r="W246" s="154"/>
      <c r="X246" s="154"/>
      <c r="Y246" s="154"/>
      <c r="Z246" s="154"/>
    </row>
    <row r="247" ht="22.5" customHeight="1">
      <c r="A247" s="155"/>
      <c r="B247" s="175"/>
      <c r="C247" s="176"/>
      <c r="D247" s="176"/>
      <c r="E247" s="176"/>
      <c r="F247" s="175"/>
      <c r="G247" s="175"/>
      <c r="H247" s="176"/>
      <c r="I247" s="177"/>
      <c r="J247" s="175"/>
      <c r="K247" s="175"/>
      <c r="L247" s="175"/>
      <c r="M247" s="150" t="s">
        <v>293</v>
      </c>
      <c r="N247" s="150" t="s">
        <v>293</v>
      </c>
      <c r="O247" s="176" t="b">
        <v>1</v>
      </c>
      <c r="P247" s="175"/>
      <c r="Q247" s="175"/>
      <c r="R247" s="175"/>
      <c r="S247" s="175"/>
      <c r="T247" s="175"/>
      <c r="U247" s="175"/>
      <c r="V247" s="154"/>
      <c r="W247" s="154"/>
      <c r="X247" s="154"/>
      <c r="Y247" s="154"/>
      <c r="Z247" s="154"/>
    </row>
    <row r="248" ht="22.5" customHeight="1">
      <c r="A248" s="149"/>
      <c r="B248" s="175"/>
      <c r="C248" s="176"/>
      <c r="D248" s="176"/>
      <c r="E248" s="176"/>
      <c r="F248" s="175"/>
      <c r="G248" s="175"/>
      <c r="H248" s="176"/>
      <c r="I248" s="176"/>
      <c r="J248" s="175"/>
      <c r="K248" s="175"/>
      <c r="L248" s="175"/>
      <c r="M248" s="150" t="s">
        <v>293</v>
      </c>
      <c r="N248" s="150" t="s">
        <v>293</v>
      </c>
      <c r="O248" s="176" t="b">
        <v>1</v>
      </c>
      <c r="P248" s="175"/>
      <c r="Q248" s="175"/>
      <c r="R248" s="175"/>
      <c r="S248" s="175"/>
      <c r="T248" s="175"/>
      <c r="U248" s="175"/>
      <c r="V248" s="154"/>
      <c r="W248" s="154"/>
      <c r="X248" s="154"/>
      <c r="Y248" s="154"/>
      <c r="Z248" s="154"/>
    </row>
    <row r="249" ht="22.5" customHeight="1">
      <c r="A249" s="155"/>
      <c r="B249" s="175"/>
      <c r="C249" s="176"/>
      <c r="D249" s="176"/>
      <c r="E249" s="176"/>
      <c r="F249" s="175"/>
      <c r="G249" s="175"/>
      <c r="H249" s="176"/>
      <c r="I249" s="176"/>
      <c r="J249" s="175"/>
      <c r="K249" s="175"/>
      <c r="L249" s="175"/>
      <c r="M249" s="150" t="s">
        <v>293</v>
      </c>
      <c r="N249" s="150" t="s">
        <v>293</v>
      </c>
      <c r="O249" s="176" t="b">
        <v>1</v>
      </c>
      <c r="P249" s="175"/>
      <c r="Q249" s="175"/>
      <c r="R249" s="175"/>
      <c r="S249" s="175"/>
      <c r="T249" s="175"/>
      <c r="U249" s="175"/>
      <c r="V249" s="154"/>
      <c r="W249" s="154"/>
      <c r="X249" s="154"/>
      <c r="Y249" s="154"/>
      <c r="Z249" s="154"/>
    </row>
    <row r="250" ht="22.5" customHeight="1">
      <c r="A250" s="149"/>
      <c r="B250" s="175"/>
      <c r="C250" s="176"/>
      <c r="D250" s="176"/>
      <c r="E250" s="176"/>
      <c r="F250" s="175"/>
      <c r="G250" s="175"/>
      <c r="H250" s="176"/>
      <c r="I250" s="176"/>
      <c r="J250" s="175"/>
      <c r="K250" s="175"/>
      <c r="L250" s="175"/>
      <c r="M250" s="150" t="s">
        <v>293</v>
      </c>
      <c r="N250" s="150" t="s">
        <v>293</v>
      </c>
      <c r="O250" s="176" t="b">
        <v>1</v>
      </c>
      <c r="P250" s="175"/>
      <c r="Q250" s="175"/>
      <c r="R250" s="175"/>
      <c r="S250" s="175"/>
      <c r="T250" s="175"/>
      <c r="U250" s="175"/>
      <c r="V250" s="154"/>
      <c r="W250" s="154"/>
      <c r="X250" s="154"/>
      <c r="Y250" s="154"/>
      <c r="Z250" s="154"/>
    </row>
    <row r="251" ht="22.5" customHeight="1">
      <c r="A251" s="155"/>
      <c r="B251" s="175"/>
      <c r="C251" s="176"/>
      <c r="D251" s="176"/>
      <c r="E251" s="176"/>
      <c r="F251" s="175"/>
      <c r="G251" s="175"/>
      <c r="H251" s="176"/>
      <c r="I251" s="177"/>
      <c r="J251" s="175"/>
      <c r="K251" s="175"/>
      <c r="L251" s="175"/>
      <c r="M251" s="150" t="s">
        <v>293</v>
      </c>
      <c r="N251" s="150" t="s">
        <v>293</v>
      </c>
      <c r="O251" s="176" t="b">
        <v>1</v>
      </c>
      <c r="P251" s="175"/>
      <c r="Q251" s="175"/>
      <c r="R251" s="175"/>
      <c r="S251" s="175"/>
      <c r="T251" s="175"/>
      <c r="U251" s="175"/>
      <c r="V251" s="154"/>
      <c r="W251" s="154"/>
      <c r="X251" s="154"/>
      <c r="Y251" s="154"/>
      <c r="Z251" s="154"/>
    </row>
    <row r="252" ht="22.5" customHeight="1">
      <c r="A252" s="149"/>
      <c r="B252" s="175"/>
      <c r="C252" s="176"/>
      <c r="D252" s="176"/>
      <c r="E252" s="176"/>
      <c r="F252" s="175"/>
      <c r="G252" s="175"/>
      <c r="H252" s="176"/>
      <c r="I252" s="176"/>
      <c r="J252" s="175"/>
      <c r="K252" s="175"/>
      <c r="L252" s="175"/>
      <c r="M252" s="150" t="s">
        <v>293</v>
      </c>
      <c r="N252" s="150" t="s">
        <v>293</v>
      </c>
      <c r="O252" s="176" t="b">
        <v>1</v>
      </c>
      <c r="P252" s="175"/>
      <c r="Q252" s="175"/>
      <c r="R252" s="175"/>
      <c r="S252" s="175"/>
      <c r="T252" s="175"/>
      <c r="U252" s="175"/>
      <c r="V252" s="154"/>
      <c r="W252" s="154"/>
      <c r="X252" s="154"/>
      <c r="Y252" s="154"/>
      <c r="Z252" s="154"/>
    </row>
    <row r="253" ht="22.5" customHeight="1">
      <c r="A253" s="155"/>
      <c r="B253" s="175"/>
      <c r="C253" s="176"/>
      <c r="D253" s="176"/>
      <c r="E253" s="176"/>
      <c r="F253" s="175"/>
      <c r="G253" s="175"/>
      <c r="H253" s="176"/>
      <c r="I253" s="177"/>
      <c r="J253" s="175"/>
      <c r="K253" s="175"/>
      <c r="L253" s="175"/>
      <c r="M253" s="150" t="s">
        <v>293</v>
      </c>
      <c r="N253" s="150" t="s">
        <v>293</v>
      </c>
      <c r="O253" s="176" t="b">
        <v>1</v>
      </c>
      <c r="P253" s="175"/>
      <c r="Q253" s="175"/>
      <c r="R253" s="175"/>
      <c r="S253" s="175"/>
      <c r="T253" s="175"/>
      <c r="U253" s="175"/>
      <c r="V253" s="154"/>
      <c r="W253" s="154"/>
      <c r="X253" s="154"/>
      <c r="Y253" s="154"/>
      <c r="Z253" s="154"/>
    </row>
    <row r="254" ht="22.5" customHeight="1">
      <c r="A254" s="149"/>
      <c r="B254" s="175"/>
      <c r="C254" s="176"/>
      <c r="D254" s="176"/>
      <c r="E254" s="176"/>
      <c r="F254" s="175"/>
      <c r="G254" s="175"/>
      <c r="H254" s="176"/>
      <c r="I254" s="176"/>
      <c r="J254" s="175"/>
      <c r="K254" s="175"/>
      <c r="L254" s="175"/>
      <c r="M254" s="150" t="s">
        <v>293</v>
      </c>
      <c r="N254" s="150" t="s">
        <v>293</v>
      </c>
      <c r="O254" s="176" t="b">
        <v>1</v>
      </c>
      <c r="P254" s="175"/>
      <c r="Q254" s="175"/>
      <c r="R254" s="175"/>
      <c r="S254" s="175"/>
      <c r="T254" s="175"/>
      <c r="U254" s="175"/>
      <c r="V254" s="154"/>
      <c r="W254" s="154"/>
      <c r="X254" s="154"/>
      <c r="Y254" s="154"/>
      <c r="Z254" s="154"/>
    </row>
    <row r="255" ht="22.5" customHeight="1">
      <c r="A255" s="155"/>
      <c r="B255" s="175"/>
      <c r="C255" s="176"/>
      <c r="D255" s="176"/>
      <c r="E255" s="176"/>
      <c r="F255" s="175"/>
      <c r="G255" s="175"/>
      <c r="H255" s="176"/>
      <c r="I255" s="176"/>
      <c r="J255" s="175"/>
      <c r="K255" s="175"/>
      <c r="L255" s="175"/>
      <c r="M255" s="150" t="s">
        <v>293</v>
      </c>
      <c r="N255" s="150" t="s">
        <v>293</v>
      </c>
      <c r="O255" s="176" t="b">
        <v>1</v>
      </c>
      <c r="P255" s="175"/>
      <c r="Q255" s="175"/>
      <c r="R255" s="175"/>
      <c r="S255" s="175"/>
      <c r="T255" s="175"/>
      <c r="U255" s="175"/>
      <c r="V255" s="154"/>
      <c r="W255" s="154"/>
      <c r="X255" s="154"/>
      <c r="Y255" s="154"/>
      <c r="Z255" s="154"/>
    </row>
    <row r="256" ht="22.5" customHeight="1">
      <c r="A256" s="149"/>
      <c r="B256" s="175"/>
      <c r="C256" s="176"/>
      <c r="D256" s="176"/>
      <c r="E256" s="176"/>
      <c r="F256" s="175"/>
      <c r="G256" s="175"/>
      <c r="H256" s="176"/>
      <c r="I256" s="176"/>
      <c r="J256" s="175"/>
      <c r="K256" s="175"/>
      <c r="L256" s="175"/>
      <c r="M256" s="150" t="s">
        <v>293</v>
      </c>
      <c r="N256" s="150" t="s">
        <v>293</v>
      </c>
      <c r="O256" s="176" t="b">
        <v>1</v>
      </c>
      <c r="P256" s="175"/>
      <c r="Q256" s="175"/>
      <c r="R256" s="175"/>
      <c r="S256" s="175"/>
      <c r="T256" s="175"/>
      <c r="U256" s="175"/>
      <c r="V256" s="154"/>
      <c r="W256" s="154"/>
      <c r="X256" s="154"/>
      <c r="Y256" s="154"/>
      <c r="Z256" s="154"/>
    </row>
    <row r="257" ht="22.5" customHeight="1">
      <c r="A257" s="155"/>
      <c r="B257" s="175"/>
      <c r="C257" s="176"/>
      <c r="D257" s="176"/>
      <c r="E257" s="176"/>
      <c r="F257" s="175"/>
      <c r="G257" s="175"/>
      <c r="H257" s="176"/>
      <c r="I257" s="177"/>
      <c r="J257" s="175"/>
      <c r="K257" s="175"/>
      <c r="L257" s="175"/>
      <c r="M257" s="150" t="s">
        <v>293</v>
      </c>
      <c r="N257" s="150" t="s">
        <v>293</v>
      </c>
      <c r="O257" s="176" t="b">
        <v>1</v>
      </c>
      <c r="P257" s="175"/>
      <c r="Q257" s="175"/>
      <c r="R257" s="175"/>
      <c r="S257" s="175"/>
      <c r="T257" s="175"/>
      <c r="U257" s="175"/>
      <c r="V257" s="154"/>
      <c r="W257" s="154"/>
      <c r="X257" s="154"/>
      <c r="Y257" s="154"/>
      <c r="Z257" s="154"/>
    </row>
    <row r="258" ht="22.5" customHeight="1">
      <c r="A258" s="149"/>
      <c r="B258" s="175"/>
      <c r="C258" s="176"/>
      <c r="D258" s="176"/>
      <c r="E258" s="176"/>
      <c r="F258" s="175"/>
      <c r="G258" s="175"/>
      <c r="H258" s="176"/>
      <c r="I258" s="177"/>
      <c r="J258" s="175"/>
      <c r="K258" s="175"/>
      <c r="L258" s="175"/>
      <c r="M258" s="150" t="s">
        <v>293</v>
      </c>
      <c r="N258" s="150" t="s">
        <v>293</v>
      </c>
      <c r="O258" s="176" t="b">
        <v>1</v>
      </c>
      <c r="P258" s="175"/>
      <c r="Q258" s="175"/>
      <c r="R258" s="175"/>
      <c r="S258" s="175"/>
      <c r="T258" s="175"/>
      <c r="U258" s="175"/>
      <c r="V258" s="154"/>
      <c r="W258" s="154"/>
      <c r="X258" s="154"/>
      <c r="Y258" s="154"/>
      <c r="Z258" s="154"/>
    </row>
    <row r="259" ht="22.5" customHeight="1">
      <c r="A259" s="155"/>
      <c r="B259" s="175"/>
      <c r="C259" s="176"/>
      <c r="D259" s="176"/>
      <c r="E259" s="176"/>
      <c r="F259" s="175"/>
      <c r="G259" s="175"/>
      <c r="H259" s="176"/>
      <c r="I259" s="176"/>
      <c r="J259" s="175"/>
      <c r="K259" s="175"/>
      <c r="L259" s="175"/>
      <c r="M259" s="150" t="s">
        <v>293</v>
      </c>
      <c r="N259" s="150" t="s">
        <v>293</v>
      </c>
      <c r="O259" s="176" t="b">
        <v>0</v>
      </c>
      <c r="P259" s="175"/>
      <c r="Q259" s="175"/>
      <c r="R259" s="175"/>
      <c r="S259" s="175"/>
      <c r="T259" s="175"/>
      <c r="U259" s="175"/>
      <c r="V259" s="154"/>
      <c r="W259" s="154"/>
      <c r="X259" s="154"/>
      <c r="Y259" s="154"/>
      <c r="Z259" s="154"/>
    </row>
    <row r="260" ht="22.5" customHeight="1">
      <c r="A260" s="149"/>
      <c r="B260" s="175"/>
      <c r="C260" s="176"/>
      <c r="D260" s="176"/>
      <c r="E260" s="176"/>
      <c r="F260" s="175"/>
      <c r="G260" s="175"/>
      <c r="H260" s="176"/>
      <c r="I260" s="176"/>
      <c r="J260" s="175"/>
      <c r="K260" s="175"/>
      <c r="L260" s="175"/>
      <c r="M260" s="150" t="s">
        <v>293</v>
      </c>
      <c r="N260" s="150" t="s">
        <v>293</v>
      </c>
      <c r="O260" s="176" t="b">
        <v>0</v>
      </c>
      <c r="P260" s="175"/>
      <c r="Q260" s="175"/>
      <c r="R260" s="175"/>
      <c r="S260" s="175"/>
      <c r="T260" s="175"/>
      <c r="U260" s="175"/>
      <c r="V260" s="154"/>
      <c r="W260" s="154"/>
      <c r="X260" s="154"/>
      <c r="Y260" s="154"/>
      <c r="Z260" s="154"/>
    </row>
    <row r="261" ht="22.5" customHeight="1">
      <c r="A261" s="155"/>
      <c r="B261" s="175"/>
      <c r="C261" s="176"/>
      <c r="D261" s="176"/>
      <c r="E261" s="176"/>
      <c r="F261" s="175"/>
      <c r="G261" s="175"/>
      <c r="H261" s="176"/>
      <c r="I261" s="176"/>
      <c r="J261" s="175"/>
      <c r="K261" s="175"/>
      <c r="L261" s="175"/>
      <c r="M261" s="150" t="s">
        <v>293</v>
      </c>
      <c r="N261" s="150" t="s">
        <v>293</v>
      </c>
      <c r="O261" s="176" t="b">
        <v>1</v>
      </c>
      <c r="P261" s="175"/>
      <c r="Q261" s="175"/>
      <c r="R261" s="175"/>
      <c r="S261" s="175"/>
      <c r="T261" s="175"/>
      <c r="U261" s="175"/>
      <c r="V261" s="154"/>
      <c r="W261" s="154"/>
      <c r="X261" s="154"/>
      <c r="Y261" s="154"/>
      <c r="Z261" s="154"/>
    </row>
    <row r="262" ht="22.5" customHeight="1">
      <c r="A262" s="149"/>
      <c r="B262" s="175"/>
      <c r="C262" s="176"/>
      <c r="D262" s="176"/>
      <c r="E262" s="176"/>
      <c r="F262" s="175"/>
      <c r="G262" s="175"/>
      <c r="H262" s="176"/>
      <c r="I262" s="177"/>
      <c r="J262" s="175"/>
      <c r="K262" s="175"/>
      <c r="L262" s="175"/>
      <c r="M262" s="150" t="s">
        <v>293</v>
      </c>
      <c r="N262" s="150" t="s">
        <v>293</v>
      </c>
      <c r="O262" s="176" t="b">
        <v>0</v>
      </c>
      <c r="P262" s="175"/>
      <c r="Q262" s="175"/>
      <c r="R262" s="175"/>
      <c r="S262" s="175"/>
      <c r="T262" s="175"/>
      <c r="U262" s="175"/>
      <c r="V262" s="154"/>
      <c r="W262" s="154"/>
      <c r="X262" s="154"/>
      <c r="Y262" s="154"/>
      <c r="Z262" s="154"/>
    </row>
    <row r="263" ht="22.5" customHeight="1">
      <c r="A263" s="155"/>
      <c r="B263" s="175"/>
      <c r="C263" s="176"/>
      <c r="D263" s="176"/>
      <c r="E263" s="176"/>
      <c r="F263" s="175"/>
      <c r="G263" s="175"/>
      <c r="H263" s="176"/>
      <c r="I263" s="176"/>
      <c r="J263" s="175"/>
      <c r="K263" s="175"/>
      <c r="L263" s="175"/>
      <c r="M263" s="150" t="s">
        <v>293</v>
      </c>
      <c r="N263" s="150" t="s">
        <v>293</v>
      </c>
      <c r="O263" s="176" t="b">
        <v>1</v>
      </c>
      <c r="P263" s="175"/>
      <c r="Q263" s="175"/>
      <c r="R263" s="175"/>
      <c r="S263" s="175"/>
      <c r="T263" s="175"/>
      <c r="U263" s="175"/>
      <c r="V263" s="154"/>
      <c r="W263" s="154"/>
      <c r="X263" s="154"/>
      <c r="Y263" s="154"/>
      <c r="Z263" s="154"/>
    </row>
    <row r="264" ht="22.5" customHeight="1">
      <c r="A264" s="149"/>
      <c r="B264" s="175"/>
      <c r="C264" s="176"/>
      <c r="D264" s="176"/>
      <c r="E264" s="176"/>
      <c r="F264" s="175"/>
      <c r="G264" s="175"/>
      <c r="H264" s="176"/>
      <c r="I264" s="177"/>
      <c r="J264" s="175"/>
      <c r="K264" s="175"/>
      <c r="L264" s="175"/>
      <c r="M264" s="150" t="s">
        <v>293</v>
      </c>
      <c r="N264" s="150" t="s">
        <v>293</v>
      </c>
      <c r="O264" s="176" t="b">
        <v>1</v>
      </c>
      <c r="P264" s="175"/>
      <c r="Q264" s="175"/>
      <c r="R264" s="175"/>
      <c r="S264" s="175"/>
      <c r="T264" s="175"/>
      <c r="U264" s="175"/>
      <c r="V264" s="154"/>
      <c r="W264" s="154"/>
      <c r="X264" s="154"/>
      <c r="Y264" s="154"/>
      <c r="Z264" s="154"/>
    </row>
    <row r="265" ht="22.5" customHeight="1">
      <c r="A265" s="155"/>
      <c r="B265" s="175"/>
      <c r="C265" s="176"/>
      <c r="D265" s="176"/>
      <c r="E265" s="176"/>
      <c r="F265" s="175"/>
      <c r="G265" s="175"/>
      <c r="H265" s="176"/>
      <c r="I265" s="177"/>
      <c r="J265" s="175"/>
      <c r="K265" s="175"/>
      <c r="L265" s="175"/>
      <c r="M265" s="150" t="s">
        <v>293</v>
      </c>
      <c r="N265" s="150" t="s">
        <v>293</v>
      </c>
      <c r="O265" s="176" t="b">
        <v>1</v>
      </c>
      <c r="P265" s="175"/>
      <c r="Q265" s="175"/>
      <c r="R265" s="175"/>
      <c r="S265" s="175"/>
      <c r="T265" s="175"/>
      <c r="U265" s="175"/>
      <c r="V265" s="154"/>
      <c r="W265" s="154"/>
      <c r="X265" s="154"/>
      <c r="Y265" s="154"/>
      <c r="Z265" s="154"/>
    </row>
    <row r="266" ht="22.5" customHeight="1">
      <c r="A266" s="149"/>
      <c r="B266" s="175"/>
      <c r="C266" s="176"/>
      <c r="D266" s="176"/>
      <c r="E266" s="176"/>
      <c r="F266" s="175"/>
      <c r="G266" s="175"/>
      <c r="H266" s="176"/>
      <c r="I266" s="176"/>
      <c r="J266" s="175"/>
      <c r="K266" s="175"/>
      <c r="L266" s="175"/>
      <c r="M266" s="150" t="s">
        <v>293</v>
      </c>
      <c r="N266" s="150" t="s">
        <v>293</v>
      </c>
      <c r="O266" s="176" t="b">
        <v>1</v>
      </c>
      <c r="P266" s="175"/>
      <c r="Q266" s="175"/>
      <c r="R266" s="175"/>
      <c r="S266" s="175"/>
      <c r="T266" s="175"/>
      <c r="U266" s="175"/>
      <c r="V266" s="154"/>
      <c r="W266" s="154"/>
      <c r="X266" s="154"/>
      <c r="Y266" s="154"/>
      <c r="Z266" s="154"/>
    </row>
    <row r="267" ht="22.5" customHeight="1">
      <c r="A267" s="155"/>
      <c r="B267" s="175"/>
      <c r="C267" s="176"/>
      <c r="D267" s="176"/>
      <c r="E267" s="176"/>
      <c r="F267" s="175"/>
      <c r="G267" s="175"/>
      <c r="H267" s="176"/>
      <c r="I267" s="177"/>
      <c r="J267" s="175"/>
      <c r="K267" s="175"/>
      <c r="L267" s="175"/>
      <c r="M267" s="150" t="s">
        <v>293</v>
      </c>
      <c r="N267" s="150" t="s">
        <v>293</v>
      </c>
      <c r="O267" s="176" t="b">
        <v>1</v>
      </c>
      <c r="P267" s="175"/>
      <c r="Q267" s="175"/>
      <c r="R267" s="175"/>
      <c r="S267" s="175"/>
      <c r="T267" s="175"/>
      <c r="U267" s="175"/>
      <c r="V267" s="154"/>
      <c r="W267" s="154"/>
      <c r="X267" s="154"/>
      <c r="Y267" s="154"/>
      <c r="Z267" s="154"/>
    </row>
    <row r="268" ht="22.5" customHeight="1">
      <c r="A268" s="149"/>
      <c r="B268" s="175"/>
      <c r="C268" s="176"/>
      <c r="D268" s="176"/>
      <c r="E268" s="176"/>
      <c r="F268" s="175"/>
      <c r="G268" s="175"/>
      <c r="H268" s="176"/>
      <c r="I268" s="177"/>
      <c r="J268" s="175"/>
      <c r="K268" s="175"/>
      <c r="L268" s="175"/>
      <c r="M268" s="150" t="s">
        <v>293</v>
      </c>
      <c r="N268" s="150" t="s">
        <v>293</v>
      </c>
      <c r="O268" s="176" t="b">
        <v>1</v>
      </c>
      <c r="P268" s="175"/>
      <c r="Q268" s="175"/>
      <c r="R268" s="175"/>
      <c r="S268" s="175"/>
      <c r="T268" s="175"/>
      <c r="U268" s="175"/>
      <c r="V268" s="154"/>
      <c r="W268" s="154"/>
      <c r="X268" s="154"/>
      <c r="Y268" s="154"/>
      <c r="Z268" s="154"/>
    </row>
    <row r="269" ht="22.5" customHeight="1">
      <c r="A269" s="155"/>
      <c r="B269" s="175"/>
      <c r="C269" s="176"/>
      <c r="D269" s="176"/>
      <c r="E269" s="176"/>
      <c r="F269" s="175"/>
      <c r="G269" s="175"/>
      <c r="H269" s="176"/>
      <c r="I269" s="176"/>
      <c r="J269" s="175"/>
      <c r="K269" s="175"/>
      <c r="L269" s="175"/>
      <c r="M269" s="150" t="s">
        <v>293</v>
      </c>
      <c r="N269" s="150" t="s">
        <v>293</v>
      </c>
      <c r="O269" s="176" t="b">
        <v>0</v>
      </c>
      <c r="P269" s="175"/>
      <c r="Q269" s="175"/>
      <c r="R269" s="175"/>
      <c r="S269" s="175"/>
      <c r="T269" s="175"/>
      <c r="U269" s="175"/>
      <c r="V269" s="154"/>
      <c r="W269" s="154"/>
      <c r="X269" s="154"/>
      <c r="Y269" s="154"/>
      <c r="Z269" s="154"/>
    </row>
    <row r="270" ht="22.5" customHeight="1">
      <c r="A270" s="149"/>
      <c r="B270" s="175"/>
      <c r="C270" s="176"/>
      <c r="D270" s="176"/>
      <c r="E270" s="176"/>
      <c r="F270" s="175"/>
      <c r="G270" s="175"/>
      <c r="H270" s="176"/>
      <c r="I270" s="176"/>
      <c r="J270" s="175"/>
      <c r="K270" s="175"/>
      <c r="L270" s="175"/>
      <c r="M270" s="150" t="s">
        <v>293</v>
      </c>
      <c r="N270" s="150" t="s">
        <v>293</v>
      </c>
      <c r="O270" s="176" t="b">
        <v>1</v>
      </c>
      <c r="P270" s="175"/>
      <c r="Q270" s="175"/>
      <c r="R270" s="175"/>
      <c r="S270" s="175"/>
      <c r="T270" s="175"/>
      <c r="U270" s="175"/>
      <c r="V270" s="154"/>
      <c r="W270" s="154"/>
      <c r="X270" s="154"/>
      <c r="Y270" s="154"/>
      <c r="Z270" s="154"/>
    </row>
    <row r="271" ht="22.5" customHeight="1">
      <c r="A271" s="155"/>
      <c r="B271" s="175"/>
      <c r="C271" s="176"/>
      <c r="D271" s="176"/>
      <c r="E271" s="176"/>
      <c r="F271" s="175"/>
      <c r="G271" s="175"/>
      <c r="H271" s="176"/>
      <c r="I271" s="176"/>
      <c r="J271" s="175"/>
      <c r="K271" s="175"/>
      <c r="L271" s="175"/>
      <c r="M271" s="150" t="s">
        <v>293</v>
      </c>
      <c r="N271" s="150" t="s">
        <v>293</v>
      </c>
      <c r="O271" s="176" t="b">
        <v>1</v>
      </c>
      <c r="P271" s="175"/>
      <c r="Q271" s="175"/>
      <c r="R271" s="175"/>
      <c r="S271" s="175"/>
      <c r="T271" s="175"/>
      <c r="U271" s="175"/>
      <c r="V271" s="154"/>
      <c r="W271" s="154"/>
      <c r="X271" s="154"/>
      <c r="Y271" s="154"/>
      <c r="Z271" s="154"/>
    </row>
    <row r="272" ht="22.5" customHeight="1">
      <c r="A272" s="149"/>
      <c r="B272" s="175"/>
      <c r="C272" s="176"/>
      <c r="D272" s="176"/>
      <c r="E272" s="176"/>
      <c r="F272" s="175"/>
      <c r="G272" s="175"/>
      <c r="H272" s="176"/>
      <c r="I272" s="176"/>
      <c r="J272" s="175"/>
      <c r="K272" s="175"/>
      <c r="L272" s="175"/>
      <c r="M272" s="150" t="s">
        <v>293</v>
      </c>
      <c r="N272" s="150" t="s">
        <v>293</v>
      </c>
      <c r="O272" s="176" t="b">
        <v>1</v>
      </c>
      <c r="P272" s="175"/>
      <c r="Q272" s="175"/>
      <c r="R272" s="175"/>
      <c r="S272" s="175"/>
      <c r="T272" s="175"/>
      <c r="U272" s="175"/>
      <c r="V272" s="154"/>
      <c r="W272" s="154"/>
      <c r="X272" s="154"/>
      <c r="Y272" s="154"/>
      <c r="Z272" s="154"/>
    </row>
    <row r="273" ht="22.5" customHeight="1">
      <c r="A273" s="155"/>
      <c r="B273" s="175"/>
      <c r="C273" s="176"/>
      <c r="D273" s="176"/>
      <c r="E273" s="176"/>
      <c r="F273" s="175"/>
      <c r="G273" s="175"/>
      <c r="H273" s="176"/>
      <c r="I273" s="176"/>
      <c r="J273" s="175"/>
      <c r="K273" s="175"/>
      <c r="L273" s="175"/>
      <c r="M273" s="150" t="s">
        <v>293</v>
      </c>
      <c r="N273" s="150" t="s">
        <v>293</v>
      </c>
      <c r="O273" s="176" t="b">
        <v>1</v>
      </c>
      <c r="P273" s="175"/>
      <c r="Q273" s="175"/>
      <c r="R273" s="175"/>
      <c r="S273" s="175"/>
      <c r="T273" s="175"/>
      <c r="U273" s="175"/>
      <c r="V273" s="154"/>
      <c r="W273" s="154"/>
      <c r="X273" s="154"/>
      <c r="Y273" s="154"/>
      <c r="Z273" s="154"/>
    </row>
    <row r="274" ht="22.5" customHeight="1">
      <c r="A274" s="149"/>
      <c r="B274" s="175"/>
      <c r="C274" s="176"/>
      <c r="D274" s="176"/>
      <c r="E274" s="176"/>
      <c r="F274" s="175"/>
      <c r="G274" s="175"/>
      <c r="H274" s="176"/>
      <c r="I274" s="177"/>
      <c r="J274" s="175"/>
      <c r="K274" s="175"/>
      <c r="L274" s="176" t="s">
        <v>351</v>
      </c>
      <c r="M274" s="150" t="s">
        <v>293</v>
      </c>
      <c r="N274" s="150" t="s">
        <v>293</v>
      </c>
      <c r="O274" s="176" t="b">
        <v>1</v>
      </c>
      <c r="P274" s="175"/>
      <c r="Q274" s="175"/>
      <c r="R274" s="175"/>
      <c r="S274" s="175"/>
      <c r="T274" s="175"/>
      <c r="U274" s="175"/>
      <c r="V274" s="154"/>
      <c r="W274" s="154"/>
      <c r="X274" s="154"/>
      <c r="Y274" s="154"/>
      <c r="Z274" s="154"/>
    </row>
    <row r="275" ht="22.5" customHeight="1">
      <c r="A275" s="155"/>
      <c r="B275" s="175"/>
      <c r="C275" s="176"/>
      <c r="D275" s="176"/>
      <c r="E275" s="176"/>
      <c r="F275" s="175"/>
      <c r="G275" s="175"/>
      <c r="H275" s="176"/>
      <c r="I275" s="176"/>
      <c r="J275" s="175"/>
      <c r="K275" s="175"/>
      <c r="L275" s="175"/>
      <c r="M275" s="150" t="s">
        <v>293</v>
      </c>
      <c r="N275" s="150" t="s">
        <v>293</v>
      </c>
      <c r="O275" s="176" t="b">
        <v>1</v>
      </c>
      <c r="P275" s="175"/>
      <c r="Q275" s="175"/>
      <c r="R275" s="175"/>
      <c r="S275" s="175"/>
      <c r="T275" s="175"/>
      <c r="U275" s="175"/>
      <c r="V275" s="154"/>
      <c r="W275" s="154"/>
      <c r="X275" s="154"/>
      <c r="Y275" s="154"/>
      <c r="Z275" s="154"/>
    </row>
    <row r="276" ht="22.5" customHeight="1">
      <c r="A276" s="149"/>
      <c r="B276" s="175"/>
      <c r="C276" s="176"/>
      <c r="D276" s="176"/>
      <c r="E276" s="176"/>
      <c r="F276" s="175"/>
      <c r="G276" s="175"/>
      <c r="H276" s="176"/>
      <c r="I276" s="177"/>
      <c r="J276" s="175"/>
      <c r="K276" s="175"/>
      <c r="L276" s="175"/>
      <c r="M276" s="150" t="s">
        <v>293</v>
      </c>
      <c r="N276" s="150" t="s">
        <v>293</v>
      </c>
      <c r="O276" s="176" t="b">
        <v>1</v>
      </c>
      <c r="P276" s="175"/>
      <c r="Q276" s="175"/>
      <c r="R276" s="175"/>
      <c r="S276" s="175"/>
      <c r="T276" s="175"/>
      <c r="U276" s="175"/>
      <c r="V276" s="154"/>
      <c r="W276" s="154"/>
      <c r="X276" s="154"/>
      <c r="Y276" s="154"/>
      <c r="Z276" s="154"/>
    </row>
    <row r="277" ht="22.5" customHeight="1">
      <c r="A277" s="155"/>
      <c r="B277" s="175"/>
      <c r="C277" s="176"/>
      <c r="D277" s="176"/>
      <c r="E277" s="176"/>
      <c r="F277" s="175"/>
      <c r="G277" s="175"/>
      <c r="H277" s="176"/>
      <c r="I277" s="177"/>
      <c r="J277" s="175"/>
      <c r="K277" s="175"/>
      <c r="L277" s="175"/>
      <c r="M277" s="150" t="s">
        <v>293</v>
      </c>
      <c r="N277" s="150" t="s">
        <v>293</v>
      </c>
      <c r="O277" s="176" t="b">
        <v>1</v>
      </c>
      <c r="P277" s="175"/>
      <c r="Q277" s="175"/>
      <c r="R277" s="175"/>
      <c r="S277" s="175"/>
      <c r="T277" s="175"/>
      <c r="U277" s="175"/>
      <c r="V277" s="154"/>
      <c r="W277" s="154"/>
      <c r="X277" s="154"/>
      <c r="Y277" s="154"/>
      <c r="Z277" s="154"/>
    </row>
    <row r="278" ht="22.5" customHeight="1">
      <c r="A278" s="149"/>
      <c r="B278" s="175"/>
      <c r="C278" s="176"/>
      <c r="D278" s="176"/>
      <c r="E278" s="176"/>
      <c r="F278" s="175"/>
      <c r="G278" s="175"/>
      <c r="H278" s="176"/>
      <c r="I278" s="176"/>
      <c r="J278" s="175"/>
      <c r="K278" s="175"/>
      <c r="L278" s="175"/>
      <c r="M278" s="150" t="s">
        <v>293</v>
      </c>
      <c r="N278" s="150" t="s">
        <v>293</v>
      </c>
      <c r="O278" s="176" t="b">
        <v>1</v>
      </c>
      <c r="P278" s="175"/>
      <c r="Q278" s="175"/>
      <c r="R278" s="175"/>
      <c r="S278" s="175"/>
      <c r="T278" s="175"/>
      <c r="U278" s="175"/>
      <c r="V278" s="154"/>
      <c r="W278" s="154"/>
      <c r="X278" s="154"/>
      <c r="Y278" s="154"/>
      <c r="Z278" s="154"/>
    </row>
    <row r="279" ht="22.5" customHeight="1">
      <c r="A279" s="155"/>
      <c r="B279" s="175"/>
      <c r="C279" s="176"/>
      <c r="D279" s="176"/>
      <c r="E279" s="176"/>
      <c r="F279" s="175"/>
      <c r="G279" s="175"/>
      <c r="H279" s="176"/>
      <c r="I279" s="176"/>
      <c r="J279" s="175"/>
      <c r="K279" s="175"/>
      <c r="L279" s="175"/>
      <c r="M279" s="150" t="s">
        <v>293</v>
      </c>
      <c r="N279" s="150" t="s">
        <v>293</v>
      </c>
      <c r="O279" s="176" t="b">
        <v>1</v>
      </c>
      <c r="P279" s="175"/>
      <c r="Q279" s="175"/>
      <c r="R279" s="175"/>
      <c r="S279" s="175"/>
      <c r="T279" s="175"/>
      <c r="U279" s="175"/>
      <c r="V279" s="154"/>
      <c r="W279" s="154"/>
      <c r="X279" s="154"/>
      <c r="Y279" s="154"/>
      <c r="Z279" s="154"/>
    </row>
    <row r="280" ht="22.5" customHeight="1">
      <c r="A280" s="149"/>
      <c r="B280" s="175"/>
      <c r="C280" s="176"/>
      <c r="D280" s="176"/>
      <c r="E280" s="176"/>
      <c r="F280" s="175"/>
      <c r="G280" s="175"/>
      <c r="H280" s="176"/>
      <c r="I280" s="176"/>
      <c r="J280" s="175"/>
      <c r="K280" s="175"/>
      <c r="L280" s="175"/>
      <c r="M280" s="150" t="s">
        <v>293</v>
      </c>
      <c r="N280" s="150" t="s">
        <v>293</v>
      </c>
      <c r="O280" s="176" t="b">
        <v>1</v>
      </c>
      <c r="P280" s="175"/>
      <c r="Q280" s="175"/>
      <c r="R280" s="175"/>
      <c r="S280" s="175"/>
      <c r="T280" s="175"/>
      <c r="U280" s="175"/>
      <c r="V280" s="154"/>
      <c r="W280" s="154"/>
      <c r="X280" s="154"/>
      <c r="Y280" s="154"/>
      <c r="Z280" s="154"/>
    </row>
    <row r="281" ht="22.5" customHeight="1">
      <c r="A281" s="155"/>
      <c r="B281" s="175"/>
      <c r="C281" s="176"/>
      <c r="D281" s="176"/>
      <c r="E281" s="176"/>
      <c r="F281" s="175"/>
      <c r="G281" s="175"/>
      <c r="H281" s="176"/>
      <c r="I281" s="177"/>
      <c r="J281" s="175"/>
      <c r="K281" s="175"/>
      <c r="L281" s="175"/>
      <c r="M281" s="150" t="s">
        <v>293</v>
      </c>
      <c r="N281" s="150" t="s">
        <v>293</v>
      </c>
      <c r="O281" s="176" t="b">
        <v>1</v>
      </c>
      <c r="P281" s="175"/>
      <c r="Q281" s="175"/>
      <c r="R281" s="175"/>
      <c r="S281" s="175"/>
      <c r="T281" s="175"/>
      <c r="U281" s="175"/>
      <c r="V281" s="154"/>
      <c r="W281" s="154"/>
      <c r="X281" s="154"/>
      <c r="Y281" s="154"/>
      <c r="Z281" s="154"/>
    </row>
    <row r="282" ht="22.5" customHeight="1">
      <c r="A282" s="149"/>
      <c r="B282" s="175"/>
      <c r="C282" s="176"/>
      <c r="D282" s="176"/>
      <c r="E282" s="176"/>
      <c r="F282" s="175"/>
      <c r="G282" s="175"/>
      <c r="H282" s="176"/>
      <c r="I282" s="176"/>
      <c r="J282" s="175"/>
      <c r="K282" s="175"/>
      <c r="L282" s="175"/>
      <c r="M282" s="150" t="s">
        <v>293</v>
      </c>
      <c r="N282" s="150" t="s">
        <v>293</v>
      </c>
      <c r="O282" s="176" t="b">
        <v>1</v>
      </c>
      <c r="P282" s="175"/>
      <c r="Q282" s="175"/>
      <c r="R282" s="175"/>
      <c r="S282" s="175"/>
      <c r="T282" s="175"/>
      <c r="U282" s="175"/>
      <c r="V282" s="154"/>
      <c r="W282" s="154"/>
      <c r="X282" s="154"/>
      <c r="Y282" s="154"/>
      <c r="Z282" s="154"/>
    </row>
    <row r="283" ht="22.5" customHeight="1">
      <c r="A283" s="155"/>
      <c r="B283" s="175"/>
      <c r="C283" s="176"/>
      <c r="D283" s="176"/>
      <c r="E283" s="176"/>
      <c r="F283" s="175"/>
      <c r="G283" s="175"/>
      <c r="H283" s="176"/>
      <c r="I283" s="177"/>
      <c r="J283" s="175"/>
      <c r="K283" s="175"/>
      <c r="L283" s="175"/>
      <c r="M283" s="150" t="s">
        <v>293</v>
      </c>
      <c r="N283" s="150" t="s">
        <v>293</v>
      </c>
      <c r="O283" s="176" t="b">
        <v>1</v>
      </c>
      <c r="P283" s="175"/>
      <c r="Q283" s="175"/>
      <c r="R283" s="175"/>
      <c r="S283" s="175"/>
      <c r="T283" s="175"/>
      <c r="U283" s="175"/>
      <c r="V283" s="154"/>
      <c r="W283" s="154"/>
      <c r="X283" s="154"/>
      <c r="Y283" s="154"/>
      <c r="Z283" s="154"/>
    </row>
    <row r="284" ht="22.5" customHeight="1">
      <c r="A284" s="149"/>
      <c r="B284" s="175"/>
      <c r="C284" s="176"/>
      <c r="D284" s="176"/>
      <c r="E284" s="176"/>
      <c r="F284" s="175"/>
      <c r="G284" s="175"/>
      <c r="H284" s="176"/>
      <c r="I284" s="177"/>
      <c r="J284" s="175"/>
      <c r="K284" s="175"/>
      <c r="L284" s="175"/>
      <c r="M284" s="150" t="s">
        <v>293</v>
      </c>
      <c r="N284" s="150" t="s">
        <v>293</v>
      </c>
      <c r="O284" s="176" t="b">
        <v>1</v>
      </c>
      <c r="P284" s="175"/>
      <c r="Q284" s="175"/>
      <c r="R284" s="175"/>
      <c r="S284" s="175"/>
      <c r="T284" s="175"/>
      <c r="U284" s="175"/>
      <c r="V284" s="154"/>
      <c r="W284" s="154"/>
      <c r="X284" s="154"/>
      <c r="Y284" s="154"/>
      <c r="Z284" s="154"/>
    </row>
    <row r="285" ht="22.5" customHeight="1">
      <c r="A285" s="155"/>
      <c r="B285" s="175"/>
      <c r="C285" s="176"/>
      <c r="D285" s="176"/>
      <c r="E285" s="176"/>
      <c r="F285" s="175"/>
      <c r="G285" s="175"/>
      <c r="H285" s="176"/>
      <c r="I285" s="177"/>
      <c r="J285" s="175"/>
      <c r="K285" s="175"/>
      <c r="L285" s="175"/>
      <c r="M285" s="150" t="s">
        <v>293</v>
      </c>
      <c r="N285" s="150" t="s">
        <v>293</v>
      </c>
      <c r="O285" s="176" t="b">
        <v>1</v>
      </c>
      <c r="P285" s="175"/>
      <c r="Q285" s="175"/>
      <c r="R285" s="175"/>
      <c r="S285" s="175"/>
      <c r="T285" s="175"/>
      <c r="U285" s="175"/>
      <c r="V285" s="154"/>
      <c r="W285" s="154"/>
      <c r="X285" s="154"/>
      <c r="Y285" s="154"/>
      <c r="Z285" s="154"/>
    </row>
    <row r="286" ht="22.5" customHeight="1">
      <c r="A286" s="149"/>
      <c r="B286" s="175"/>
      <c r="C286" s="176"/>
      <c r="D286" s="176"/>
      <c r="E286" s="176"/>
      <c r="F286" s="175"/>
      <c r="G286" s="175"/>
      <c r="H286" s="176"/>
      <c r="I286" s="177"/>
      <c r="J286" s="175"/>
      <c r="K286" s="175"/>
      <c r="L286" s="175"/>
      <c r="M286" s="150" t="s">
        <v>293</v>
      </c>
      <c r="N286" s="150" t="s">
        <v>293</v>
      </c>
      <c r="O286" s="176" t="b">
        <v>1</v>
      </c>
      <c r="P286" s="175"/>
      <c r="Q286" s="175"/>
      <c r="R286" s="175"/>
      <c r="S286" s="175"/>
      <c r="T286" s="175"/>
      <c r="U286" s="175"/>
      <c r="V286" s="154"/>
      <c r="W286" s="154"/>
      <c r="X286" s="154"/>
      <c r="Y286" s="154"/>
      <c r="Z286" s="154"/>
    </row>
    <row r="287" ht="22.5" customHeight="1">
      <c r="A287" s="155"/>
      <c r="B287" s="175"/>
      <c r="C287" s="176"/>
      <c r="D287" s="176"/>
      <c r="E287" s="176"/>
      <c r="F287" s="175"/>
      <c r="G287" s="175"/>
      <c r="H287" s="176"/>
      <c r="I287" s="176"/>
      <c r="J287" s="175"/>
      <c r="K287" s="175"/>
      <c r="L287" s="175"/>
      <c r="M287" s="150" t="s">
        <v>293</v>
      </c>
      <c r="N287" s="150" t="s">
        <v>293</v>
      </c>
      <c r="O287" s="176" t="b">
        <v>1</v>
      </c>
      <c r="P287" s="175"/>
      <c r="Q287" s="175"/>
      <c r="R287" s="175"/>
      <c r="S287" s="175"/>
      <c r="T287" s="175"/>
      <c r="U287" s="175"/>
      <c r="V287" s="154"/>
      <c r="W287" s="154"/>
      <c r="X287" s="154"/>
      <c r="Y287" s="154"/>
      <c r="Z287" s="154"/>
    </row>
    <row r="288" ht="22.5" customHeight="1">
      <c r="A288" s="149"/>
      <c r="B288" s="175"/>
      <c r="C288" s="176"/>
      <c r="D288" s="176"/>
      <c r="E288" s="176"/>
      <c r="F288" s="175"/>
      <c r="G288" s="175"/>
      <c r="H288" s="176"/>
      <c r="I288" s="177"/>
      <c r="J288" s="175"/>
      <c r="K288" s="175"/>
      <c r="L288" s="175"/>
      <c r="M288" s="150" t="s">
        <v>293</v>
      </c>
      <c r="N288" s="150" t="s">
        <v>293</v>
      </c>
      <c r="O288" s="176" t="b">
        <v>1</v>
      </c>
      <c r="P288" s="175"/>
      <c r="Q288" s="175"/>
      <c r="R288" s="175"/>
      <c r="S288" s="175"/>
      <c r="T288" s="175"/>
      <c r="U288" s="175"/>
      <c r="V288" s="154"/>
      <c r="W288" s="154"/>
      <c r="X288" s="154"/>
      <c r="Y288" s="154"/>
      <c r="Z288" s="154"/>
    </row>
    <row r="289" ht="22.5" customHeight="1">
      <c r="A289" s="155"/>
      <c r="B289" s="175"/>
      <c r="C289" s="176"/>
      <c r="D289" s="176"/>
      <c r="E289" s="176"/>
      <c r="F289" s="175"/>
      <c r="G289" s="175"/>
      <c r="H289" s="176"/>
      <c r="I289" s="177"/>
      <c r="J289" s="175"/>
      <c r="K289" s="175"/>
      <c r="L289" s="175"/>
      <c r="M289" s="150" t="s">
        <v>293</v>
      </c>
      <c r="N289" s="150" t="s">
        <v>293</v>
      </c>
      <c r="O289" s="176" t="b">
        <v>1</v>
      </c>
      <c r="P289" s="175"/>
      <c r="Q289" s="175"/>
      <c r="R289" s="175"/>
      <c r="S289" s="175"/>
      <c r="T289" s="175"/>
      <c r="U289" s="175"/>
      <c r="V289" s="154"/>
      <c r="W289" s="154"/>
      <c r="X289" s="154"/>
      <c r="Y289" s="154"/>
      <c r="Z289" s="154"/>
    </row>
    <row r="290" ht="22.5" customHeight="1">
      <c r="A290" s="149"/>
      <c r="B290" s="175"/>
      <c r="C290" s="176"/>
      <c r="D290" s="176"/>
      <c r="E290" s="176"/>
      <c r="F290" s="175"/>
      <c r="G290" s="175"/>
      <c r="H290" s="176"/>
      <c r="I290" s="176"/>
      <c r="J290" s="175"/>
      <c r="K290" s="175"/>
      <c r="L290" s="175"/>
      <c r="M290" s="150" t="s">
        <v>293</v>
      </c>
      <c r="N290" s="150" t="s">
        <v>293</v>
      </c>
      <c r="O290" s="176" t="b">
        <v>1</v>
      </c>
      <c r="P290" s="175"/>
      <c r="Q290" s="175"/>
      <c r="R290" s="175"/>
      <c r="S290" s="175"/>
      <c r="T290" s="175"/>
      <c r="U290" s="175"/>
      <c r="V290" s="154"/>
      <c r="W290" s="154"/>
      <c r="X290" s="154"/>
      <c r="Y290" s="154"/>
      <c r="Z290" s="154"/>
    </row>
    <row r="291" ht="22.5" customHeight="1">
      <c r="A291" s="155"/>
      <c r="B291" s="175"/>
      <c r="C291" s="176"/>
      <c r="D291" s="176"/>
      <c r="E291" s="176"/>
      <c r="F291" s="175"/>
      <c r="G291" s="175"/>
      <c r="H291" s="176"/>
      <c r="I291" s="176"/>
      <c r="J291" s="175"/>
      <c r="K291" s="175"/>
      <c r="L291" s="175"/>
      <c r="M291" s="150" t="s">
        <v>293</v>
      </c>
      <c r="N291" s="150" t="s">
        <v>293</v>
      </c>
      <c r="O291" s="176" t="b">
        <v>1</v>
      </c>
      <c r="P291" s="175"/>
      <c r="Q291" s="175"/>
      <c r="R291" s="175"/>
      <c r="S291" s="175"/>
      <c r="T291" s="175"/>
      <c r="U291" s="175"/>
      <c r="V291" s="154"/>
      <c r="W291" s="154"/>
      <c r="X291" s="154"/>
      <c r="Y291" s="154"/>
      <c r="Z291" s="154"/>
    </row>
    <row r="292" ht="22.5" customHeight="1">
      <c r="A292" s="149"/>
      <c r="B292" s="175"/>
      <c r="C292" s="176"/>
      <c r="D292" s="176"/>
      <c r="E292" s="176"/>
      <c r="F292" s="175"/>
      <c r="G292" s="175"/>
      <c r="H292" s="176"/>
      <c r="I292" s="177"/>
      <c r="J292" s="175"/>
      <c r="K292" s="175"/>
      <c r="L292" s="175"/>
      <c r="M292" s="150" t="s">
        <v>293</v>
      </c>
      <c r="N292" s="150" t="s">
        <v>293</v>
      </c>
      <c r="O292" s="176" t="b">
        <v>1</v>
      </c>
      <c r="P292" s="175"/>
      <c r="Q292" s="175"/>
      <c r="R292" s="175"/>
      <c r="S292" s="175"/>
      <c r="T292" s="175"/>
      <c r="U292" s="175"/>
      <c r="V292" s="154"/>
      <c r="W292" s="154"/>
      <c r="X292" s="154"/>
      <c r="Y292" s="154"/>
      <c r="Z292" s="154"/>
    </row>
    <row r="293" ht="22.5" customHeight="1">
      <c r="A293" s="155"/>
      <c r="B293" s="175"/>
      <c r="C293" s="176"/>
      <c r="D293" s="176"/>
      <c r="E293" s="176"/>
      <c r="F293" s="175"/>
      <c r="G293" s="175"/>
      <c r="H293" s="176"/>
      <c r="I293" s="176"/>
      <c r="J293" s="175"/>
      <c r="K293" s="175"/>
      <c r="L293" s="175"/>
      <c r="M293" s="150" t="s">
        <v>293</v>
      </c>
      <c r="N293" s="150" t="s">
        <v>293</v>
      </c>
      <c r="O293" s="176" t="b">
        <v>1</v>
      </c>
      <c r="P293" s="175"/>
      <c r="Q293" s="175"/>
      <c r="R293" s="175"/>
      <c r="S293" s="175"/>
      <c r="T293" s="175"/>
      <c r="U293" s="175"/>
      <c r="V293" s="154"/>
      <c r="W293" s="154"/>
      <c r="X293" s="154"/>
      <c r="Y293" s="154"/>
      <c r="Z293" s="154"/>
    </row>
    <row r="294" ht="22.5" customHeight="1">
      <c r="A294" s="149"/>
      <c r="B294" s="175"/>
      <c r="C294" s="176"/>
      <c r="D294" s="176"/>
      <c r="E294" s="176"/>
      <c r="F294" s="175"/>
      <c r="G294" s="175"/>
      <c r="H294" s="176"/>
      <c r="I294" s="176"/>
      <c r="J294" s="175"/>
      <c r="K294" s="175"/>
      <c r="L294" s="175"/>
      <c r="M294" s="150" t="s">
        <v>293</v>
      </c>
      <c r="N294" s="150" t="s">
        <v>293</v>
      </c>
      <c r="O294" s="176" t="b">
        <v>1</v>
      </c>
      <c r="P294" s="175"/>
      <c r="Q294" s="175"/>
      <c r="R294" s="175"/>
      <c r="S294" s="175"/>
      <c r="T294" s="175"/>
      <c r="U294" s="175"/>
      <c r="V294" s="154"/>
      <c r="W294" s="154"/>
      <c r="X294" s="154"/>
      <c r="Y294" s="154"/>
      <c r="Z294" s="154"/>
    </row>
    <row r="295" ht="22.5" customHeight="1">
      <c r="A295" s="155"/>
      <c r="B295" s="175"/>
      <c r="C295" s="176"/>
      <c r="D295" s="176"/>
      <c r="E295" s="176"/>
      <c r="F295" s="175"/>
      <c r="G295" s="175"/>
      <c r="H295" s="176"/>
      <c r="I295" s="177"/>
      <c r="J295" s="175"/>
      <c r="K295" s="175"/>
      <c r="L295" s="175"/>
      <c r="M295" s="150" t="s">
        <v>293</v>
      </c>
      <c r="N295" s="150" t="s">
        <v>293</v>
      </c>
      <c r="O295" s="176" t="b">
        <v>1</v>
      </c>
      <c r="P295" s="175"/>
      <c r="Q295" s="175"/>
      <c r="R295" s="175"/>
      <c r="S295" s="175"/>
      <c r="T295" s="175"/>
      <c r="U295" s="175"/>
      <c r="V295" s="154"/>
      <c r="W295" s="154"/>
      <c r="X295" s="154"/>
      <c r="Y295" s="154"/>
      <c r="Z295" s="154"/>
    </row>
    <row r="296" ht="22.5" customHeight="1">
      <c r="A296" s="149"/>
      <c r="B296" s="175"/>
      <c r="C296" s="176"/>
      <c r="D296" s="176"/>
      <c r="E296" s="176"/>
      <c r="F296" s="175"/>
      <c r="G296" s="175"/>
      <c r="H296" s="176"/>
      <c r="I296" s="176"/>
      <c r="J296" s="175"/>
      <c r="K296" s="175"/>
      <c r="L296" s="175"/>
      <c r="M296" s="150" t="s">
        <v>293</v>
      </c>
      <c r="N296" s="150" t="s">
        <v>293</v>
      </c>
      <c r="O296" s="176" t="b">
        <v>1</v>
      </c>
      <c r="P296" s="175"/>
      <c r="Q296" s="175"/>
      <c r="R296" s="175"/>
      <c r="S296" s="175"/>
      <c r="T296" s="175"/>
      <c r="U296" s="175"/>
      <c r="V296" s="154"/>
      <c r="W296" s="154"/>
      <c r="X296" s="154"/>
      <c r="Y296" s="154"/>
      <c r="Z296" s="154"/>
    </row>
    <row r="297" ht="22.5" customHeight="1">
      <c r="A297" s="155"/>
      <c r="B297" s="175"/>
      <c r="C297" s="176"/>
      <c r="D297" s="176"/>
      <c r="E297" s="176"/>
      <c r="F297" s="175"/>
      <c r="G297" s="175"/>
      <c r="H297" s="176"/>
      <c r="I297" s="177"/>
      <c r="J297" s="175"/>
      <c r="K297" s="175"/>
      <c r="L297" s="175"/>
      <c r="M297" s="150" t="s">
        <v>293</v>
      </c>
      <c r="N297" s="150" t="s">
        <v>293</v>
      </c>
      <c r="O297" s="176" t="b">
        <v>1</v>
      </c>
      <c r="P297" s="175"/>
      <c r="Q297" s="175"/>
      <c r="R297" s="175"/>
      <c r="S297" s="175"/>
      <c r="T297" s="175"/>
      <c r="U297" s="175"/>
      <c r="V297" s="154"/>
      <c r="W297" s="154"/>
      <c r="X297" s="154"/>
      <c r="Y297" s="154"/>
      <c r="Z297" s="154"/>
    </row>
    <row r="298" ht="22.5" customHeight="1">
      <c r="A298" s="149"/>
      <c r="B298" s="175"/>
      <c r="C298" s="176"/>
      <c r="D298" s="176"/>
      <c r="E298" s="176"/>
      <c r="F298" s="175"/>
      <c r="G298" s="175"/>
      <c r="H298" s="175"/>
      <c r="I298" s="177"/>
      <c r="J298" s="175"/>
      <c r="K298" s="175"/>
      <c r="L298" s="175"/>
      <c r="M298" s="150" t="s">
        <v>293</v>
      </c>
      <c r="N298" s="150" t="s">
        <v>293</v>
      </c>
      <c r="O298" s="176" t="b">
        <v>1</v>
      </c>
      <c r="P298" s="175"/>
      <c r="Q298" s="175"/>
      <c r="R298" s="175"/>
      <c r="S298" s="175"/>
      <c r="T298" s="175"/>
      <c r="U298" s="175"/>
      <c r="V298" s="154"/>
      <c r="W298" s="154"/>
      <c r="X298" s="154"/>
      <c r="Y298" s="154"/>
      <c r="Z298" s="154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7">
    <mergeCell ref="A1:U1"/>
    <mergeCell ref="A2:U2"/>
    <mergeCell ref="A3:U3"/>
    <mergeCell ref="A4:D4"/>
    <mergeCell ref="E4:K4"/>
    <mergeCell ref="L4:P4"/>
    <mergeCell ref="Q4:U4"/>
    <mergeCell ref="D6:F7"/>
    <mergeCell ref="G6:I7"/>
    <mergeCell ref="A8:C8"/>
    <mergeCell ref="D8:F8"/>
    <mergeCell ref="G8:I8"/>
    <mergeCell ref="J6:L7"/>
    <mergeCell ref="M6:O7"/>
    <mergeCell ref="J8:L8"/>
    <mergeCell ref="M8:O8"/>
    <mergeCell ref="P8:U8"/>
    <mergeCell ref="A5:C5"/>
    <mergeCell ref="D5:F5"/>
    <mergeCell ref="G5:I5"/>
    <mergeCell ref="J5:L5"/>
    <mergeCell ref="M5:O5"/>
    <mergeCell ref="P5:U5"/>
    <mergeCell ref="A6:C7"/>
    <mergeCell ref="P6:U7"/>
    <mergeCell ref="A10:U10"/>
    <mergeCell ref="A11:U11"/>
    <mergeCell ref="O12:Q12"/>
    <mergeCell ref="R12:U12"/>
    <mergeCell ref="O13:Q13"/>
    <mergeCell ref="R13:U13"/>
    <mergeCell ref="O17:Q17"/>
    <mergeCell ref="O18:Q18"/>
    <mergeCell ref="O19:Q19"/>
    <mergeCell ref="O20:Q20"/>
    <mergeCell ref="R18:U18"/>
    <mergeCell ref="R19:U19"/>
    <mergeCell ref="R20:U20"/>
    <mergeCell ref="A22:U22"/>
    <mergeCell ref="A23:U23"/>
    <mergeCell ref="O14:Q14"/>
    <mergeCell ref="R14:U14"/>
    <mergeCell ref="O15:Q15"/>
    <mergeCell ref="R15:U15"/>
    <mergeCell ref="O16:Q16"/>
    <mergeCell ref="R16:U16"/>
    <mergeCell ref="R17:U17"/>
  </mergeCells>
  <hyperlinks>
    <hyperlink display="⬅ VỀ DASHBOARD TỔNG QUAN" location="'DASHBOARD TỔNG QUAN'!A1" ref="A4"/>
  </hyperlink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25.0"/>
    <col customWidth="1" min="4" max="5" width="18.0"/>
    <col customWidth="1" min="6" max="8" width="14.0"/>
    <col customWidth="1" min="9" max="9" width="16.0"/>
    <col customWidth="1" min="10" max="10" width="15.0"/>
    <col customWidth="1" min="11" max="11" width="16.0"/>
    <col customWidth="1" min="12" max="12" width="18.0"/>
    <col customWidth="1" min="13" max="13" width="14.0"/>
    <col customWidth="1" min="14" max="14" width="32.0"/>
    <col customWidth="1" min="15" max="26" width="8.86"/>
  </cols>
  <sheetData>
    <row r="1" ht="27.75" customHeight="1">
      <c r="A1" s="3" t="s">
        <v>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6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9.5" customHeight="1">
      <c r="A2" s="9" t="s">
        <v>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0" customHeight="1">
      <c r="A3" s="11" t="s">
        <v>83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1.75" customHeight="1">
      <c r="A4" s="12" t="s">
        <v>93</v>
      </c>
      <c r="B4" s="13"/>
      <c r="C4" s="14"/>
      <c r="D4" s="15" t="s">
        <v>97</v>
      </c>
      <c r="E4" s="13"/>
      <c r="F4" s="13"/>
      <c r="G4" s="14"/>
      <c r="H4" s="16" t="s">
        <v>99</v>
      </c>
      <c r="I4" s="13"/>
      <c r="J4" s="14"/>
      <c r="K4" s="18" t="s">
        <v>100</v>
      </c>
      <c r="L4" s="13"/>
      <c r="M4" s="13"/>
      <c r="N4" s="14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9.5" customHeight="1">
      <c r="A5" s="19" t="s">
        <v>103</v>
      </c>
      <c r="B5" s="14"/>
      <c r="C5" s="21" t="s">
        <v>105</v>
      </c>
      <c r="D5" s="13"/>
      <c r="E5" s="14"/>
      <c r="F5" s="16" t="s">
        <v>107</v>
      </c>
      <c r="G5" s="13"/>
      <c r="H5" s="14"/>
      <c r="I5" s="18" t="s">
        <v>109</v>
      </c>
      <c r="J5" s="13"/>
      <c r="K5" s="14"/>
      <c r="L5" s="25" t="s">
        <v>111</v>
      </c>
      <c r="M5" s="13"/>
      <c r="N5" s="14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4.0" customHeight="1">
      <c r="A6" s="27"/>
      <c r="B6" s="28"/>
      <c r="C6" s="27"/>
      <c r="D6" s="30"/>
      <c r="E6" s="28"/>
      <c r="F6" s="35">
        <f>IF(SUM(G13:G18)&gt;0, SUM(H13:H18)/SUM(G13:G18), 0)</f>
        <v>0</v>
      </c>
      <c r="G6" s="30"/>
      <c r="H6" s="28"/>
      <c r="I6" s="34">
        <f>SUM(J13:J18)</f>
        <v>0</v>
      </c>
      <c r="J6" s="30"/>
      <c r="K6" s="28"/>
      <c r="L6" s="35">
        <f>IF(SUM(G13:G18)&gt;0, SUM(J13:J18)/SUM(G13:G18), 0)</f>
        <v>0</v>
      </c>
      <c r="M6" s="30"/>
      <c r="N6" s="28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0" customHeight="1">
      <c r="A7" s="37"/>
      <c r="B7" s="39"/>
      <c r="C7" s="37"/>
      <c r="D7" s="38"/>
      <c r="E7" s="39"/>
      <c r="F7" s="37"/>
      <c r="G7" s="38"/>
      <c r="H7" s="39"/>
      <c r="I7" s="37"/>
      <c r="J7" s="38"/>
      <c r="K7" s="39"/>
      <c r="L7" s="37"/>
      <c r="M7" s="38"/>
      <c r="N7" s="39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0" customHeight="1">
      <c r="A8" s="41" t="str">
        <f>"Đội ngũ nòng cốt chuyên môn"</f>
        <v>Đội ngũ nòng cốt chuyên môn</v>
      </c>
      <c r="B8" s="14"/>
      <c r="C8" s="41" t="str">
        <f>"Đạt: " &amp; TEXT(SUM(G13:G18)/SUM(F13:F18), "0.0%") &amp; " trên lịch hẹn"</f>
        <v>#DIV/0!</v>
      </c>
      <c r="D8" s="13"/>
      <c r="E8" s="14"/>
      <c r="F8" s="41" t="str">
        <f>"Số mẹ quan tâm giải pháp / Tổng ca"</f>
        <v>Số mẹ quan tâm giải pháp / Tổng ca</v>
      </c>
      <c r="G8" s="13"/>
      <c r="H8" s="14"/>
      <c r="I8" s="41" t="str">
        <f>"Định nghĩa: Người mua combo Danone"</f>
        <v>Định nghĩa: Người mua combo Danone</v>
      </c>
      <c r="J8" s="13"/>
      <c r="K8" s="14"/>
      <c r="L8" s="41" t="str">
        <f>"Tỷ lệ NU combo / Số ca tư vấn"</f>
        <v>Tỷ lệ NU combo / Số ca tư vấn</v>
      </c>
      <c r="M8" s="13"/>
      <c r="N8" s="14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0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4.0" customHeight="1">
      <c r="A10" s="45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6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0" customHeight="1">
      <c r="A11" s="46" t="s">
        <v>144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6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5.5" customHeight="1">
      <c r="A12" s="44" t="s">
        <v>128</v>
      </c>
      <c r="B12" s="44" t="s">
        <v>146</v>
      </c>
      <c r="C12" s="44" t="s">
        <v>147</v>
      </c>
      <c r="D12" s="44" t="s">
        <v>148</v>
      </c>
      <c r="E12" s="44" t="s">
        <v>149</v>
      </c>
      <c r="F12" s="44" t="s">
        <v>150</v>
      </c>
      <c r="G12" s="44" t="s">
        <v>151</v>
      </c>
      <c r="H12" s="44" t="s">
        <v>152</v>
      </c>
      <c r="I12" s="44" t="s">
        <v>153</v>
      </c>
      <c r="J12" s="44" t="s">
        <v>154</v>
      </c>
      <c r="K12" s="44" t="s">
        <v>155</v>
      </c>
      <c r="L12" s="44" t="s">
        <v>156</v>
      </c>
      <c r="M12" s="44" t="s">
        <v>157</v>
      </c>
      <c r="N12" s="44" t="s">
        <v>158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1.75" customHeight="1">
      <c r="A13" s="47">
        <v>1.0</v>
      </c>
      <c r="B13" s="51"/>
      <c r="C13" s="48"/>
      <c r="D13" s="54"/>
      <c r="E13" s="54"/>
      <c r="F13" s="55"/>
      <c r="G13" s="56"/>
      <c r="H13" s="56"/>
      <c r="I13" s="57"/>
      <c r="J13" s="56"/>
      <c r="K13" s="57"/>
      <c r="L13" s="55"/>
      <c r="M13" s="61"/>
      <c r="N13" s="54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1.75" customHeight="1">
      <c r="A14" s="63">
        <v>2.0</v>
      </c>
      <c r="B14" s="65"/>
      <c r="C14" s="66"/>
      <c r="D14" s="68"/>
      <c r="E14" s="68"/>
      <c r="F14" s="69"/>
      <c r="G14" s="70"/>
      <c r="H14" s="70"/>
      <c r="I14" s="71"/>
      <c r="J14" s="70"/>
      <c r="K14" s="71"/>
      <c r="L14" s="69"/>
      <c r="M14" s="72"/>
      <c r="N14" s="68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1.75" customHeight="1">
      <c r="A15" s="47">
        <v>3.0</v>
      </c>
      <c r="B15" s="51"/>
      <c r="C15" s="48"/>
      <c r="D15" s="54"/>
      <c r="E15" s="54"/>
      <c r="F15" s="55"/>
      <c r="G15" s="56"/>
      <c r="H15" s="56"/>
      <c r="I15" s="57"/>
      <c r="J15" s="56"/>
      <c r="K15" s="57"/>
      <c r="L15" s="55"/>
      <c r="M15" s="61"/>
      <c r="N15" s="54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1.75" customHeight="1">
      <c r="A16" s="63">
        <v>4.0</v>
      </c>
      <c r="B16" s="65"/>
      <c r="C16" s="66"/>
      <c r="D16" s="68"/>
      <c r="E16" s="68"/>
      <c r="F16" s="69"/>
      <c r="G16" s="70"/>
      <c r="H16" s="70"/>
      <c r="I16" s="71"/>
      <c r="J16" s="70"/>
      <c r="K16" s="71"/>
      <c r="L16" s="69"/>
      <c r="M16" s="72"/>
      <c r="N16" s="68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1.75" customHeight="1">
      <c r="A17" s="47">
        <v>5.0</v>
      </c>
      <c r="B17" s="51"/>
      <c r="C17" s="48"/>
      <c r="D17" s="54"/>
      <c r="E17" s="54"/>
      <c r="F17" s="55"/>
      <c r="G17" s="56"/>
      <c r="H17" s="56"/>
      <c r="I17" s="57"/>
      <c r="J17" s="56"/>
      <c r="K17" s="57"/>
      <c r="L17" s="55"/>
      <c r="M17" s="61"/>
      <c r="N17" s="54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1.75" customHeight="1">
      <c r="A18" s="63">
        <v>6.0</v>
      </c>
      <c r="B18" s="65"/>
      <c r="C18" s="66"/>
      <c r="D18" s="68"/>
      <c r="E18" s="68"/>
      <c r="F18" s="69"/>
      <c r="G18" s="70"/>
      <c r="H18" s="70"/>
      <c r="I18" s="71"/>
      <c r="J18" s="70"/>
      <c r="K18" s="71"/>
      <c r="L18" s="69"/>
      <c r="M18" s="72"/>
      <c r="N18" s="68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4.0" customHeight="1">
      <c r="A19" s="85" t="s">
        <v>167</v>
      </c>
      <c r="B19" s="85" t="s">
        <v>168</v>
      </c>
      <c r="C19" s="85" t="s">
        <v>169</v>
      </c>
      <c r="D19" s="85" t="s">
        <v>170</v>
      </c>
      <c r="E19" s="85" t="s">
        <v>171</v>
      </c>
      <c r="F19" s="89">
        <f t="shared" ref="F19:H19" si="1">SUM(F13:F18)</f>
        <v>0</v>
      </c>
      <c r="G19" s="89">
        <f t="shared" si="1"/>
        <v>0</v>
      </c>
      <c r="H19" s="89">
        <f t="shared" si="1"/>
        <v>0</v>
      </c>
      <c r="I19" s="94">
        <f>IF(G19&gt;0, H19/G19, 0)</f>
        <v>0</v>
      </c>
      <c r="J19" s="89">
        <f>SUM(J13:J18)</f>
        <v>0</v>
      </c>
      <c r="K19" s="94">
        <f>IF(G19&gt;0, J19/G19, 0)</f>
        <v>0</v>
      </c>
      <c r="L19" s="89">
        <f>SUM(L13:L18)</f>
        <v>0</v>
      </c>
      <c r="M19" s="98" t="str">
        <f>AVERAGE(M13:M18)</f>
        <v>#DIV/0!</v>
      </c>
      <c r="N19" s="99" t="s">
        <v>175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4.0" customHeight="1">
      <c r="A21" s="45" t="s">
        <v>176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6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0" customHeight="1">
      <c r="A22" s="102" t="s">
        <v>177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6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5.5" customHeight="1">
      <c r="A23" s="44" t="s">
        <v>128</v>
      </c>
      <c r="B23" s="44" t="s">
        <v>178</v>
      </c>
      <c r="C23" s="44" t="s">
        <v>179</v>
      </c>
      <c r="D23" s="44" t="s">
        <v>180</v>
      </c>
      <c r="E23" s="44" t="s">
        <v>181</v>
      </c>
      <c r="F23" s="44" t="s">
        <v>182</v>
      </c>
      <c r="G23" s="44" t="s">
        <v>183</v>
      </c>
      <c r="H23" s="44" t="s">
        <v>184</v>
      </c>
      <c r="I23" s="44" t="s">
        <v>185</v>
      </c>
      <c r="J23" s="44" t="s">
        <v>186</v>
      </c>
      <c r="K23" s="44" t="s">
        <v>187</v>
      </c>
      <c r="L23" s="44" t="s">
        <v>188</v>
      </c>
      <c r="M23" s="44" t="s">
        <v>189</v>
      </c>
      <c r="N23" s="44" t="s">
        <v>190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9.5" customHeight="1">
      <c r="A24" s="47">
        <v>1.0</v>
      </c>
      <c r="B24" s="51" t="s">
        <v>192</v>
      </c>
      <c r="C24" s="47"/>
      <c r="D24" s="104"/>
      <c r="E24" s="51"/>
      <c r="F24" s="48"/>
      <c r="G24" s="54"/>
      <c r="H24" s="54"/>
      <c r="I24" s="54"/>
      <c r="J24" s="54"/>
      <c r="K24" s="105"/>
      <c r="L24" s="105"/>
      <c r="M24" s="54"/>
      <c r="N24" s="61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9.5" customHeight="1">
      <c r="A25" s="63">
        <v>2.0</v>
      </c>
      <c r="B25" s="65" t="s">
        <v>199</v>
      </c>
      <c r="C25" s="63"/>
      <c r="D25" s="107"/>
      <c r="E25" s="65"/>
      <c r="F25" s="66"/>
      <c r="G25" s="68"/>
      <c r="H25" s="68"/>
      <c r="I25" s="68"/>
      <c r="J25" s="68"/>
      <c r="K25" s="109"/>
      <c r="L25" s="109"/>
      <c r="M25" s="68"/>
      <c r="N25" s="72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9.5" customHeight="1">
      <c r="A26" s="47">
        <v>3.0</v>
      </c>
      <c r="B26" s="51" t="s">
        <v>214</v>
      </c>
      <c r="C26" s="47"/>
      <c r="D26" s="104"/>
      <c r="E26" s="51"/>
      <c r="F26" s="48"/>
      <c r="G26" s="54"/>
      <c r="H26" s="54"/>
      <c r="I26" s="54"/>
      <c r="J26" s="54"/>
      <c r="K26" s="51"/>
      <c r="L26" s="51"/>
      <c r="M26" s="54"/>
      <c r="N26" s="61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9.5" customHeight="1">
      <c r="A27" s="63">
        <v>4.0</v>
      </c>
      <c r="B27" s="65" t="s">
        <v>221</v>
      </c>
      <c r="C27" s="63"/>
      <c r="D27" s="107"/>
      <c r="E27" s="65"/>
      <c r="F27" s="66"/>
      <c r="G27" s="68"/>
      <c r="H27" s="68"/>
      <c r="I27" s="68"/>
      <c r="J27" s="68"/>
      <c r="K27" s="109"/>
      <c r="L27" s="109"/>
      <c r="M27" s="68"/>
      <c r="N27" s="72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9.5" customHeight="1">
      <c r="A28" s="47">
        <v>5.0</v>
      </c>
      <c r="B28" s="51" t="s">
        <v>227</v>
      </c>
      <c r="C28" s="47"/>
      <c r="D28" s="104"/>
      <c r="E28" s="51"/>
      <c r="F28" s="48"/>
      <c r="G28" s="54"/>
      <c r="H28" s="54"/>
      <c r="I28" s="54"/>
      <c r="J28" s="54"/>
      <c r="K28" s="105"/>
      <c r="L28" s="105"/>
      <c r="M28" s="54"/>
      <c r="N28" s="61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9.5" customHeight="1">
      <c r="A29" s="63">
        <v>6.0</v>
      </c>
      <c r="B29" s="65" t="s">
        <v>230</v>
      </c>
      <c r="C29" s="63"/>
      <c r="D29" s="107"/>
      <c r="E29" s="65"/>
      <c r="F29" s="66"/>
      <c r="G29" s="68"/>
      <c r="H29" s="68"/>
      <c r="I29" s="68"/>
      <c r="J29" s="68"/>
      <c r="K29" s="109"/>
      <c r="L29" s="109"/>
      <c r="M29" s="68"/>
      <c r="N29" s="72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9.5" customHeight="1">
      <c r="A30" s="47">
        <v>7.0</v>
      </c>
      <c r="B30" s="51" t="s">
        <v>233</v>
      </c>
      <c r="C30" s="47"/>
      <c r="D30" s="104"/>
      <c r="E30" s="51"/>
      <c r="F30" s="48"/>
      <c r="G30" s="54"/>
      <c r="H30" s="54"/>
      <c r="I30" s="54"/>
      <c r="J30" s="54"/>
      <c r="K30" s="105"/>
      <c r="L30" s="105"/>
      <c r="M30" s="54"/>
      <c r="N30" s="61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9.5" customHeight="1">
      <c r="A31" s="63">
        <v>8.0</v>
      </c>
      <c r="B31" s="65" t="s">
        <v>238</v>
      </c>
      <c r="C31" s="63"/>
      <c r="D31" s="107"/>
      <c r="E31" s="65"/>
      <c r="F31" s="66"/>
      <c r="G31" s="68"/>
      <c r="H31" s="68"/>
      <c r="I31" s="68"/>
      <c r="J31" s="68"/>
      <c r="K31" s="65"/>
      <c r="L31" s="65"/>
      <c r="M31" s="68"/>
      <c r="N31" s="72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9.5" customHeight="1">
      <c r="A32" s="47">
        <v>9.0</v>
      </c>
      <c r="B32" s="51" t="s">
        <v>246</v>
      </c>
      <c r="C32" s="47"/>
      <c r="D32" s="104"/>
      <c r="E32" s="51"/>
      <c r="F32" s="48"/>
      <c r="G32" s="54"/>
      <c r="H32" s="54"/>
      <c r="I32" s="54"/>
      <c r="J32" s="54"/>
      <c r="K32" s="105"/>
      <c r="L32" s="105"/>
      <c r="M32" s="54"/>
      <c r="N32" s="61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9.5" customHeight="1">
      <c r="A33" s="63">
        <v>10.0</v>
      </c>
      <c r="B33" s="65" t="s">
        <v>248</v>
      </c>
      <c r="C33" s="63"/>
      <c r="D33" s="107"/>
      <c r="E33" s="65"/>
      <c r="F33" s="66"/>
      <c r="G33" s="68"/>
      <c r="H33" s="68"/>
      <c r="I33" s="68"/>
      <c r="J33" s="68"/>
      <c r="K33" s="109"/>
      <c r="L33" s="109"/>
      <c r="M33" s="68"/>
      <c r="N33" s="72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6">
    <mergeCell ref="A1:N1"/>
    <mergeCell ref="A2:N2"/>
    <mergeCell ref="A3:N3"/>
    <mergeCell ref="A4:C4"/>
    <mergeCell ref="D4:G4"/>
    <mergeCell ref="H4:J4"/>
    <mergeCell ref="K4:N4"/>
    <mergeCell ref="F6:H7"/>
    <mergeCell ref="I6:K7"/>
    <mergeCell ref="F8:H8"/>
    <mergeCell ref="I8:K8"/>
    <mergeCell ref="L8:N8"/>
    <mergeCell ref="A6:B7"/>
    <mergeCell ref="A8:B8"/>
    <mergeCell ref="C8:E8"/>
    <mergeCell ref="A10:N10"/>
    <mergeCell ref="A11:N11"/>
    <mergeCell ref="A21:N21"/>
    <mergeCell ref="A22:N22"/>
    <mergeCell ref="A5:B5"/>
    <mergeCell ref="C5:E5"/>
    <mergeCell ref="F5:H5"/>
    <mergeCell ref="I5:K5"/>
    <mergeCell ref="L5:N5"/>
    <mergeCell ref="C6:E7"/>
    <mergeCell ref="L6:N7"/>
  </mergeCells>
  <hyperlinks>
    <hyperlink display="⬅ VỀ DASHBOARD TỔNG QUAN" location="'DASHBOARD TỔNG QUAN'!A1" ref="A4"/>
    <hyperlink display="🤰 XEM TAB DỮ LIỆU THAI KỲ &amp; COHORT" location="'DATA THAI KỲ &amp; CONVERT'!A1" ref="D4"/>
  </hyperlink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0AF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15.0"/>
    <col customWidth="1" min="4" max="4" width="16.0"/>
    <col customWidth="1" min="5" max="5" width="15.0"/>
    <col customWidth="1" min="6" max="6" width="16.0"/>
    <col customWidth="1" min="7" max="7" width="14.0"/>
    <col customWidth="1" min="8" max="8" width="17.0"/>
    <col customWidth="1" min="9" max="13" width="14.0"/>
    <col customWidth="1" min="14" max="14" width="15.0"/>
    <col customWidth="1" min="15" max="16" width="14.0"/>
    <col customWidth="1" min="17" max="17" width="16.0"/>
    <col customWidth="1" min="18" max="18" width="32.0"/>
  </cols>
  <sheetData>
    <row r="1" ht="31.5" customHeight="1">
      <c r="A1" s="53" t="s">
        <v>159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58" t="s">
        <v>93</v>
      </c>
      <c r="Q1" s="59"/>
      <c r="R1" s="60"/>
      <c r="S1" s="7"/>
      <c r="T1" s="7"/>
      <c r="U1" s="7"/>
      <c r="V1" s="7"/>
      <c r="W1" s="7"/>
      <c r="X1" s="7"/>
      <c r="Y1" s="7"/>
      <c r="Z1" s="7"/>
    </row>
    <row r="2" ht="19.5" customHeight="1">
      <c r="A2" s="64" t="s">
        <v>160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  <c r="S2" s="7"/>
      <c r="T2" s="7"/>
      <c r="U2" s="7"/>
      <c r="V2" s="7"/>
      <c r="W2" s="7"/>
      <c r="X2" s="7"/>
      <c r="Y2" s="7"/>
      <c r="Z2" s="7"/>
    </row>
    <row r="3" ht="9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1.75" customHeight="1">
      <c r="A4" s="7"/>
      <c r="B4" s="73" t="s">
        <v>163</v>
      </c>
      <c r="C4" s="59"/>
      <c r="D4" s="59"/>
      <c r="E4" s="60"/>
      <c r="F4" s="76" t="s">
        <v>164</v>
      </c>
      <c r="G4" s="77"/>
      <c r="H4" s="77"/>
      <c r="I4" s="78"/>
      <c r="J4" s="79" t="s">
        <v>115</v>
      </c>
      <c r="K4" s="13"/>
      <c r="L4" s="14"/>
      <c r="M4" s="81" t="s">
        <v>165</v>
      </c>
      <c r="N4" s="82"/>
      <c r="O4" s="83"/>
      <c r="P4" s="84" t="s">
        <v>166</v>
      </c>
      <c r="Q4" s="13"/>
      <c r="R4" s="14"/>
      <c r="S4" s="7"/>
      <c r="T4" s="7"/>
      <c r="U4" s="7"/>
      <c r="V4" s="7"/>
      <c r="W4" s="7"/>
      <c r="X4" s="7"/>
      <c r="Y4" s="7"/>
      <c r="Z4" s="7"/>
    </row>
    <row r="5" ht="31.5" customHeight="1">
      <c r="A5" s="7"/>
      <c r="B5" s="86" t="s">
        <v>172</v>
      </c>
      <c r="C5" s="87">
        <v>626.0</v>
      </c>
      <c r="D5" s="88">
        <v>85.0</v>
      </c>
      <c r="E5" s="90">
        <f>IF(C5&gt;0, D5/C5, 0)</f>
        <v>0.1357827476</v>
      </c>
      <c r="F5" s="91">
        <v>157.0</v>
      </c>
      <c r="G5" s="92">
        <v>44.0</v>
      </c>
      <c r="H5" s="93" t="s">
        <v>173</v>
      </c>
      <c r="I5" s="96">
        <f>IF(F5&gt;0, G5/F5, 0)</f>
        <v>0.2802547771</v>
      </c>
      <c r="J5" s="97">
        <f>IF(D5&gt;0, G5/D5, 0)</f>
        <v>0.5176470588</v>
      </c>
      <c r="K5" s="13"/>
      <c r="L5" s="14"/>
      <c r="M5" s="100">
        <f>G5*1300000</f>
        <v>57200000</v>
      </c>
      <c r="N5" s="82"/>
      <c r="O5" s="83"/>
      <c r="P5" s="101" t="str">
        <f>IF(D5&gt;=C5, "🟢 Hoàn thành kế hoạch", IF(D5&gt;0, "🟡 Đang bám sát tiến độ", "⚪ Đang cập nhật dữ liệu"))</f>
        <v>🟡 Đang bám sát tiến độ</v>
      </c>
      <c r="Q5" s="13"/>
      <c r="R5" s="14"/>
      <c r="S5" s="7"/>
      <c r="T5" s="7"/>
      <c r="U5" s="7"/>
      <c r="V5" s="7"/>
      <c r="W5" s="7"/>
      <c r="X5" s="7"/>
      <c r="Y5" s="7"/>
      <c r="Z5" s="7"/>
    </row>
    <row r="6" ht="7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7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7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5.5" customHeight="1">
      <c r="A9" s="103" t="s">
        <v>191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4"/>
      <c r="S9" s="7"/>
      <c r="T9" s="7"/>
      <c r="U9" s="7"/>
      <c r="V9" s="7"/>
      <c r="W9" s="7"/>
      <c r="X9" s="7"/>
      <c r="Y9" s="7"/>
      <c r="Z9" s="7"/>
    </row>
    <row r="10" ht="31.5" customHeight="1">
      <c r="A10" s="44" t="s">
        <v>128</v>
      </c>
      <c r="B10" s="44" t="s">
        <v>195</v>
      </c>
      <c r="C10" s="44" t="s">
        <v>196</v>
      </c>
      <c r="D10" s="44" t="s">
        <v>198</v>
      </c>
      <c r="E10" s="44" t="s">
        <v>200</v>
      </c>
      <c r="F10" s="44" t="s">
        <v>201</v>
      </c>
      <c r="G10" s="44" t="s">
        <v>1</v>
      </c>
      <c r="H10" s="44" t="s">
        <v>203</v>
      </c>
      <c r="I10" s="44" t="s">
        <v>204</v>
      </c>
      <c r="J10" s="108" t="s">
        <v>207</v>
      </c>
      <c r="K10" s="108" t="s">
        <v>209</v>
      </c>
      <c r="L10" s="108" t="s">
        <v>210</v>
      </c>
      <c r="M10" s="108" t="s">
        <v>212</v>
      </c>
      <c r="N10" s="110" t="s">
        <v>213</v>
      </c>
      <c r="O10" s="110" t="s">
        <v>216</v>
      </c>
      <c r="P10" s="110" t="s">
        <v>217</v>
      </c>
      <c r="Q10" s="110" t="s">
        <v>218</v>
      </c>
      <c r="R10" s="111" t="s">
        <v>220</v>
      </c>
      <c r="S10" s="7"/>
      <c r="T10" s="7"/>
      <c r="U10" s="7"/>
      <c r="V10" s="7"/>
      <c r="W10" s="7"/>
      <c r="X10" s="7"/>
      <c r="Y10" s="7"/>
      <c r="Z10" s="7"/>
    </row>
    <row r="11" ht="21.75" customHeight="1">
      <c r="A11" s="112">
        <v>1.0</v>
      </c>
      <c r="B11" s="113" t="s">
        <v>13</v>
      </c>
      <c r="C11" s="112" t="s">
        <v>232</v>
      </c>
      <c r="D11" s="114"/>
      <c r="E11" s="114"/>
      <c r="F11" s="115">
        <v>46275.0</v>
      </c>
      <c r="G11" s="112" t="s">
        <v>14</v>
      </c>
      <c r="H11" s="112" t="s">
        <v>15</v>
      </c>
      <c r="I11" s="116">
        <v>46291.0</v>
      </c>
      <c r="J11" s="117">
        <v>90.0</v>
      </c>
      <c r="K11" s="117">
        <v>50.0</v>
      </c>
      <c r="L11" s="118"/>
      <c r="M11" s="119">
        <f t="shared" ref="M11:M23" si="1">IF(K11="","",IF(K11&gt;0,L11/K11,0))</f>
        <v>0</v>
      </c>
      <c r="N11" s="117"/>
      <c r="O11" s="120"/>
      <c r="P11" s="121" t="str">
        <f t="shared" ref="P11:P23" si="2">IF(N11="","",IF(N11&gt;0,O11/N11,0))</f>
        <v/>
      </c>
      <c r="Q11" s="122" t="str">
        <f t="shared" ref="Q11:Q23" si="3">IF(L11="","",IF(L11&gt;0,O11/L11,0))</f>
        <v/>
      </c>
      <c r="R11" s="114"/>
      <c r="S11" s="7"/>
      <c r="T11" s="7"/>
      <c r="U11" s="7"/>
      <c r="V11" s="7"/>
      <c r="W11" s="7"/>
      <c r="X11" s="7"/>
      <c r="Y11" s="7"/>
      <c r="Z11" s="7"/>
    </row>
    <row r="12" ht="21.75" customHeight="1">
      <c r="A12" s="123">
        <v>2.0</v>
      </c>
      <c r="B12" s="124" t="s">
        <v>24</v>
      </c>
      <c r="C12" s="123" t="s">
        <v>250</v>
      </c>
      <c r="D12" s="125"/>
      <c r="E12" s="125"/>
      <c r="F12" s="126">
        <v>46275.0</v>
      </c>
      <c r="G12" s="123" t="s">
        <v>14</v>
      </c>
      <c r="H12" s="123" t="s">
        <v>15</v>
      </c>
      <c r="I12" s="127"/>
      <c r="J12" s="128">
        <v>90.0</v>
      </c>
      <c r="K12" s="128">
        <v>40.0</v>
      </c>
      <c r="L12" s="129"/>
      <c r="M12" s="130">
        <f t="shared" si="1"/>
        <v>0</v>
      </c>
      <c r="N12" s="128"/>
      <c r="O12" s="132"/>
      <c r="P12" s="133" t="str">
        <f t="shared" si="2"/>
        <v/>
      </c>
      <c r="Q12" s="134" t="str">
        <f t="shared" si="3"/>
        <v/>
      </c>
      <c r="R12" s="125"/>
      <c r="S12" s="7"/>
      <c r="T12" s="7"/>
      <c r="U12" s="7"/>
      <c r="V12" s="7"/>
      <c r="W12" s="7"/>
      <c r="X12" s="7"/>
      <c r="Y12" s="7"/>
      <c r="Z12" s="7"/>
    </row>
    <row r="13" ht="21.75" customHeight="1">
      <c r="A13" s="112">
        <v>3.0</v>
      </c>
      <c r="B13" s="113" t="s">
        <v>37</v>
      </c>
      <c r="C13" s="112" t="s">
        <v>253</v>
      </c>
      <c r="D13" s="114"/>
      <c r="E13" s="114"/>
      <c r="F13" s="115">
        <v>46281.0</v>
      </c>
      <c r="G13" s="112" t="s">
        <v>14</v>
      </c>
      <c r="H13" s="112" t="s">
        <v>15</v>
      </c>
      <c r="I13" s="116"/>
      <c r="J13" s="117">
        <v>90.0</v>
      </c>
      <c r="K13" s="117"/>
      <c r="L13" s="118"/>
      <c r="M13" s="119" t="str">
        <f t="shared" si="1"/>
        <v/>
      </c>
      <c r="N13" s="117"/>
      <c r="O13" s="120"/>
      <c r="P13" s="121" t="str">
        <f t="shared" si="2"/>
        <v/>
      </c>
      <c r="Q13" s="122" t="str">
        <f t="shared" si="3"/>
        <v/>
      </c>
      <c r="R13" s="114"/>
      <c r="S13" s="7"/>
      <c r="T13" s="7"/>
      <c r="U13" s="7"/>
      <c r="V13" s="7"/>
      <c r="W13" s="7"/>
      <c r="X13" s="7"/>
      <c r="Y13" s="7"/>
      <c r="Z13" s="7"/>
    </row>
    <row r="14" ht="21.75" customHeight="1">
      <c r="A14" s="123">
        <v>4.0</v>
      </c>
      <c r="B14" s="124" t="s">
        <v>49</v>
      </c>
      <c r="C14" s="123" t="s">
        <v>254</v>
      </c>
      <c r="D14" s="125"/>
      <c r="E14" s="125"/>
      <c r="F14" s="126">
        <v>46281.0</v>
      </c>
      <c r="G14" s="123" t="s">
        <v>14</v>
      </c>
      <c r="H14" s="123" t="s">
        <v>15</v>
      </c>
      <c r="I14" s="127"/>
      <c r="J14" s="128">
        <v>90.0</v>
      </c>
      <c r="K14" s="128"/>
      <c r="L14" s="129"/>
      <c r="M14" s="130" t="str">
        <f t="shared" si="1"/>
        <v/>
      </c>
      <c r="N14" s="128"/>
      <c r="O14" s="132"/>
      <c r="P14" s="133" t="str">
        <f t="shared" si="2"/>
        <v/>
      </c>
      <c r="Q14" s="134" t="str">
        <f t="shared" si="3"/>
        <v/>
      </c>
      <c r="R14" s="125"/>
      <c r="S14" s="7"/>
      <c r="T14" s="7"/>
      <c r="U14" s="7"/>
      <c r="V14" s="7"/>
      <c r="W14" s="7"/>
      <c r="X14" s="7"/>
      <c r="Y14" s="7"/>
      <c r="Z14" s="7"/>
    </row>
    <row r="15" ht="21.75" customHeight="1">
      <c r="A15" s="112">
        <v>5.0</v>
      </c>
      <c r="B15" s="113" t="s">
        <v>59</v>
      </c>
      <c r="C15" s="112" t="s">
        <v>256</v>
      </c>
      <c r="D15" s="114"/>
      <c r="E15" s="114"/>
      <c r="F15" s="115">
        <v>46281.0</v>
      </c>
      <c r="G15" s="112" t="s">
        <v>14</v>
      </c>
      <c r="H15" s="112" t="s">
        <v>15</v>
      </c>
      <c r="I15" s="116">
        <v>46291.0</v>
      </c>
      <c r="J15" s="117">
        <v>90.0</v>
      </c>
      <c r="K15" s="117">
        <v>30.0</v>
      </c>
      <c r="L15" s="118"/>
      <c r="M15" s="119">
        <f t="shared" si="1"/>
        <v>0</v>
      </c>
      <c r="N15" s="117"/>
      <c r="O15" s="120"/>
      <c r="P15" s="121" t="str">
        <f t="shared" si="2"/>
        <v/>
      </c>
      <c r="Q15" s="122" t="str">
        <f t="shared" si="3"/>
        <v/>
      </c>
      <c r="R15" s="114"/>
      <c r="S15" s="7"/>
      <c r="T15" s="7"/>
      <c r="U15" s="7"/>
      <c r="V15" s="7"/>
      <c r="W15" s="7"/>
      <c r="X15" s="7"/>
      <c r="Y15" s="7"/>
      <c r="Z15" s="7"/>
    </row>
    <row r="16" ht="21.75" customHeight="1">
      <c r="A16" s="123">
        <v>6.0</v>
      </c>
      <c r="B16" s="124" t="s">
        <v>70</v>
      </c>
      <c r="C16" s="123" t="s">
        <v>257</v>
      </c>
      <c r="D16" s="125"/>
      <c r="E16" s="125"/>
      <c r="F16" s="126">
        <v>46280.0</v>
      </c>
      <c r="G16" s="123" t="s">
        <v>14</v>
      </c>
      <c r="H16" s="123" t="s">
        <v>15</v>
      </c>
      <c r="I16" s="127">
        <v>46292.0</v>
      </c>
      <c r="J16" s="128">
        <v>90.0</v>
      </c>
      <c r="K16" s="128">
        <v>20.0</v>
      </c>
      <c r="L16" s="129"/>
      <c r="M16" s="130">
        <f t="shared" si="1"/>
        <v>0</v>
      </c>
      <c r="N16" s="128"/>
      <c r="O16" s="132"/>
      <c r="P16" s="133" t="str">
        <f t="shared" si="2"/>
        <v/>
      </c>
      <c r="Q16" s="134" t="str">
        <f t="shared" si="3"/>
        <v/>
      </c>
      <c r="R16" s="125"/>
      <c r="S16" s="7"/>
      <c r="T16" s="7"/>
      <c r="U16" s="7"/>
      <c r="V16" s="7"/>
      <c r="W16" s="7"/>
      <c r="X16" s="7"/>
      <c r="Y16" s="7"/>
      <c r="Z16" s="7"/>
    </row>
    <row r="17" ht="21.75" customHeight="1">
      <c r="A17" s="112">
        <v>7.0</v>
      </c>
      <c r="B17" s="113" t="s">
        <v>258</v>
      </c>
      <c r="C17" s="112" t="s">
        <v>254</v>
      </c>
      <c r="D17" s="114"/>
      <c r="E17" s="114"/>
      <c r="F17" s="115">
        <v>46287.0</v>
      </c>
      <c r="G17" s="112" t="s">
        <v>14</v>
      </c>
      <c r="H17" s="112" t="s">
        <v>15</v>
      </c>
      <c r="I17" s="116"/>
      <c r="J17" s="117">
        <v>90.0</v>
      </c>
      <c r="K17" s="117"/>
      <c r="L17" s="118"/>
      <c r="M17" s="119" t="str">
        <f t="shared" si="1"/>
        <v/>
      </c>
      <c r="N17" s="117"/>
      <c r="O17" s="120"/>
      <c r="P17" s="121" t="str">
        <f t="shared" si="2"/>
        <v/>
      </c>
      <c r="Q17" s="122" t="str">
        <f t="shared" si="3"/>
        <v/>
      </c>
      <c r="R17" s="114" t="s">
        <v>259</v>
      </c>
      <c r="S17" s="7"/>
      <c r="T17" s="7"/>
      <c r="U17" s="7"/>
      <c r="V17" s="7"/>
      <c r="W17" s="7"/>
      <c r="X17" s="7"/>
      <c r="Y17" s="7"/>
      <c r="Z17" s="7"/>
    </row>
    <row r="18" ht="21.75" customHeight="1">
      <c r="A18" s="123">
        <v>8.0</v>
      </c>
      <c r="B18" s="124" t="s">
        <v>260</v>
      </c>
      <c r="C18" s="123" t="s">
        <v>254</v>
      </c>
      <c r="D18" s="125"/>
      <c r="E18" s="125"/>
      <c r="F18" s="126">
        <v>46280.0</v>
      </c>
      <c r="G18" s="123" t="s">
        <v>14</v>
      </c>
      <c r="H18" s="123" t="s">
        <v>15</v>
      </c>
      <c r="I18" s="127"/>
      <c r="J18" s="128">
        <v>90.0</v>
      </c>
      <c r="K18" s="128"/>
      <c r="L18" s="129"/>
      <c r="M18" s="130" t="str">
        <f t="shared" si="1"/>
        <v/>
      </c>
      <c r="N18" s="128"/>
      <c r="O18" s="132"/>
      <c r="P18" s="133" t="str">
        <f t="shared" si="2"/>
        <v/>
      </c>
      <c r="Q18" s="134" t="str">
        <f t="shared" si="3"/>
        <v/>
      </c>
      <c r="R18" s="125" t="s">
        <v>259</v>
      </c>
      <c r="S18" s="7"/>
      <c r="T18" s="7"/>
      <c r="U18" s="7"/>
      <c r="V18" s="7"/>
      <c r="W18" s="7"/>
      <c r="X18" s="7"/>
      <c r="Y18" s="7"/>
      <c r="Z18" s="7"/>
    </row>
    <row r="19" ht="21.75" customHeight="1">
      <c r="A19" s="112">
        <v>9.0</v>
      </c>
      <c r="B19" s="113" t="s">
        <v>262</v>
      </c>
      <c r="C19" s="112" t="s">
        <v>263</v>
      </c>
      <c r="D19" s="114"/>
      <c r="E19" s="114"/>
      <c r="F19" s="115">
        <v>46287.0</v>
      </c>
      <c r="G19" s="112" t="s">
        <v>14</v>
      </c>
      <c r="H19" s="112" t="s">
        <v>15</v>
      </c>
      <c r="I19" s="116"/>
      <c r="J19" s="117">
        <v>90.0</v>
      </c>
      <c r="K19" s="117"/>
      <c r="L19" s="118"/>
      <c r="M19" s="119" t="str">
        <f t="shared" si="1"/>
        <v/>
      </c>
      <c r="N19" s="117"/>
      <c r="O19" s="120"/>
      <c r="P19" s="121" t="str">
        <f t="shared" si="2"/>
        <v/>
      </c>
      <c r="Q19" s="122" t="str">
        <f t="shared" si="3"/>
        <v/>
      </c>
      <c r="R19" s="114" t="s">
        <v>259</v>
      </c>
      <c r="S19" s="7"/>
      <c r="T19" s="7"/>
      <c r="U19" s="7"/>
      <c r="V19" s="7"/>
      <c r="W19" s="7"/>
      <c r="X19" s="7"/>
      <c r="Y19" s="7"/>
      <c r="Z19" s="7"/>
    </row>
    <row r="20" ht="21.75" customHeight="1">
      <c r="A20" s="123">
        <v>10.0</v>
      </c>
      <c r="B20" s="124" t="s">
        <v>265</v>
      </c>
      <c r="C20" s="123" t="s">
        <v>266</v>
      </c>
      <c r="D20" s="125"/>
      <c r="E20" s="125"/>
      <c r="F20" s="126">
        <v>46283.0</v>
      </c>
      <c r="G20" s="123" t="s">
        <v>14</v>
      </c>
      <c r="H20" s="123" t="s">
        <v>15</v>
      </c>
      <c r="I20" s="127"/>
      <c r="J20" s="128">
        <v>90.0</v>
      </c>
      <c r="K20" s="128"/>
      <c r="L20" s="129"/>
      <c r="M20" s="130" t="str">
        <f t="shared" si="1"/>
        <v/>
      </c>
      <c r="N20" s="128"/>
      <c r="O20" s="132"/>
      <c r="P20" s="133" t="str">
        <f t="shared" si="2"/>
        <v/>
      </c>
      <c r="Q20" s="134" t="str">
        <f t="shared" si="3"/>
        <v/>
      </c>
      <c r="R20" s="125" t="s">
        <v>259</v>
      </c>
      <c r="S20" s="7"/>
      <c r="T20" s="7"/>
      <c r="U20" s="7"/>
      <c r="V20" s="7"/>
      <c r="W20" s="7"/>
      <c r="X20" s="7"/>
      <c r="Y20" s="7"/>
      <c r="Z20" s="7"/>
    </row>
    <row r="21" ht="21.75" customHeight="1">
      <c r="A21" s="112">
        <v>11.0</v>
      </c>
      <c r="B21" s="113" t="s">
        <v>267</v>
      </c>
      <c r="C21" s="112" t="s">
        <v>266</v>
      </c>
      <c r="D21" s="114"/>
      <c r="E21" s="114"/>
      <c r="F21" s="115">
        <v>46283.0</v>
      </c>
      <c r="G21" s="112" t="s">
        <v>14</v>
      </c>
      <c r="H21" s="112" t="s">
        <v>15</v>
      </c>
      <c r="I21" s="116">
        <v>46291.0</v>
      </c>
      <c r="J21" s="117">
        <v>90.0</v>
      </c>
      <c r="K21" s="117"/>
      <c r="L21" s="118"/>
      <c r="M21" s="119" t="str">
        <f t="shared" si="1"/>
        <v/>
      </c>
      <c r="N21" s="117"/>
      <c r="O21" s="120"/>
      <c r="P21" s="121" t="str">
        <f t="shared" si="2"/>
        <v/>
      </c>
      <c r="Q21" s="122" t="str">
        <f t="shared" si="3"/>
        <v/>
      </c>
      <c r="R21" s="114" t="s">
        <v>259</v>
      </c>
      <c r="S21" s="7"/>
      <c r="T21" s="7"/>
      <c r="U21" s="7"/>
      <c r="V21" s="7"/>
      <c r="W21" s="7"/>
      <c r="X21" s="7"/>
      <c r="Y21" s="7"/>
      <c r="Z21" s="7"/>
    </row>
    <row r="22" ht="21.75" customHeight="1">
      <c r="A22" s="123">
        <v>12.0</v>
      </c>
      <c r="B22" s="124" t="s">
        <v>84</v>
      </c>
      <c r="C22" s="123" t="s">
        <v>268</v>
      </c>
      <c r="D22" s="125"/>
      <c r="E22" s="125"/>
      <c r="F22" s="126">
        <v>46288.0</v>
      </c>
      <c r="G22" s="123" t="s">
        <v>14</v>
      </c>
      <c r="H22" s="123" t="s">
        <v>28</v>
      </c>
      <c r="I22" s="127"/>
      <c r="J22" s="128">
        <v>90.0</v>
      </c>
      <c r="K22" s="128"/>
      <c r="L22" s="129"/>
      <c r="M22" s="130" t="str">
        <f t="shared" si="1"/>
        <v/>
      </c>
      <c r="N22" s="128"/>
      <c r="O22" s="132"/>
      <c r="P22" s="133" t="str">
        <f t="shared" si="2"/>
        <v/>
      </c>
      <c r="Q22" s="134" t="str">
        <f t="shared" si="3"/>
        <v/>
      </c>
      <c r="R22" s="125" t="s">
        <v>269</v>
      </c>
      <c r="S22" s="7"/>
      <c r="T22" s="7"/>
      <c r="U22" s="7"/>
      <c r="V22" s="7"/>
      <c r="W22" s="7"/>
      <c r="X22" s="7"/>
      <c r="Y22" s="7"/>
      <c r="Z22" s="7"/>
    </row>
    <row r="23" ht="21.75" customHeight="1">
      <c r="A23" s="112">
        <v>13.0</v>
      </c>
      <c r="B23" s="113" t="s">
        <v>85</v>
      </c>
      <c r="C23" s="112" t="s">
        <v>266</v>
      </c>
      <c r="D23" s="114"/>
      <c r="E23" s="114"/>
      <c r="F23" s="115">
        <v>46288.0</v>
      </c>
      <c r="G23" s="112" t="s">
        <v>14</v>
      </c>
      <c r="H23" s="112" t="s">
        <v>28</v>
      </c>
      <c r="I23" s="116">
        <v>46292.0</v>
      </c>
      <c r="J23" s="117">
        <v>90.0</v>
      </c>
      <c r="K23" s="117"/>
      <c r="L23" s="118"/>
      <c r="M23" s="119" t="str">
        <f t="shared" si="1"/>
        <v/>
      </c>
      <c r="N23" s="117"/>
      <c r="O23" s="120"/>
      <c r="P23" s="121" t="str">
        <f t="shared" si="2"/>
        <v/>
      </c>
      <c r="Q23" s="122" t="str">
        <f t="shared" si="3"/>
        <v/>
      </c>
      <c r="R23" s="114" t="s">
        <v>269</v>
      </c>
      <c r="S23" s="7"/>
      <c r="T23" s="7"/>
      <c r="U23" s="7"/>
      <c r="V23" s="7"/>
      <c r="W23" s="7"/>
      <c r="X23" s="7"/>
      <c r="Y23" s="7"/>
      <c r="Z23" s="7"/>
    </row>
    <row r="24" ht="25.5" customHeight="1">
      <c r="A24" s="138" t="s">
        <v>271</v>
      </c>
      <c r="B24" s="140"/>
      <c r="C24" s="140"/>
      <c r="D24" s="140"/>
      <c r="E24" s="140"/>
      <c r="F24" s="140"/>
      <c r="G24" s="140"/>
      <c r="H24" s="140"/>
      <c r="I24" s="141"/>
      <c r="J24" s="142">
        <f t="shared" ref="J24:L24" si="4">SUM(J11:J23)</f>
        <v>1170</v>
      </c>
      <c r="K24" s="142">
        <f t="shared" si="4"/>
        <v>140</v>
      </c>
      <c r="L24" s="143">
        <f t="shared" si="4"/>
        <v>0</v>
      </c>
      <c r="M24" s="144">
        <f>IF(K24&gt;0, L24/K24, 0)</f>
        <v>0</v>
      </c>
      <c r="N24" s="142">
        <f t="shared" ref="N24:O24" si="5">SUM(N11:N23)</f>
        <v>0</v>
      </c>
      <c r="O24" s="145">
        <f t="shared" si="5"/>
        <v>0</v>
      </c>
      <c r="P24" s="146">
        <f>IF(N24&gt;0, O24/N24, 0)</f>
        <v>0</v>
      </c>
      <c r="Q24" s="147">
        <f>IF(L24&gt;0, O24/L24, 0)</f>
        <v>0</v>
      </c>
      <c r="R24" s="148" t="s">
        <v>290</v>
      </c>
      <c r="S24" s="7"/>
      <c r="T24" s="7"/>
      <c r="U24" s="7"/>
      <c r="V24" s="7"/>
      <c r="W24" s="7"/>
      <c r="X24" s="7"/>
      <c r="Y24" s="7"/>
      <c r="Z24" s="7"/>
    </row>
    <row r="25" ht="12.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5.5" customHeight="1">
      <c r="A26" s="153" t="s">
        <v>292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4"/>
      <c r="S26" s="7"/>
      <c r="T26" s="7"/>
      <c r="U26" s="7"/>
      <c r="V26" s="7"/>
      <c r="W26" s="7"/>
      <c r="X26" s="7"/>
      <c r="Y26" s="7"/>
      <c r="Z26" s="7"/>
    </row>
    <row r="27" ht="25.5" customHeight="1">
      <c r="A27" s="157" t="s">
        <v>128</v>
      </c>
      <c r="B27" s="157" t="s">
        <v>294</v>
      </c>
      <c r="C27" s="157" t="s">
        <v>295</v>
      </c>
      <c r="D27" s="157" t="s">
        <v>296</v>
      </c>
      <c r="E27" s="157" t="s">
        <v>297</v>
      </c>
      <c r="F27" s="157" t="s">
        <v>298</v>
      </c>
      <c r="G27" s="157" t="s">
        <v>299</v>
      </c>
      <c r="H27" s="157" t="s">
        <v>300</v>
      </c>
      <c r="I27" s="157" t="s">
        <v>301</v>
      </c>
      <c r="J27" s="157" t="s">
        <v>302</v>
      </c>
      <c r="K27" s="160" t="s">
        <v>303</v>
      </c>
      <c r="L27" s="13"/>
      <c r="M27" s="13"/>
      <c r="N27" s="13"/>
      <c r="O27" s="13"/>
      <c r="P27" s="13"/>
      <c r="Q27" s="13"/>
      <c r="R27" s="14"/>
      <c r="S27" s="7"/>
      <c r="T27" s="7"/>
      <c r="U27" s="7"/>
      <c r="V27" s="7"/>
      <c r="W27" s="7"/>
      <c r="X27" s="7"/>
      <c r="Y27" s="7"/>
      <c r="Z27" s="7"/>
    </row>
    <row r="28" ht="19.5" customHeight="1">
      <c r="A28" s="161">
        <v>1.0</v>
      </c>
      <c r="B28" s="162"/>
      <c r="C28" s="162"/>
      <c r="D28" s="162"/>
      <c r="E28" s="162"/>
      <c r="F28" s="162"/>
      <c r="G28" s="163"/>
      <c r="H28" s="163"/>
      <c r="I28" s="162"/>
      <c r="J28" s="162"/>
      <c r="K28" s="164"/>
      <c r="L28" s="13"/>
      <c r="M28" s="13"/>
      <c r="N28" s="13"/>
      <c r="O28" s="13"/>
      <c r="P28" s="13"/>
      <c r="Q28" s="13"/>
      <c r="R28" s="14"/>
      <c r="S28" s="7"/>
      <c r="T28" s="7"/>
      <c r="U28" s="7"/>
      <c r="V28" s="7"/>
      <c r="W28" s="7"/>
      <c r="X28" s="7"/>
      <c r="Y28" s="7"/>
      <c r="Z28" s="7"/>
    </row>
    <row r="29" ht="19.5" customHeight="1">
      <c r="A29" s="165">
        <v>2.0</v>
      </c>
      <c r="B29" s="166"/>
      <c r="C29" s="166"/>
      <c r="D29" s="166"/>
      <c r="E29" s="166"/>
      <c r="F29" s="166"/>
      <c r="G29" s="167"/>
      <c r="H29" s="167"/>
      <c r="I29" s="166"/>
      <c r="J29" s="166"/>
      <c r="K29" s="168"/>
      <c r="L29" s="13"/>
      <c r="M29" s="13"/>
      <c r="N29" s="13"/>
      <c r="O29" s="13"/>
      <c r="P29" s="13"/>
      <c r="Q29" s="13"/>
      <c r="R29" s="14"/>
      <c r="S29" s="7"/>
      <c r="T29" s="7"/>
      <c r="U29" s="7"/>
      <c r="V29" s="7"/>
      <c r="W29" s="7"/>
      <c r="X29" s="7"/>
      <c r="Y29" s="7"/>
      <c r="Z29" s="7"/>
    </row>
    <row r="30" ht="19.5" customHeight="1">
      <c r="A30" s="161">
        <v>3.0</v>
      </c>
      <c r="B30" s="162"/>
      <c r="C30" s="162"/>
      <c r="D30" s="162"/>
      <c r="E30" s="162"/>
      <c r="F30" s="162"/>
      <c r="G30" s="163"/>
      <c r="H30" s="163"/>
      <c r="I30" s="162"/>
      <c r="J30" s="162"/>
      <c r="K30" s="164"/>
      <c r="L30" s="13"/>
      <c r="M30" s="13"/>
      <c r="N30" s="13"/>
      <c r="O30" s="13"/>
      <c r="P30" s="13"/>
      <c r="Q30" s="13"/>
      <c r="R30" s="14"/>
      <c r="S30" s="7"/>
      <c r="T30" s="7"/>
      <c r="U30" s="7"/>
      <c r="V30" s="7"/>
      <c r="W30" s="7"/>
      <c r="X30" s="7"/>
      <c r="Y30" s="7"/>
      <c r="Z30" s="7"/>
    </row>
    <row r="31" ht="19.5" customHeight="1">
      <c r="A31" s="165">
        <v>4.0</v>
      </c>
      <c r="B31" s="166"/>
      <c r="C31" s="166"/>
      <c r="D31" s="166"/>
      <c r="E31" s="166"/>
      <c r="F31" s="166"/>
      <c r="G31" s="167"/>
      <c r="H31" s="167"/>
      <c r="I31" s="166"/>
      <c r="J31" s="166"/>
      <c r="K31" s="168"/>
      <c r="L31" s="13"/>
      <c r="M31" s="13"/>
      <c r="N31" s="13"/>
      <c r="O31" s="13"/>
      <c r="P31" s="13"/>
      <c r="Q31" s="13"/>
      <c r="R31" s="14"/>
      <c r="S31" s="7"/>
      <c r="T31" s="7"/>
      <c r="U31" s="7"/>
      <c r="V31" s="7"/>
      <c r="W31" s="7"/>
      <c r="X31" s="7"/>
      <c r="Y31" s="7"/>
      <c r="Z31" s="7"/>
    </row>
    <row r="32" ht="19.5" customHeight="1">
      <c r="A32" s="161">
        <v>5.0</v>
      </c>
      <c r="B32" s="162"/>
      <c r="C32" s="162"/>
      <c r="D32" s="162"/>
      <c r="E32" s="162"/>
      <c r="F32" s="162"/>
      <c r="G32" s="163"/>
      <c r="H32" s="163"/>
      <c r="I32" s="162"/>
      <c r="J32" s="162"/>
      <c r="K32" s="164"/>
      <c r="L32" s="13"/>
      <c r="M32" s="13"/>
      <c r="N32" s="13"/>
      <c r="O32" s="13"/>
      <c r="P32" s="13"/>
      <c r="Q32" s="13"/>
      <c r="R32" s="14"/>
      <c r="S32" s="7"/>
      <c r="T32" s="7"/>
      <c r="U32" s="7"/>
      <c r="V32" s="7"/>
      <c r="W32" s="7"/>
      <c r="X32" s="7"/>
      <c r="Y32" s="7"/>
      <c r="Z32" s="7"/>
    </row>
    <row r="33" ht="19.5" customHeight="1">
      <c r="A33" s="165">
        <v>6.0</v>
      </c>
      <c r="B33" s="166"/>
      <c r="C33" s="166"/>
      <c r="D33" s="166"/>
      <c r="E33" s="166"/>
      <c r="F33" s="166"/>
      <c r="G33" s="167"/>
      <c r="H33" s="167"/>
      <c r="I33" s="166"/>
      <c r="J33" s="166"/>
      <c r="K33" s="168"/>
      <c r="L33" s="13"/>
      <c r="M33" s="13"/>
      <c r="N33" s="13"/>
      <c r="O33" s="13"/>
      <c r="P33" s="13"/>
      <c r="Q33" s="13"/>
      <c r="R33" s="14"/>
      <c r="S33" s="7"/>
      <c r="T33" s="7"/>
      <c r="U33" s="7"/>
      <c r="V33" s="7"/>
      <c r="W33" s="7"/>
      <c r="X33" s="7"/>
      <c r="Y33" s="7"/>
      <c r="Z33" s="7"/>
    </row>
    <row r="34" ht="19.5" customHeight="1">
      <c r="A34" s="161">
        <v>7.0</v>
      </c>
      <c r="B34" s="162"/>
      <c r="C34" s="162"/>
      <c r="D34" s="162"/>
      <c r="E34" s="162"/>
      <c r="F34" s="162"/>
      <c r="G34" s="163"/>
      <c r="H34" s="163"/>
      <c r="I34" s="162"/>
      <c r="J34" s="162"/>
      <c r="K34" s="164"/>
      <c r="L34" s="13"/>
      <c r="M34" s="13"/>
      <c r="N34" s="13"/>
      <c r="O34" s="13"/>
      <c r="P34" s="13"/>
      <c r="Q34" s="13"/>
      <c r="R34" s="14"/>
      <c r="S34" s="7"/>
      <c r="T34" s="7"/>
      <c r="U34" s="7"/>
      <c r="V34" s="7"/>
      <c r="W34" s="7"/>
      <c r="X34" s="7"/>
      <c r="Y34" s="7"/>
      <c r="Z34" s="7"/>
    </row>
    <row r="35" ht="19.5" customHeight="1">
      <c r="A35" s="165">
        <v>8.0</v>
      </c>
      <c r="B35" s="166"/>
      <c r="C35" s="166"/>
      <c r="D35" s="166"/>
      <c r="E35" s="166"/>
      <c r="F35" s="166"/>
      <c r="G35" s="167"/>
      <c r="H35" s="167"/>
      <c r="I35" s="166"/>
      <c r="J35" s="166"/>
      <c r="K35" s="168"/>
      <c r="L35" s="13"/>
      <c r="M35" s="13"/>
      <c r="N35" s="13"/>
      <c r="O35" s="13"/>
      <c r="P35" s="13"/>
      <c r="Q35" s="13"/>
      <c r="R35" s="14"/>
      <c r="S35" s="7"/>
      <c r="T35" s="7"/>
      <c r="U35" s="7"/>
      <c r="V35" s="7"/>
      <c r="W35" s="7"/>
      <c r="X35" s="7"/>
      <c r="Y35" s="7"/>
      <c r="Z35" s="7"/>
    </row>
    <row r="36" ht="24.0" customHeight="1">
      <c r="A36" s="169" t="s">
        <v>308</v>
      </c>
      <c r="B36" s="140"/>
      <c r="C36" s="140"/>
      <c r="D36" s="140"/>
      <c r="E36" s="140"/>
      <c r="F36" s="141"/>
      <c r="G36" s="170">
        <f t="shared" ref="G36:H36" si="6">SUM(G28:G35)</f>
        <v>0</v>
      </c>
      <c r="H36" s="170">
        <f t="shared" si="6"/>
        <v>0</v>
      </c>
      <c r="I36" s="171" t="s">
        <v>311</v>
      </c>
      <c r="J36" s="140"/>
      <c r="K36" s="140"/>
      <c r="L36" s="140"/>
      <c r="M36" s="140"/>
      <c r="N36" s="140"/>
      <c r="O36" s="140"/>
      <c r="P36" s="140"/>
      <c r="Q36" s="140"/>
      <c r="R36" s="141"/>
      <c r="S36" s="7"/>
      <c r="T36" s="7"/>
      <c r="U36" s="7"/>
      <c r="V36" s="7"/>
      <c r="W36" s="7"/>
      <c r="X36" s="7"/>
      <c r="Y36" s="7"/>
      <c r="Z36" s="7"/>
    </row>
    <row r="37" ht="12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5.5" customHeight="1">
      <c r="A38" s="172" t="s">
        <v>312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4"/>
      <c r="S38" s="7"/>
      <c r="T38" s="7"/>
      <c r="U38" s="7"/>
      <c r="V38" s="7"/>
      <c r="W38" s="7"/>
      <c r="X38" s="7"/>
      <c r="Y38" s="7"/>
      <c r="Z38" s="7"/>
    </row>
    <row r="39" ht="25.5" customHeight="1">
      <c r="A39" s="173" t="s">
        <v>128</v>
      </c>
      <c r="B39" s="174" t="s">
        <v>313</v>
      </c>
      <c r="C39" s="14"/>
      <c r="D39" s="173" t="s">
        <v>314</v>
      </c>
      <c r="E39" s="173" t="s">
        <v>315</v>
      </c>
      <c r="F39" s="173" t="s">
        <v>316</v>
      </c>
      <c r="G39" s="173" t="s">
        <v>317</v>
      </c>
      <c r="H39" s="160" t="s">
        <v>318</v>
      </c>
      <c r="I39" s="13"/>
      <c r="J39" s="13"/>
      <c r="K39" s="13"/>
      <c r="L39" s="13"/>
      <c r="M39" s="13"/>
      <c r="N39" s="13"/>
      <c r="O39" s="13"/>
      <c r="P39" s="13"/>
      <c r="Q39" s="13"/>
      <c r="R39" s="14"/>
      <c r="S39" s="7"/>
      <c r="T39" s="7"/>
      <c r="U39" s="7"/>
      <c r="V39" s="7"/>
      <c r="W39" s="7"/>
      <c r="X39" s="7"/>
      <c r="Y39" s="7"/>
      <c r="Z39" s="7"/>
    </row>
    <row r="40" ht="19.5" customHeight="1">
      <c r="A40" s="161">
        <v>1.0</v>
      </c>
      <c r="B40" s="164"/>
      <c r="C40" s="14"/>
      <c r="D40" s="162"/>
      <c r="E40" s="162"/>
      <c r="F40" s="161"/>
      <c r="G40" s="161"/>
      <c r="H40" s="164"/>
      <c r="I40" s="13"/>
      <c r="J40" s="13"/>
      <c r="K40" s="13"/>
      <c r="L40" s="13"/>
      <c r="M40" s="13"/>
      <c r="N40" s="13"/>
      <c r="O40" s="13"/>
      <c r="P40" s="13"/>
      <c r="Q40" s="13"/>
      <c r="R40" s="14"/>
      <c r="S40" s="7"/>
      <c r="T40" s="7"/>
      <c r="U40" s="7"/>
      <c r="V40" s="7"/>
      <c r="W40" s="7"/>
      <c r="X40" s="7"/>
      <c r="Y40" s="7"/>
      <c r="Z40" s="7"/>
    </row>
    <row r="41" ht="19.5" customHeight="1">
      <c r="A41" s="165">
        <v>2.0</v>
      </c>
      <c r="B41" s="168"/>
      <c r="C41" s="14"/>
      <c r="D41" s="166"/>
      <c r="E41" s="166"/>
      <c r="F41" s="165"/>
      <c r="G41" s="165"/>
      <c r="H41" s="168"/>
      <c r="I41" s="13"/>
      <c r="J41" s="13"/>
      <c r="K41" s="13"/>
      <c r="L41" s="13"/>
      <c r="M41" s="13"/>
      <c r="N41" s="13"/>
      <c r="O41" s="13"/>
      <c r="P41" s="13"/>
      <c r="Q41" s="13"/>
      <c r="R41" s="14"/>
      <c r="S41" s="7"/>
      <c r="T41" s="7"/>
      <c r="U41" s="7"/>
      <c r="V41" s="7"/>
      <c r="W41" s="7"/>
      <c r="X41" s="7"/>
      <c r="Y41" s="7"/>
      <c r="Z41" s="7"/>
    </row>
    <row r="42" ht="19.5" customHeight="1">
      <c r="A42" s="161">
        <v>3.0</v>
      </c>
      <c r="B42" s="164"/>
      <c r="C42" s="14"/>
      <c r="D42" s="162"/>
      <c r="E42" s="162"/>
      <c r="F42" s="161"/>
      <c r="G42" s="161"/>
      <c r="H42" s="164"/>
      <c r="I42" s="13"/>
      <c r="J42" s="13"/>
      <c r="K42" s="13"/>
      <c r="L42" s="13"/>
      <c r="M42" s="13"/>
      <c r="N42" s="13"/>
      <c r="O42" s="13"/>
      <c r="P42" s="13"/>
      <c r="Q42" s="13"/>
      <c r="R42" s="14"/>
      <c r="S42" s="7"/>
      <c r="T42" s="7"/>
      <c r="U42" s="7"/>
      <c r="V42" s="7"/>
      <c r="W42" s="7"/>
      <c r="X42" s="7"/>
      <c r="Y42" s="7"/>
      <c r="Z42" s="7"/>
    </row>
    <row r="43" ht="19.5" customHeight="1">
      <c r="A43" s="165">
        <v>4.0</v>
      </c>
      <c r="B43" s="168"/>
      <c r="C43" s="14"/>
      <c r="D43" s="166"/>
      <c r="E43" s="166"/>
      <c r="F43" s="165"/>
      <c r="G43" s="165"/>
      <c r="H43" s="168"/>
      <c r="I43" s="13"/>
      <c r="J43" s="13"/>
      <c r="K43" s="13"/>
      <c r="L43" s="13"/>
      <c r="M43" s="13"/>
      <c r="N43" s="13"/>
      <c r="O43" s="13"/>
      <c r="P43" s="13"/>
      <c r="Q43" s="13"/>
      <c r="R43" s="14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6">
    <mergeCell ref="J4:L4"/>
    <mergeCell ref="J5:L5"/>
    <mergeCell ref="M5:O5"/>
    <mergeCell ref="P5:R5"/>
    <mergeCell ref="A1:O1"/>
    <mergeCell ref="P1:R1"/>
    <mergeCell ref="A2:R2"/>
    <mergeCell ref="B4:E4"/>
    <mergeCell ref="M4:O4"/>
    <mergeCell ref="P4:R4"/>
    <mergeCell ref="A9:R9"/>
    <mergeCell ref="F4:I4"/>
    <mergeCell ref="A24:I24"/>
    <mergeCell ref="A26:R26"/>
    <mergeCell ref="K27:R27"/>
    <mergeCell ref="K28:R28"/>
    <mergeCell ref="K29:R29"/>
    <mergeCell ref="K30:R30"/>
    <mergeCell ref="K31:R31"/>
    <mergeCell ref="K32:R32"/>
    <mergeCell ref="K33:R33"/>
    <mergeCell ref="K34:R34"/>
    <mergeCell ref="K35:R35"/>
    <mergeCell ref="A36:F36"/>
    <mergeCell ref="I36:R36"/>
    <mergeCell ref="H41:R41"/>
    <mergeCell ref="H42:R42"/>
    <mergeCell ref="B43:C43"/>
    <mergeCell ref="H43:R43"/>
    <mergeCell ref="A38:R38"/>
    <mergeCell ref="B39:C39"/>
    <mergeCell ref="H39:R39"/>
    <mergeCell ref="B40:C40"/>
    <mergeCell ref="H40:R40"/>
    <mergeCell ref="B41:C41"/>
    <mergeCell ref="B42:C42"/>
  </mergeCells>
  <hyperlinks>
    <hyperlink display="⬅ VỀ DASHBOARD TỔNG QUAN" location="'DASHBOARD TỔNG QUAN'!A1" ref="P1"/>
  </hyperlink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0AF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30.71"/>
    <col customWidth="1" min="3" max="3" width="15.0"/>
    <col customWidth="1" min="4" max="4" width="16.0"/>
    <col customWidth="1" min="5" max="5" width="15.0"/>
    <col customWidth="1" min="6" max="6" width="16.0"/>
    <col customWidth="1" min="7" max="7" width="14.0"/>
    <col customWidth="1" min="8" max="8" width="17.0"/>
    <col customWidth="1" min="9" max="13" width="14.0"/>
    <col customWidth="1" min="14" max="14" width="15.0"/>
    <col customWidth="1" min="15" max="16" width="14.0"/>
    <col customWidth="1" min="17" max="17" width="16.0"/>
    <col customWidth="1" min="18" max="18" width="32.0"/>
  </cols>
  <sheetData>
    <row r="1" ht="31.5" customHeight="1">
      <c r="A1" s="53" t="s">
        <v>364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58" t="s">
        <v>93</v>
      </c>
      <c r="Q1" s="59"/>
      <c r="R1" s="60"/>
      <c r="S1" s="7"/>
      <c r="T1" s="7"/>
      <c r="U1" s="7"/>
      <c r="V1" s="7"/>
      <c r="W1" s="7"/>
      <c r="X1" s="7"/>
      <c r="Y1" s="7"/>
      <c r="Z1" s="7"/>
    </row>
    <row r="2" ht="19.5" customHeight="1">
      <c r="A2" s="64" t="s">
        <v>160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  <c r="S2" s="7"/>
      <c r="T2" s="7"/>
      <c r="U2" s="7"/>
      <c r="V2" s="7"/>
      <c r="W2" s="7"/>
      <c r="X2" s="7"/>
      <c r="Y2" s="7"/>
      <c r="Z2" s="7"/>
    </row>
    <row r="3" ht="9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1.75" customHeight="1">
      <c r="A4" s="7"/>
      <c r="B4" s="73" t="s">
        <v>163</v>
      </c>
      <c r="C4" s="59"/>
      <c r="D4" s="59"/>
      <c r="E4" s="60"/>
      <c r="F4" s="76" t="s">
        <v>164</v>
      </c>
      <c r="G4" s="77"/>
      <c r="H4" s="77"/>
      <c r="I4" s="78"/>
      <c r="J4" s="79" t="s">
        <v>115</v>
      </c>
      <c r="K4" s="13"/>
      <c r="L4" s="14"/>
      <c r="M4" s="81" t="s">
        <v>165</v>
      </c>
      <c r="N4" s="82"/>
      <c r="O4" s="83"/>
      <c r="P4" s="84" t="s">
        <v>166</v>
      </c>
      <c r="Q4" s="13"/>
      <c r="R4" s="14"/>
      <c r="S4" s="7"/>
      <c r="T4" s="7"/>
      <c r="U4" s="7"/>
      <c r="V4" s="7"/>
      <c r="W4" s="7"/>
      <c r="X4" s="7"/>
      <c r="Y4" s="7"/>
      <c r="Z4" s="7"/>
    </row>
    <row r="5" ht="31.5" customHeight="1">
      <c r="A5" s="7"/>
      <c r="B5" s="86" t="s">
        <v>172</v>
      </c>
      <c r="C5" s="87">
        <v>626.0</v>
      </c>
      <c r="D5" s="198">
        <v>244.0</v>
      </c>
      <c r="E5" s="90">
        <f>IF(C5&gt;0, D5/C5, 0)</f>
        <v>0.3897763578</v>
      </c>
      <c r="F5" s="91">
        <v>216.0</v>
      </c>
      <c r="G5" s="199">
        <v>110.0</v>
      </c>
      <c r="H5" s="93" t="s">
        <v>173</v>
      </c>
      <c r="I5" s="96">
        <f>IF(F5&gt;0, G5/F5, 0)</f>
        <v>0.5092592593</v>
      </c>
      <c r="J5" s="97">
        <f>IF(D5&gt;0, G5/D5, 0)</f>
        <v>0.4508196721</v>
      </c>
      <c r="K5" s="13"/>
      <c r="L5" s="14"/>
      <c r="M5" s="100">
        <f>G5*1300000</f>
        <v>143000000</v>
      </c>
      <c r="N5" s="82"/>
      <c r="O5" s="83"/>
      <c r="P5" s="101" t="str">
        <f>IF(D5&gt;=C5, "🟢 Hoàn thành kế hoạch", IF(D5&gt;0, "🟡 Đang bám sát tiến độ", "⚪ Đang cập nhật dữ liệu"))</f>
        <v>🟡 Đang bám sát tiến độ</v>
      </c>
      <c r="Q5" s="13"/>
      <c r="R5" s="14"/>
      <c r="S5" s="7"/>
      <c r="T5" s="7"/>
      <c r="U5" s="7"/>
      <c r="V5" s="7"/>
      <c r="W5" s="7"/>
      <c r="X5" s="7"/>
      <c r="Y5" s="7"/>
      <c r="Z5" s="7"/>
    </row>
    <row r="6" ht="7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7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7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5.5" customHeight="1">
      <c r="A9" s="103" t="s">
        <v>191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4"/>
      <c r="S9" s="7"/>
      <c r="T9" s="7"/>
      <c r="U9" s="7"/>
      <c r="V9" s="7"/>
      <c r="W9" s="7"/>
      <c r="X9" s="7"/>
      <c r="Y9" s="7"/>
      <c r="Z9" s="7"/>
    </row>
    <row r="10" ht="31.5" customHeight="1">
      <c r="A10" s="44" t="s">
        <v>128</v>
      </c>
      <c r="B10" s="44" t="s">
        <v>195</v>
      </c>
      <c r="C10" s="44" t="s">
        <v>196</v>
      </c>
      <c r="D10" s="44" t="s">
        <v>198</v>
      </c>
      <c r="E10" s="44" t="s">
        <v>200</v>
      </c>
      <c r="F10" s="44" t="s">
        <v>201</v>
      </c>
      <c r="G10" s="44" t="s">
        <v>1</v>
      </c>
      <c r="H10" s="44" t="s">
        <v>203</v>
      </c>
      <c r="I10" s="44" t="s">
        <v>204</v>
      </c>
      <c r="J10" s="108" t="s">
        <v>207</v>
      </c>
      <c r="K10" s="108" t="s">
        <v>209</v>
      </c>
      <c r="L10" s="108" t="s">
        <v>210</v>
      </c>
      <c r="M10" s="108" t="s">
        <v>212</v>
      </c>
      <c r="N10" s="110" t="s">
        <v>213</v>
      </c>
      <c r="O10" s="110" t="s">
        <v>216</v>
      </c>
      <c r="P10" s="110" t="s">
        <v>217</v>
      </c>
      <c r="Q10" s="110" t="s">
        <v>218</v>
      </c>
      <c r="R10" s="111" t="s">
        <v>220</v>
      </c>
      <c r="S10" s="7"/>
      <c r="T10" s="7"/>
      <c r="U10" s="7"/>
      <c r="V10" s="7"/>
      <c r="W10" s="7"/>
      <c r="X10" s="7"/>
      <c r="Y10" s="7"/>
      <c r="Z10" s="7"/>
    </row>
    <row r="11" ht="21.75" customHeight="1">
      <c r="A11" s="112">
        <v>1.0</v>
      </c>
      <c r="B11" s="124" t="s">
        <v>365</v>
      </c>
      <c r="C11" s="123" t="s">
        <v>232</v>
      </c>
      <c r="D11" s="125"/>
      <c r="E11" s="125"/>
      <c r="F11" s="126"/>
      <c r="G11" s="123" t="s">
        <v>14</v>
      </c>
      <c r="H11" s="123" t="s">
        <v>15</v>
      </c>
      <c r="I11" s="127"/>
      <c r="J11" s="128">
        <v>90.0</v>
      </c>
      <c r="K11" s="128">
        <v>90.0</v>
      </c>
      <c r="L11" s="129"/>
      <c r="M11" s="130">
        <f>IF(K11="","",IF(K11&gt;0,L11/K11,0))</f>
        <v>0</v>
      </c>
      <c r="N11" s="128"/>
      <c r="O11" s="132"/>
      <c r="P11" s="133" t="str">
        <f>IF(N11="","",IF(N11&gt;0,O11/N11,0))</f>
        <v/>
      </c>
      <c r="Q11" s="134" t="str">
        <f>IF(L11="","",IF(L11&gt;0,O11/L11,0))</f>
        <v/>
      </c>
      <c r="R11" s="125"/>
      <c r="S11" s="7"/>
      <c r="T11" s="7"/>
      <c r="U11" s="7"/>
      <c r="V11" s="7"/>
      <c r="W11" s="7"/>
      <c r="X11" s="7"/>
      <c r="Y11" s="7"/>
      <c r="Z11" s="7"/>
    </row>
    <row r="12" ht="21.75" customHeight="1">
      <c r="A12" s="123">
        <v>2.0</v>
      </c>
      <c r="B12" s="124"/>
      <c r="C12" s="123"/>
      <c r="D12" s="125"/>
      <c r="E12" s="125"/>
      <c r="F12" s="126"/>
      <c r="G12" s="123"/>
      <c r="H12" s="123"/>
      <c r="I12" s="127"/>
      <c r="J12" s="128"/>
      <c r="K12" s="128"/>
      <c r="L12" s="129"/>
      <c r="M12" s="130"/>
      <c r="N12" s="128"/>
      <c r="O12" s="132"/>
      <c r="P12" s="133"/>
      <c r="Q12" s="134"/>
      <c r="R12" s="125"/>
      <c r="S12" s="7"/>
      <c r="T12" s="7"/>
      <c r="U12" s="7"/>
      <c r="V12" s="7"/>
      <c r="W12" s="7"/>
      <c r="X12" s="7"/>
      <c r="Y12" s="7"/>
      <c r="Z12" s="7"/>
    </row>
    <row r="13" ht="21.75" customHeight="1">
      <c r="A13" s="112">
        <v>3.0</v>
      </c>
      <c r="B13" s="113"/>
      <c r="C13" s="112"/>
      <c r="D13" s="114"/>
      <c r="E13" s="114"/>
      <c r="F13" s="115"/>
      <c r="G13" s="112"/>
      <c r="H13" s="112"/>
      <c r="I13" s="116"/>
      <c r="J13" s="117"/>
      <c r="K13" s="117"/>
      <c r="L13" s="118"/>
      <c r="M13" s="119" t="str">
        <f t="shared" ref="M13:M27" si="1">IF(K13="","",IF(K13&gt;0,L13/K13,0))</f>
        <v/>
      </c>
      <c r="N13" s="117"/>
      <c r="O13" s="120"/>
      <c r="P13" s="121" t="str">
        <f t="shared" ref="P13:P27" si="2">IF(N13="","",IF(N13&gt;0,O13/N13,0))</f>
        <v/>
      </c>
      <c r="Q13" s="122" t="str">
        <f t="shared" ref="Q13:Q27" si="3">IF(L13="","",IF(L13&gt;0,O13/L13,0))</f>
        <v/>
      </c>
      <c r="R13" s="114"/>
      <c r="S13" s="7"/>
      <c r="T13" s="7"/>
      <c r="U13" s="7"/>
      <c r="V13" s="7"/>
      <c r="W13" s="7"/>
      <c r="X13" s="7"/>
      <c r="Y13" s="7"/>
      <c r="Z13" s="7"/>
    </row>
    <row r="14" ht="21.75" customHeight="1">
      <c r="A14" s="123">
        <v>4.0</v>
      </c>
      <c r="B14" s="124"/>
      <c r="C14" s="123"/>
      <c r="D14" s="125"/>
      <c r="E14" s="125"/>
      <c r="F14" s="126"/>
      <c r="G14" s="123"/>
      <c r="H14" s="123"/>
      <c r="I14" s="127"/>
      <c r="J14" s="128"/>
      <c r="K14" s="128"/>
      <c r="L14" s="129"/>
      <c r="M14" s="130" t="str">
        <f t="shared" si="1"/>
        <v/>
      </c>
      <c r="N14" s="128"/>
      <c r="O14" s="132"/>
      <c r="P14" s="133" t="str">
        <f t="shared" si="2"/>
        <v/>
      </c>
      <c r="Q14" s="134" t="str">
        <f t="shared" si="3"/>
        <v/>
      </c>
      <c r="R14" s="125"/>
      <c r="S14" s="7"/>
      <c r="T14" s="7"/>
      <c r="U14" s="7"/>
      <c r="V14" s="7"/>
      <c r="W14" s="7"/>
      <c r="X14" s="7"/>
      <c r="Y14" s="7"/>
      <c r="Z14" s="7"/>
    </row>
    <row r="15" ht="21.75" customHeight="1">
      <c r="A15" s="112">
        <v>5.0</v>
      </c>
      <c r="B15" s="113"/>
      <c r="C15" s="112"/>
      <c r="D15" s="114"/>
      <c r="E15" s="114"/>
      <c r="F15" s="115"/>
      <c r="G15" s="112"/>
      <c r="H15" s="112"/>
      <c r="I15" s="116"/>
      <c r="J15" s="117"/>
      <c r="K15" s="117"/>
      <c r="L15" s="118"/>
      <c r="M15" s="119" t="str">
        <f t="shared" si="1"/>
        <v/>
      </c>
      <c r="N15" s="117"/>
      <c r="O15" s="120"/>
      <c r="P15" s="121" t="str">
        <f t="shared" si="2"/>
        <v/>
      </c>
      <c r="Q15" s="122" t="str">
        <f t="shared" si="3"/>
        <v/>
      </c>
      <c r="R15" s="114"/>
      <c r="S15" s="7"/>
      <c r="T15" s="7"/>
      <c r="U15" s="7"/>
      <c r="V15" s="7"/>
      <c r="W15" s="7"/>
      <c r="X15" s="7"/>
      <c r="Y15" s="7"/>
      <c r="Z15" s="7"/>
    </row>
    <row r="16" ht="21.75" customHeight="1">
      <c r="A16" s="123">
        <v>6.0</v>
      </c>
      <c r="B16" s="124"/>
      <c r="C16" s="123"/>
      <c r="D16" s="125"/>
      <c r="E16" s="125"/>
      <c r="F16" s="126"/>
      <c r="G16" s="123"/>
      <c r="H16" s="123"/>
      <c r="I16" s="127"/>
      <c r="J16" s="128"/>
      <c r="K16" s="128"/>
      <c r="L16" s="129"/>
      <c r="M16" s="130" t="str">
        <f t="shared" si="1"/>
        <v/>
      </c>
      <c r="N16" s="128"/>
      <c r="O16" s="132"/>
      <c r="P16" s="133" t="str">
        <f t="shared" si="2"/>
        <v/>
      </c>
      <c r="Q16" s="134" t="str">
        <f t="shared" si="3"/>
        <v/>
      </c>
      <c r="R16" s="125"/>
      <c r="S16" s="7"/>
      <c r="T16" s="7"/>
      <c r="U16" s="7"/>
      <c r="V16" s="7"/>
      <c r="W16" s="7"/>
      <c r="X16" s="7"/>
      <c r="Y16" s="7"/>
      <c r="Z16" s="7"/>
    </row>
    <row r="17" ht="21.75" customHeight="1">
      <c r="A17" s="112">
        <v>7.0</v>
      </c>
      <c r="B17" s="113"/>
      <c r="C17" s="112"/>
      <c r="D17" s="114"/>
      <c r="E17" s="114"/>
      <c r="F17" s="115"/>
      <c r="G17" s="112"/>
      <c r="H17" s="112"/>
      <c r="I17" s="116"/>
      <c r="J17" s="117"/>
      <c r="K17" s="117"/>
      <c r="L17" s="118"/>
      <c r="M17" s="119" t="str">
        <f t="shared" si="1"/>
        <v/>
      </c>
      <c r="N17" s="117"/>
      <c r="O17" s="120"/>
      <c r="P17" s="121" t="str">
        <f t="shared" si="2"/>
        <v/>
      </c>
      <c r="Q17" s="122" t="str">
        <f t="shared" si="3"/>
        <v/>
      </c>
      <c r="R17" s="114"/>
      <c r="S17" s="7"/>
      <c r="T17" s="7"/>
      <c r="U17" s="7"/>
      <c r="V17" s="7"/>
      <c r="W17" s="7"/>
      <c r="X17" s="7"/>
      <c r="Y17" s="7"/>
      <c r="Z17" s="7"/>
    </row>
    <row r="18" ht="21.75" customHeight="1">
      <c r="A18" s="123">
        <v>8.0</v>
      </c>
      <c r="B18" s="124"/>
      <c r="C18" s="123"/>
      <c r="D18" s="125"/>
      <c r="E18" s="125"/>
      <c r="F18" s="126"/>
      <c r="G18" s="123"/>
      <c r="H18" s="123"/>
      <c r="I18" s="127"/>
      <c r="J18" s="128"/>
      <c r="K18" s="128"/>
      <c r="L18" s="129"/>
      <c r="M18" s="130" t="str">
        <f t="shared" si="1"/>
        <v/>
      </c>
      <c r="N18" s="128"/>
      <c r="O18" s="132"/>
      <c r="P18" s="133" t="str">
        <f t="shared" si="2"/>
        <v/>
      </c>
      <c r="Q18" s="134" t="str">
        <f t="shared" si="3"/>
        <v/>
      </c>
      <c r="R18" s="125"/>
      <c r="S18" s="7"/>
      <c r="T18" s="7"/>
      <c r="U18" s="7"/>
      <c r="V18" s="7"/>
      <c r="W18" s="7"/>
      <c r="X18" s="7"/>
      <c r="Y18" s="7"/>
      <c r="Z18" s="7"/>
    </row>
    <row r="19" ht="21.75" customHeight="1">
      <c r="A19" s="112">
        <v>9.0</v>
      </c>
      <c r="B19" s="113"/>
      <c r="C19" s="112"/>
      <c r="D19" s="114"/>
      <c r="E19" s="114"/>
      <c r="F19" s="115"/>
      <c r="G19" s="112"/>
      <c r="H19" s="112"/>
      <c r="I19" s="116"/>
      <c r="J19" s="117"/>
      <c r="K19" s="117"/>
      <c r="L19" s="118"/>
      <c r="M19" s="119" t="str">
        <f t="shared" si="1"/>
        <v/>
      </c>
      <c r="N19" s="117"/>
      <c r="O19" s="120"/>
      <c r="P19" s="121" t="str">
        <f t="shared" si="2"/>
        <v/>
      </c>
      <c r="Q19" s="122" t="str">
        <f t="shared" si="3"/>
        <v/>
      </c>
      <c r="R19" s="114"/>
      <c r="S19" s="7"/>
      <c r="T19" s="7"/>
      <c r="U19" s="7"/>
      <c r="V19" s="7"/>
      <c r="W19" s="7"/>
      <c r="X19" s="7"/>
      <c r="Y19" s="7"/>
      <c r="Z19" s="7"/>
    </row>
    <row r="20" ht="21.75" customHeight="1">
      <c r="A20" s="123">
        <v>10.0</v>
      </c>
      <c r="B20" s="124"/>
      <c r="C20" s="123"/>
      <c r="D20" s="125"/>
      <c r="E20" s="125"/>
      <c r="F20" s="126"/>
      <c r="G20" s="123"/>
      <c r="H20" s="123"/>
      <c r="I20" s="127"/>
      <c r="J20" s="128"/>
      <c r="K20" s="128"/>
      <c r="L20" s="129"/>
      <c r="M20" s="130" t="str">
        <f t="shared" si="1"/>
        <v/>
      </c>
      <c r="N20" s="128"/>
      <c r="O20" s="132"/>
      <c r="P20" s="133" t="str">
        <f t="shared" si="2"/>
        <v/>
      </c>
      <c r="Q20" s="134" t="str">
        <f t="shared" si="3"/>
        <v/>
      </c>
      <c r="R20" s="125"/>
      <c r="S20" s="7"/>
      <c r="T20" s="7"/>
      <c r="U20" s="7"/>
      <c r="V20" s="7"/>
      <c r="W20" s="7"/>
      <c r="X20" s="7"/>
      <c r="Y20" s="7"/>
      <c r="Z20" s="7"/>
    </row>
    <row r="21" ht="21.75" customHeight="1">
      <c r="A21" s="112">
        <v>11.0</v>
      </c>
      <c r="B21" s="113"/>
      <c r="C21" s="112"/>
      <c r="D21" s="114"/>
      <c r="E21" s="114"/>
      <c r="F21" s="115"/>
      <c r="G21" s="112"/>
      <c r="H21" s="112"/>
      <c r="I21" s="116"/>
      <c r="J21" s="117"/>
      <c r="K21" s="117"/>
      <c r="L21" s="118"/>
      <c r="M21" s="119" t="str">
        <f t="shared" si="1"/>
        <v/>
      </c>
      <c r="N21" s="117"/>
      <c r="O21" s="120"/>
      <c r="P21" s="121" t="str">
        <f t="shared" si="2"/>
        <v/>
      </c>
      <c r="Q21" s="122" t="str">
        <f t="shared" si="3"/>
        <v/>
      </c>
      <c r="R21" s="114"/>
      <c r="S21" s="7"/>
      <c r="T21" s="7"/>
      <c r="U21" s="7"/>
      <c r="V21" s="7"/>
      <c r="W21" s="7"/>
      <c r="X21" s="7"/>
      <c r="Y21" s="7"/>
      <c r="Z21" s="7"/>
    </row>
    <row r="22" ht="21.75" customHeight="1">
      <c r="A22" s="123">
        <v>12.0</v>
      </c>
      <c r="B22" s="124"/>
      <c r="C22" s="123"/>
      <c r="D22" s="125"/>
      <c r="E22" s="125"/>
      <c r="F22" s="126"/>
      <c r="G22" s="123"/>
      <c r="H22" s="123"/>
      <c r="I22" s="127"/>
      <c r="J22" s="128"/>
      <c r="K22" s="128"/>
      <c r="L22" s="129"/>
      <c r="M22" s="130" t="str">
        <f t="shared" si="1"/>
        <v/>
      </c>
      <c r="N22" s="128"/>
      <c r="O22" s="132"/>
      <c r="P22" s="133" t="str">
        <f t="shared" si="2"/>
        <v/>
      </c>
      <c r="Q22" s="134" t="str">
        <f t="shared" si="3"/>
        <v/>
      </c>
      <c r="R22" s="125"/>
      <c r="S22" s="7"/>
      <c r="T22" s="7"/>
      <c r="U22" s="7"/>
      <c r="V22" s="7"/>
      <c r="W22" s="7"/>
      <c r="X22" s="7"/>
      <c r="Y22" s="7"/>
      <c r="Z22" s="7"/>
    </row>
    <row r="23" ht="21.75" customHeight="1">
      <c r="A23" s="112">
        <v>13.0</v>
      </c>
      <c r="B23" s="113"/>
      <c r="C23" s="112"/>
      <c r="D23" s="114"/>
      <c r="E23" s="114"/>
      <c r="F23" s="115"/>
      <c r="G23" s="112"/>
      <c r="H23" s="112"/>
      <c r="I23" s="116"/>
      <c r="J23" s="117"/>
      <c r="K23" s="117"/>
      <c r="L23" s="118"/>
      <c r="M23" s="119" t="str">
        <f t="shared" si="1"/>
        <v/>
      </c>
      <c r="N23" s="117"/>
      <c r="O23" s="120"/>
      <c r="P23" s="121" t="str">
        <f t="shared" si="2"/>
        <v/>
      </c>
      <c r="Q23" s="122" t="str">
        <f t="shared" si="3"/>
        <v/>
      </c>
      <c r="R23" s="114"/>
      <c r="S23" s="7"/>
      <c r="T23" s="7"/>
      <c r="U23" s="7"/>
      <c r="V23" s="7"/>
      <c r="W23" s="7"/>
      <c r="X23" s="7"/>
      <c r="Y23" s="7"/>
      <c r="Z23" s="7"/>
    </row>
    <row r="24" ht="21.75" customHeight="1">
      <c r="A24" s="123">
        <v>14.0</v>
      </c>
      <c r="B24" s="124"/>
      <c r="C24" s="123"/>
      <c r="D24" s="125"/>
      <c r="E24" s="125"/>
      <c r="F24" s="126"/>
      <c r="G24" s="123"/>
      <c r="H24" s="123"/>
      <c r="I24" s="127"/>
      <c r="J24" s="128"/>
      <c r="K24" s="128"/>
      <c r="L24" s="129"/>
      <c r="M24" s="130" t="str">
        <f t="shared" si="1"/>
        <v/>
      </c>
      <c r="N24" s="128"/>
      <c r="O24" s="132"/>
      <c r="P24" s="133" t="str">
        <f t="shared" si="2"/>
        <v/>
      </c>
      <c r="Q24" s="134" t="str">
        <f t="shared" si="3"/>
        <v/>
      </c>
      <c r="R24" s="125"/>
      <c r="S24" s="7"/>
      <c r="T24" s="7"/>
      <c r="U24" s="7"/>
      <c r="V24" s="7"/>
      <c r="W24" s="7"/>
      <c r="X24" s="7"/>
      <c r="Y24" s="7"/>
      <c r="Z24" s="7"/>
    </row>
    <row r="25" ht="21.75" customHeight="1">
      <c r="A25" s="112">
        <v>15.0</v>
      </c>
      <c r="B25" s="113"/>
      <c r="C25" s="112"/>
      <c r="D25" s="114"/>
      <c r="E25" s="114"/>
      <c r="F25" s="115"/>
      <c r="G25" s="112"/>
      <c r="H25" s="112"/>
      <c r="I25" s="116"/>
      <c r="J25" s="117"/>
      <c r="K25" s="117"/>
      <c r="L25" s="118"/>
      <c r="M25" s="119" t="str">
        <f t="shared" si="1"/>
        <v/>
      </c>
      <c r="N25" s="117"/>
      <c r="O25" s="120"/>
      <c r="P25" s="121" t="str">
        <f t="shared" si="2"/>
        <v/>
      </c>
      <c r="Q25" s="122" t="str">
        <f t="shared" si="3"/>
        <v/>
      </c>
      <c r="R25" s="114"/>
      <c r="S25" s="7"/>
      <c r="T25" s="7"/>
      <c r="U25" s="7"/>
      <c r="V25" s="7"/>
      <c r="W25" s="7"/>
      <c r="X25" s="7"/>
      <c r="Y25" s="7"/>
      <c r="Z25" s="7"/>
    </row>
    <row r="26" ht="21.75" customHeight="1">
      <c r="A26" s="123">
        <v>16.0</v>
      </c>
      <c r="B26" s="124"/>
      <c r="C26" s="123"/>
      <c r="D26" s="125"/>
      <c r="E26" s="125"/>
      <c r="F26" s="126"/>
      <c r="G26" s="123"/>
      <c r="H26" s="123"/>
      <c r="I26" s="127"/>
      <c r="J26" s="128"/>
      <c r="K26" s="128"/>
      <c r="L26" s="129"/>
      <c r="M26" s="130" t="str">
        <f t="shared" si="1"/>
        <v/>
      </c>
      <c r="N26" s="128"/>
      <c r="O26" s="132"/>
      <c r="P26" s="133" t="str">
        <f t="shared" si="2"/>
        <v/>
      </c>
      <c r="Q26" s="134" t="str">
        <f t="shared" si="3"/>
        <v/>
      </c>
      <c r="R26" s="125"/>
      <c r="S26" s="7"/>
      <c r="T26" s="7"/>
      <c r="U26" s="7"/>
      <c r="V26" s="7"/>
      <c r="W26" s="7"/>
      <c r="X26" s="7"/>
      <c r="Y26" s="7"/>
      <c r="Z26" s="7"/>
    </row>
    <row r="27" ht="21.75" customHeight="1">
      <c r="A27" s="112">
        <v>17.0</v>
      </c>
      <c r="B27" s="113"/>
      <c r="C27" s="112"/>
      <c r="D27" s="114"/>
      <c r="E27" s="114"/>
      <c r="F27" s="115"/>
      <c r="G27" s="112"/>
      <c r="H27" s="112"/>
      <c r="I27" s="116"/>
      <c r="J27" s="117"/>
      <c r="K27" s="117"/>
      <c r="L27" s="118"/>
      <c r="M27" s="119" t="str">
        <f t="shared" si="1"/>
        <v/>
      </c>
      <c r="N27" s="117"/>
      <c r="O27" s="120"/>
      <c r="P27" s="121" t="str">
        <f t="shared" si="2"/>
        <v/>
      </c>
      <c r="Q27" s="122" t="str">
        <f t="shared" si="3"/>
        <v/>
      </c>
      <c r="R27" s="114"/>
      <c r="S27" s="7"/>
      <c r="T27" s="7"/>
      <c r="U27" s="7"/>
      <c r="V27" s="7"/>
      <c r="W27" s="7"/>
      <c r="X27" s="7"/>
      <c r="Y27" s="7"/>
      <c r="Z27" s="7"/>
    </row>
    <row r="28" ht="7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5.5" customHeight="1">
      <c r="A29" s="138" t="s">
        <v>366</v>
      </c>
      <c r="B29" s="140"/>
      <c r="C29" s="140"/>
      <c r="D29" s="140"/>
      <c r="E29" s="140"/>
      <c r="F29" s="140"/>
      <c r="G29" s="140"/>
      <c r="H29" s="140"/>
      <c r="I29" s="141"/>
      <c r="J29" s="142">
        <f t="shared" ref="J29:L29" si="4">SUM(J11:J27)</f>
        <v>90</v>
      </c>
      <c r="K29" s="142">
        <f t="shared" si="4"/>
        <v>90</v>
      </c>
      <c r="L29" s="143">
        <f t="shared" si="4"/>
        <v>0</v>
      </c>
      <c r="M29" s="144">
        <f>IF(K29&gt;0, L29/K29, 0)</f>
        <v>0</v>
      </c>
      <c r="N29" s="142">
        <f t="shared" ref="N29:O29" si="5">SUM(N11:N27)</f>
        <v>0</v>
      </c>
      <c r="O29" s="145">
        <f t="shared" si="5"/>
        <v>0</v>
      </c>
      <c r="P29" s="146">
        <f>IF(N29&gt;0, O29/N29, 0)</f>
        <v>0</v>
      </c>
      <c r="Q29" s="147">
        <f>IF(L29&gt;0, O29/L29, 0)</f>
        <v>0</v>
      </c>
      <c r="R29" s="148" t="s">
        <v>368</v>
      </c>
      <c r="S29" s="7"/>
      <c r="T29" s="7"/>
      <c r="U29" s="7"/>
      <c r="V29" s="7"/>
      <c r="W29" s="7"/>
      <c r="X29" s="7"/>
      <c r="Y29" s="7"/>
      <c r="Z29" s="7"/>
    </row>
    <row r="30" ht="12.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5.5" customHeight="1">
      <c r="A31" s="153" t="s">
        <v>292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4"/>
      <c r="S31" s="7"/>
      <c r="T31" s="7"/>
      <c r="U31" s="7"/>
      <c r="V31" s="7"/>
      <c r="W31" s="7"/>
      <c r="X31" s="7"/>
      <c r="Y31" s="7"/>
      <c r="Z31" s="7"/>
    </row>
    <row r="32" ht="25.5" customHeight="1">
      <c r="A32" s="157" t="s">
        <v>128</v>
      </c>
      <c r="B32" s="157" t="s">
        <v>294</v>
      </c>
      <c r="C32" s="157" t="s">
        <v>295</v>
      </c>
      <c r="D32" s="157" t="s">
        <v>296</v>
      </c>
      <c r="E32" s="157" t="s">
        <v>297</v>
      </c>
      <c r="F32" s="157" t="s">
        <v>298</v>
      </c>
      <c r="G32" s="157" t="s">
        <v>299</v>
      </c>
      <c r="H32" s="157" t="s">
        <v>300</v>
      </c>
      <c r="I32" s="157" t="s">
        <v>301</v>
      </c>
      <c r="J32" s="157" t="s">
        <v>302</v>
      </c>
      <c r="K32" s="160" t="s">
        <v>303</v>
      </c>
      <c r="L32" s="13"/>
      <c r="M32" s="13"/>
      <c r="N32" s="13"/>
      <c r="O32" s="13"/>
      <c r="P32" s="13"/>
      <c r="Q32" s="13"/>
      <c r="R32" s="14"/>
      <c r="S32" s="7"/>
      <c r="T32" s="7"/>
      <c r="U32" s="7"/>
      <c r="V32" s="7"/>
      <c r="W32" s="7"/>
      <c r="X32" s="7"/>
      <c r="Y32" s="7"/>
      <c r="Z32" s="7"/>
    </row>
    <row r="33" ht="19.5" customHeight="1">
      <c r="A33" s="165">
        <v>1.0</v>
      </c>
      <c r="B33" s="201">
        <v>46290.0</v>
      </c>
      <c r="C33" s="166" t="s">
        <v>369</v>
      </c>
      <c r="D33" s="166" t="s">
        <v>17</v>
      </c>
      <c r="E33" s="166" t="s">
        <v>370</v>
      </c>
      <c r="F33" s="166"/>
      <c r="G33" s="167"/>
      <c r="H33" s="167"/>
      <c r="I33" s="166"/>
      <c r="J33" s="166"/>
      <c r="K33" s="168"/>
      <c r="L33" s="13"/>
      <c r="M33" s="13"/>
      <c r="N33" s="13"/>
      <c r="O33" s="13"/>
      <c r="P33" s="13"/>
      <c r="Q33" s="13"/>
      <c r="R33" s="14"/>
      <c r="S33" s="7"/>
      <c r="T33" s="7"/>
      <c r="U33" s="7"/>
      <c r="V33" s="7"/>
      <c r="W33" s="7"/>
      <c r="X33" s="7"/>
      <c r="Y33" s="7"/>
      <c r="Z33" s="7"/>
    </row>
    <row r="34" ht="19.5" customHeight="1">
      <c r="A34" s="161">
        <v>2.0</v>
      </c>
      <c r="B34" s="162"/>
      <c r="C34" s="162"/>
      <c r="D34" s="162"/>
      <c r="E34" s="162"/>
      <c r="F34" s="162"/>
      <c r="G34" s="163"/>
      <c r="H34" s="163"/>
      <c r="I34" s="162"/>
      <c r="J34" s="162"/>
      <c r="K34" s="164"/>
      <c r="L34" s="13"/>
      <c r="M34" s="13"/>
      <c r="N34" s="13"/>
      <c r="O34" s="13"/>
      <c r="P34" s="13"/>
      <c r="Q34" s="13"/>
      <c r="R34" s="14"/>
      <c r="S34" s="7"/>
      <c r="T34" s="7"/>
      <c r="U34" s="7"/>
      <c r="V34" s="7"/>
      <c r="W34" s="7"/>
      <c r="X34" s="7"/>
      <c r="Y34" s="7"/>
      <c r="Z34" s="7"/>
    </row>
    <row r="35" ht="19.5" customHeight="1">
      <c r="A35" s="165">
        <v>3.0</v>
      </c>
      <c r="B35" s="166"/>
      <c r="C35" s="166"/>
      <c r="D35" s="166"/>
      <c r="E35" s="166"/>
      <c r="F35" s="166"/>
      <c r="G35" s="167"/>
      <c r="H35" s="167"/>
      <c r="I35" s="166"/>
      <c r="J35" s="166"/>
      <c r="K35" s="168"/>
      <c r="L35" s="13"/>
      <c r="M35" s="13"/>
      <c r="N35" s="13"/>
      <c r="O35" s="13"/>
      <c r="P35" s="13"/>
      <c r="Q35" s="13"/>
      <c r="R35" s="14"/>
      <c r="S35" s="7"/>
      <c r="T35" s="7"/>
      <c r="U35" s="7"/>
      <c r="V35" s="7"/>
      <c r="W35" s="7"/>
      <c r="X35" s="7"/>
      <c r="Y35" s="7"/>
      <c r="Z35" s="7"/>
    </row>
    <row r="36" ht="19.5" customHeight="1">
      <c r="A36" s="161">
        <v>4.0</v>
      </c>
      <c r="B36" s="162"/>
      <c r="C36" s="162"/>
      <c r="D36" s="162"/>
      <c r="E36" s="162"/>
      <c r="F36" s="162"/>
      <c r="G36" s="163"/>
      <c r="H36" s="163"/>
      <c r="I36" s="162"/>
      <c r="J36" s="162"/>
      <c r="K36" s="164"/>
      <c r="L36" s="13"/>
      <c r="M36" s="13"/>
      <c r="N36" s="13"/>
      <c r="O36" s="13"/>
      <c r="P36" s="13"/>
      <c r="Q36" s="13"/>
      <c r="R36" s="14"/>
      <c r="S36" s="7"/>
      <c r="T36" s="7"/>
      <c r="U36" s="7"/>
      <c r="V36" s="7"/>
      <c r="W36" s="7"/>
      <c r="X36" s="7"/>
      <c r="Y36" s="7"/>
      <c r="Z36" s="7"/>
    </row>
    <row r="37" ht="19.5" customHeight="1">
      <c r="A37" s="165">
        <v>5.0</v>
      </c>
      <c r="B37" s="166"/>
      <c r="C37" s="166"/>
      <c r="D37" s="166"/>
      <c r="E37" s="166"/>
      <c r="F37" s="166"/>
      <c r="G37" s="167"/>
      <c r="H37" s="167"/>
      <c r="I37" s="166"/>
      <c r="J37" s="166"/>
      <c r="K37" s="168"/>
      <c r="L37" s="13"/>
      <c r="M37" s="13"/>
      <c r="N37" s="13"/>
      <c r="O37" s="13"/>
      <c r="P37" s="13"/>
      <c r="Q37" s="13"/>
      <c r="R37" s="14"/>
      <c r="S37" s="7"/>
      <c r="T37" s="7"/>
      <c r="U37" s="7"/>
      <c r="V37" s="7"/>
      <c r="W37" s="7"/>
      <c r="X37" s="7"/>
      <c r="Y37" s="7"/>
      <c r="Z37" s="7"/>
    </row>
    <row r="38" ht="19.5" customHeight="1">
      <c r="A38" s="161">
        <v>6.0</v>
      </c>
      <c r="B38" s="162"/>
      <c r="C38" s="162"/>
      <c r="D38" s="162"/>
      <c r="E38" s="162"/>
      <c r="F38" s="162"/>
      <c r="G38" s="163"/>
      <c r="H38" s="163"/>
      <c r="I38" s="162"/>
      <c r="J38" s="162"/>
      <c r="K38" s="164"/>
      <c r="L38" s="13"/>
      <c r="M38" s="13"/>
      <c r="N38" s="13"/>
      <c r="O38" s="13"/>
      <c r="P38" s="13"/>
      <c r="Q38" s="13"/>
      <c r="R38" s="14"/>
      <c r="S38" s="7"/>
      <c r="T38" s="7"/>
      <c r="U38" s="7"/>
      <c r="V38" s="7"/>
      <c r="W38" s="7"/>
      <c r="X38" s="7"/>
      <c r="Y38" s="7"/>
      <c r="Z38" s="7"/>
    </row>
    <row r="39" ht="19.5" customHeight="1">
      <c r="A39" s="165">
        <v>7.0</v>
      </c>
      <c r="B39" s="166"/>
      <c r="C39" s="166"/>
      <c r="D39" s="166"/>
      <c r="E39" s="166"/>
      <c r="F39" s="166"/>
      <c r="G39" s="167"/>
      <c r="H39" s="167"/>
      <c r="I39" s="166"/>
      <c r="J39" s="166"/>
      <c r="K39" s="168"/>
      <c r="L39" s="13"/>
      <c r="M39" s="13"/>
      <c r="N39" s="13"/>
      <c r="O39" s="13"/>
      <c r="P39" s="13"/>
      <c r="Q39" s="13"/>
      <c r="R39" s="14"/>
      <c r="S39" s="7"/>
      <c r="T39" s="7"/>
      <c r="U39" s="7"/>
      <c r="V39" s="7"/>
      <c r="W39" s="7"/>
      <c r="X39" s="7"/>
      <c r="Y39" s="7"/>
      <c r="Z39" s="7"/>
    </row>
    <row r="40" ht="19.5" customHeight="1">
      <c r="A40" s="161">
        <v>8.0</v>
      </c>
      <c r="B40" s="162"/>
      <c r="C40" s="162"/>
      <c r="D40" s="162"/>
      <c r="E40" s="162"/>
      <c r="F40" s="162"/>
      <c r="G40" s="163"/>
      <c r="H40" s="163"/>
      <c r="I40" s="162"/>
      <c r="J40" s="162"/>
      <c r="K40" s="164"/>
      <c r="L40" s="13"/>
      <c r="M40" s="13"/>
      <c r="N40" s="13"/>
      <c r="O40" s="13"/>
      <c r="P40" s="13"/>
      <c r="Q40" s="13"/>
      <c r="R40" s="14"/>
      <c r="S40" s="7"/>
      <c r="T40" s="7"/>
      <c r="U40" s="7"/>
      <c r="V40" s="7"/>
      <c r="W40" s="7"/>
      <c r="X40" s="7"/>
      <c r="Y40" s="7"/>
      <c r="Z40" s="7"/>
    </row>
    <row r="41" ht="24.0" customHeight="1">
      <c r="A41" s="169" t="s">
        <v>308</v>
      </c>
      <c r="B41" s="140"/>
      <c r="C41" s="140"/>
      <c r="D41" s="140"/>
      <c r="E41" s="140"/>
      <c r="F41" s="141"/>
      <c r="G41" s="170">
        <f t="shared" ref="G41:H41" si="6">SUM(G33:G40)</f>
        <v>0</v>
      </c>
      <c r="H41" s="170">
        <f t="shared" si="6"/>
        <v>0</v>
      </c>
      <c r="I41" s="171" t="s">
        <v>311</v>
      </c>
      <c r="J41" s="140"/>
      <c r="K41" s="140"/>
      <c r="L41" s="140"/>
      <c r="M41" s="140"/>
      <c r="N41" s="140"/>
      <c r="O41" s="140"/>
      <c r="P41" s="140"/>
      <c r="Q41" s="140"/>
      <c r="R41" s="141"/>
      <c r="S41" s="7"/>
      <c r="T41" s="7"/>
      <c r="U41" s="7"/>
      <c r="V41" s="7"/>
      <c r="W41" s="7"/>
      <c r="X41" s="7"/>
      <c r="Y41" s="7"/>
      <c r="Z41" s="7"/>
    </row>
    <row r="42" ht="12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5.5" customHeight="1">
      <c r="A43" s="172" t="s">
        <v>312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4"/>
      <c r="S43" s="7"/>
      <c r="T43" s="7"/>
      <c r="U43" s="7"/>
      <c r="V43" s="7"/>
      <c r="W43" s="7"/>
      <c r="X43" s="7"/>
      <c r="Y43" s="7"/>
      <c r="Z43" s="7"/>
    </row>
    <row r="44" ht="25.5" customHeight="1">
      <c r="A44" s="173" t="s">
        <v>128</v>
      </c>
      <c r="B44" s="174" t="s">
        <v>313</v>
      </c>
      <c r="C44" s="14"/>
      <c r="D44" s="173" t="s">
        <v>314</v>
      </c>
      <c r="E44" s="173" t="s">
        <v>315</v>
      </c>
      <c r="F44" s="173" t="s">
        <v>316</v>
      </c>
      <c r="G44" s="173" t="s">
        <v>317</v>
      </c>
      <c r="H44" s="160" t="s">
        <v>318</v>
      </c>
      <c r="I44" s="13"/>
      <c r="J44" s="13"/>
      <c r="K44" s="13"/>
      <c r="L44" s="13"/>
      <c r="M44" s="13"/>
      <c r="N44" s="13"/>
      <c r="O44" s="13"/>
      <c r="P44" s="13"/>
      <c r="Q44" s="13"/>
      <c r="R44" s="14"/>
      <c r="S44" s="7"/>
      <c r="T44" s="7"/>
      <c r="U44" s="7"/>
      <c r="V44" s="7"/>
      <c r="W44" s="7"/>
      <c r="X44" s="7"/>
      <c r="Y44" s="7"/>
      <c r="Z44" s="7"/>
    </row>
    <row r="45" ht="19.5" customHeight="1">
      <c r="A45" s="165">
        <v>1.0</v>
      </c>
      <c r="B45" s="168"/>
      <c r="C45" s="14"/>
      <c r="D45" s="166"/>
      <c r="E45" s="166"/>
      <c r="F45" s="165"/>
      <c r="G45" s="165"/>
      <c r="H45" s="168"/>
      <c r="I45" s="13"/>
      <c r="J45" s="13"/>
      <c r="K45" s="13"/>
      <c r="L45" s="13"/>
      <c r="M45" s="13"/>
      <c r="N45" s="13"/>
      <c r="O45" s="13"/>
      <c r="P45" s="13"/>
      <c r="Q45" s="13"/>
      <c r="R45" s="14"/>
      <c r="S45" s="7"/>
      <c r="T45" s="7"/>
      <c r="U45" s="7"/>
      <c r="V45" s="7"/>
      <c r="W45" s="7"/>
      <c r="X45" s="7"/>
      <c r="Y45" s="7"/>
      <c r="Z45" s="7"/>
    </row>
    <row r="46" ht="19.5" customHeight="1">
      <c r="A46" s="161">
        <v>2.0</v>
      </c>
      <c r="B46" s="164"/>
      <c r="C46" s="14"/>
      <c r="D46" s="162"/>
      <c r="E46" s="162"/>
      <c r="F46" s="161"/>
      <c r="G46" s="161"/>
      <c r="H46" s="164"/>
      <c r="I46" s="13"/>
      <c r="J46" s="13"/>
      <c r="K46" s="13"/>
      <c r="L46" s="13"/>
      <c r="M46" s="13"/>
      <c r="N46" s="13"/>
      <c r="O46" s="13"/>
      <c r="P46" s="13"/>
      <c r="Q46" s="13"/>
      <c r="R46" s="14"/>
      <c r="S46" s="7"/>
      <c r="T46" s="7"/>
      <c r="U46" s="7"/>
      <c r="V46" s="7"/>
      <c r="W46" s="7"/>
      <c r="X46" s="7"/>
      <c r="Y46" s="7"/>
      <c r="Z46" s="7"/>
    </row>
    <row r="47" ht="19.5" customHeight="1">
      <c r="A47" s="165">
        <v>3.0</v>
      </c>
      <c r="B47" s="168"/>
      <c r="C47" s="14"/>
      <c r="D47" s="166"/>
      <c r="E47" s="166"/>
      <c r="F47" s="165"/>
      <c r="G47" s="165"/>
      <c r="H47" s="168"/>
      <c r="I47" s="13"/>
      <c r="J47" s="13"/>
      <c r="K47" s="13"/>
      <c r="L47" s="13"/>
      <c r="M47" s="13"/>
      <c r="N47" s="13"/>
      <c r="O47" s="13"/>
      <c r="P47" s="13"/>
      <c r="Q47" s="13"/>
      <c r="R47" s="14"/>
      <c r="S47" s="7"/>
      <c r="T47" s="7"/>
      <c r="U47" s="7"/>
      <c r="V47" s="7"/>
      <c r="W47" s="7"/>
      <c r="X47" s="7"/>
      <c r="Y47" s="7"/>
      <c r="Z47" s="7"/>
    </row>
    <row r="48" ht="19.5" customHeight="1">
      <c r="A48" s="161">
        <v>4.0</v>
      </c>
      <c r="B48" s="164"/>
      <c r="C48" s="14"/>
      <c r="D48" s="162"/>
      <c r="E48" s="162"/>
      <c r="F48" s="161"/>
      <c r="G48" s="161"/>
      <c r="H48" s="164"/>
      <c r="I48" s="13"/>
      <c r="J48" s="13"/>
      <c r="K48" s="13"/>
      <c r="L48" s="13"/>
      <c r="M48" s="13"/>
      <c r="N48" s="13"/>
      <c r="O48" s="13"/>
      <c r="P48" s="13"/>
      <c r="Q48" s="13"/>
      <c r="R48" s="14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6">
    <mergeCell ref="J4:L4"/>
    <mergeCell ref="J5:L5"/>
    <mergeCell ref="M5:O5"/>
    <mergeCell ref="P5:R5"/>
    <mergeCell ref="A1:O1"/>
    <mergeCell ref="P1:R1"/>
    <mergeCell ref="A2:R2"/>
    <mergeCell ref="B4:E4"/>
    <mergeCell ref="M4:O4"/>
    <mergeCell ref="P4:R4"/>
    <mergeCell ref="A9:R9"/>
    <mergeCell ref="F4:I4"/>
    <mergeCell ref="A29:I29"/>
    <mergeCell ref="A31:R31"/>
    <mergeCell ref="K32:R32"/>
    <mergeCell ref="K33:R33"/>
    <mergeCell ref="K34:R34"/>
    <mergeCell ref="K35:R35"/>
    <mergeCell ref="K36:R36"/>
    <mergeCell ref="K37:R37"/>
    <mergeCell ref="K38:R38"/>
    <mergeCell ref="K39:R39"/>
    <mergeCell ref="K40:R40"/>
    <mergeCell ref="A41:F41"/>
    <mergeCell ref="I41:R41"/>
    <mergeCell ref="H46:R46"/>
    <mergeCell ref="H47:R47"/>
    <mergeCell ref="B48:C48"/>
    <mergeCell ref="H48:R48"/>
    <mergeCell ref="A43:R43"/>
    <mergeCell ref="B44:C44"/>
    <mergeCell ref="H44:R44"/>
    <mergeCell ref="B45:C45"/>
    <mergeCell ref="H45:R45"/>
    <mergeCell ref="B46:C46"/>
    <mergeCell ref="B47:C47"/>
  </mergeCells>
  <hyperlinks>
    <hyperlink display="⬅ VỀ DASHBOARD TỔNG QUAN" location="'DASHBOARD TỔNG QUAN'!A1" ref="P1"/>
  </hyperlink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4A3B8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15.0"/>
    <col customWidth="1" min="4" max="4" width="16.0"/>
    <col customWidth="1" min="5" max="5" width="15.0"/>
    <col customWidth="1" min="6" max="6" width="16.0"/>
    <col customWidth="1" min="7" max="7" width="14.0"/>
    <col customWidth="1" min="8" max="8" width="17.0"/>
    <col customWidth="1" min="9" max="13" width="14.0"/>
    <col customWidth="1" min="14" max="14" width="15.0"/>
    <col customWidth="1" min="15" max="16" width="14.0"/>
    <col customWidth="1" min="17" max="17" width="16.0"/>
    <col customWidth="1" min="18" max="18" width="32.0"/>
  </cols>
  <sheetData>
    <row r="1" ht="31.5" customHeight="1">
      <c r="A1" s="53" t="s">
        <v>371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58" t="s">
        <v>93</v>
      </c>
      <c r="Q1" s="59"/>
      <c r="R1" s="60"/>
      <c r="S1" s="7"/>
      <c r="T1" s="7"/>
      <c r="U1" s="7"/>
      <c r="V1" s="7"/>
      <c r="W1" s="7"/>
      <c r="X1" s="7"/>
      <c r="Y1" s="7"/>
      <c r="Z1" s="7"/>
    </row>
    <row r="2" ht="19.5" customHeight="1">
      <c r="A2" s="64" t="s">
        <v>160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  <c r="S2" s="7"/>
      <c r="T2" s="7"/>
      <c r="U2" s="7"/>
      <c r="V2" s="7"/>
      <c r="W2" s="7"/>
      <c r="X2" s="7"/>
      <c r="Y2" s="7"/>
      <c r="Z2" s="7"/>
    </row>
    <row r="3" ht="9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1.75" customHeight="1">
      <c r="A4" s="7"/>
      <c r="B4" s="73" t="s">
        <v>163</v>
      </c>
      <c r="C4" s="59"/>
      <c r="D4" s="59"/>
      <c r="E4" s="60"/>
      <c r="F4" s="76" t="s">
        <v>164</v>
      </c>
      <c r="G4" s="77"/>
      <c r="H4" s="77"/>
      <c r="I4" s="78"/>
      <c r="J4" s="79" t="s">
        <v>115</v>
      </c>
      <c r="K4" s="13"/>
      <c r="L4" s="14"/>
      <c r="M4" s="81" t="s">
        <v>165</v>
      </c>
      <c r="N4" s="82"/>
      <c r="O4" s="83"/>
      <c r="P4" s="84" t="s">
        <v>166</v>
      </c>
      <c r="Q4" s="13"/>
      <c r="R4" s="14"/>
      <c r="S4" s="7"/>
      <c r="T4" s="7"/>
      <c r="U4" s="7"/>
      <c r="V4" s="7"/>
      <c r="W4" s="7"/>
      <c r="X4" s="7"/>
      <c r="Y4" s="7"/>
      <c r="Z4" s="7"/>
    </row>
    <row r="5" ht="31.5" customHeight="1">
      <c r="A5" s="7"/>
      <c r="B5" s="86" t="s">
        <v>172</v>
      </c>
      <c r="C5" s="87">
        <v>626.0</v>
      </c>
      <c r="D5" s="198">
        <v>135.0</v>
      </c>
      <c r="E5" s="90">
        <f>IF(C5&gt;0, D5/C5, 0)</f>
        <v>0.2156549521</v>
      </c>
      <c r="F5" s="91">
        <v>272.0</v>
      </c>
      <c r="G5" s="199">
        <v>27.0</v>
      </c>
      <c r="H5" s="93" t="s">
        <v>173</v>
      </c>
      <c r="I5" s="96">
        <f>IF(F5&gt;0, G5/F5, 0)</f>
        <v>0.09926470588</v>
      </c>
      <c r="J5" s="97">
        <f>IF(D5&gt;0, G5/D5, 0)</f>
        <v>0.2</v>
      </c>
      <c r="K5" s="13"/>
      <c r="L5" s="14"/>
      <c r="M5" s="100">
        <f>G5*1300000</f>
        <v>35100000</v>
      </c>
      <c r="N5" s="82"/>
      <c r="O5" s="83"/>
      <c r="P5" s="101" t="str">
        <f>IF(D5&gt;=C5, "🟢 Hoàn thành kế hoạch", IF(D5&gt;0, "🟡 Đang bám sát tiến độ", "⚪ Đang cập nhật dữ liệu"))</f>
        <v>🟡 Đang bám sát tiến độ</v>
      </c>
      <c r="Q5" s="13"/>
      <c r="R5" s="14"/>
      <c r="S5" s="7"/>
      <c r="T5" s="7"/>
      <c r="U5" s="7"/>
      <c r="V5" s="7"/>
      <c r="W5" s="7"/>
      <c r="X5" s="7"/>
      <c r="Y5" s="7"/>
      <c r="Z5" s="7"/>
    </row>
    <row r="6" ht="7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7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7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5.5" customHeight="1">
      <c r="A9" s="103" t="s">
        <v>191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4"/>
      <c r="S9" s="7"/>
      <c r="T9" s="7"/>
      <c r="U9" s="7"/>
      <c r="V9" s="7"/>
      <c r="W9" s="7"/>
      <c r="X9" s="7"/>
      <c r="Y9" s="7"/>
      <c r="Z9" s="7"/>
    </row>
    <row r="10" ht="31.5" customHeight="1">
      <c r="A10" s="44" t="s">
        <v>128</v>
      </c>
      <c r="B10" s="44" t="s">
        <v>195</v>
      </c>
      <c r="C10" s="44" t="s">
        <v>196</v>
      </c>
      <c r="D10" s="44" t="s">
        <v>198</v>
      </c>
      <c r="E10" s="44" t="s">
        <v>200</v>
      </c>
      <c r="F10" s="44" t="s">
        <v>201</v>
      </c>
      <c r="G10" s="44" t="s">
        <v>1</v>
      </c>
      <c r="H10" s="44" t="s">
        <v>203</v>
      </c>
      <c r="I10" s="44" t="s">
        <v>204</v>
      </c>
      <c r="J10" s="108" t="s">
        <v>207</v>
      </c>
      <c r="K10" s="108" t="s">
        <v>209</v>
      </c>
      <c r="L10" s="108" t="s">
        <v>210</v>
      </c>
      <c r="M10" s="108" t="s">
        <v>212</v>
      </c>
      <c r="N10" s="110" t="s">
        <v>213</v>
      </c>
      <c r="O10" s="110" t="s">
        <v>216</v>
      </c>
      <c r="P10" s="110" t="s">
        <v>217</v>
      </c>
      <c r="Q10" s="110" t="s">
        <v>218</v>
      </c>
      <c r="R10" s="111" t="s">
        <v>220</v>
      </c>
      <c r="S10" s="7"/>
      <c r="T10" s="7"/>
      <c r="U10" s="7"/>
      <c r="V10" s="7"/>
      <c r="W10" s="7"/>
      <c r="X10" s="7"/>
      <c r="Y10" s="7"/>
      <c r="Z10" s="7"/>
    </row>
    <row r="11" ht="21.75" customHeight="1">
      <c r="A11" s="112">
        <v>1.0</v>
      </c>
      <c r="B11" s="202" t="s">
        <v>260</v>
      </c>
      <c r="C11" s="203" t="s">
        <v>263</v>
      </c>
      <c r="D11" s="114"/>
      <c r="E11" s="114"/>
      <c r="F11" s="115"/>
      <c r="G11" s="112"/>
      <c r="H11" s="112"/>
      <c r="I11" s="204">
        <v>46298.0</v>
      </c>
      <c r="J11" s="117"/>
      <c r="K11" s="117"/>
      <c r="L11" s="118"/>
      <c r="M11" s="119" t="str">
        <f t="shared" ref="M11:M26" si="1">IF(K11="","",IF(K11&gt;0,L11/K11,0))</f>
        <v/>
      </c>
      <c r="N11" s="117"/>
      <c r="O11" s="120"/>
      <c r="P11" s="121" t="str">
        <f t="shared" ref="P11:P26" si="2">IF(N11="","",IF(N11&gt;0,O11/N11,0))</f>
        <v/>
      </c>
      <c r="Q11" s="122" t="str">
        <f t="shared" ref="Q11:Q26" si="3">IF(L11="","",IF(L11&gt;0,O11/L11,0))</f>
        <v/>
      </c>
      <c r="R11" s="114"/>
      <c r="S11" s="7"/>
      <c r="T11" s="7"/>
      <c r="U11" s="7"/>
      <c r="V11" s="7"/>
      <c r="W11" s="7"/>
      <c r="X11" s="7"/>
      <c r="Y11" s="7"/>
      <c r="Z11" s="7"/>
    </row>
    <row r="12" ht="21.75" customHeight="1">
      <c r="A12" s="123">
        <v>2.0</v>
      </c>
      <c r="B12" s="205"/>
      <c r="C12" s="206"/>
      <c r="D12" s="125"/>
      <c r="E12" s="125"/>
      <c r="F12" s="126"/>
      <c r="G12" s="123"/>
      <c r="H12" s="123"/>
      <c r="I12" s="207"/>
      <c r="J12" s="128"/>
      <c r="K12" s="128"/>
      <c r="L12" s="129"/>
      <c r="M12" s="130" t="str">
        <f t="shared" si="1"/>
        <v/>
      </c>
      <c r="N12" s="128"/>
      <c r="O12" s="132"/>
      <c r="P12" s="133" t="str">
        <f t="shared" si="2"/>
        <v/>
      </c>
      <c r="Q12" s="134" t="str">
        <f t="shared" si="3"/>
        <v/>
      </c>
      <c r="R12" s="125"/>
      <c r="S12" s="7"/>
      <c r="T12" s="7"/>
      <c r="U12" s="7"/>
      <c r="V12" s="7"/>
      <c r="W12" s="7"/>
      <c r="X12" s="7"/>
      <c r="Y12" s="7"/>
      <c r="Z12" s="7"/>
    </row>
    <row r="13" ht="21.75" customHeight="1">
      <c r="A13" s="112">
        <v>3.0</v>
      </c>
      <c r="B13" s="202"/>
      <c r="C13" s="203"/>
      <c r="D13" s="114"/>
      <c r="E13" s="114"/>
      <c r="F13" s="115"/>
      <c r="G13" s="112"/>
      <c r="H13" s="112"/>
      <c r="I13" s="204"/>
      <c r="J13" s="117"/>
      <c r="K13" s="117"/>
      <c r="L13" s="118"/>
      <c r="M13" s="119" t="str">
        <f t="shared" si="1"/>
        <v/>
      </c>
      <c r="N13" s="117"/>
      <c r="O13" s="120"/>
      <c r="P13" s="121" t="str">
        <f t="shared" si="2"/>
        <v/>
      </c>
      <c r="Q13" s="122" t="str">
        <f t="shared" si="3"/>
        <v/>
      </c>
      <c r="R13" s="114"/>
      <c r="S13" s="7"/>
      <c r="T13" s="7"/>
      <c r="U13" s="7"/>
      <c r="V13" s="7"/>
      <c r="W13" s="7"/>
      <c r="X13" s="7"/>
      <c r="Y13" s="7"/>
      <c r="Z13" s="7"/>
    </row>
    <row r="14" ht="21.75" customHeight="1">
      <c r="A14" s="123">
        <v>4.0</v>
      </c>
      <c r="B14" s="205"/>
      <c r="C14" s="206"/>
      <c r="D14" s="125"/>
      <c r="E14" s="125"/>
      <c r="F14" s="126"/>
      <c r="G14" s="123"/>
      <c r="H14" s="123"/>
      <c r="I14" s="206"/>
      <c r="J14" s="128"/>
      <c r="K14" s="128"/>
      <c r="L14" s="129"/>
      <c r="M14" s="130" t="str">
        <f t="shared" si="1"/>
        <v/>
      </c>
      <c r="N14" s="128"/>
      <c r="O14" s="132"/>
      <c r="P14" s="133" t="str">
        <f t="shared" si="2"/>
        <v/>
      </c>
      <c r="Q14" s="134" t="str">
        <f t="shared" si="3"/>
        <v/>
      </c>
      <c r="R14" s="125"/>
      <c r="S14" s="7"/>
      <c r="T14" s="7"/>
      <c r="U14" s="7"/>
      <c r="V14" s="7"/>
      <c r="W14" s="7"/>
      <c r="X14" s="7"/>
      <c r="Y14" s="7"/>
      <c r="Z14" s="7"/>
    </row>
    <row r="15" ht="21.75" customHeight="1">
      <c r="A15" s="112">
        <v>5.0</v>
      </c>
      <c r="B15" s="202"/>
      <c r="C15" s="203"/>
      <c r="D15" s="114"/>
      <c r="E15" s="114"/>
      <c r="F15" s="115"/>
      <c r="G15" s="112"/>
      <c r="H15" s="112"/>
      <c r="I15" s="203"/>
      <c r="J15" s="117"/>
      <c r="K15" s="117"/>
      <c r="L15" s="118"/>
      <c r="M15" s="119" t="str">
        <f t="shared" si="1"/>
        <v/>
      </c>
      <c r="N15" s="117"/>
      <c r="O15" s="120"/>
      <c r="P15" s="121" t="str">
        <f t="shared" si="2"/>
        <v/>
      </c>
      <c r="Q15" s="122" t="str">
        <f t="shared" si="3"/>
        <v/>
      </c>
      <c r="R15" s="114"/>
      <c r="S15" s="7"/>
      <c r="T15" s="7"/>
      <c r="U15" s="7"/>
      <c r="V15" s="7"/>
      <c r="W15" s="7"/>
      <c r="X15" s="7"/>
      <c r="Y15" s="7"/>
      <c r="Z15" s="7"/>
    </row>
    <row r="16" ht="21.75" customHeight="1">
      <c r="A16" s="123">
        <v>6.0</v>
      </c>
      <c r="B16" s="205"/>
      <c r="C16" s="206"/>
      <c r="D16" s="125"/>
      <c r="E16" s="125"/>
      <c r="F16" s="126"/>
      <c r="G16" s="123"/>
      <c r="H16" s="123"/>
      <c r="I16" s="206"/>
      <c r="J16" s="128"/>
      <c r="K16" s="128"/>
      <c r="L16" s="129"/>
      <c r="M16" s="130" t="str">
        <f t="shared" si="1"/>
        <v/>
      </c>
      <c r="N16" s="128"/>
      <c r="O16" s="132"/>
      <c r="P16" s="133" t="str">
        <f t="shared" si="2"/>
        <v/>
      </c>
      <c r="Q16" s="134" t="str">
        <f t="shared" si="3"/>
        <v/>
      </c>
      <c r="R16" s="125"/>
      <c r="S16" s="7"/>
      <c r="T16" s="7"/>
      <c r="U16" s="7"/>
      <c r="V16" s="7"/>
      <c r="W16" s="7"/>
      <c r="X16" s="7"/>
      <c r="Y16" s="7"/>
      <c r="Z16" s="7"/>
    </row>
    <row r="17" ht="21.75" customHeight="1">
      <c r="A17" s="112">
        <v>7.0</v>
      </c>
      <c r="B17" s="202"/>
      <c r="C17" s="203"/>
      <c r="D17" s="114"/>
      <c r="E17" s="114"/>
      <c r="F17" s="115"/>
      <c r="G17" s="112"/>
      <c r="H17" s="112"/>
      <c r="I17" s="203"/>
      <c r="J17" s="117"/>
      <c r="K17" s="117"/>
      <c r="L17" s="118"/>
      <c r="M17" s="119" t="str">
        <f t="shared" si="1"/>
        <v/>
      </c>
      <c r="N17" s="117"/>
      <c r="O17" s="120"/>
      <c r="P17" s="121" t="str">
        <f t="shared" si="2"/>
        <v/>
      </c>
      <c r="Q17" s="122" t="str">
        <f t="shared" si="3"/>
        <v/>
      </c>
      <c r="R17" s="114"/>
      <c r="S17" s="7"/>
      <c r="T17" s="7"/>
      <c r="U17" s="7"/>
      <c r="V17" s="7"/>
      <c r="W17" s="7"/>
      <c r="X17" s="7"/>
      <c r="Y17" s="7"/>
      <c r="Z17" s="7"/>
    </row>
    <row r="18" ht="21.75" customHeight="1">
      <c r="A18" s="123">
        <v>8.0</v>
      </c>
      <c r="B18" s="205"/>
      <c r="C18" s="206"/>
      <c r="D18" s="125"/>
      <c r="E18" s="125"/>
      <c r="F18" s="126"/>
      <c r="G18" s="123"/>
      <c r="H18" s="123"/>
      <c r="I18" s="206"/>
      <c r="J18" s="128"/>
      <c r="K18" s="128"/>
      <c r="L18" s="129"/>
      <c r="M18" s="130" t="str">
        <f t="shared" si="1"/>
        <v/>
      </c>
      <c r="N18" s="128"/>
      <c r="O18" s="132"/>
      <c r="P18" s="133" t="str">
        <f t="shared" si="2"/>
        <v/>
      </c>
      <c r="Q18" s="134" t="str">
        <f t="shared" si="3"/>
        <v/>
      </c>
      <c r="R18" s="125"/>
      <c r="S18" s="7"/>
      <c r="T18" s="7"/>
      <c r="U18" s="7"/>
      <c r="V18" s="7"/>
      <c r="W18" s="7"/>
      <c r="X18" s="7"/>
      <c r="Y18" s="7"/>
      <c r="Z18" s="7"/>
    </row>
    <row r="19" ht="21.75" customHeight="1">
      <c r="A19" s="112">
        <v>9.0</v>
      </c>
      <c r="B19" s="202"/>
      <c r="C19" s="203"/>
      <c r="D19" s="114"/>
      <c r="E19" s="114"/>
      <c r="F19" s="115"/>
      <c r="G19" s="112"/>
      <c r="H19" s="112"/>
      <c r="I19" s="203"/>
      <c r="J19" s="117"/>
      <c r="K19" s="117"/>
      <c r="L19" s="118"/>
      <c r="M19" s="119" t="str">
        <f t="shared" si="1"/>
        <v/>
      </c>
      <c r="N19" s="117"/>
      <c r="O19" s="120"/>
      <c r="P19" s="121" t="str">
        <f t="shared" si="2"/>
        <v/>
      </c>
      <c r="Q19" s="122" t="str">
        <f t="shared" si="3"/>
        <v/>
      </c>
      <c r="R19" s="114"/>
      <c r="S19" s="7"/>
      <c r="T19" s="7"/>
      <c r="U19" s="7"/>
      <c r="V19" s="7"/>
      <c r="W19" s="7"/>
      <c r="X19" s="7"/>
      <c r="Y19" s="7"/>
      <c r="Z19" s="7"/>
    </row>
    <row r="20" ht="21.75" customHeight="1">
      <c r="A20" s="123">
        <v>10.0</v>
      </c>
      <c r="B20" s="205"/>
      <c r="C20" s="206"/>
      <c r="D20" s="125"/>
      <c r="E20" s="125"/>
      <c r="F20" s="126"/>
      <c r="G20" s="123"/>
      <c r="H20" s="123"/>
      <c r="I20" s="206"/>
      <c r="J20" s="128"/>
      <c r="K20" s="128"/>
      <c r="L20" s="129"/>
      <c r="M20" s="130" t="str">
        <f t="shared" si="1"/>
        <v/>
      </c>
      <c r="N20" s="128"/>
      <c r="O20" s="132"/>
      <c r="P20" s="133" t="str">
        <f t="shared" si="2"/>
        <v/>
      </c>
      <c r="Q20" s="134" t="str">
        <f t="shared" si="3"/>
        <v/>
      </c>
      <c r="R20" s="125"/>
      <c r="S20" s="7"/>
      <c r="T20" s="7"/>
      <c r="U20" s="7"/>
      <c r="V20" s="7"/>
      <c r="W20" s="7"/>
      <c r="X20" s="7"/>
      <c r="Y20" s="7"/>
      <c r="Z20" s="7"/>
    </row>
    <row r="21" ht="21.75" customHeight="1">
      <c r="A21" s="112">
        <v>11.0</v>
      </c>
      <c r="B21" s="113"/>
      <c r="C21" s="112"/>
      <c r="D21" s="114"/>
      <c r="E21" s="114"/>
      <c r="F21" s="115"/>
      <c r="G21" s="112"/>
      <c r="H21" s="112"/>
      <c r="I21" s="116"/>
      <c r="J21" s="117"/>
      <c r="K21" s="117"/>
      <c r="L21" s="118"/>
      <c r="M21" s="119" t="str">
        <f t="shared" si="1"/>
        <v/>
      </c>
      <c r="N21" s="117"/>
      <c r="O21" s="120"/>
      <c r="P21" s="121" t="str">
        <f t="shared" si="2"/>
        <v/>
      </c>
      <c r="Q21" s="122" t="str">
        <f t="shared" si="3"/>
        <v/>
      </c>
      <c r="R21" s="114"/>
      <c r="S21" s="7"/>
      <c r="T21" s="7"/>
      <c r="U21" s="7"/>
      <c r="V21" s="7"/>
      <c r="W21" s="7"/>
      <c r="X21" s="7"/>
      <c r="Y21" s="7"/>
      <c r="Z21" s="7"/>
    </row>
    <row r="22" ht="21.75" customHeight="1">
      <c r="A22" s="123">
        <v>12.0</v>
      </c>
      <c r="B22" s="124"/>
      <c r="C22" s="123"/>
      <c r="D22" s="125"/>
      <c r="E22" s="125"/>
      <c r="F22" s="126"/>
      <c r="G22" s="123"/>
      <c r="H22" s="123"/>
      <c r="I22" s="127"/>
      <c r="J22" s="128"/>
      <c r="K22" s="128"/>
      <c r="L22" s="129"/>
      <c r="M22" s="130" t="str">
        <f t="shared" si="1"/>
        <v/>
      </c>
      <c r="N22" s="128"/>
      <c r="O22" s="132"/>
      <c r="P22" s="133" t="str">
        <f t="shared" si="2"/>
        <v/>
      </c>
      <c r="Q22" s="134" t="str">
        <f t="shared" si="3"/>
        <v/>
      </c>
      <c r="R22" s="125"/>
      <c r="S22" s="7"/>
      <c r="T22" s="7"/>
      <c r="U22" s="7"/>
      <c r="V22" s="7"/>
      <c r="W22" s="7"/>
      <c r="X22" s="7"/>
      <c r="Y22" s="7"/>
      <c r="Z22" s="7"/>
    </row>
    <row r="23" ht="21.75" customHeight="1">
      <c r="A23" s="112">
        <v>13.0</v>
      </c>
      <c r="B23" s="113"/>
      <c r="C23" s="112"/>
      <c r="D23" s="114"/>
      <c r="E23" s="114"/>
      <c r="F23" s="115"/>
      <c r="G23" s="112"/>
      <c r="H23" s="112"/>
      <c r="I23" s="116"/>
      <c r="J23" s="117"/>
      <c r="K23" s="117"/>
      <c r="L23" s="118"/>
      <c r="M23" s="119" t="str">
        <f t="shared" si="1"/>
        <v/>
      </c>
      <c r="N23" s="117"/>
      <c r="O23" s="120"/>
      <c r="P23" s="121" t="str">
        <f t="shared" si="2"/>
        <v/>
      </c>
      <c r="Q23" s="122" t="str">
        <f t="shared" si="3"/>
        <v/>
      </c>
      <c r="R23" s="114"/>
      <c r="S23" s="7"/>
      <c r="T23" s="7"/>
      <c r="U23" s="7"/>
      <c r="V23" s="7"/>
      <c r="W23" s="7"/>
      <c r="X23" s="7"/>
      <c r="Y23" s="7"/>
      <c r="Z23" s="7"/>
    </row>
    <row r="24" ht="21.75" customHeight="1">
      <c r="A24" s="123">
        <v>14.0</v>
      </c>
      <c r="B24" s="124"/>
      <c r="C24" s="123"/>
      <c r="D24" s="125"/>
      <c r="E24" s="125"/>
      <c r="F24" s="126"/>
      <c r="G24" s="123"/>
      <c r="H24" s="123"/>
      <c r="I24" s="127"/>
      <c r="J24" s="128"/>
      <c r="K24" s="128"/>
      <c r="L24" s="129"/>
      <c r="M24" s="130" t="str">
        <f t="shared" si="1"/>
        <v/>
      </c>
      <c r="N24" s="128"/>
      <c r="O24" s="132"/>
      <c r="P24" s="133" t="str">
        <f t="shared" si="2"/>
        <v/>
      </c>
      <c r="Q24" s="134" t="str">
        <f t="shared" si="3"/>
        <v/>
      </c>
      <c r="R24" s="125"/>
      <c r="S24" s="7"/>
      <c r="T24" s="7"/>
      <c r="U24" s="7"/>
      <c r="V24" s="7"/>
      <c r="W24" s="7"/>
      <c r="X24" s="7"/>
      <c r="Y24" s="7"/>
      <c r="Z24" s="7"/>
    </row>
    <row r="25" ht="21.75" customHeight="1">
      <c r="A25" s="112">
        <v>15.0</v>
      </c>
      <c r="B25" s="113"/>
      <c r="C25" s="112"/>
      <c r="D25" s="114"/>
      <c r="E25" s="114"/>
      <c r="F25" s="115"/>
      <c r="G25" s="112"/>
      <c r="H25" s="112"/>
      <c r="I25" s="116"/>
      <c r="J25" s="117"/>
      <c r="K25" s="117"/>
      <c r="L25" s="118"/>
      <c r="M25" s="119" t="str">
        <f t="shared" si="1"/>
        <v/>
      </c>
      <c r="N25" s="117"/>
      <c r="O25" s="120"/>
      <c r="P25" s="121" t="str">
        <f t="shared" si="2"/>
        <v/>
      </c>
      <c r="Q25" s="122" t="str">
        <f t="shared" si="3"/>
        <v/>
      </c>
      <c r="R25" s="114"/>
      <c r="S25" s="7"/>
      <c r="T25" s="7"/>
      <c r="U25" s="7"/>
      <c r="V25" s="7"/>
      <c r="W25" s="7"/>
      <c r="X25" s="7"/>
      <c r="Y25" s="7"/>
      <c r="Z25" s="7"/>
    </row>
    <row r="26" ht="21.75" customHeight="1">
      <c r="A26" s="123"/>
      <c r="B26" s="124"/>
      <c r="C26" s="123"/>
      <c r="D26" s="125"/>
      <c r="E26" s="125"/>
      <c r="F26" s="126"/>
      <c r="G26" s="123"/>
      <c r="H26" s="123"/>
      <c r="I26" s="127"/>
      <c r="J26" s="128"/>
      <c r="K26" s="128"/>
      <c r="L26" s="129"/>
      <c r="M26" s="130" t="str">
        <f t="shared" si="1"/>
        <v/>
      </c>
      <c r="N26" s="128"/>
      <c r="O26" s="132"/>
      <c r="P26" s="133" t="str">
        <f t="shared" si="2"/>
        <v/>
      </c>
      <c r="Q26" s="134" t="str">
        <f t="shared" si="3"/>
        <v/>
      </c>
      <c r="R26" s="125"/>
      <c r="S26" s="7"/>
      <c r="T26" s="7"/>
      <c r="U26" s="7"/>
      <c r="V26" s="7"/>
      <c r="W26" s="7"/>
      <c r="X26" s="7"/>
      <c r="Y26" s="7"/>
      <c r="Z26" s="7"/>
    </row>
    <row r="27" ht="25.5" customHeight="1">
      <c r="A27" s="138" t="s">
        <v>372</v>
      </c>
      <c r="B27" s="140"/>
      <c r="C27" s="140"/>
      <c r="D27" s="140"/>
      <c r="E27" s="140"/>
      <c r="F27" s="140"/>
      <c r="G27" s="140"/>
      <c r="H27" s="140"/>
      <c r="I27" s="141"/>
      <c r="J27" s="142">
        <f t="shared" ref="J27:L27" si="4">SUM(J11:J26)</f>
        <v>0</v>
      </c>
      <c r="K27" s="142">
        <f t="shared" si="4"/>
        <v>0</v>
      </c>
      <c r="L27" s="143">
        <f t="shared" si="4"/>
        <v>0</v>
      </c>
      <c r="M27" s="144">
        <f>IF(K27&gt;0, L27/K27, 0)</f>
        <v>0</v>
      </c>
      <c r="N27" s="142">
        <f t="shared" ref="N27:O27" si="5">SUM(N11:N26)</f>
        <v>0</v>
      </c>
      <c r="O27" s="145">
        <f t="shared" si="5"/>
        <v>0</v>
      </c>
      <c r="P27" s="146">
        <f>IF(N27&gt;0, O27/N27, 0)</f>
        <v>0</v>
      </c>
      <c r="Q27" s="147">
        <f>IF(L27&gt;0, O27/L27, 0)</f>
        <v>0</v>
      </c>
      <c r="R27" s="148" t="s">
        <v>373</v>
      </c>
      <c r="S27" s="7"/>
      <c r="T27" s="7"/>
      <c r="U27" s="7"/>
      <c r="V27" s="7"/>
      <c r="W27" s="7"/>
      <c r="X27" s="7"/>
      <c r="Y27" s="7"/>
      <c r="Z27" s="7"/>
    </row>
    <row r="28" ht="12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5.5" customHeight="1">
      <c r="A29" s="153" t="s">
        <v>292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4"/>
      <c r="S29" s="7"/>
      <c r="T29" s="7"/>
      <c r="U29" s="7"/>
      <c r="V29" s="7"/>
      <c r="W29" s="7"/>
      <c r="X29" s="7"/>
      <c r="Y29" s="7"/>
      <c r="Z29" s="7"/>
    </row>
    <row r="30" ht="25.5" customHeight="1">
      <c r="A30" s="157" t="s">
        <v>128</v>
      </c>
      <c r="B30" s="157" t="s">
        <v>294</v>
      </c>
      <c r="C30" s="157" t="s">
        <v>295</v>
      </c>
      <c r="D30" s="157" t="s">
        <v>296</v>
      </c>
      <c r="E30" s="157" t="s">
        <v>297</v>
      </c>
      <c r="F30" s="157" t="s">
        <v>298</v>
      </c>
      <c r="G30" s="157" t="s">
        <v>299</v>
      </c>
      <c r="H30" s="157" t="s">
        <v>300</v>
      </c>
      <c r="I30" s="157" t="s">
        <v>301</v>
      </c>
      <c r="J30" s="157" t="s">
        <v>302</v>
      </c>
      <c r="K30" s="160" t="s">
        <v>303</v>
      </c>
      <c r="L30" s="13"/>
      <c r="M30" s="13"/>
      <c r="N30" s="13"/>
      <c r="O30" s="13"/>
      <c r="P30" s="13"/>
      <c r="Q30" s="13"/>
      <c r="R30" s="14"/>
      <c r="S30" s="7"/>
      <c r="T30" s="7"/>
      <c r="U30" s="7"/>
      <c r="V30" s="7"/>
      <c r="W30" s="7"/>
      <c r="X30" s="7"/>
      <c r="Y30" s="7"/>
      <c r="Z30" s="7"/>
    </row>
    <row r="31" ht="19.5" customHeight="1">
      <c r="A31" s="165">
        <v>1.0</v>
      </c>
      <c r="B31" s="166" t="s">
        <v>374</v>
      </c>
      <c r="C31" s="166" t="s">
        <v>375</v>
      </c>
      <c r="D31" s="166" t="s">
        <v>17</v>
      </c>
      <c r="E31" s="166" t="s">
        <v>376</v>
      </c>
      <c r="F31" s="166" t="s">
        <v>40</v>
      </c>
      <c r="G31" s="167"/>
      <c r="H31" s="167"/>
      <c r="I31" s="166"/>
      <c r="J31" s="166"/>
      <c r="K31" s="168"/>
      <c r="L31" s="13"/>
      <c r="M31" s="13"/>
      <c r="N31" s="13"/>
      <c r="O31" s="13"/>
      <c r="P31" s="13"/>
      <c r="Q31" s="13"/>
      <c r="R31" s="14"/>
      <c r="S31" s="7"/>
      <c r="T31" s="7"/>
      <c r="U31" s="7"/>
      <c r="V31" s="7"/>
      <c r="W31" s="7"/>
      <c r="X31" s="7"/>
      <c r="Y31" s="7"/>
      <c r="Z31" s="7"/>
    </row>
    <row r="32" ht="19.5" customHeight="1">
      <c r="A32" s="161">
        <v>2.0</v>
      </c>
      <c r="B32" s="162" t="s">
        <v>377</v>
      </c>
      <c r="C32" s="162" t="s">
        <v>378</v>
      </c>
      <c r="D32" s="162" t="s">
        <v>17</v>
      </c>
      <c r="E32" s="162" t="s">
        <v>379</v>
      </c>
      <c r="F32" s="162" t="s">
        <v>40</v>
      </c>
      <c r="G32" s="163"/>
      <c r="H32" s="163"/>
      <c r="I32" s="162"/>
      <c r="J32" s="162"/>
      <c r="K32" s="164"/>
      <c r="L32" s="13"/>
      <c r="M32" s="13"/>
      <c r="N32" s="13"/>
      <c r="O32" s="13"/>
      <c r="P32" s="13"/>
      <c r="Q32" s="13"/>
      <c r="R32" s="14"/>
      <c r="S32" s="7"/>
      <c r="T32" s="7"/>
      <c r="U32" s="7"/>
      <c r="V32" s="7"/>
      <c r="W32" s="7"/>
      <c r="X32" s="7"/>
      <c r="Y32" s="7"/>
      <c r="Z32" s="7"/>
    </row>
    <row r="33" ht="19.5" customHeight="1">
      <c r="A33" s="165">
        <v>3.0</v>
      </c>
      <c r="B33" s="166"/>
      <c r="C33" s="166"/>
      <c r="D33" s="166"/>
      <c r="E33" s="166"/>
      <c r="F33" s="166"/>
      <c r="G33" s="167"/>
      <c r="H33" s="167"/>
      <c r="I33" s="166"/>
      <c r="J33" s="166"/>
      <c r="K33" s="168"/>
      <c r="L33" s="13"/>
      <c r="M33" s="13"/>
      <c r="N33" s="13"/>
      <c r="O33" s="13"/>
      <c r="P33" s="13"/>
      <c r="Q33" s="13"/>
      <c r="R33" s="14"/>
      <c r="S33" s="7"/>
      <c r="T33" s="7"/>
      <c r="U33" s="7"/>
      <c r="V33" s="7"/>
      <c r="W33" s="7"/>
      <c r="X33" s="7"/>
      <c r="Y33" s="7"/>
      <c r="Z33" s="7"/>
    </row>
    <row r="34" ht="19.5" customHeight="1">
      <c r="A34" s="161">
        <v>4.0</v>
      </c>
      <c r="B34" s="162"/>
      <c r="C34" s="162"/>
      <c r="D34" s="162"/>
      <c r="E34" s="162"/>
      <c r="F34" s="162"/>
      <c r="G34" s="163"/>
      <c r="H34" s="163"/>
      <c r="I34" s="162"/>
      <c r="J34" s="162"/>
      <c r="K34" s="164"/>
      <c r="L34" s="13"/>
      <c r="M34" s="13"/>
      <c r="N34" s="13"/>
      <c r="O34" s="13"/>
      <c r="P34" s="13"/>
      <c r="Q34" s="13"/>
      <c r="R34" s="14"/>
      <c r="S34" s="7"/>
      <c r="T34" s="7"/>
      <c r="U34" s="7"/>
      <c r="V34" s="7"/>
      <c r="W34" s="7"/>
      <c r="X34" s="7"/>
      <c r="Y34" s="7"/>
      <c r="Z34" s="7"/>
    </row>
    <row r="35" ht="19.5" customHeight="1">
      <c r="A35" s="165">
        <v>5.0</v>
      </c>
      <c r="B35" s="166"/>
      <c r="C35" s="166"/>
      <c r="D35" s="166"/>
      <c r="E35" s="166"/>
      <c r="F35" s="166"/>
      <c r="G35" s="167"/>
      <c r="H35" s="167"/>
      <c r="I35" s="166"/>
      <c r="J35" s="166"/>
      <c r="K35" s="168"/>
      <c r="L35" s="13"/>
      <c r="M35" s="13"/>
      <c r="N35" s="13"/>
      <c r="O35" s="13"/>
      <c r="P35" s="13"/>
      <c r="Q35" s="13"/>
      <c r="R35" s="14"/>
      <c r="S35" s="7"/>
      <c r="T35" s="7"/>
      <c r="U35" s="7"/>
      <c r="V35" s="7"/>
      <c r="W35" s="7"/>
      <c r="X35" s="7"/>
      <c r="Y35" s="7"/>
      <c r="Z35" s="7"/>
    </row>
    <row r="36" ht="19.5" customHeight="1">
      <c r="A36" s="161">
        <v>6.0</v>
      </c>
      <c r="B36" s="162"/>
      <c r="C36" s="162"/>
      <c r="D36" s="162"/>
      <c r="E36" s="162"/>
      <c r="F36" s="162"/>
      <c r="G36" s="163"/>
      <c r="H36" s="163"/>
      <c r="I36" s="162"/>
      <c r="J36" s="162"/>
      <c r="K36" s="164"/>
      <c r="L36" s="13"/>
      <c r="M36" s="13"/>
      <c r="N36" s="13"/>
      <c r="O36" s="13"/>
      <c r="P36" s="13"/>
      <c r="Q36" s="13"/>
      <c r="R36" s="14"/>
      <c r="S36" s="7"/>
      <c r="T36" s="7"/>
      <c r="U36" s="7"/>
      <c r="V36" s="7"/>
      <c r="W36" s="7"/>
      <c r="X36" s="7"/>
      <c r="Y36" s="7"/>
      <c r="Z36" s="7"/>
    </row>
    <row r="37" ht="19.5" customHeight="1">
      <c r="A37" s="165">
        <v>7.0</v>
      </c>
      <c r="B37" s="166"/>
      <c r="C37" s="166"/>
      <c r="D37" s="166"/>
      <c r="E37" s="166"/>
      <c r="F37" s="166"/>
      <c r="G37" s="167"/>
      <c r="H37" s="167"/>
      <c r="I37" s="166"/>
      <c r="J37" s="166"/>
      <c r="K37" s="168"/>
      <c r="L37" s="13"/>
      <c r="M37" s="13"/>
      <c r="N37" s="13"/>
      <c r="O37" s="13"/>
      <c r="P37" s="13"/>
      <c r="Q37" s="13"/>
      <c r="R37" s="14"/>
      <c r="S37" s="7"/>
      <c r="T37" s="7"/>
      <c r="U37" s="7"/>
      <c r="V37" s="7"/>
      <c r="W37" s="7"/>
      <c r="X37" s="7"/>
      <c r="Y37" s="7"/>
      <c r="Z37" s="7"/>
    </row>
    <row r="38" ht="19.5" customHeight="1">
      <c r="A38" s="161">
        <v>8.0</v>
      </c>
      <c r="B38" s="162"/>
      <c r="C38" s="162"/>
      <c r="D38" s="162"/>
      <c r="E38" s="162"/>
      <c r="F38" s="162"/>
      <c r="G38" s="163"/>
      <c r="H38" s="163"/>
      <c r="I38" s="162"/>
      <c r="J38" s="162"/>
      <c r="K38" s="164"/>
      <c r="L38" s="13"/>
      <c r="M38" s="13"/>
      <c r="N38" s="13"/>
      <c r="O38" s="13"/>
      <c r="P38" s="13"/>
      <c r="Q38" s="13"/>
      <c r="R38" s="14"/>
      <c r="S38" s="7"/>
      <c r="T38" s="7"/>
      <c r="U38" s="7"/>
      <c r="V38" s="7"/>
      <c r="W38" s="7"/>
      <c r="X38" s="7"/>
      <c r="Y38" s="7"/>
      <c r="Z38" s="7"/>
    </row>
    <row r="39" ht="24.0" customHeight="1">
      <c r="A39" s="169" t="s">
        <v>308</v>
      </c>
      <c r="B39" s="140"/>
      <c r="C39" s="140"/>
      <c r="D39" s="140"/>
      <c r="E39" s="140"/>
      <c r="F39" s="141"/>
      <c r="G39" s="170">
        <f t="shared" ref="G39:H39" si="6">SUM(G31:G38)</f>
        <v>0</v>
      </c>
      <c r="H39" s="170">
        <f t="shared" si="6"/>
        <v>0</v>
      </c>
      <c r="I39" s="171" t="s">
        <v>311</v>
      </c>
      <c r="J39" s="140"/>
      <c r="K39" s="140"/>
      <c r="L39" s="140"/>
      <c r="M39" s="140"/>
      <c r="N39" s="140"/>
      <c r="O39" s="140"/>
      <c r="P39" s="140"/>
      <c r="Q39" s="140"/>
      <c r="R39" s="141"/>
      <c r="S39" s="7"/>
      <c r="T39" s="7"/>
      <c r="U39" s="7"/>
      <c r="V39" s="7"/>
      <c r="W39" s="7"/>
      <c r="X39" s="7"/>
      <c r="Y39" s="7"/>
      <c r="Z39" s="7"/>
    </row>
    <row r="40" ht="12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5.5" customHeight="1">
      <c r="A41" s="172" t="s">
        <v>312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4"/>
      <c r="S41" s="7"/>
      <c r="T41" s="7"/>
      <c r="U41" s="7"/>
      <c r="V41" s="7"/>
      <c r="W41" s="7"/>
      <c r="X41" s="7"/>
      <c r="Y41" s="7"/>
      <c r="Z41" s="7"/>
    </row>
    <row r="42" ht="25.5" customHeight="1">
      <c r="A42" s="173" t="s">
        <v>128</v>
      </c>
      <c r="B42" s="174" t="s">
        <v>313</v>
      </c>
      <c r="C42" s="14"/>
      <c r="D42" s="173" t="s">
        <v>314</v>
      </c>
      <c r="E42" s="173" t="s">
        <v>315</v>
      </c>
      <c r="F42" s="173" t="s">
        <v>316</v>
      </c>
      <c r="G42" s="173" t="s">
        <v>317</v>
      </c>
      <c r="H42" s="160" t="s">
        <v>318</v>
      </c>
      <c r="I42" s="13"/>
      <c r="J42" s="13"/>
      <c r="K42" s="13"/>
      <c r="L42" s="13"/>
      <c r="M42" s="13"/>
      <c r="N42" s="13"/>
      <c r="O42" s="13"/>
      <c r="P42" s="13"/>
      <c r="Q42" s="13"/>
      <c r="R42" s="14"/>
      <c r="S42" s="7"/>
      <c r="T42" s="7"/>
      <c r="U42" s="7"/>
      <c r="V42" s="7"/>
      <c r="W42" s="7"/>
      <c r="X42" s="7"/>
      <c r="Y42" s="7"/>
      <c r="Z42" s="7"/>
    </row>
    <row r="43" ht="19.5" customHeight="1">
      <c r="A43" s="165">
        <v>1.0</v>
      </c>
      <c r="B43" s="168"/>
      <c r="C43" s="14"/>
      <c r="D43" s="166"/>
      <c r="E43" s="166"/>
      <c r="F43" s="165"/>
      <c r="G43" s="165"/>
      <c r="H43" s="168"/>
      <c r="I43" s="13"/>
      <c r="J43" s="13"/>
      <c r="K43" s="13"/>
      <c r="L43" s="13"/>
      <c r="M43" s="13"/>
      <c r="N43" s="13"/>
      <c r="O43" s="13"/>
      <c r="P43" s="13"/>
      <c r="Q43" s="13"/>
      <c r="R43" s="14"/>
      <c r="S43" s="7"/>
      <c r="T43" s="7"/>
      <c r="U43" s="7"/>
      <c r="V43" s="7"/>
      <c r="W43" s="7"/>
      <c r="X43" s="7"/>
      <c r="Y43" s="7"/>
      <c r="Z43" s="7"/>
    </row>
    <row r="44" ht="19.5" customHeight="1">
      <c r="A44" s="161">
        <v>2.0</v>
      </c>
      <c r="B44" s="164"/>
      <c r="C44" s="14"/>
      <c r="D44" s="162"/>
      <c r="E44" s="162"/>
      <c r="F44" s="161"/>
      <c r="G44" s="161"/>
      <c r="H44" s="164"/>
      <c r="I44" s="13"/>
      <c r="J44" s="13"/>
      <c r="K44" s="13"/>
      <c r="L44" s="13"/>
      <c r="M44" s="13"/>
      <c r="N44" s="13"/>
      <c r="O44" s="13"/>
      <c r="P44" s="13"/>
      <c r="Q44" s="13"/>
      <c r="R44" s="14"/>
      <c r="S44" s="7"/>
      <c r="T44" s="7"/>
      <c r="U44" s="7"/>
      <c r="V44" s="7"/>
      <c r="W44" s="7"/>
      <c r="X44" s="7"/>
      <c r="Y44" s="7"/>
      <c r="Z44" s="7"/>
    </row>
    <row r="45" ht="19.5" customHeight="1">
      <c r="A45" s="165">
        <v>3.0</v>
      </c>
      <c r="B45" s="168"/>
      <c r="C45" s="14"/>
      <c r="D45" s="166"/>
      <c r="E45" s="166"/>
      <c r="F45" s="165"/>
      <c r="G45" s="165"/>
      <c r="H45" s="168"/>
      <c r="I45" s="13"/>
      <c r="J45" s="13"/>
      <c r="K45" s="13"/>
      <c r="L45" s="13"/>
      <c r="M45" s="13"/>
      <c r="N45" s="13"/>
      <c r="O45" s="13"/>
      <c r="P45" s="13"/>
      <c r="Q45" s="13"/>
      <c r="R45" s="14"/>
      <c r="S45" s="7"/>
      <c r="T45" s="7"/>
      <c r="U45" s="7"/>
      <c r="V45" s="7"/>
      <c r="W45" s="7"/>
      <c r="X45" s="7"/>
      <c r="Y45" s="7"/>
      <c r="Z45" s="7"/>
    </row>
    <row r="46" ht="19.5" customHeight="1">
      <c r="A46" s="161">
        <v>4.0</v>
      </c>
      <c r="B46" s="164"/>
      <c r="C46" s="14"/>
      <c r="D46" s="162"/>
      <c r="E46" s="162"/>
      <c r="F46" s="161"/>
      <c r="G46" s="161"/>
      <c r="H46" s="164"/>
      <c r="I46" s="13"/>
      <c r="J46" s="13"/>
      <c r="K46" s="13"/>
      <c r="L46" s="13"/>
      <c r="M46" s="13"/>
      <c r="N46" s="13"/>
      <c r="O46" s="13"/>
      <c r="P46" s="13"/>
      <c r="Q46" s="13"/>
      <c r="R46" s="14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6">
    <mergeCell ref="J4:L4"/>
    <mergeCell ref="J5:L5"/>
    <mergeCell ref="M5:O5"/>
    <mergeCell ref="P5:R5"/>
    <mergeCell ref="A1:O1"/>
    <mergeCell ref="P1:R1"/>
    <mergeCell ref="A2:R2"/>
    <mergeCell ref="B4:E4"/>
    <mergeCell ref="M4:O4"/>
    <mergeCell ref="P4:R4"/>
    <mergeCell ref="A9:R9"/>
    <mergeCell ref="F4:I4"/>
    <mergeCell ref="A27:I27"/>
    <mergeCell ref="A29:R29"/>
    <mergeCell ref="K30:R30"/>
    <mergeCell ref="K31:R31"/>
    <mergeCell ref="K32:R32"/>
    <mergeCell ref="K33:R33"/>
    <mergeCell ref="K34:R34"/>
    <mergeCell ref="K35:R35"/>
    <mergeCell ref="K36:R36"/>
    <mergeCell ref="K37:R37"/>
    <mergeCell ref="K38:R38"/>
    <mergeCell ref="A39:F39"/>
    <mergeCell ref="I39:R39"/>
    <mergeCell ref="H44:R44"/>
    <mergeCell ref="H45:R45"/>
    <mergeCell ref="B46:C46"/>
    <mergeCell ref="H46:R46"/>
    <mergeCell ref="A41:R41"/>
    <mergeCell ref="B42:C42"/>
    <mergeCell ref="H42:R42"/>
    <mergeCell ref="B43:C43"/>
    <mergeCell ref="H43:R43"/>
    <mergeCell ref="B44:C44"/>
    <mergeCell ref="B45:C45"/>
  </mergeCells>
  <hyperlinks>
    <hyperlink display="⬅ VỀ DASHBOARD TỔNG QUAN" location="'DASHBOARD TỔNG QUAN'!A1" ref="P1"/>
  </hyperlink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4A3B8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15.0"/>
    <col customWidth="1" min="4" max="4" width="16.0"/>
    <col customWidth="1" min="5" max="5" width="15.0"/>
    <col customWidth="1" min="6" max="6" width="16.0"/>
    <col customWidth="1" min="7" max="7" width="14.0"/>
    <col customWidth="1" min="8" max="8" width="17.0"/>
    <col customWidth="1" min="9" max="13" width="14.0"/>
    <col customWidth="1" min="14" max="14" width="15.0"/>
    <col customWidth="1" min="15" max="16" width="14.0"/>
    <col customWidth="1" min="17" max="17" width="16.0"/>
    <col customWidth="1" min="18" max="18" width="32.0"/>
  </cols>
  <sheetData>
    <row r="1" ht="31.5" customHeight="1">
      <c r="A1" s="53" t="s">
        <v>380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58" t="s">
        <v>93</v>
      </c>
      <c r="Q1" s="59"/>
      <c r="R1" s="60"/>
      <c r="S1" s="7"/>
      <c r="T1" s="7"/>
      <c r="U1" s="7"/>
      <c r="V1" s="7"/>
      <c r="W1" s="7"/>
      <c r="X1" s="7"/>
      <c r="Y1" s="7"/>
      <c r="Z1" s="7"/>
    </row>
    <row r="2" ht="19.5" customHeight="1">
      <c r="A2" s="64" t="s">
        <v>160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  <c r="S2" s="7"/>
      <c r="T2" s="7"/>
      <c r="U2" s="7"/>
      <c r="V2" s="7"/>
      <c r="W2" s="7"/>
      <c r="X2" s="7"/>
      <c r="Y2" s="7"/>
      <c r="Z2" s="7"/>
    </row>
    <row r="3" ht="9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1.75" customHeight="1">
      <c r="A4" s="7"/>
      <c r="B4" s="73" t="s">
        <v>163</v>
      </c>
      <c r="C4" s="59"/>
      <c r="D4" s="59"/>
      <c r="E4" s="60"/>
      <c r="F4" s="76" t="s">
        <v>164</v>
      </c>
      <c r="G4" s="77"/>
      <c r="H4" s="77"/>
      <c r="I4" s="78"/>
      <c r="J4" s="79" t="s">
        <v>115</v>
      </c>
      <c r="K4" s="13"/>
      <c r="L4" s="14"/>
      <c r="M4" s="81" t="s">
        <v>165</v>
      </c>
      <c r="N4" s="82"/>
      <c r="O4" s="83"/>
      <c r="P4" s="84" t="s">
        <v>166</v>
      </c>
      <c r="Q4" s="13"/>
      <c r="R4" s="14"/>
      <c r="S4" s="7"/>
      <c r="T4" s="7"/>
      <c r="U4" s="7"/>
      <c r="V4" s="7"/>
      <c r="W4" s="7"/>
      <c r="X4" s="7"/>
      <c r="Y4" s="7"/>
      <c r="Z4" s="7"/>
    </row>
    <row r="5" ht="31.5" customHeight="1">
      <c r="A5" s="7"/>
      <c r="B5" s="86" t="s">
        <v>172</v>
      </c>
      <c r="C5" s="87">
        <v>626.0</v>
      </c>
      <c r="D5" s="88" t="str">
        <f>IF(L27&gt;0, L27, "")</f>
        <v/>
      </c>
      <c r="E5" s="90">
        <f>IF(C5&gt;0, D5/C5, 0)</f>
        <v>0</v>
      </c>
      <c r="F5" s="91">
        <v>272.0</v>
      </c>
      <c r="G5" s="92" t="str">
        <f>IF(O27&gt;0, O27, "")</f>
        <v/>
      </c>
      <c r="H5" s="93" t="s">
        <v>173</v>
      </c>
      <c r="I5" s="96">
        <f>IF(F5&gt;0, G5/F5, 0)</f>
        <v>0</v>
      </c>
      <c r="J5" s="97" t="str">
        <f>IF(D5&gt;0, G5/D5, 0)</f>
        <v>#DIV/0!</v>
      </c>
      <c r="K5" s="13"/>
      <c r="L5" s="14"/>
      <c r="M5" s="100">
        <f>G5*1300000</f>
        <v>0</v>
      </c>
      <c r="N5" s="82"/>
      <c r="O5" s="83"/>
      <c r="P5" s="101" t="str">
        <f>IF(D5&gt;=C5, "🟢 Hoàn thành kế hoạch", IF(D5&gt;0, "🟡 Đang bám sát tiến độ", "⚪ Đang cập nhật dữ liệu"))</f>
        <v>🟢 Hoàn thành kế hoạch</v>
      </c>
      <c r="Q5" s="13"/>
      <c r="R5" s="14"/>
      <c r="S5" s="7"/>
      <c r="T5" s="7"/>
      <c r="U5" s="7"/>
      <c r="V5" s="7"/>
      <c r="W5" s="7"/>
      <c r="X5" s="7"/>
      <c r="Y5" s="7"/>
      <c r="Z5" s="7"/>
    </row>
    <row r="6" ht="7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7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7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5.5" customHeight="1">
      <c r="A9" s="103" t="s">
        <v>191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4"/>
      <c r="S9" s="7"/>
      <c r="T9" s="7"/>
      <c r="U9" s="7"/>
      <c r="V9" s="7"/>
      <c r="W9" s="7"/>
      <c r="X9" s="7"/>
      <c r="Y9" s="7"/>
      <c r="Z9" s="7"/>
    </row>
    <row r="10" ht="31.5" customHeight="1">
      <c r="A10" s="44" t="s">
        <v>128</v>
      </c>
      <c r="B10" s="44" t="s">
        <v>195</v>
      </c>
      <c r="C10" s="44" t="s">
        <v>196</v>
      </c>
      <c r="D10" s="44" t="s">
        <v>198</v>
      </c>
      <c r="E10" s="44" t="s">
        <v>200</v>
      </c>
      <c r="F10" s="44" t="s">
        <v>201</v>
      </c>
      <c r="G10" s="44" t="s">
        <v>1</v>
      </c>
      <c r="H10" s="44" t="s">
        <v>203</v>
      </c>
      <c r="I10" s="44" t="s">
        <v>204</v>
      </c>
      <c r="J10" s="108" t="s">
        <v>207</v>
      </c>
      <c r="K10" s="108" t="s">
        <v>209</v>
      </c>
      <c r="L10" s="108" t="s">
        <v>210</v>
      </c>
      <c r="M10" s="108" t="s">
        <v>212</v>
      </c>
      <c r="N10" s="110" t="s">
        <v>213</v>
      </c>
      <c r="O10" s="110" t="s">
        <v>216</v>
      </c>
      <c r="P10" s="110" t="s">
        <v>217</v>
      </c>
      <c r="Q10" s="110" t="s">
        <v>218</v>
      </c>
      <c r="R10" s="111" t="s">
        <v>220</v>
      </c>
      <c r="S10" s="7"/>
      <c r="T10" s="7"/>
      <c r="U10" s="7"/>
      <c r="V10" s="7"/>
      <c r="W10" s="7"/>
      <c r="X10" s="7"/>
      <c r="Y10" s="7"/>
      <c r="Z10" s="7"/>
    </row>
    <row r="11" ht="21.75" customHeight="1">
      <c r="A11" s="112">
        <v>1.0</v>
      </c>
      <c r="B11" s="205" t="s">
        <v>381</v>
      </c>
      <c r="C11" s="206" t="s">
        <v>263</v>
      </c>
      <c r="D11" s="125"/>
      <c r="E11" s="125"/>
      <c r="F11" s="126"/>
      <c r="G11" s="123"/>
      <c r="H11" s="123"/>
      <c r="I11" s="207">
        <v>46305.0</v>
      </c>
      <c r="J11" s="117"/>
      <c r="K11" s="117"/>
      <c r="L11" s="118"/>
      <c r="M11" s="119" t="str">
        <f t="shared" ref="M11:M26" si="1">IF(K11="","",IF(K11&gt;0,L11/K11,0))</f>
        <v/>
      </c>
      <c r="N11" s="117"/>
      <c r="O11" s="120"/>
      <c r="P11" s="121" t="str">
        <f t="shared" ref="P11:P26" si="2">IF(N11="","",IF(N11&gt;0,O11/N11,0))</f>
        <v/>
      </c>
      <c r="Q11" s="122" t="str">
        <f t="shared" ref="Q11:Q26" si="3">IF(L11="","",IF(L11&gt;0,O11/L11,0))</f>
        <v/>
      </c>
      <c r="R11" s="114"/>
      <c r="S11" s="7"/>
      <c r="T11" s="7"/>
      <c r="U11" s="7"/>
      <c r="V11" s="7"/>
      <c r="W11" s="7"/>
      <c r="X11" s="7"/>
      <c r="Y11" s="7"/>
      <c r="Z11" s="7"/>
    </row>
    <row r="12" ht="21.75" customHeight="1">
      <c r="A12" s="123">
        <v>2.0</v>
      </c>
      <c r="B12" s="202" t="s">
        <v>382</v>
      </c>
      <c r="C12" s="203" t="s">
        <v>263</v>
      </c>
      <c r="D12" s="114"/>
      <c r="E12" s="114"/>
      <c r="F12" s="115"/>
      <c r="G12" s="112"/>
      <c r="H12" s="112"/>
      <c r="I12" s="204">
        <v>46307.0</v>
      </c>
      <c r="J12" s="128"/>
      <c r="K12" s="128"/>
      <c r="L12" s="129"/>
      <c r="M12" s="130" t="str">
        <f t="shared" si="1"/>
        <v/>
      </c>
      <c r="N12" s="128"/>
      <c r="O12" s="132"/>
      <c r="P12" s="133" t="str">
        <f t="shared" si="2"/>
        <v/>
      </c>
      <c r="Q12" s="134" t="str">
        <f t="shared" si="3"/>
        <v/>
      </c>
      <c r="R12" s="125"/>
      <c r="S12" s="7"/>
      <c r="T12" s="7"/>
      <c r="U12" s="7"/>
      <c r="V12" s="7"/>
      <c r="W12" s="7"/>
      <c r="X12" s="7"/>
      <c r="Y12" s="7"/>
      <c r="Z12" s="7"/>
    </row>
    <row r="13" ht="21.75" customHeight="1">
      <c r="A13" s="112">
        <v>3.0</v>
      </c>
      <c r="B13" s="205"/>
      <c r="C13" s="206"/>
      <c r="D13" s="125"/>
      <c r="E13" s="125"/>
      <c r="F13" s="126"/>
      <c r="G13" s="123"/>
      <c r="H13" s="123"/>
      <c r="I13" s="206"/>
      <c r="J13" s="117"/>
      <c r="K13" s="117"/>
      <c r="L13" s="118"/>
      <c r="M13" s="119" t="str">
        <f t="shared" si="1"/>
        <v/>
      </c>
      <c r="N13" s="117"/>
      <c r="O13" s="120"/>
      <c r="P13" s="121" t="str">
        <f t="shared" si="2"/>
        <v/>
      </c>
      <c r="Q13" s="122" t="str">
        <f t="shared" si="3"/>
        <v/>
      </c>
      <c r="R13" s="114"/>
      <c r="S13" s="7"/>
      <c r="T13" s="7"/>
      <c r="U13" s="7"/>
      <c r="V13" s="7"/>
      <c r="W13" s="7"/>
      <c r="X13" s="7"/>
      <c r="Y13" s="7"/>
      <c r="Z13" s="7"/>
    </row>
    <row r="14" ht="21.75" customHeight="1">
      <c r="A14" s="123">
        <v>4.0</v>
      </c>
      <c r="B14" s="124"/>
      <c r="C14" s="123"/>
      <c r="D14" s="125"/>
      <c r="E14" s="125"/>
      <c r="F14" s="126"/>
      <c r="G14" s="123"/>
      <c r="H14" s="123"/>
      <c r="I14" s="127"/>
      <c r="J14" s="128"/>
      <c r="K14" s="128"/>
      <c r="L14" s="129"/>
      <c r="M14" s="130" t="str">
        <f t="shared" si="1"/>
        <v/>
      </c>
      <c r="N14" s="128"/>
      <c r="O14" s="132"/>
      <c r="P14" s="133" t="str">
        <f t="shared" si="2"/>
        <v/>
      </c>
      <c r="Q14" s="134" t="str">
        <f t="shared" si="3"/>
        <v/>
      </c>
      <c r="R14" s="125"/>
      <c r="S14" s="7"/>
      <c r="T14" s="7"/>
      <c r="U14" s="7"/>
      <c r="V14" s="7"/>
      <c r="W14" s="7"/>
      <c r="X14" s="7"/>
      <c r="Y14" s="7"/>
      <c r="Z14" s="7"/>
    </row>
    <row r="15" ht="21.75" customHeight="1">
      <c r="A15" s="112">
        <v>5.0</v>
      </c>
      <c r="B15" s="113"/>
      <c r="C15" s="112"/>
      <c r="D15" s="114"/>
      <c r="E15" s="114"/>
      <c r="F15" s="115"/>
      <c r="G15" s="112"/>
      <c r="H15" s="112"/>
      <c r="I15" s="116"/>
      <c r="J15" s="117"/>
      <c r="K15" s="117"/>
      <c r="L15" s="118"/>
      <c r="M15" s="119" t="str">
        <f t="shared" si="1"/>
        <v/>
      </c>
      <c r="N15" s="117"/>
      <c r="O15" s="120"/>
      <c r="P15" s="121" t="str">
        <f t="shared" si="2"/>
        <v/>
      </c>
      <c r="Q15" s="122" t="str">
        <f t="shared" si="3"/>
        <v/>
      </c>
      <c r="R15" s="114"/>
      <c r="S15" s="7"/>
      <c r="T15" s="7"/>
      <c r="U15" s="7"/>
      <c r="V15" s="7"/>
      <c r="W15" s="7"/>
      <c r="X15" s="7"/>
      <c r="Y15" s="7"/>
      <c r="Z15" s="7"/>
    </row>
    <row r="16" ht="21.75" customHeight="1">
      <c r="A16" s="123">
        <v>6.0</v>
      </c>
      <c r="B16" s="124"/>
      <c r="C16" s="123"/>
      <c r="D16" s="125"/>
      <c r="E16" s="125"/>
      <c r="F16" s="126"/>
      <c r="G16" s="123"/>
      <c r="H16" s="123"/>
      <c r="I16" s="127"/>
      <c r="J16" s="128"/>
      <c r="K16" s="128"/>
      <c r="L16" s="129"/>
      <c r="M16" s="130" t="str">
        <f t="shared" si="1"/>
        <v/>
      </c>
      <c r="N16" s="128"/>
      <c r="O16" s="132"/>
      <c r="P16" s="133" t="str">
        <f t="shared" si="2"/>
        <v/>
      </c>
      <c r="Q16" s="134" t="str">
        <f t="shared" si="3"/>
        <v/>
      </c>
      <c r="R16" s="125"/>
      <c r="S16" s="7"/>
      <c r="T16" s="7"/>
      <c r="U16" s="7"/>
      <c r="V16" s="7"/>
      <c r="W16" s="7"/>
      <c r="X16" s="7"/>
      <c r="Y16" s="7"/>
      <c r="Z16" s="7"/>
    </row>
    <row r="17" ht="21.75" customHeight="1">
      <c r="A17" s="112">
        <v>7.0</v>
      </c>
      <c r="B17" s="113"/>
      <c r="C17" s="112"/>
      <c r="D17" s="114"/>
      <c r="E17" s="114"/>
      <c r="F17" s="115"/>
      <c r="G17" s="112"/>
      <c r="H17" s="112"/>
      <c r="I17" s="116"/>
      <c r="J17" s="117"/>
      <c r="K17" s="117"/>
      <c r="L17" s="118"/>
      <c r="M17" s="119" t="str">
        <f t="shared" si="1"/>
        <v/>
      </c>
      <c r="N17" s="117"/>
      <c r="O17" s="120"/>
      <c r="P17" s="121" t="str">
        <f t="shared" si="2"/>
        <v/>
      </c>
      <c r="Q17" s="122" t="str">
        <f t="shared" si="3"/>
        <v/>
      </c>
      <c r="R17" s="114"/>
      <c r="S17" s="7"/>
      <c r="T17" s="7"/>
      <c r="U17" s="7"/>
      <c r="V17" s="7"/>
      <c r="W17" s="7"/>
      <c r="X17" s="7"/>
      <c r="Y17" s="7"/>
      <c r="Z17" s="7"/>
    </row>
    <row r="18" ht="21.75" customHeight="1">
      <c r="A18" s="123">
        <v>8.0</v>
      </c>
      <c r="B18" s="124"/>
      <c r="C18" s="123"/>
      <c r="D18" s="125"/>
      <c r="E18" s="125"/>
      <c r="F18" s="126"/>
      <c r="G18" s="123"/>
      <c r="H18" s="123"/>
      <c r="I18" s="127"/>
      <c r="J18" s="128"/>
      <c r="K18" s="128"/>
      <c r="L18" s="129"/>
      <c r="M18" s="130" t="str">
        <f t="shared" si="1"/>
        <v/>
      </c>
      <c r="N18" s="128"/>
      <c r="O18" s="132"/>
      <c r="P18" s="133" t="str">
        <f t="shared" si="2"/>
        <v/>
      </c>
      <c r="Q18" s="134" t="str">
        <f t="shared" si="3"/>
        <v/>
      </c>
      <c r="R18" s="125"/>
      <c r="S18" s="7"/>
      <c r="T18" s="7"/>
      <c r="U18" s="7"/>
      <c r="V18" s="7"/>
      <c r="W18" s="7"/>
      <c r="X18" s="7"/>
      <c r="Y18" s="7"/>
      <c r="Z18" s="7"/>
    </row>
    <row r="19" ht="21.75" customHeight="1">
      <c r="A19" s="112">
        <v>9.0</v>
      </c>
      <c r="B19" s="113"/>
      <c r="C19" s="112"/>
      <c r="D19" s="114"/>
      <c r="E19" s="114"/>
      <c r="F19" s="115"/>
      <c r="G19" s="112"/>
      <c r="H19" s="112"/>
      <c r="I19" s="116"/>
      <c r="J19" s="117"/>
      <c r="K19" s="117"/>
      <c r="L19" s="118"/>
      <c r="M19" s="119" t="str">
        <f t="shared" si="1"/>
        <v/>
      </c>
      <c r="N19" s="117"/>
      <c r="O19" s="120"/>
      <c r="P19" s="121" t="str">
        <f t="shared" si="2"/>
        <v/>
      </c>
      <c r="Q19" s="122" t="str">
        <f t="shared" si="3"/>
        <v/>
      </c>
      <c r="R19" s="114"/>
      <c r="S19" s="7"/>
      <c r="T19" s="7"/>
      <c r="U19" s="7"/>
      <c r="V19" s="7"/>
      <c r="W19" s="7"/>
      <c r="X19" s="7"/>
      <c r="Y19" s="7"/>
      <c r="Z19" s="7"/>
    </row>
    <row r="20" ht="21.75" customHeight="1">
      <c r="A20" s="123">
        <v>10.0</v>
      </c>
      <c r="B20" s="124"/>
      <c r="C20" s="123"/>
      <c r="D20" s="125"/>
      <c r="E20" s="125"/>
      <c r="F20" s="126"/>
      <c r="G20" s="123"/>
      <c r="H20" s="123"/>
      <c r="I20" s="127"/>
      <c r="J20" s="128"/>
      <c r="K20" s="128"/>
      <c r="L20" s="129"/>
      <c r="M20" s="130" t="str">
        <f t="shared" si="1"/>
        <v/>
      </c>
      <c r="N20" s="128"/>
      <c r="O20" s="132"/>
      <c r="P20" s="133" t="str">
        <f t="shared" si="2"/>
        <v/>
      </c>
      <c r="Q20" s="134" t="str">
        <f t="shared" si="3"/>
        <v/>
      </c>
      <c r="R20" s="125"/>
      <c r="S20" s="7"/>
      <c r="T20" s="7"/>
      <c r="U20" s="7"/>
      <c r="V20" s="7"/>
      <c r="W20" s="7"/>
      <c r="X20" s="7"/>
      <c r="Y20" s="7"/>
      <c r="Z20" s="7"/>
    </row>
    <row r="21" ht="21.75" customHeight="1">
      <c r="A21" s="112">
        <v>11.0</v>
      </c>
      <c r="B21" s="113"/>
      <c r="C21" s="112"/>
      <c r="D21" s="114"/>
      <c r="E21" s="114"/>
      <c r="F21" s="115"/>
      <c r="G21" s="112"/>
      <c r="H21" s="112"/>
      <c r="I21" s="116"/>
      <c r="J21" s="117"/>
      <c r="K21" s="117"/>
      <c r="L21" s="118"/>
      <c r="M21" s="119" t="str">
        <f t="shared" si="1"/>
        <v/>
      </c>
      <c r="N21" s="117"/>
      <c r="O21" s="120"/>
      <c r="P21" s="121" t="str">
        <f t="shared" si="2"/>
        <v/>
      </c>
      <c r="Q21" s="122" t="str">
        <f t="shared" si="3"/>
        <v/>
      </c>
      <c r="R21" s="114"/>
      <c r="S21" s="7"/>
      <c r="T21" s="7"/>
      <c r="U21" s="7"/>
      <c r="V21" s="7"/>
      <c r="W21" s="7"/>
      <c r="X21" s="7"/>
      <c r="Y21" s="7"/>
      <c r="Z21" s="7"/>
    </row>
    <row r="22" ht="21.75" customHeight="1">
      <c r="A22" s="123">
        <v>12.0</v>
      </c>
      <c r="B22" s="124"/>
      <c r="C22" s="123"/>
      <c r="D22" s="125"/>
      <c r="E22" s="125"/>
      <c r="F22" s="126"/>
      <c r="G22" s="123"/>
      <c r="H22" s="123"/>
      <c r="I22" s="127"/>
      <c r="J22" s="128"/>
      <c r="K22" s="128"/>
      <c r="L22" s="129"/>
      <c r="M22" s="130" t="str">
        <f t="shared" si="1"/>
        <v/>
      </c>
      <c r="N22" s="128"/>
      <c r="O22" s="132"/>
      <c r="P22" s="133" t="str">
        <f t="shared" si="2"/>
        <v/>
      </c>
      <c r="Q22" s="134" t="str">
        <f t="shared" si="3"/>
        <v/>
      </c>
      <c r="R22" s="125"/>
      <c r="S22" s="7"/>
      <c r="T22" s="7"/>
      <c r="U22" s="7"/>
      <c r="V22" s="7"/>
      <c r="W22" s="7"/>
      <c r="X22" s="7"/>
      <c r="Y22" s="7"/>
      <c r="Z22" s="7"/>
    </row>
    <row r="23" ht="21.75" customHeight="1">
      <c r="A23" s="112">
        <v>13.0</v>
      </c>
      <c r="B23" s="113"/>
      <c r="C23" s="112"/>
      <c r="D23" s="114"/>
      <c r="E23" s="114"/>
      <c r="F23" s="115"/>
      <c r="G23" s="112"/>
      <c r="H23" s="112"/>
      <c r="I23" s="116"/>
      <c r="J23" s="117"/>
      <c r="K23" s="117"/>
      <c r="L23" s="118"/>
      <c r="M23" s="119" t="str">
        <f t="shared" si="1"/>
        <v/>
      </c>
      <c r="N23" s="117"/>
      <c r="O23" s="120"/>
      <c r="P23" s="121" t="str">
        <f t="shared" si="2"/>
        <v/>
      </c>
      <c r="Q23" s="122" t="str">
        <f t="shared" si="3"/>
        <v/>
      </c>
      <c r="R23" s="114"/>
      <c r="S23" s="7"/>
      <c r="T23" s="7"/>
      <c r="U23" s="7"/>
      <c r="V23" s="7"/>
      <c r="W23" s="7"/>
      <c r="X23" s="7"/>
      <c r="Y23" s="7"/>
      <c r="Z23" s="7"/>
    </row>
    <row r="24" ht="21.75" customHeight="1">
      <c r="A24" s="123">
        <v>14.0</v>
      </c>
      <c r="B24" s="124"/>
      <c r="C24" s="123"/>
      <c r="D24" s="125"/>
      <c r="E24" s="125"/>
      <c r="F24" s="126"/>
      <c r="G24" s="123"/>
      <c r="H24" s="123"/>
      <c r="I24" s="127"/>
      <c r="J24" s="128"/>
      <c r="K24" s="128"/>
      <c r="L24" s="129"/>
      <c r="M24" s="130" t="str">
        <f t="shared" si="1"/>
        <v/>
      </c>
      <c r="N24" s="128"/>
      <c r="O24" s="132"/>
      <c r="P24" s="133" t="str">
        <f t="shared" si="2"/>
        <v/>
      </c>
      <c r="Q24" s="134" t="str">
        <f t="shared" si="3"/>
        <v/>
      </c>
      <c r="R24" s="125"/>
      <c r="S24" s="7"/>
      <c r="T24" s="7"/>
      <c r="U24" s="7"/>
      <c r="V24" s="7"/>
      <c r="W24" s="7"/>
      <c r="X24" s="7"/>
      <c r="Y24" s="7"/>
      <c r="Z24" s="7"/>
    </row>
    <row r="25" ht="21.75" customHeight="1">
      <c r="A25" s="112">
        <v>15.0</v>
      </c>
      <c r="B25" s="113"/>
      <c r="C25" s="112"/>
      <c r="D25" s="114"/>
      <c r="E25" s="114"/>
      <c r="F25" s="115"/>
      <c r="G25" s="112"/>
      <c r="H25" s="112"/>
      <c r="I25" s="116"/>
      <c r="J25" s="117"/>
      <c r="K25" s="117"/>
      <c r="L25" s="118"/>
      <c r="M25" s="119" t="str">
        <f t="shared" si="1"/>
        <v/>
      </c>
      <c r="N25" s="117"/>
      <c r="O25" s="120"/>
      <c r="P25" s="121" t="str">
        <f t="shared" si="2"/>
        <v/>
      </c>
      <c r="Q25" s="122" t="str">
        <f t="shared" si="3"/>
        <v/>
      </c>
      <c r="R25" s="114"/>
      <c r="S25" s="7"/>
      <c r="T25" s="7"/>
      <c r="U25" s="7"/>
      <c r="V25" s="7"/>
      <c r="W25" s="7"/>
      <c r="X25" s="7"/>
      <c r="Y25" s="7"/>
      <c r="Z25" s="7"/>
    </row>
    <row r="26" ht="21.75" customHeight="1">
      <c r="A26" s="123"/>
      <c r="B26" s="124"/>
      <c r="C26" s="123"/>
      <c r="D26" s="125"/>
      <c r="E26" s="125"/>
      <c r="F26" s="126"/>
      <c r="G26" s="123"/>
      <c r="H26" s="123"/>
      <c r="I26" s="127"/>
      <c r="J26" s="128"/>
      <c r="K26" s="128"/>
      <c r="L26" s="129"/>
      <c r="M26" s="130" t="str">
        <f t="shared" si="1"/>
        <v/>
      </c>
      <c r="N26" s="128"/>
      <c r="O26" s="132"/>
      <c r="P26" s="133" t="str">
        <f t="shared" si="2"/>
        <v/>
      </c>
      <c r="Q26" s="134" t="str">
        <f t="shared" si="3"/>
        <v/>
      </c>
      <c r="R26" s="125"/>
      <c r="S26" s="7"/>
      <c r="T26" s="7"/>
      <c r="U26" s="7"/>
      <c r="V26" s="7"/>
      <c r="W26" s="7"/>
      <c r="X26" s="7"/>
      <c r="Y26" s="7"/>
      <c r="Z26" s="7"/>
    </row>
    <row r="27" ht="25.5" customHeight="1">
      <c r="A27" s="138" t="s">
        <v>383</v>
      </c>
      <c r="B27" s="140"/>
      <c r="C27" s="140"/>
      <c r="D27" s="140"/>
      <c r="E27" s="140"/>
      <c r="F27" s="140"/>
      <c r="G27" s="140"/>
      <c r="H27" s="140"/>
      <c r="I27" s="141"/>
      <c r="J27" s="142">
        <f t="shared" ref="J27:L27" si="4">SUM(J11:J26)</f>
        <v>0</v>
      </c>
      <c r="K27" s="142">
        <f t="shared" si="4"/>
        <v>0</v>
      </c>
      <c r="L27" s="143">
        <f t="shared" si="4"/>
        <v>0</v>
      </c>
      <c r="M27" s="144">
        <f>IF(K27&gt;0, L27/K27, 0)</f>
        <v>0</v>
      </c>
      <c r="N27" s="142">
        <f t="shared" ref="N27:O27" si="5">SUM(N11:N26)</f>
        <v>0</v>
      </c>
      <c r="O27" s="145">
        <f t="shared" si="5"/>
        <v>0</v>
      </c>
      <c r="P27" s="146">
        <f>IF(N27&gt;0, O27/N27, 0)</f>
        <v>0</v>
      </c>
      <c r="Q27" s="147">
        <f>IF(L27&gt;0, O27/L27, 0)</f>
        <v>0</v>
      </c>
      <c r="R27" s="148" t="s">
        <v>373</v>
      </c>
      <c r="S27" s="7"/>
      <c r="T27" s="7"/>
      <c r="U27" s="7"/>
      <c r="V27" s="7"/>
      <c r="W27" s="7"/>
      <c r="X27" s="7"/>
      <c r="Y27" s="7"/>
      <c r="Z27" s="7"/>
    </row>
    <row r="28" ht="12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5.5" customHeight="1">
      <c r="A29" s="153" t="s">
        <v>292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4"/>
      <c r="S29" s="7"/>
      <c r="T29" s="7"/>
      <c r="U29" s="7"/>
      <c r="V29" s="7"/>
      <c r="W29" s="7"/>
      <c r="X29" s="7"/>
      <c r="Y29" s="7"/>
      <c r="Z29" s="7"/>
    </row>
    <row r="30" ht="25.5" customHeight="1">
      <c r="A30" s="157" t="s">
        <v>128</v>
      </c>
      <c r="B30" s="157" t="s">
        <v>294</v>
      </c>
      <c r="C30" s="157" t="s">
        <v>295</v>
      </c>
      <c r="D30" s="157" t="s">
        <v>296</v>
      </c>
      <c r="E30" s="157" t="s">
        <v>297</v>
      </c>
      <c r="F30" s="157" t="s">
        <v>298</v>
      </c>
      <c r="G30" s="157" t="s">
        <v>299</v>
      </c>
      <c r="H30" s="157" t="s">
        <v>300</v>
      </c>
      <c r="I30" s="157" t="s">
        <v>301</v>
      </c>
      <c r="J30" s="157" t="s">
        <v>302</v>
      </c>
      <c r="K30" s="160" t="s">
        <v>303</v>
      </c>
      <c r="L30" s="13"/>
      <c r="M30" s="13"/>
      <c r="N30" s="13"/>
      <c r="O30" s="13"/>
      <c r="P30" s="13"/>
      <c r="Q30" s="13"/>
      <c r="R30" s="14"/>
      <c r="S30" s="7"/>
      <c r="T30" s="7"/>
      <c r="U30" s="7"/>
      <c r="V30" s="7"/>
      <c r="W30" s="7"/>
      <c r="X30" s="7"/>
      <c r="Y30" s="7"/>
      <c r="Z30" s="7"/>
    </row>
    <row r="31" ht="19.5" customHeight="1">
      <c r="A31" s="165">
        <v>1.0</v>
      </c>
      <c r="B31" s="166" t="s">
        <v>384</v>
      </c>
      <c r="C31" s="166" t="s">
        <v>385</v>
      </c>
      <c r="D31" s="166" t="s">
        <v>17</v>
      </c>
      <c r="E31" s="166" t="s">
        <v>376</v>
      </c>
      <c r="F31" s="166" t="s">
        <v>40</v>
      </c>
      <c r="G31" s="167"/>
      <c r="H31" s="167"/>
      <c r="I31" s="166"/>
      <c r="J31" s="166"/>
      <c r="K31" s="168"/>
      <c r="L31" s="13"/>
      <c r="M31" s="13"/>
      <c r="N31" s="13"/>
      <c r="O31" s="13"/>
      <c r="P31" s="13"/>
      <c r="Q31" s="13"/>
      <c r="R31" s="14"/>
      <c r="S31" s="7"/>
      <c r="T31" s="7"/>
      <c r="U31" s="7"/>
      <c r="V31" s="7"/>
      <c r="W31" s="7"/>
      <c r="X31" s="7"/>
      <c r="Y31" s="7"/>
      <c r="Z31" s="7"/>
    </row>
    <row r="32" ht="19.5" customHeight="1">
      <c r="A32" s="161">
        <v>2.0</v>
      </c>
      <c r="B32" s="162"/>
      <c r="C32" s="162"/>
      <c r="D32" s="162"/>
      <c r="E32" s="162"/>
      <c r="F32" s="162"/>
      <c r="G32" s="163"/>
      <c r="H32" s="163"/>
      <c r="I32" s="162"/>
      <c r="J32" s="162"/>
      <c r="K32" s="164"/>
      <c r="L32" s="13"/>
      <c r="M32" s="13"/>
      <c r="N32" s="13"/>
      <c r="O32" s="13"/>
      <c r="P32" s="13"/>
      <c r="Q32" s="13"/>
      <c r="R32" s="14"/>
      <c r="S32" s="7"/>
      <c r="T32" s="7"/>
      <c r="U32" s="7"/>
      <c r="V32" s="7"/>
      <c r="W32" s="7"/>
      <c r="X32" s="7"/>
      <c r="Y32" s="7"/>
      <c r="Z32" s="7"/>
    </row>
    <row r="33" ht="19.5" customHeight="1">
      <c r="A33" s="165">
        <v>3.0</v>
      </c>
      <c r="B33" s="166"/>
      <c r="C33" s="166"/>
      <c r="D33" s="166"/>
      <c r="E33" s="166"/>
      <c r="F33" s="166"/>
      <c r="G33" s="167"/>
      <c r="H33" s="167"/>
      <c r="I33" s="166"/>
      <c r="J33" s="166"/>
      <c r="K33" s="168"/>
      <c r="L33" s="13"/>
      <c r="M33" s="13"/>
      <c r="N33" s="13"/>
      <c r="O33" s="13"/>
      <c r="P33" s="13"/>
      <c r="Q33" s="13"/>
      <c r="R33" s="14"/>
      <c r="S33" s="7"/>
      <c r="T33" s="7"/>
      <c r="U33" s="7"/>
      <c r="V33" s="7"/>
      <c r="W33" s="7"/>
      <c r="X33" s="7"/>
      <c r="Y33" s="7"/>
      <c r="Z33" s="7"/>
    </row>
    <row r="34" ht="19.5" customHeight="1">
      <c r="A34" s="161">
        <v>4.0</v>
      </c>
      <c r="B34" s="162"/>
      <c r="C34" s="162"/>
      <c r="D34" s="162"/>
      <c r="E34" s="162"/>
      <c r="F34" s="162"/>
      <c r="G34" s="163"/>
      <c r="H34" s="163"/>
      <c r="I34" s="162"/>
      <c r="J34" s="162"/>
      <c r="K34" s="164"/>
      <c r="L34" s="13"/>
      <c r="M34" s="13"/>
      <c r="N34" s="13"/>
      <c r="O34" s="13"/>
      <c r="P34" s="13"/>
      <c r="Q34" s="13"/>
      <c r="R34" s="14"/>
      <c r="S34" s="7"/>
      <c r="T34" s="7"/>
      <c r="U34" s="7"/>
      <c r="V34" s="7"/>
      <c r="W34" s="7"/>
      <c r="X34" s="7"/>
      <c r="Y34" s="7"/>
      <c r="Z34" s="7"/>
    </row>
    <row r="35" ht="19.5" customHeight="1">
      <c r="A35" s="165">
        <v>5.0</v>
      </c>
      <c r="B35" s="166"/>
      <c r="C35" s="166"/>
      <c r="D35" s="166"/>
      <c r="E35" s="166"/>
      <c r="F35" s="166"/>
      <c r="G35" s="167"/>
      <c r="H35" s="167"/>
      <c r="I35" s="166"/>
      <c r="J35" s="166"/>
      <c r="K35" s="168"/>
      <c r="L35" s="13"/>
      <c r="M35" s="13"/>
      <c r="N35" s="13"/>
      <c r="O35" s="13"/>
      <c r="P35" s="13"/>
      <c r="Q35" s="13"/>
      <c r="R35" s="14"/>
      <c r="S35" s="7"/>
      <c r="T35" s="7"/>
      <c r="U35" s="7"/>
      <c r="V35" s="7"/>
      <c r="W35" s="7"/>
      <c r="X35" s="7"/>
      <c r="Y35" s="7"/>
      <c r="Z35" s="7"/>
    </row>
    <row r="36" ht="19.5" customHeight="1">
      <c r="A36" s="161">
        <v>6.0</v>
      </c>
      <c r="B36" s="162"/>
      <c r="C36" s="162"/>
      <c r="D36" s="162"/>
      <c r="E36" s="162"/>
      <c r="F36" s="162"/>
      <c r="G36" s="163"/>
      <c r="H36" s="163"/>
      <c r="I36" s="162"/>
      <c r="J36" s="162"/>
      <c r="K36" s="164"/>
      <c r="L36" s="13"/>
      <c r="M36" s="13"/>
      <c r="N36" s="13"/>
      <c r="O36" s="13"/>
      <c r="P36" s="13"/>
      <c r="Q36" s="13"/>
      <c r="R36" s="14"/>
      <c r="S36" s="7"/>
      <c r="T36" s="7"/>
      <c r="U36" s="7"/>
      <c r="V36" s="7"/>
      <c r="W36" s="7"/>
      <c r="X36" s="7"/>
      <c r="Y36" s="7"/>
      <c r="Z36" s="7"/>
    </row>
    <row r="37" ht="19.5" customHeight="1">
      <c r="A37" s="165">
        <v>7.0</v>
      </c>
      <c r="B37" s="166"/>
      <c r="C37" s="166"/>
      <c r="D37" s="166"/>
      <c r="E37" s="166"/>
      <c r="F37" s="166"/>
      <c r="G37" s="167"/>
      <c r="H37" s="167"/>
      <c r="I37" s="166"/>
      <c r="J37" s="166"/>
      <c r="K37" s="168"/>
      <c r="L37" s="13"/>
      <c r="M37" s="13"/>
      <c r="N37" s="13"/>
      <c r="O37" s="13"/>
      <c r="P37" s="13"/>
      <c r="Q37" s="13"/>
      <c r="R37" s="14"/>
      <c r="S37" s="7"/>
      <c r="T37" s="7"/>
      <c r="U37" s="7"/>
      <c r="V37" s="7"/>
      <c r="W37" s="7"/>
      <c r="X37" s="7"/>
      <c r="Y37" s="7"/>
      <c r="Z37" s="7"/>
    </row>
    <row r="38" ht="19.5" customHeight="1">
      <c r="A38" s="161">
        <v>8.0</v>
      </c>
      <c r="B38" s="162"/>
      <c r="C38" s="162"/>
      <c r="D38" s="162"/>
      <c r="E38" s="162"/>
      <c r="F38" s="162"/>
      <c r="G38" s="163"/>
      <c r="H38" s="163"/>
      <c r="I38" s="162"/>
      <c r="J38" s="162"/>
      <c r="K38" s="164"/>
      <c r="L38" s="13"/>
      <c r="M38" s="13"/>
      <c r="N38" s="13"/>
      <c r="O38" s="13"/>
      <c r="P38" s="13"/>
      <c r="Q38" s="13"/>
      <c r="R38" s="14"/>
      <c r="S38" s="7"/>
      <c r="T38" s="7"/>
      <c r="U38" s="7"/>
      <c r="V38" s="7"/>
      <c r="W38" s="7"/>
      <c r="X38" s="7"/>
      <c r="Y38" s="7"/>
      <c r="Z38" s="7"/>
    </row>
    <row r="39" ht="24.0" customHeight="1">
      <c r="A39" s="169" t="s">
        <v>308</v>
      </c>
      <c r="B39" s="140"/>
      <c r="C39" s="140"/>
      <c r="D39" s="140"/>
      <c r="E39" s="140"/>
      <c r="F39" s="141"/>
      <c r="G39" s="170">
        <f t="shared" ref="G39:H39" si="6">SUM(G31:G38)</f>
        <v>0</v>
      </c>
      <c r="H39" s="170">
        <f t="shared" si="6"/>
        <v>0</v>
      </c>
      <c r="I39" s="171" t="s">
        <v>311</v>
      </c>
      <c r="J39" s="140"/>
      <c r="K39" s="140"/>
      <c r="L39" s="140"/>
      <c r="M39" s="140"/>
      <c r="N39" s="140"/>
      <c r="O39" s="140"/>
      <c r="P39" s="140"/>
      <c r="Q39" s="140"/>
      <c r="R39" s="141"/>
      <c r="S39" s="7"/>
      <c r="T39" s="7"/>
      <c r="U39" s="7"/>
      <c r="V39" s="7"/>
      <c r="W39" s="7"/>
      <c r="X39" s="7"/>
      <c r="Y39" s="7"/>
      <c r="Z39" s="7"/>
    </row>
    <row r="40" ht="12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5.5" customHeight="1">
      <c r="A41" s="172" t="s">
        <v>312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4"/>
      <c r="S41" s="7"/>
      <c r="T41" s="7"/>
      <c r="U41" s="7"/>
      <c r="V41" s="7"/>
      <c r="W41" s="7"/>
      <c r="X41" s="7"/>
      <c r="Y41" s="7"/>
      <c r="Z41" s="7"/>
    </row>
    <row r="42" ht="25.5" customHeight="1">
      <c r="A42" s="173" t="s">
        <v>128</v>
      </c>
      <c r="B42" s="174" t="s">
        <v>313</v>
      </c>
      <c r="C42" s="14"/>
      <c r="D42" s="173" t="s">
        <v>314</v>
      </c>
      <c r="E42" s="173" t="s">
        <v>315</v>
      </c>
      <c r="F42" s="173" t="s">
        <v>316</v>
      </c>
      <c r="G42" s="173" t="s">
        <v>317</v>
      </c>
      <c r="H42" s="160" t="s">
        <v>318</v>
      </c>
      <c r="I42" s="13"/>
      <c r="J42" s="13"/>
      <c r="K42" s="13"/>
      <c r="L42" s="13"/>
      <c r="M42" s="13"/>
      <c r="N42" s="13"/>
      <c r="O42" s="13"/>
      <c r="P42" s="13"/>
      <c r="Q42" s="13"/>
      <c r="R42" s="14"/>
      <c r="S42" s="7"/>
      <c r="T42" s="7"/>
      <c r="U42" s="7"/>
      <c r="V42" s="7"/>
      <c r="W42" s="7"/>
      <c r="X42" s="7"/>
      <c r="Y42" s="7"/>
      <c r="Z42" s="7"/>
    </row>
    <row r="43" ht="19.5" customHeight="1">
      <c r="A43" s="165">
        <v>1.0</v>
      </c>
      <c r="B43" s="168"/>
      <c r="C43" s="14"/>
      <c r="D43" s="166"/>
      <c r="E43" s="166"/>
      <c r="F43" s="165"/>
      <c r="G43" s="165"/>
      <c r="H43" s="168"/>
      <c r="I43" s="13"/>
      <c r="J43" s="13"/>
      <c r="K43" s="13"/>
      <c r="L43" s="13"/>
      <c r="M43" s="13"/>
      <c r="N43" s="13"/>
      <c r="O43" s="13"/>
      <c r="P43" s="13"/>
      <c r="Q43" s="13"/>
      <c r="R43" s="14"/>
      <c r="S43" s="7"/>
      <c r="T43" s="7"/>
      <c r="U43" s="7"/>
      <c r="V43" s="7"/>
      <c r="W43" s="7"/>
      <c r="X43" s="7"/>
      <c r="Y43" s="7"/>
      <c r="Z43" s="7"/>
    </row>
    <row r="44" ht="19.5" customHeight="1">
      <c r="A44" s="161">
        <v>2.0</v>
      </c>
      <c r="B44" s="164"/>
      <c r="C44" s="14"/>
      <c r="D44" s="162"/>
      <c r="E44" s="162"/>
      <c r="F44" s="161"/>
      <c r="G44" s="161"/>
      <c r="H44" s="164"/>
      <c r="I44" s="13"/>
      <c r="J44" s="13"/>
      <c r="K44" s="13"/>
      <c r="L44" s="13"/>
      <c r="M44" s="13"/>
      <c r="N44" s="13"/>
      <c r="O44" s="13"/>
      <c r="P44" s="13"/>
      <c r="Q44" s="13"/>
      <c r="R44" s="14"/>
      <c r="S44" s="7"/>
      <c r="T44" s="7"/>
      <c r="U44" s="7"/>
      <c r="V44" s="7"/>
      <c r="W44" s="7"/>
      <c r="X44" s="7"/>
      <c r="Y44" s="7"/>
      <c r="Z44" s="7"/>
    </row>
    <row r="45" ht="19.5" customHeight="1">
      <c r="A45" s="165">
        <v>3.0</v>
      </c>
      <c r="B45" s="168"/>
      <c r="C45" s="14"/>
      <c r="D45" s="166"/>
      <c r="E45" s="166"/>
      <c r="F45" s="165"/>
      <c r="G45" s="165"/>
      <c r="H45" s="168"/>
      <c r="I45" s="13"/>
      <c r="J45" s="13"/>
      <c r="K45" s="13"/>
      <c r="L45" s="13"/>
      <c r="M45" s="13"/>
      <c r="N45" s="13"/>
      <c r="O45" s="13"/>
      <c r="P45" s="13"/>
      <c r="Q45" s="13"/>
      <c r="R45" s="14"/>
      <c r="S45" s="7"/>
      <c r="T45" s="7"/>
      <c r="U45" s="7"/>
      <c r="V45" s="7"/>
      <c r="W45" s="7"/>
      <c r="X45" s="7"/>
      <c r="Y45" s="7"/>
      <c r="Z45" s="7"/>
    </row>
    <row r="46" ht="19.5" customHeight="1">
      <c r="A46" s="161">
        <v>4.0</v>
      </c>
      <c r="B46" s="164"/>
      <c r="C46" s="14"/>
      <c r="D46" s="162"/>
      <c r="E46" s="162"/>
      <c r="F46" s="161"/>
      <c r="G46" s="161"/>
      <c r="H46" s="164"/>
      <c r="I46" s="13"/>
      <c r="J46" s="13"/>
      <c r="K46" s="13"/>
      <c r="L46" s="13"/>
      <c r="M46" s="13"/>
      <c r="N46" s="13"/>
      <c r="O46" s="13"/>
      <c r="P46" s="13"/>
      <c r="Q46" s="13"/>
      <c r="R46" s="14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6">
    <mergeCell ref="J4:L4"/>
    <mergeCell ref="J5:L5"/>
    <mergeCell ref="M5:O5"/>
    <mergeCell ref="P5:R5"/>
    <mergeCell ref="A1:O1"/>
    <mergeCell ref="P1:R1"/>
    <mergeCell ref="A2:R2"/>
    <mergeCell ref="B4:E4"/>
    <mergeCell ref="M4:O4"/>
    <mergeCell ref="P4:R4"/>
    <mergeCell ref="A9:R9"/>
    <mergeCell ref="F4:I4"/>
    <mergeCell ref="A27:I27"/>
    <mergeCell ref="A29:R29"/>
    <mergeCell ref="K30:R30"/>
    <mergeCell ref="K31:R31"/>
    <mergeCell ref="K32:R32"/>
    <mergeCell ref="K33:R33"/>
    <mergeCell ref="K34:R34"/>
    <mergeCell ref="K35:R35"/>
    <mergeCell ref="K36:R36"/>
    <mergeCell ref="K37:R37"/>
    <mergeCell ref="K38:R38"/>
    <mergeCell ref="A39:F39"/>
    <mergeCell ref="I39:R39"/>
    <mergeCell ref="H44:R44"/>
    <mergeCell ref="H45:R45"/>
    <mergeCell ref="B46:C46"/>
    <mergeCell ref="H46:R46"/>
    <mergeCell ref="A41:R41"/>
    <mergeCell ref="B42:C42"/>
    <mergeCell ref="H42:R42"/>
    <mergeCell ref="B43:C43"/>
    <mergeCell ref="H43:R43"/>
    <mergeCell ref="B44:C44"/>
    <mergeCell ref="B45:C45"/>
  </mergeCells>
  <hyperlinks>
    <hyperlink display="⬅ VỀ DASHBOARD TỔNG QUAN" location="'DASHBOARD TỔNG QUAN'!A1" ref="P1"/>
  </hyperlink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4A3B8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15.0"/>
    <col customWidth="1" min="4" max="4" width="16.0"/>
    <col customWidth="1" min="5" max="5" width="15.0"/>
    <col customWidth="1" min="6" max="6" width="16.0"/>
    <col customWidth="1" min="7" max="7" width="14.0"/>
    <col customWidth="1" min="8" max="8" width="17.0"/>
    <col customWidth="1" min="9" max="13" width="14.0"/>
    <col customWidth="1" min="14" max="14" width="15.0"/>
    <col customWidth="1" min="15" max="16" width="14.0"/>
    <col customWidth="1" min="17" max="17" width="16.0"/>
    <col customWidth="1" min="18" max="18" width="32.0"/>
  </cols>
  <sheetData>
    <row r="1" ht="31.5" customHeight="1">
      <c r="A1" s="53" t="s">
        <v>387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58" t="s">
        <v>93</v>
      </c>
      <c r="Q1" s="59"/>
      <c r="R1" s="60"/>
      <c r="S1" s="7"/>
      <c r="T1" s="7"/>
      <c r="U1" s="7"/>
      <c r="V1" s="7"/>
      <c r="W1" s="7"/>
      <c r="X1" s="7"/>
      <c r="Y1" s="7"/>
      <c r="Z1" s="7"/>
    </row>
    <row r="2" ht="19.5" customHeight="1">
      <c r="A2" s="64" t="s">
        <v>160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  <c r="S2" s="7"/>
      <c r="T2" s="7"/>
      <c r="U2" s="7"/>
      <c r="V2" s="7"/>
      <c r="W2" s="7"/>
      <c r="X2" s="7"/>
      <c r="Y2" s="7"/>
      <c r="Z2" s="7"/>
    </row>
    <row r="3" ht="9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1.75" customHeight="1">
      <c r="A4" s="7"/>
      <c r="B4" s="73" t="s">
        <v>163</v>
      </c>
      <c r="C4" s="59"/>
      <c r="D4" s="59"/>
      <c r="E4" s="60"/>
      <c r="F4" s="76" t="s">
        <v>164</v>
      </c>
      <c r="G4" s="77"/>
      <c r="H4" s="77"/>
      <c r="I4" s="78"/>
      <c r="J4" s="79" t="s">
        <v>115</v>
      </c>
      <c r="K4" s="13"/>
      <c r="L4" s="14"/>
      <c r="M4" s="81" t="s">
        <v>165</v>
      </c>
      <c r="N4" s="82"/>
      <c r="O4" s="83"/>
      <c r="P4" s="84" t="s">
        <v>166</v>
      </c>
      <c r="Q4" s="13"/>
      <c r="R4" s="14"/>
      <c r="S4" s="7"/>
      <c r="T4" s="7"/>
      <c r="U4" s="7"/>
      <c r="V4" s="7"/>
      <c r="W4" s="7"/>
      <c r="X4" s="7"/>
      <c r="Y4" s="7"/>
      <c r="Z4" s="7"/>
    </row>
    <row r="5" ht="31.5" customHeight="1">
      <c r="A5" s="7"/>
      <c r="B5" s="86" t="s">
        <v>172</v>
      </c>
      <c r="C5" s="87">
        <v>626.0</v>
      </c>
      <c r="D5" s="88" t="str">
        <f>IF(L27&gt;0, L27, "")</f>
        <v/>
      </c>
      <c r="E5" s="90">
        <f>IF(C5&gt;0, D5/C5, 0)</f>
        <v>0</v>
      </c>
      <c r="F5" s="91">
        <v>272.0</v>
      </c>
      <c r="G5" s="92" t="str">
        <f>IF(O27&gt;0, O27, "")</f>
        <v/>
      </c>
      <c r="H5" s="93" t="s">
        <v>173</v>
      </c>
      <c r="I5" s="96">
        <f>IF(F5&gt;0, G5/F5, 0)</f>
        <v>0</v>
      </c>
      <c r="J5" s="97" t="str">
        <f>IF(D5&gt;0, G5/D5, 0)</f>
        <v>#DIV/0!</v>
      </c>
      <c r="K5" s="13"/>
      <c r="L5" s="14"/>
      <c r="M5" s="100">
        <f>G5*1300000</f>
        <v>0</v>
      </c>
      <c r="N5" s="82"/>
      <c r="O5" s="83"/>
      <c r="P5" s="101" t="str">
        <f>IF(D5&gt;=C5, "🟢 Hoàn thành kế hoạch", IF(D5&gt;0, "🟡 Đang bám sát tiến độ", "⚪ Đang cập nhật dữ liệu"))</f>
        <v>🟢 Hoàn thành kế hoạch</v>
      </c>
      <c r="Q5" s="13"/>
      <c r="R5" s="14"/>
      <c r="S5" s="7"/>
      <c r="T5" s="7"/>
      <c r="U5" s="7"/>
      <c r="V5" s="7"/>
      <c r="W5" s="7"/>
      <c r="X5" s="7"/>
      <c r="Y5" s="7"/>
      <c r="Z5" s="7"/>
    </row>
    <row r="6" ht="7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7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7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5.5" customHeight="1">
      <c r="A9" s="103" t="s">
        <v>191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4"/>
      <c r="S9" s="7"/>
      <c r="T9" s="7"/>
      <c r="U9" s="7"/>
      <c r="V9" s="7"/>
      <c r="W9" s="7"/>
      <c r="X9" s="7"/>
      <c r="Y9" s="7"/>
      <c r="Z9" s="7"/>
    </row>
    <row r="10" ht="31.5" customHeight="1">
      <c r="A10" s="44" t="s">
        <v>128</v>
      </c>
      <c r="B10" s="44" t="s">
        <v>195</v>
      </c>
      <c r="C10" s="44" t="s">
        <v>196</v>
      </c>
      <c r="D10" s="44" t="s">
        <v>198</v>
      </c>
      <c r="E10" s="44" t="s">
        <v>200</v>
      </c>
      <c r="F10" s="44" t="s">
        <v>201</v>
      </c>
      <c r="G10" s="44" t="s">
        <v>1</v>
      </c>
      <c r="H10" s="44" t="s">
        <v>203</v>
      </c>
      <c r="I10" s="44" t="s">
        <v>204</v>
      </c>
      <c r="J10" s="108" t="s">
        <v>207</v>
      </c>
      <c r="K10" s="108" t="s">
        <v>209</v>
      </c>
      <c r="L10" s="108" t="s">
        <v>210</v>
      </c>
      <c r="M10" s="108" t="s">
        <v>212</v>
      </c>
      <c r="N10" s="110" t="s">
        <v>213</v>
      </c>
      <c r="O10" s="110" t="s">
        <v>216</v>
      </c>
      <c r="P10" s="110" t="s">
        <v>217</v>
      </c>
      <c r="Q10" s="110" t="s">
        <v>218</v>
      </c>
      <c r="R10" s="111" t="s">
        <v>220</v>
      </c>
      <c r="S10" s="7"/>
      <c r="T10" s="7"/>
      <c r="U10" s="7"/>
      <c r="V10" s="7"/>
      <c r="W10" s="7"/>
      <c r="X10" s="7"/>
      <c r="Y10" s="7"/>
      <c r="Z10" s="7"/>
    </row>
    <row r="11" ht="21.75" customHeight="1">
      <c r="A11" s="112">
        <v>1.0</v>
      </c>
      <c r="B11" s="209" t="s">
        <v>388</v>
      </c>
      <c r="C11" s="210" t="s">
        <v>263</v>
      </c>
      <c r="D11" s="211"/>
      <c r="E11" s="211"/>
      <c r="F11" s="212"/>
      <c r="G11" s="211"/>
      <c r="H11" s="211"/>
      <c r="I11" s="213" t="s">
        <v>389</v>
      </c>
      <c r="J11" s="117"/>
      <c r="K11" s="117"/>
      <c r="L11" s="118"/>
      <c r="M11" s="119" t="str">
        <f t="shared" ref="M11:M26" si="1">IF(K11="","",IF(K11&gt;0,L11/K11,0))</f>
        <v/>
      </c>
      <c r="N11" s="117"/>
      <c r="O11" s="120"/>
      <c r="P11" s="121" t="str">
        <f t="shared" ref="P11:P26" si="2">IF(N11="","",IF(N11&gt;0,O11/N11,0))</f>
        <v/>
      </c>
      <c r="Q11" s="122" t="str">
        <f t="shared" ref="Q11:Q26" si="3">IF(L11="","",IF(L11&gt;0,O11/L11,0))</f>
        <v/>
      </c>
      <c r="R11" s="114"/>
      <c r="S11" s="7"/>
      <c r="T11" s="7"/>
      <c r="U11" s="7"/>
      <c r="V11" s="7"/>
      <c r="W11" s="7"/>
      <c r="X11" s="7"/>
      <c r="Y11" s="7"/>
      <c r="Z11" s="7"/>
    </row>
    <row r="12" ht="21.75" customHeight="1">
      <c r="A12" s="123">
        <v>2.0</v>
      </c>
      <c r="B12" s="202" t="s">
        <v>24</v>
      </c>
      <c r="C12" s="203" t="s">
        <v>263</v>
      </c>
      <c r="D12" s="114"/>
      <c r="E12" s="114"/>
      <c r="F12" s="115"/>
      <c r="G12" s="112"/>
      <c r="H12" s="112"/>
      <c r="I12" s="203" t="s">
        <v>390</v>
      </c>
      <c r="J12" s="128"/>
      <c r="K12" s="128"/>
      <c r="L12" s="129"/>
      <c r="M12" s="130" t="str">
        <f t="shared" si="1"/>
        <v/>
      </c>
      <c r="N12" s="128"/>
      <c r="O12" s="132"/>
      <c r="P12" s="133" t="str">
        <f t="shared" si="2"/>
        <v/>
      </c>
      <c r="Q12" s="134" t="str">
        <f t="shared" si="3"/>
        <v/>
      </c>
      <c r="R12" s="125"/>
      <c r="S12" s="7"/>
      <c r="T12" s="7"/>
      <c r="U12" s="7"/>
      <c r="V12" s="7"/>
      <c r="W12" s="7"/>
      <c r="X12" s="7"/>
      <c r="Y12" s="7"/>
      <c r="Z12" s="7"/>
    </row>
    <row r="13" ht="21.75" customHeight="1">
      <c r="A13" s="112">
        <v>3.0</v>
      </c>
      <c r="B13" s="205" t="s">
        <v>388</v>
      </c>
      <c r="C13" s="206" t="s">
        <v>263</v>
      </c>
      <c r="D13" s="125"/>
      <c r="E13" s="125"/>
      <c r="F13" s="126"/>
      <c r="G13" s="123"/>
      <c r="H13" s="123"/>
      <c r="I13" s="206" t="s">
        <v>391</v>
      </c>
      <c r="J13" s="117"/>
      <c r="K13" s="117"/>
      <c r="L13" s="118"/>
      <c r="M13" s="119" t="str">
        <f t="shared" si="1"/>
        <v/>
      </c>
      <c r="N13" s="117"/>
      <c r="O13" s="120"/>
      <c r="P13" s="121" t="str">
        <f t="shared" si="2"/>
        <v/>
      </c>
      <c r="Q13" s="122" t="str">
        <f t="shared" si="3"/>
        <v/>
      </c>
      <c r="R13" s="114"/>
      <c r="S13" s="7"/>
      <c r="T13" s="7"/>
      <c r="U13" s="7"/>
      <c r="V13" s="7"/>
      <c r="W13" s="7"/>
      <c r="X13" s="7"/>
      <c r="Y13" s="7"/>
      <c r="Z13" s="7"/>
    </row>
    <row r="14" ht="21.75" customHeight="1">
      <c r="A14" s="123">
        <v>4.0</v>
      </c>
      <c r="B14" s="124"/>
      <c r="C14" s="123"/>
      <c r="D14" s="125"/>
      <c r="E14" s="125"/>
      <c r="F14" s="126"/>
      <c r="G14" s="123"/>
      <c r="H14" s="123"/>
      <c r="I14" s="127"/>
      <c r="J14" s="128"/>
      <c r="K14" s="128"/>
      <c r="L14" s="129"/>
      <c r="M14" s="130" t="str">
        <f t="shared" si="1"/>
        <v/>
      </c>
      <c r="N14" s="128"/>
      <c r="O14" s="132"/>
      <c r="P14" s="133" t="str">
        <f t="shared" si="2"/>
        <v/>
      </c>
      <c r="Q14" s="134" t="str">
        <f t="shared" si="3"/>
        <v/>
      </c>
      <c r="R14" s="125"/>
      <c r="S14" s="7"/>
      <c r="T14" s="7"/>
      <c r="U14" s="7"/>
      <c r="V14" s="7"/>
      <c r="W14" s="7"/>
      <c r="X14" s="7"/>
      <c r="Y14" s="7"/>
      <c r="Z14" s="7"/>
    </row>
    <row r="15" ht="21.75" customHeight="1">
      <c r="A15" s="112">
        <v>5.0</v>
      </c>
      <c r="B15" s="113"/>
      <c r="C15" s="112"/>
      <c r="D15" s="114"/>
      <c r="E15" s="114"/>
      <c r="F15" s="115"/>
      <c r="G15" s="112"/>
      <c r="H15" s="112"/>
      <c r="I15" s="116"/>
      <c r="J15" s="117"/>
      <c r="K15" s="117"/>
      <c r="L15" s="118"/>
      <c r="M15" s="119" t="str">
        <f t="shared" si="1"/>
        <v/>
      </c>
      <c r="N15" s="117"/>
      <c r="O15" s="120"/>
      <c r="P15" s="121" t="str">
        <f t="shared" si="2"/>
        <v/>
      </c>
      <c r="Q15" s="122" t="str">
        <f t="shared" si="3"/>
        <v/>
      </c>
      <c r="R15" s="114"/>
      <c r="S15" s="7"/>
      <c r="T15" s="7"/>
      <c r="U15" s="7"/>
      <c r="V15" s="7"/>
      <c r="W15" s="7"/>
      <c r="X15" s="7"/>
      <c r="Y15" s="7"/>
      <c r="Z15" s="7"/>
    </row>
    <row r="16" ht="21.75" customHeight="1">
      <c r="A16" s="123">
        <v>6.0</v>
      </c>
      <c r="B16" s="124"/>
      <c r="C16" s="123"/>
      <c r="D16" s="125"/>
      <c r="E16" s="125"/>
      <c r="F16" s="126"/>
      <c r="G16" s="123"/>
      <c r="H16" s="123"/>
      <c r="I16" s="127"/>
      <c r="J16" s="128"/>
      <c r="K16" s="128"/>
      <c r="L16" s="129"/>
      <c r="M16" s="130" t="str">
        <f t="shared" si="1"/>
        <v/>
      </c>
      <c r="N16" s="128"/>
      <c r="O16" s="132"/>
      <c r="P16" s="133" t="str">
        <f t="shared" si="2"/>
        <v/>
      </c>
      <c r="Q16" s="134" t="str">
        <f t="shared" si="3"/>
        <v/>
      </c>
      <c r="R16" s="125"/>
      <c r="S16" s="7"/>
      <c r="T16" s="7"/>
      <c r="U16" s="7"/>
      <c r="V16" s="7"/>
      <c r="W16" s="7"/>
      <c r="X16" s="7"/>
      <c r="Y16" s="7"/>
      <c r="Z16" s="7"/>
    </row>
    <row r="17" ht="21.75" customHeight="1">
      <c r="A17" s="112">
        <v>7.0</v>
      </c>
      <c r="B17" s="113"/>
      <c r="C17" s="112"/>
      <c r="D17" s="114"/>
      <c r="E17" s="114"/>
      <c r="F17" s="115"/>
      <c r="G17" s="112"/>
      <c r="H17" s="112"/>
      <c r="I17" s="116"/>
      <c r="J17" s="117"/>
      <c r="K17" s="117"/>
      <c r="L17" s="118"/>
      <c r="M17" s="119" t="str">
        <f t="shared" si="1"/>
        <v/>
      </c>
      <c r="N17" s="117"/>
      <c r="O17" s="120"/>
      <c r="P17" s="121" t="str">
        <f t="shared" si="2"/>
        <v/>
      </c>
      <c r="Q17" s="122" t="str">
        <f t="shared" si="3"/>
        <v/>
      </c>
      <c r="R17" s="114"/>
      <c r="S17" s="7"/>
      <c r="T17" s="7"/>
      <c r="U17" s="7"/>
      <c r="V17" s="7"/>
      <c r="W17" s="7"/>
      <c r="X17" s="7"/>
      <c r="Y17" s="7"/>
      <c r="Z17" s="7"/>
    </row>
    <row r="18" ht="21.75" customHeight="1">
      <c r="A18" s="123">
        <v>8.0</v>
      </c>
      <c r="B18" s="124"/>
      <c r="C18" s="123"/>
      <c r="D18" s="125"/>
      <c r="E18" s="125"/>
      <c r="F18" s="126"/>
      <c r="G18" s="123"/>
      <c r="H18" s="123"/>
      <c r="I18" s="127"/>
      <c r="J18" s="128"/>
      <c r="K18" s="128"/>
      <c r="L18" s="129"/>
      <c r="M18" s="130" t="str">
        <f t="shared" si="1"/>
        <v/>
      </c>
      <c r="N18" s="128"/>
      <c r="O18" s="132"/>
      <c r="P18" s="133" t="str">
        <f t="shared" si="2"/>
        <v/>
      </c>
      <c r="Q18" s="134" t="str">
        <f t="shared" si="3"/>
        <v/>
      </c>
      <c r="R18" s="125"/>
      <c r="S18" s="7"/>
      <c r="T18" s="7"/>
      <c r="U18" s="7"/>
      <c r="V18" s="7"/>
      <c r="W18" s="7"/>
      <c r="X18" s="7"/>
      <c r="Y18" s="7"/>
      <c r="Z18" s="7"/>
    </row>
    <row r="19" ht="21.75" customHeight="1">
      <c r="A19" s="112">
        <v>9.0</v>
      </c>
      <c r="B19" s="113"/>
      <c r="C19" s="112"/>
      <c r="D19" s="114"/>
      <c r="E19" s="114"/>
      <c r="F19" s="115"/>
      <c r="G19" s="112"/>
      <c r="H19" s="112"/>
      <c r="I19" s="116"/>
      <c r="J19" s="117"/>
      <c r="K19" s="117"/>
      <c r="L19" s="118"/>
      <c r="M19" s="119" t="str">
        <f t="shared" si="1"/>
        <v/>
      </c>
      <c r="N19" s="117"/>
      <c r="O19" s="120"/>
      <c r="P19" s="121" t="str">
        <f t="shared" si="2"/>
        <v/>
      </c>
      <c r="Q19" s="122" t="str">
        <f t="shared" si="3"/>
        <v/>
      </c>
      <c r="R19" s="114"/>
      <c r="S19" s="7"/>
      <c r="T19" s="7"/>
      <c r="U19" s="7"/>
      <c r="V19" s="7"/>
      <c r="W19" s="7"/>
      <c r="X19" s="7"/>
      <c r="Y19" s="7"/>
      <c r="Z19" s="7"/>
    </row>
    <row r="20" ht="21.75" customHeight="1">
      <c r="A20" s="123">
        <v>10.0</v>
      </c>
      <c r="B20" s="124"/>
      <c r="C20" s="123"/>
      <c r="D20" s="125"/>
      <c r="E20" s="125"/>
      <c r="F20" s="126"/>
      <c r="G20" s="123"/>
      <c r="H20" s="123"/>
      <c r="I20" s="127"/>
      <c r="J20" s="128"/>
      <c r="K20" s="128"/>
      <c r="L20" s="129"/>
      <c r="M20" s="130" t="str">
        <f t="shared" si="1"/>
        <v/>
      </c>
      <c r="N20" s="128"/>
      <c r="O20" s="132"/>
      <c r="P20" s="133" t="str">
        <f t="shared" si="2"/>
        <v/>
      </c>
      <c r="Q20" s="134" t="str">
        <f t="shared" si="3"/>
        <v/>
      </c>
      <c r="R20" s="125"/>
      <c r="S20" s="7"/>
      <c r="T20" s="7"/>
      <c r="U20" s="7"/>
      <c r="V20" s="7"/>
      <c r="W20" s="7"/>
      <c r="X20" s="7"/>
      <c r="Y20" s="7"/>
      <c r="Z20" s="7"/>
    </row>
    <row r="21" ht="21.75" customHeight="1">
      <c r="A21" s="112">
        <v>11.0</v>
      </c>
      <c r="B21" s="113"/>
      <c r="C21" s="112"/>
      <c r="D21" s="114"/>
      <c r="E21" s="114"/>
      <c r="F21" s="115"/>
      <c r="G21" s="112"/>
      <c r="H21" s="112"/>
      <c r="I21" s="116"/>
      <c r="J21" s="117"/>
      <c r="K21" s="117"/>
      <c r="L21" s="118"/>
      <c r="M21" s="119" t="str">
        <f t="shared" si="1"/>
        <v/>
      </c>
      <c r="N21" s="117"/>
      <c r="O21" s="120"/>
      <c r="P21" s="121" t="str">
        <f t="shared" si="2"/>
        <v/>
      </c>
      <c r="Q21" s="122" t="str">
        <f t="shared" si="3"/>
        <v/>
      </c>
      <c r="R21" s="114"/>
      <c r="S21" s="7"/>
      <c r="T21" s="7"/>
      <c r="U21" s="7"/>
      <c r="V21" s="7"/>
      <c r="W21" s="7"/>
      <c r="X21" s="7"/>
      <c r="Y21" s="7"/>
      <c r="Z21" s="7"/>
    </row>
    <row r="22" ht="21.75" customHeight="1">
      <c r="A22" s="123">
        <v>12.0</v>
      </c>
      <c r="B22" s="124"/>
      <c r="C22" s="123"/>
      <c r="D22" s="125"/>
      <c r="E22" s="125"/>
      <c r="F22" s="126"/>
      <c r="G22" s="123"/>
      <c r="H22" s="123"/>
      <c r="I22" s="127"/>
      <c r="J22" s="128"/>
      <c r="K22" s="128"/>
      <c r="L22" s="129"/>
      <c r="M22" s="130" t="str">
        <f t="shared" si="1"/>
        <v/>
      </c>
      <c r="N22" s="128"/>
      <c r="O22" s="132"/>
      <c r="P22" s="133" t="str">
        <f t="shared" si="2"/>
        <v/>
      </c>
      <c r="Q22" s="134" t="str">
        <f t="shared" si="3"/>
        <v/>
      </c>
      <c r="R22" s="125"/>
      <c r="S22" s="7"/>
      <c r="T22" s="7"/>
      <c r="U22" s="7"/>
      <c r="V22" s="7"/>
      <c r="W22" s="7"/>
      <c r="X22" s="7"/>
      <c r="Y22" s="7"/>
      <c r="Z22" s="7"/>
    </row>
    <row r="23" ht="21.75" customHeight="1">
      <c r="A23" s="112">
        <v>13.0</v>
      </c>
      <c r="B23" s="113"/>
      <c r="C23" s="112"/>
      <c r="D23" s="114"/>
      <c r="E23" s="114"/>
      <c r="F23" s="115"/>
      <c r="G23" s="112"/>
      <c r="H23" s="112"/>
      <c r="I23" s="116"/>
      <c r="J23" s="117"/>
      <c r="K23" s="117"/>
      <c r="L23" s="118"/>
      <c r="M23" s="119" t="str">
        <f t="shared" si="1"/>
        <v/>
      </c>
      <c r="N23" s="117"/>
      <c r="O23" s="120"/>
      <c r="P23" s="121" t="str">
        <f t="shared" si="2"/>
        <v/>
      </c>
      <c r="Q23" s="122" t="str">
        <f t="shared" si="3"/>
        <v/>
      </c>
      <c r="R23" s="114"/>
      <c r="S23" s="7"/>
      <c r="T23" s="7"/>
      <c r="U23" s="7"/>
      <c r="V23" s="7"/>
      <c r="W23" s="7"/>
      <c r="X23" s="7"/>
      <c r="Y23" s="7"/>
      <c r="Z23" s="7"/>
    </row>
    <row r="24" ht="21.75" customHeight="1">
      <c r="A24" s="123">
        <v>14.0</v>
      </c>
      <c r="B24" s="124"/>
      <c r="C24" s="123"/>
      <c r="D24" s="125"/>
      <c r="E24" s="125"/>
      <c r="F24" s="126"/>
      <c r="G24" s="123"/>
      <c r="H24" s="123"/>
      <c r="I24" s="127"/>
      <c r="J24" s="128"/>
      <c r="K24" s="128"/>
      <c r="L24" s="129"/>
      <c r="M24" s="130" t="str">
        <f t="shared" si="1"/>
        <v/>
      </c>
      <c r="N24" s="128"/>
      <c r="O24" s="132"/>
      <c r="P24" s="133" t="str">
        <f t="shared" si="2"/>
        <v/>
      </c>
      <c r="Q24" s="134" t="str">
        <f t="shared" si="3"/>
        <v/>
      </c>
      <c r="R24" s="125"/>
      <c r="S24" s="7"/>
      <c r="T24" s="7"/>
      <c r="U24" s="7"/>
      <c r="V24" s="7"/>
      <c r="W24" s="7"/>
      <c r="X24" s="7"/>
      <c r="Y24" s="7"/>
      <c r="Z24" s="7"/>
    </row>
    <row r="25" ht="21.75" customHeight="1">
      <c r="A25" s="112">
        <v>15.0</v>
      </c>
      <c r="B25" s="113"/>
      <c r="C25" s="112"/>
      <c r="D25" s="114"/>
      <c r="E25" s="114"/>
      <c r="F25" s="115"/>
      <c r="G25" s="112"/>
      <c r="H25" s="112"/>
      <c r="I25" s="116"/>
      <c r="J25" s="117"/>
      <c r="K25" s="117"/>
      <c r="L25" s="118"/>
      <c r="M25" s="119" t="str">
        <f t="shared" si="1"/>
        <v/>
      </c>
      <c r="N25" s="117"/>
      <c r="O25" s="120"/>
      <c r="P25" s="121" t="str">
        <f t="shared" si="2"/>
        <v/>
      </c>
      <c r="Q25" s="122" t="str">
        <f t="shared" si="3"/>
        <v/>
      </c>
      <c r="R25" s="114"/>
      <c r="S25" s="7"/>
      <c r="T25" s="7"/>
      <c r="U25" s="7"/>
      <c r="V25" s="7"/>
      <c r="W25" s="7"/>
      <c r="X25" s="7"/>
      <c r="Y25" s="7"/>
      <c r="Z25" s="7"/>
    </row>
    <row r="26" ht="21.75" customHeight="1">
      <c r="A26" s="123"/>
      <c r="B26" s="124"/>
      <c r="C26" s="123"/>
      <c r="D26" s="125"/>
      <c r="E26" s="125"/>
      <c r="F26" s="126"/>
      <c r="G26" s="123"/>
      <c r="H26" s="123"/>
      <c r="I26" s="127"/>
      <c r="J26" s="128"/>
      <c r="K26" s="128"/>
      <c r="L26" s="129"/>
      <c r="M26" s="130" t="str">
        <f t="shared" si="1"/>
        <v/>
      </c>
      <c r="N26" s="128"/>
      <c r="O26" s="132"/>
      <c r="P26" s="133" t="str">
        <f t="shared" si="2"/>
        <v/>
      </c>
      <c r="Q26" s="134" t="str">
        <f t="shared" si="3"/>
        <v/>
      </c>
      <c r="R26" s="125"/>
      <c r="S26" s="7"/>
      <c r="T26" s="7"/>
      <c r="U26" s="7"/>
      <c r="V26" s="7"/>
      <c r="W26" s="7"/>
      <c r="X26" s="7"/>
      <c r="Y26" s="7"/>
      <c r="Z26" s="7"/>
    </row>
    <row r="27" ht="25.5" customHeight="1">
      <c r="A27" s="138" t="s">
        <v>392</v>
      </c>
      <c r="B27" s="140"/>
      <c r="C27" s="140"/>
      <c r="D27" s="140"/>
      <c r="E27" s="140"/>
      <c r="F27" s="140"/>
      <c r="G27" s="140"/>
      <c r="H27" s="140"/>
      <c r="I27" s="141"/>
      <c r="J27" s="142">
        <f t="shared" ref="J27:L27" si="4">SUM(J11:J26)</f>
        <v>0</v>
      </c>
      <c r="K27" s="142">
        <f t="shared" si="4"/>
        <v>0</v>
      </c>
      <c r="L27" s="143">
        <f t="shared" si="4"/>
        <v>0</v>
      </c>
      <c r="M27" s="144">
        <f>IF(K27&gt;0, L27/K27, 0)</f>
        <v>0</v>
      </c>
      <c r="N27" s="142">
        <f t="shared" ref="N27:O27" si="5">SUM(N11:N26)</f>
        <v>0</v>
      </c>
      <c r="O27" s="145">
        <f t="shared" si="5"/>
        <v>0</v>
      </c>
      <c r="P27" s="146">
        <f>IF(N27&gt;0, O27/N27, 0)</f>
        <v>0</v>
      </c>
      <c r="Q27" s="147">
        <f>IF(L27&gt;0, O27/L27, 0)</f>
        <v>0</v>
      </c>
      <c r="R27" s="148" t="s">
        <v>373</v>
      </c>
      <c r="S27" s="7"/>
      <c r="T27" s="7"/>
      <c r="U27" s="7"/>
      <c r="V27" s="7"/>
      <c r="W27" s="7"/>
      <c r="X27" s="7"/>
      <c r="Y27" s="7"/>
      <c r="Z27" s="7"/>
    </row>
    <row r="28" ht="12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5.5" customHeight="1">
      <c r="A29" s="153" t="s">
        <v>292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4"/>
      <c r="S29" s="7"/>
      <c r="T29" s="7"/>
      <c r="U29" s="7"/>
      <c r="V29" s="7"/>
      <c r="W29" s="7"/>
      <c r="X29" s="7"/>
      <c r="Y29" s="7"/>
      <c r="Z29" s="7"/>
    </row>
    <row r="30" ht="25.5" customHeight="1">
      <c r="A30" s="157" t="s">
        <v>128</v>
      </c>
      <c r="B30" s="157" t="s">
        <v>294</v>
      </c>
      <c r="C30" s="157" t="s">
        <v>295</v>
      </c>
      <c r="D30" s="157" t="s">
        <v>296</v>
      </c>
      <c r="E30" s="157" t="s">
        <v>297</v>
      </c>
      <c r="F30" s="157" t="s">
        <v>298</v>
      </c>
      <c r="G30" s="157" t="s">
        <v>299</v>
      </c>
      <c r="H30" s="157" t="s">
        <v>300</v>
      </c>
      <c r="I30" s="157" t="s">
        <v>301</v>
      </c>
      <c r="J30" s="157" t="s">
        <v>302</v>
      </c>
      <c r="K30" s="160" t="s">
        <v>303</v>
      </c>
      <c r="L30" s="13"/>
      <c r="M30" s="13"/>
      <c r="N30" s="13"/>
      <c r="O30" s="13"/>
      <c r="P30" s="13"/>
      <c r="Q30" s="13"/>
      <c r="R30" s="14"/>
      <c r="S30" s="7"/>
      <c r="T30" s="7"/>
      <c r="U30" s="7"/>
      <c r="V30" s="7"/>
      <c r="W30" s="7"/>
      <c r="X30" s="7"/>
      <c r="Y30" s="7"/>
      <c r="Z30" s="7"/>
    </row>
    <row r="31" ht="19.5" customHeight="1">
      <c r="A31" s="165">
        <v>1.0</v>
      </c>
      <c r="B31" s="166" t="s">
        <v>393</v>
      </c>
      <c r="C31" s="166" t="s">
        <v>394</v>
      </c>
      <c r="D31" s="166" t="s">
        <v>17</v>
      </c>
      <c r="E31" s="166" t="s">
        <v>379</v>
      </c>
      <c r="F31" s="166" t="s">
        <v>40</v>
      </c>
      <c r="G31" s="167"/>
      <c r="H31" s="167"/>
      <c r="I31" s="166"/>
      <c r="J31" s="166"/>
      <c r="K31" s="168"/>
      <c r="L31" s="13"/>
      <c r="M31" s="13"/>
      <c r="N31" s="13"/>
      <c r="O31" s="13"/>
      <c r="P31" s="13"/>
      <c r="Q31" s="13"/>
      <c r="R31" s="14"/>
      <c r="S31" s="7"/>
      <c r="T31" s="7"/>
      <c r="U31" s="7"/>
      <c r="V31" s="7"/>
      <c r="W31" s="7"/>
      <c r="X31" s="7"/>
      <c r="Y31" s="7"/>
      <c r="Z31" s="7"/>
    </row>
    <row r="32" ht="19.5" customHeight="1">
      <c r="A32" s="161">
        <v>2.0</v>
      </c>
      <c r="B32" s="162"/>
      <c r="C32" s="162"/>
      <c r="D32" s="162"/>
      <c r="E32" s="162"/>
      <c r="F32" s="162"/>
      <c r="G32" s="163"/>
      <c r="H32" s="163"/>
      <c r="I32" s="162"/>
      <c r="J32" s="162"/>
      <c r="K32" s="164"/>
      <c r="L32" s="13"/>
      <c r="M32" s="13"/>
      <c r="N32" s="13"/>
      <c r="O32" s="13"/>
      <c r="P32" s="13"/>
      <c r="Q32" s="13"/>
      <c r="R32" s="14"/>
      <c r="S32" s="7"/>
      <c r="T32" s="7"/>
      <c r="U32" s="7"/>
      <c r="V32" s="7"/>
      <c r="W32" s="7"/>
      <c r="X32" s="7"/>
      <c r="Y32" s="7"/>
      <c r="Z32" s="7"/>
    </row>
    <row r="33" ht="19.5" customHeight="1">
      <c r="A33" s="165">
        <v>3.0</v>
      </c>
      <c r="B33" s="166"/>
      <c r="C33" s="166"/>
      <c r="D33" s="166"/>
      <c r="E33" s="166"/>
      <c r="F33" s="166"/>
      <c r="G33" s="167"/>
      <c r="H33" s="167"/>
      <c r="I33" s="166"/>
      <c r="J33" s="166"/>
      <c r="K33" s="168"/>
      <c r="L33" s="13"/>
      <c r="M33" s="13"/>
      <c r="N33" s="13"/>
      <c r="O33" s="13"/>
      <c r="P33" s="13"/>
      <c r="Q33" s="13"/>
      <c r="R33" s="14"/>
      <c r="S33" s="7"/>
      <c r="T33" s="7"/>
      <c r="U33" s="7"/>
      <c r="V33" s="7"/>
      <c r="W33" s="7"/>
      <c r="X33" s="7"/>
      <c r="Y33" s="7"/>
      <c r="Z33" s="7"/>
    </row>
    <row r="34" ht="19.5" customHeight="1">
      <c r="A34" s="161">
        <v>4.0</v>
      </c>
      <c r="B34" s="162"/>
      <c r="C34" s="162"/>
      <c r="D34" s="162"/>
      <c r="E34" s="162"/>
      <c r="F34" s="162"/>
      <c r="G34" s="163"/>
      <c r="H34" s="163"/>
      <c r="I34" s="162"/>
      <c r="J34" s="162"/>
      <c r="K34" s="164"/>
      <c r="L34" s="13"/>
      <c r="M34" s="13"/>
      <c r="N34" s="13"/>
      <c r="O34" s="13"/>
      <c r="P34" s="13"/>
      <c r="Q34" s="13"/>
      <c r="R34" s="14"/>
      <c r="S34" s="7"/>
      <c r="T34" s="7"/>
      <c r="U34" s="7"/>
      <c r="V34" s="7"/>
      <c r="W34" s="7"/>
      <c r="X34" s="7"/>
      <c r="Y34" s="7"/>
      <c r="Z34" s="7"/>
    </row>
    <row r="35" ht="19.5" customHeight="1">
      <c r="A35" s="165">
        <v>5.0</v>
      </c>
      <c r="B35" s="166"/>
      <c r="C35" s="166"/>
      <c r="D35" s="166"/>
      <c r="E35" s="166"/>
      <c r="F35" s="166"/>
      <c r="G35" s="167"/>
      <c r="H35" s="167"/>
      <c r="I35" s="166"/>
      <c r="J35" s="166"/>
      <c r="K35" s="168"/>
      <c r="L35" s="13"/>
      <c r="M35" s="13"/>
      <c r="N35" s="13"/>
      <c r="O35" s="13"/>
      <c r="P35" s="13"/>
      <c r="Q35" s="13"/>
      <c r="R35" s="14"/>
      <c r="S35" s="7"/>
      <c r="T35" s="7"/>
      <c r="U35" s="7"/>
      <c r="V35" s="7"/>
      <c r="W35" s="7"/>
      <c r="X35" s="7"/>
      <c r="Y35" s="7"/>
      <c r="Z35" s="7"/>
    </row>
    <row r="36" ht="19.5" customHeight="1">
      <c r="A36" s="161">
        <v>6.0</v>
      </c>
      <c r="B36" s="162"/>
      <c r="C36" s="162"/>
      <c r="D36" s="162"/>
      <c r="E36" s="162"/>
      <c r="F36" s="162"/>
      <c r="G36" s="163"/>
      <c r="H36" s="163"/>
      <c r="I36" s="162"/>
      <c r="J36" s="162"/>
      <c r="K36" s="164"/>
      <c r="L36" s="13"/>
      <c r="M36" s="13"/>
      <c r="N36" s="13"/>
      <c r="O36" s="13"/>
      <c r="P36" s="13"/>
      <c r="Q36" s="13"/>
      <c r="R36" s="14"/>
      <c r="S36" s="7"/>
      <c r="T36" s="7"/>
      <c r="U36" s="7"/>
      <c r="V36" s="7"/>
      <c r="W36" s="7"/>
      <c r="X36" s="7"/>
      <c r="Y36" s="7"/>
      <c r="Z36" s="7"/>
    </row>
    <row r="37" ht="19.5" customHeight="1">
      <c r="A37" s="165">
        <v>7.0</v>
      </c>
      <c r="B37" s="166"/>
      <c r="C37" s="166"/>
      <c r="D37" s="166"/>
      <c r="E37" s="166"/>
      <c r="F37" s="166"/>
      <c r="G37" s="167"/>
      <c r="H37" s="167"/>
      <c r="I37" s="166"/>
      <c r="J37" s="166"/>
      <c r="K37" s="168"/>
      <c r="L37" s="13"/>
      <c r="M37" s="13"/>
      <c r="N37" s="13"/>
      <c r="O37" s="13"/>
      <c r="P37" s="13"/>
      <c r="Q37" s="13"/>
      <c r="R37" s="14"/>
      <c r="S37" s="7"/>
      <c r="T37" s="7"/>
      <c r="U37" s="7"/>
      <c r="V37" s="7"/>
      <c r="W37" s="7"/>
      <c r="X37" s="7"/>
      <c r="Y37" s="7"/>
      <c r="Z37" s="7"/>
    </row>
    <row r="38" ht="19.5" customHeight="1">
      <c r="A38" s="161">
        <v>8.0</v>
      </c>
      <c r="B38" s="162"/>
      <c r="C38" s="162"/>
      <c r="D38" s="162"/>
      <c r="E38" s="162"/>
      <c r="F38" s="162"/>
      <c r="G38" s="163"/>
      <c r="H38" s="163"/>
      <c r="I38" s="162"/>
      <c r="J38" s="162"/>
      <c r="K38" s="164"/>
      <c r="L38" s="13"/>
      <c r="M38" s="13"/>
      <c r="N38" s="13"/>
      <c r="O38" s="13"/>
      <c r="P38" s="13"/>
      <c r="Q38" s="13"/>
      <c r="R38" s="14"/>
      <c r="S38" s="7"/>
      <c r="T38" s="7"/>
      <c r="U38" s="7"/>
      <c r="V38" s="7"/>
      <c r="W38" s="7"/>
      <c r="X38" s="7"/>
      <c r="Y38" s="7"/>
      <c r="Z38" s="7"/>
    </row>
    <row r="39" ht="24.0" customHeight="1">
      <c r="A39" s="169" t="s">
        <v>308</v>
      </c>
      <c r="B39" s="140"/>
      <c r="C39" s="140"/>
      <c r="D39" s="140"/>
      <c r="E39" s="140"/>
      <c r="F39" s="141"/>
      <c r="G39" s="170">
        <f t="shared" ref="G39:H39" si="6">SUM(G31:G38)</f>
        <v>0</v>
      </c>
      <c r="H39" s="170">
        <f t="shared" si="6"/>
        <v>0</v>
      </c>
      <c r="I39" s="171" t="s">
        <v>311</v>
      </c>
      <c r="J39" s="140"/>
      <c r="K39" s="140"/>
      <c r="L39" s="140"/>
      <c r="M39" s="140"/>
      <c r="N39" s="140"/>
      <c r="O39" s="140"/>
      <c r="P39" s="140"/>
      <c r="Q39" s="140"/>
      <c r="R39" s="141"/>
      <c r="S39" s="7"/>
      <c r="T39" s="7"/>
      <c r="U39" s="7"/>
      <c r="V39" s="7"/>
      <c r="W39" s="7"/>
      <c r="X39" s="7"/>
      <c r="Y39" s="7"/>
      <c r="Z39" s="7"/>
    </row>
    <row r="40" ht="12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5.5" customHeight="1">
      <c r="A41" s="172" t="s">
        <v>312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4"/>
      <c r="S41" s="7"/>
      <c r="T41" s="7"/>
      <c r="U41" s="7"/>
      <c r="V41" s="7"/>
      <c r="W41" s="7"/>
      <c r="X41" s="7"/>
      <c r="Y41" s="7"/>
      <c r="Z41" s="7"/>
    </row>
    <row r="42" ht="25.5" customHeight="1">
      <c r="A42" s="173" t="s">
        <v>128</v>
      </c>
      <c r="B42" s="174" t="s">
        <v>313</v>
      </c>
      <c r="C42" s="14"/>
      <c r="D42" s="173" t="s">
        <v>314</v>
      </c>
      <c r="E42" s="173" t="s">
        <v>315</v>
      </c>
      <c r="F42" s="173" t="s">
        <v>316</v>
      </c>
      <c r="G42" s="173" t="s">
        <v>317</v>
      </c>
      <c r="H42" s="160" t="s">
        <v>318</v>
      </c>
      <c r="I42" s="13"/>
      <c r="J42" s="13"/>
      <c r="K42" s="13"/>
      <c r="L42" s="13"/>
      <c r="M42" s="13"/>
      <c r="N42" s="13"/>
      <c r="O42" s="13"/>
      <c r="P42" s="13"/>
      <c r="Q42" s="13"/>
      <c r="R42" s="14"/>
      <c r="S42" s="7"/>
      <c r="T42" s="7"/>
      <c r="U42" s="7"/>
      <c r="V42" s="7"/>
      <c r="W42" s="7"/>
      <c r="X42" s="7"/>
      <c r="Y42" s="7"/>
      <c r="Z42" s="7"/>
    </row>
    <row r="43" ht="19.5" customHeight="1">
      <c r="A43" s="165">
        <v>1.0</v>
      </c>
      <c r="B43" s="168"/>
      <c r="C43" s="14"/>
      <c r="D43" s="166"/>
      <c r="E43" s="166"/>
      <c r="F43" s="165"/>
      <c r="G43" s="165"/>
      <c r="H43" s="168"/>
      <c r="I43" s="13"/>
      <c r="J43" s="13"/>
      <c r="K43" s="13"/>
      <c r="L43" s="13"/>
      <c r="M43" s="13"/>
      <c r="N43" s="13"/>
      <c r="O43" s="13"/>
      <c r="P43" s="13"/>
      <c r="Q43" s="13"/>
      <c r="R43" s="14"/>
      <c r="S43" s="7"/>
      <c r="T43" s="7"/>
      <c r="U43" s="7"/>
      <c r="V43" s="7"/>
      <c r="W43" s="7"/>
      <c r="X43" s="7"/>
      <c r="Y43" s="7"/>
      <c r="Z43" s="7"/>
    </row>
    <row r="44" ht="19.5" customHeight="1">
      <c r="A44" s="161">
        <v>2.0</v>
      </c>
      <c r="B44" s="164"/>
      <c r="C44" s="14"/>
      <c r="D44" s="162"/>
      <c r="E44" s="162"/>
      <c r="F44" s="161"/>
      <c r="G44" s="161"/>
      <c r="H44" s="164"/>
      <c r="I44" s="13"/>
      <c r="J44" s="13"/>
      <c r="K44" s="13"/>
      <c r="L44" s="13"/>
      <c r="M44" s="13"/>
      <c r="N44" s="13"/>
      <c r="O44" s="13"/>
      <c r="P44" s="13"/>
      <c r="Q44" s="13"/>
      <c r="R44" s="14"/>
      <c r="S44" s="7"/>
      <c r="T44" s="7"/>
      <c r="U44" s="7"/>
      <c r="V44" s="7"/>
      <c r="W44" s="7"/>
      <c r="X44" s="7"/>
      <c r="Y44" s="7"/>
      <c r="Z44" s="7"/>
    </row>
    <row r="45" ht="19.5" customHeight="1">
      <c r="A45" s="165">
        <v>3.0</v>
      </c>
      <c r="B45" s="168"/>
      <c r="C45" s="14"/>
      <c r="D45" s="166"/>
      <c r="E45" s="166"/>
      <c r="F45" s="165"/>
      <c r="G45" s="165"/>
      <c r="H45" s="168"/>
      <c r="I45" s="13"/>
      <c r="J45" s="13"/>
      <c r="K45" s="13"/>
      <c r="L45" s="13"/>
      <c r="M45" s="13"/>
      <c r="N45" s="13"/>
      <c r="O45" s="13"/>
      <c r="P45" s="13"/>
      <c r="Q45" s="13"/>
      <c r="R45" s="14"/>
      <c r="S45" s="7"/>
      <c r="T45" s="7"/>
      <c r="U45" s="7"/>
      <c r="V45" s="7"/>
      <c r="W45" s="7"/>
      <c r="X45" s="7"/>
      <c r="Y45" s="7"/>
      <c r="Z45" s="7"/>
    </row>
    <row r="46" ht="19.5" customHeight="1">
      <c r="A46" s="161">
        <v>4.0</v>
      </c>
      <c r="B46" s="164"/>
      <c r="C46" s="14"/>
      <c r="D46" s="162"/>
      <c r="E46" s="162"/>
      <c r="F46" s="161"/>
      <c r="G46" s="161"/>
      <c r="H46" s="164"/>
      <c r="I46" s="13"/>
      <c r="J46" s="13"/>
      <c r="K46" s="13"/>
      <c r="L46" s="13"/>
      <c r="M46" s="13"/>
      <c r="N46" s="13"/>
      <c r="O46" s="13"/>
      <c r="P46" s="13"/>
      <c r="Q46" s="13"/>
      <c r="R46" s="14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6">
    <mergeCell ref="J4:L4"/>
    <mergeCell ref="J5:L5"/>
    <mergeCell ref="M5:O5"/>
    <mergeCell ref="P5:R5"/>
    <mergeCell ref="A1:O1"/>
    <mergeCell ref="P1:R1"/>
    <mergeCell ref="A2:R2"/>
    <mergeCell ref="B4:E4"/>
    <mergeCell ref="M4:O4"/>
    <mergeCell ref="P4:R4"/>
    <mergeCell ref="A9:R9"/>
    <mergeCell ref="F4:I4"/>
    <mergeCell ref="A27:I27"/>
    <mergeCell ref="A29:R29"/>
    <mergeCell ref="K30:R30"/>
    <mergeCell ref="K31:R31"/>
    <mergeCell ref="K32:R32"/>
    <mergeCell ref="K33:R33"/>
    <mergeCell ref="K34:R34"/>
    <mergeCell ref="K35:R35"/>
    <mergeCell ref="K36:R36"/>
    <mergeCell ref="K37:R37"/>
    <mergeCell ref="K38:R38"/>
    <mergeCell ref="A39:F39"/>
    <mergeCell ref="I39:R39"/>
    <mergeCell ref="H44:R44"/>
    <mergeCell ref="H45:R45"/>
    <mergeCell ref="B46:C46"/>
    <mergeCell ref="H46:R46"/>
    <mergeCell ref="A41:R41"/>
    <mergeCell ref="B42:C42"/>
    <mergeCell ref="H42:R42"/>
    <mergeCell ref="B43:C43"/>
    <mergeCell ref="H43:R43"/>
    <mergeCell ref="B44:C44"/>
    <mergeCell ref="B45:C45"/>
  </mergeCells>
  <hyperlinks>
    <hyperlink display="⬅ VỀ DASHBOARD TỔNG QUAN" location="'DASHBOARD TỔNG QUAN'!A1" ref="P1"/>
  </hyperlink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4A3B8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15.0"/>
    <col customWidth="1" min="4" max="4" width="16.0"/>
    <col customWidth="1" min="5" max="5" width="15.0"/>
    <col customWidth="1" min="6" max="6" width="16.0"/>
    <col customWidth="1" min="7" max="7" width="14.0"/>
    <col customWidth="1" min="8" max="8" width="17.0"/>
    <col customWidth="1" min="9" max="13" width="14.0"/>
    <col customWidth="1" min="14" max="14" width="15.0"/>
    <col customWidth="1" min="15" max="16" width="14.0"/>
    <col customWidth="1" min="17" max="17" width="16.0"/>
    <col customWidth="1" min="18" max="18" width="32.0"/>
  </cols>
  <sheetData>
    <row r="1" ht="31.5" customHeight="1">
      <c r="A1" s="53" t="s">
        <v>395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58" t="s">
        <v>93</v>
      </c>
      <c r="Q1" s="59"/>
      <c r="R1" s="60"/>
      <c r="S1" s="7"/>
      <c r="T1" s="7"/>
      <c r="U1" s="7"/>
      <c r="V1" s="7"/>
      <c r="W1" s="7"/>
      <c r="X1" s="7"/>
      <c r="Y1" s="7"/>
      <c r="Z1" s="7"/>
    </row>
    <row r="2" ht="19.5" customHeight="1">
      <c r="A2" s="64" t="s">
        <v>160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  <c r="S2" s="7"/>
      <c r="T2" s="7"/>
      <c r="U2" s="7"/>
      <c r="V2" s="7"/>
      <c r="W2" s="7"/>
      <c r="X2" s="7"/>
      <c r="Y2" s="7"/>
      <c r="Z2" s="7"/>
    </row>
    <row r="3" ht="9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1.75" customHeight="1">
      <c r="A4" s="7"/>
      <c r="B4" s="73" t="s">
        <v>163</v>
      </c>
      <c r="C4" s="59"/>
      <c r="D4" s="59"/>
      <c r="E4" s="60"/>
      <c r="F4" s="76" t="s">
        <v>164</v>
      </c>
      <c r="G4" s="77"/>
      <c r="H4" s="77"/>
      <c r="I4" s="78"/>
      <c r="J4" s="79" t="s">
        <v>115</v>
      </c>
      <c r="K4" s="13"/>
      <c r="L4" s="14"/>
      <c r="M4" s="81" t="s">
        <v>165</v>
      </c>
      <c r="N4" s="82"/>
      <c r="O4" s="83"/>
      <c r="P4" s="84" t="s">
        <v>166</v>
      </c>
      <c r="Q4" s="13"/>
      <c r="R4" s="14"/>
      <c r="S4" s="7"/>
      <c r="T4" s="7"/>
      <c r="U4" s="7"/>
      <c r="V4" s="7"/>
      <c r="W4" s="7"/>
      <c r="X4" s="7"/>
      <c r="Y4" s="7"/>
      <c r="Z4" s="7"/>
    </row>
    <row r="5" ht="31.5" customHeight="1">
      <c r="A5" s="7"/>
      <c r="B5" s="86" t="s">
        <v>172</v>
      </c>
      <c r="C5" s="87">
        <v>626.0</v>
      </c>
      <c r="D5" s="88" t="str">
        <f>IF(L27&gt;0, L27, "")</f>
        <v/>
      </c>
      <c r="E5" s="90">
        <f>IF(C5&gt;0, D5/C5, 0)</f>
        <v>0</v>
      </c>
      <c r="F5" s="91">
        <v>272.0</v>
      </c>
      <c r="G5" s="92" t="str">
        <f>IF(O27&gt;0, O27, "")</f>
        <v/>
      </c>
      <c r="H5" s="93" t="s">
        <v>173</v>
      </c>
      <c r="I5" s="96">
        <f>IF(F5&gt;0, G5/F5, 0)</f>
        <v>0</v>
      </c>
      <c r="J5" s="97" t="str">
        <f>IF(D5&gt;0, G5/D5, 0)</f>
        <v>#DIV/0!</v>
      </c>
      <c r="K5" s="13"/>
      <c r="L5" s="14"/>
      <c r="M5" s="100">
        <f>G5*1300000</f>
        <v>0</v>
      </c>
      <c r="N5" s="82"/>
      <c r="O5" s="83"/>
      <c r="P5" s="101" t="str">
        <f>IF(D5&gt;=C5, "🟢 Hoàn thành kế hoạch", IF(D5&gt;0, "🟡 Đang bám sát tiến độ", "⚪ Đang cập nhật dữ liệu"))</f>
        <v>🟢 Hoàn thành kế hoạch</v>
      </c>
      <c r="Q5" s="13"/>
      <c r="R5" s="14"/>
      <c r="S5" s="7"/>
      <c r="T5" s="7"/>
      <c r="U5" s="7"/>
      <c r="V5" s="7"/>
      <c r="W5" s="7"/>
      <c r="X5" s="7"/>
      <c r="Y5" s="7"/>
      <c r="Z5" s="7"/>
    </row>
    <row r="6" ht="7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7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7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5.5" customHeight="1">
      <c r="A9" s="103" t="s">
        <v>191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4"/>
      <c r="S9" s="7"/>
      <c r="T9" s="7"/>
      <c r="U9" s="7"/>
      <c r="V9" s="7"/>
      <c r="W9" s="7"/>
      <c r="X9" s="7"/>
      <c r="Y9" s="7"/>
      <c r="Z9" s="7"/>
    </row>
    <row r="10" ht="31.5" customHeight="1">
      <c r="A10" s="44" t="s">
        <v>128</v>
      </c>
      <c r="B10" s="44" t="s">
        <v>195</v>
      </c>
      <c r="C10" s="44" t="s">
        <v>196</v>
      </c>
      <c r="D10" s="44" t="s">
        <v>198</v>
      </c>
      <c r="E10" s="44" t="s">
        <v>200</v>
      </c>
      <c r="F10" s="44" t="s">
        <v>201</v>
      </c>
      <c r="G10" s="44" t="s">
        <v>1</v>
      </c>
      <c r="H10" s="44" t="s">
        <v>203</v>
      </c>
      <c r="I10" s="44" t="s">
        <v>204</v>
      </c>
      <c r="J10" s="108" t="s">
        <v>207</v>
      </c>
      <c r="K10" s="108" t="s">
        <v>209</v>
      </c>
      <c r="L10" s="108" t="s">
        <v>210</v>
      </c>
      <c r="M10" s="108" t="s">
        <v>212</v>
      </c>
      <c r="N10" s="110" t="s">
        <v>213</v>
      </c>
      <c r="O10" s="110" t="s">
        <v>216</v>
      </c>
      <c r="P10" s="110" t="s">
        <v>217</v>
      </c>
      <c r="Q10" s="110" t="s">
        <v>218</v>
      </c>
      <c r="R10" s="111" t="s">
        <v>220</v>
      </c>
      <c r="S10" s="7"/>
      <c r="T10" s="7"/>
      <c r="U10" s="7"/>
      <c r="V10" s="7"/>
      <c r="W10" s="7"/>
      <c r="X10" s="7"/>
      <c r="Y10" s="7"/>
      <c r="Z10" s="7"/>
    </row>
    <row r="11" ht="21.75" customHeight="1">
      <c r="A11" s="112">
        <v>1.0</v>
      </c>
      <c r="B11" s="113" t="s">
        <v>13</v>
      </c>
      <c r="C11" s="112" t="s">
        <v>232</v>
      </c>
      <c r="D11" s="114"/>
      <c r="E11" s="114"/>
      <c r="F11" s="115">
        <v>46275.0</v>
      </c>
      <c r="G11" s="112" t="s">
        <v>14</v>
      </c>
      <c r="H11" s="112" t="s">
        <v>15</v>
      </c>
      <c r="I11" s="116">
        <v>46319.0</v>
      </c>
      <c r="J11" s="117">
        <v>90.0</v>
      </c>
      <c r="K11" s="117" t="s">
        <v>396</v>
      </c>
      <c r="L11" s="118"/>
      <c r="M11" s="119"/>
      <c r="N11" s="117"/>
      <c r="O11" s="120"/>
      <c r="P11" s="121" t="str">
        <f t="shared" ref="P11:P26" si="1">IF(N11="","",IF(N11&gt;0,O11/N11,0))</f>
        <v/>
      </c>
      <c r="Q11" s="122" t="str">
        <f t="shared" ref="Q11:Q26" si="2">IF(L11="","",IF(L11&gt;0,O11/L11,0))</f>
        <v/>
      </c>
      <c r="R11" s="114"/>
      <c r="S11" s="7"/>
      <c r="T11" s="7"/>
      <c r="U11" s="7"/>
      <c r="V11" s="7"/>
      <c r="W11" s="7"/>
      <c r="X11" s="7"/>
      <c r="Y11" s="7"/>
      <c r="Z11" s="7"/>
    </row>
    <row r="12" ht="21.75" customHeight="1">
      <c r="A12" s="123">
        <v>2.0</v>
      </c>
      <c r="B12" s="124" t="s">
        <v>24</v>
      </c>
      <c r="C12" s="123" t="s">
        <v>250</v>
      </c>
      <c r="D12" s="125"/>
      <c r="E12" s="125"/>
      <c r="F12" s="126">
        <v>46275.0</v>
      </c>
      <c r="G12" s="123" t="s">
        <v>14</v>
      </c>
      <c r="H12" s="123" t="s">
        <v>15</v>
      </c>
      <c r="I12" s="127">
        <v>46319.0</v>
      </c>
      <c r="J12" s="128">
        <v>90.0</v>
      </c>
      <c r="K12" s="128" t="s">
        <v>396</v>
      </c>
      <c r="L12" s="129"/>
      <c r="M12" s="130"/>
      <c r="N12" s="128"/>
      <c r="O12" s="132"/>
      <c r="P12" s="133" t="str">
        <f t="shared" si="1"/>
        <v/>
      </c>
      <c r="Q12" s="134" t="str">
        <f t="shared" si="2"/>
        <v/>
      </c>
      <c r="R12" s="125"/>
      <c r="S12" s="7"/>
      <c r="T12" s="7"/>
      <c r="U12" s="7"/>
      <c r="V12" s="7"/>
      <c r="W12" s="7"/>
      <c r="X12" s="7"/>
      <c r="Y12" s="7"/>
      <c r="Z12" s="7"/>
    </row>
    <row r="13" ht="21.75" customHeight="1">
      <c r="A13" s="112">
        <v>3.0</v>
      </c>
      <c r="B13" s="113" t="s">
        <v>37</v>
      </c>
      <c r="C13" s="112" t="s">
        <v>253</v>
      </c>
      <c r="D13" s="114"/>
      <c r="E13" s="114"/>
      <c r="F13" s="115">
        <v>46281.0</v>
      </c>
      <c r="G13" s="112" t="s">
        <v>14</v>
      </c>
      <c r="H13" s="112" t="s">
        <v>15</v>
      </c>
      <c r="I13" s="116">
        <v>46319.0</v>
      </c>
      <c r="J13" s="117">
        <v>90.0</v>
      </c>
      <c r="K13" s="117" t="s">
        <v>396</v>
      </c>
      <c r="L13" s="118"/>
      <c r="M13" s="119"/>
      <c r="N13" s="117"/>
      <c r="O13" s="120"/>
      <c r="P13" s="121" t="str">
        <f t="shared" si="1"/>
        <v/>
      </c>
      <c r="Q13" s="122" t="str">
        <f t="shared" si="2"/>
        <v/>
      </c>
      <c r="R13" s="114"/>
      <c r="S13" s="7"/>
      <c r="T13" s="7"/>
      <c r="U13" s="7"/>
      <c r="V13" s="7"/>
      <c r="W13" s="7"/>
      <c r="X13" s="7"/>
      <c r="Y13" s="7"/>
      <c r="Z13" s="7"/>
    </row>
    <row r="14" ht="21.75" customHeight="1">
      <c r="A14" s="123">
        <v>4.0</v>
      </c>
      <c r="B14" s="124" t="s">
        <v>49</v>
      </c>
      <c r="C14" s="123" t="s">
        <v>254</v>
      </c>
      <c r="D14" s="125"/>
      <c r="E14" s="125"/>
      <c r="F14" s="126">
        <v>46281.0</v>
      </c>
      <c r="G14" s="123" t="s">
        <v>14</v>
      </c>
      <c r="H14" s="123" t="s">
        <v>15</v>
      </c>
      <c r="I14" s="127">
        <v>46320.0</v>
      </c>
      <c r="J14" s="128">
        <v>90.0</v>
      </c>
      <c r="K14" s="128" t="s">
        <v>396</v>
      </c>
      <c r="L14" s="129"/>
      <c r="M14" s="130"/>
      <c r="N14" s="128"/>
      <c r="O14" s="132"/>
      <c r="P14" s="133" t="str">
        <f t="shared" si="1"/>
        <v/>
      </c>
      <c r="Q14" s="134" t="str">
        <f t="shared" si="2"/>
        <v/>
      </c>
      <c r="R14" s="125"/>
      <c r="S14" s="7"/>
      <c r="T14" s="7"/>
      <c r="U14" s="7"/>
      <c r="V14" s="7"/>
      <c r="W14" s="7"/>
      <c r="X14" s="7"/>
      <c r="Y14" s="7"/>
      <c r="Z14" s="7"/>
    </row>
    <row r="15" ht="21.75" customHeight="1">
      <c r="A15" s="112">
        <v>5.0</v>
      </c>
      <c r="B15" s="113" t="s">
        <v>59</v>
      </c>
      <c r="C15" s="112" t="s">
        <v>256</v>
      </c>
      <c r="D15" s="114"/>
      <c r="E15" s="114"/>
      <c r="F15" s="115">
        <v>46281.0</v>
      </c>
      <c r="G15" s="112" t="s">
        <v>14</v>
      </c>
      <c r="H15" s="112" t="s">
        <v>15</v>
      </c>
      <c r="I15" s="116">
        <v>46319.0</v>
      </c>
      <c r="J15" s="117">
        <v>90.0</v>
      </c>
      <c r="K15" s="117" t="s">
        <v>396</v>
      </c>
      <c r="L15" s="118"/>
      <c r="M15" s="119"/>
      <c r="N15" s="117"/>
      <c r="O15" s="120"/>
      <c r="P15" s="121" t="str">
        <f t="shared" si="1"/>
        <v/>
      </c>
      <c r="Q15" s="122" t="str">
        <f t="shared" si="2"/>
        <v/>
      </c>
      <c r="R15" s="114"/>
      <c r="S15" s="7"/>
      <c r="T15" s="7"/>
      <c r="U15" s="7"/>
      <c r="V15" s="7"/>
      <c r="W15" s="7"/>
      <c r="X15" s="7"/>
      <c r="Y15" s="7"/>
      <c r="Z15" s="7"/>
    </row>
    <row r="16" ht="21.75" customHeight="1">
      <c r="A16" s="123">
        <v>6.0</v>
      </c>
      <c r="B16" s="124" t="s">
        <v>70</v>
      </c>
      <c r="C16" s="123" t="s">
        <v>257</v>
      </c>
      <c r="D16" s="125"/>
      <c r="E16" s="125"/>
      <c r="F16" s="126">
        <v>46280.0</v>
      </c>
      <c r="G16" s="123" t="s">
        <v>14</v>
      </c>
      <c r="H16" s="123" t="s">
        <v>15</v>
      </c>
      <c r="I16" s="127">
        <v>46320.0</v>
      </c>
      <c r="J16" s="128">
        <v>90.0</v>
      </c>
      <c r="K16" s="128" t="s">
        <v>396</v>
      </c>
      <c r="L16" s="129"/>
      <c r="M16" s="130"/>
      <c r="N16" s="128"/>
      <c r="O16" s="132"/>
      <c r="P16" s="133" t="str">
        <f t="shared" si="1"/>
        <v/>
      </c>
      <c r="Q16" s="134" t="str">
        <f t="shared" si="2"/>
        <v/>
      </c>
      <c r="R16" s="125"/>
      <c r="S16" s="7"/>
      <c r="T16" s="7"/>
      <c r="U16" s="7"/>
      <c r="V16" s="7"/>
      <c r="W16" s="7"/>
      <c r="X16" s="7"/>
      <c r="Y16" s="7"/>
      <c r="Z16" s="7"/>
    </row>
    <row r="17" ht="21.75" customHeight="1">
      <c r="A17" s="112">
        <v>7.0</v>
      </c>
      <c r="B17" s="113" t="s">
        <v>258</v>
      </c>
      <c r="C17" s="112" t="s">
        <v>254</v>
      </c>
      <c r="D17" s="114"/>
      <c r="E17" s="114"/>
      <c r="F17" s="115">
        <v>46287.0</v>
      </c>
      <c r="G17" s="112" t="s">
        <v>14</v>
      </c>
      <c r="H17" s="112" t="s">
        <v>15</v>
      </c>
      <c r="I17" s="116">
        <v>46319.0</v>
      </c>
      <c r="J17" s="117">
        <v>90.0</v>
      </c>
      <c r="K17" s="117" t="s">
        <v>396</v>
      </c>
      <c r="L17" s="118"/>
      <c r="M17" s="119"/>
      <c r="N17" s="117"/>
      <c r="O17" s="120"/>
      <c r="P17" s="121" t="str">
        <f t="shared" si="1"/>
        <v/>
      </c>
      <c r="Q17" s="122" t="str">
        <f t="shared" si="2"/>
        <v/>
      </c>
      <c r="R17" s="114"/>
      <c r="S17" s="7"/>
      <c r="T17" s="7"/>
      <c r="U17" s="7"/>
      <c r="V17" s="7"/>
      <c r="W17" s="7"/>
      <c r="X17" s="7"/>
      <c r="Y17" s="7"/>
      <c r="Z17" s="7"/>
    </row>
    <row r="18" ht="21.75" customHeight="1">
      <c r="A18" s="123">
        <v>8.0</v>
      </c>
      <c r="B18" s="124" t="s">
        <v>260</v>
      </c>
      <c r="C18" s="123" t="s">
        <v>254</v>
      </c>
      <c r="D18" s="125"/>
      <c r="E18" s="125"/>
      <c r="F18" s="126">
        <v>46280.0</v>
      </c>
      <c r="G18" s="123" t="s">
        <v>14</v>
      </c>
      <c r="H18" s="123" t="s">
        <v>15</v>
      </c>
      <c r="I18" s="127">
        <v>46320.0</v>
      </c>
      <c r="J18" s="128">
        <v>90.0</v>
      </c>
      <c r="K18" s="128" t="s">
        <v>396</v>
      </c>
      <c r="L18" s="129"/>
      <c r="M18" s="130"/>
      <c r="N18" s="128"/>
      <c r="O18" s="132"/>
      <c r="P18" s="133" t="str">
        <f t="shared" si="1"/>
        <v/>
      </c>
      <c r="Q18" s="134" t="str">
        <f t="shared" si="2"/>
        <v/>
      </c>
      <c r="R18" s="125"/>
      <c r="S18" s="7"/>
      <c r="T18" s="7"/>
      <c r="U18" s="7"/>
      <c r="V18" s="7"/>
      <c r="W18" s="7"/>
      <c r="X18" s="7"/>
      <c r="Y18" s="7"/>
      <c r="Z18" s="7"/>
    </row>
    <row r="19" ht="21.75" customHeight="1">
      <c r="A19" s="112">
        <v>9.0</v>
      </c>
      <c r="B19" s="113" t="s">
        <v>262</v>
      </c>
      <c r="C19" s="112" t="s">
        <v>263</v>
      </c>
      <c r="D19" s="114"/>
      <c r="E19" s="114"/>
      <c r="F19" s="115">
        <v>46287.0</v>
      </c>
      <c r="G19" s="112" t="s">
        <v>14</v>
      </c>
      <c r="H19" s="112" t="s">
        <v>15</v>
      </c>
      <c r="I19" s="116">
        <v>46321.0</v>
      </c>
      <c r="J19" s="117">
        <v>90.0</v>
      </c>
      <c r="K19" s="117" t="s">
        <v>396</v>
      </c>
      <c r="L19" s="118"/>
      <c r="M19" s="119"/>
      <c r="N19" s="117"/>
      <c r="O19" s="120"/>
      <c r="P19" s="121" t="str">
        <f t="shared" si="1"/>
        <v/>
      </c>
      <c r="Q19" s="122" t="str">
        <f t="shared" si="2"/>
        <v/>
      </c>
      <c r="R19" s="114"/>
      <c r="S19" s="7"/>
      <c r="T19" s="7"/>
      <c r="U19" s="7"/>
      <c r="V19" s="7"/>
      <c r="W19" s="7"/>
      <c r="X19" s="7"/>
      <c r="Y19" s="7"/>
      <c r="Z19" s="7"/>
    </row>
    <row r="20" ht="21.75" customHeight="1">
      <c r="A20" s="123">
        <v>10.0</v>
      </c>
      <c r="B20" s="124" t="s">
        <v>265</v>
      </c>
      <c r="C20" s="123" t="s">
        <v>266</v>
      </c>
      <c r="D20" s="125"/>
      <c r="E20" s="125"/>
      <c r="F20" s="126">
        <v>46283.0</v>
      </c>
      <c r="G20" s="123" t="s">
        <v>14</v>
      </c>
      <c r="H20" s="123" t="s">
        <v>15</v>
      </c>
      <c r="I20" s="127">
        <v>46322.0</v>
      </c>
      <c r="J20" s="128">
        <v>90.0</v>
      </c>
      <c r="K20" s="128" t="s">
        <v>396</v>
      </c>
      <c r="L20" s="129"/>
      <c r="M20" s="130"/>
      <c r="N20" s="128"/>
      <c r="O20" s="132"/>
      <c r="P20" s="133" t="str">
        <f t="shared" si="1"/>
        <v/>
      </c>
      <c r="Q20" s="134" t="str">
        <f t="shared" si="2"/>
        <v/>
      </c>
      <c r="R20" s="125"/>
      <c r="S20" s="7"/>
      <c r="T20" s="7"/>
      <c r="U20" s="7"/>
      <c r="V20" s="7"/>
      <c r="W20" s="7"/>
      <c r="X20" s="7"/>
      <c r="Y20" s="7"/>
      <c r="Z20" s="7"/>
    </row>
    <row r="21" ht="21.75" customHeight="1">
      <c r="A21" s="112">
        <v>11.0</v>
      </c>
      <c r="B21" s="113" t="s">
        <v>267</v>
      </c>
      <c r="C21" s="112" t="s">
        <v>266</v>
      </c>
      <c r="D21" s="114"/>
      <c r="E21" s="114"/>
      <c r="F21" s="115">
        <v>46283.0</v>
      </c>
      <c r="G21" s="112" t="s">
        <v>14</v>
      </c>
      <c r="H21" s="112" t="s">
        <v>15</v>
      </c>
      <c r="I21" s="116">
        <v>46323.0</v>
      </c>
      <c r="J21" s="117">
        <v>90.0</v>
      </c>
      <c r="K21" s="117" t="s">
        <v>396</v>
      </c>
      <c r="L21" s="118"/>
      <c r="M21" s="119"/>
      <c r="N21" s="117"/>
      <c r="O21" s="120"/>
      <c r="P21" s="121" t="str">
        <f t="shared" si="1"/>
        <v/>
      </c>
      <c r="Q21" s="122" t="str">
        <f t="shared" si="2"/>
        <v/>
      </c>
      <c r="R21" s="114"/>
      <c r="S21" s="7"/>
      <c r="T21" s="7"/>
      <c r="U21" s="7"/>
      <c r="V21" s="7"/>
      <c r="W21" s="7"/>
      <c r="X21" s="7"/>
      <c r="Y21" s="7"/>
      <c r="Z21" s="7"/>
    </row>
    <row r="22" ht="21.75" customHeight="1">
      <c r="A22" s="123">
        <v>12.0</v>
      </c>
      <c r="B22" s="202" t="s">
        <v>397</v>
      </c>
      <c r="C22" s="203" t="s">
        <v>263</v>
      </c>
      <c r="D22" s="114"/>
      <c r="E22" s="114"/>
      <c r="F22" s="115"/>
      <c r="G22" s="112"/>
      <c r="H22" s="112"/>
      <c r="I22" s="203" t="s">
        <v>398</v>
      </c>
      <c r="J22" s="128"/>
      <c r="K22" s="128"/>
      <c r="L22" s="129"/>
      <c r="M22" s="130" t="str">
        <f t="shared" ref="M22:M26" si="3">IF(K22="","",IF(K22&gt;0,L22/K22,0))</f>
        <v/>
      </c>
      <c r="N22" s="128"/>
      <c r="O22" s="132"/>
      <c r="P22" s="133" t="str">
        <f t="shared" si="1"/>
        <v/>
      </c>
      <c r="Q22" s="134" t="str">
        <f t="shared" si="2"/>
        <v/>
      </c>
      <c r="R22" s="125"/>
      <c r="S22" s="7"/>
      <c r="T22" s="7"/>
      <c r="U22" s="7"/>
      <c r="V22" s="7"/>
      <c r="W22" s="7"/>
      <c r="X22" s="7"/>
      <c r="Y22" s="7"/>
      <c r="Z22" s="7"/>
    </row>
    <row r="23" ht="21.75" customHeight="1">
      <c r="A23" s="112">
        <v>13.0</v>
      </c>
      <c r="B23" s="205" t="s">
        <v>13</v>
      </c>
      <c r="C23" s="206" t="s">
        <v>263</v>
      </c>
      <c r="D23" s="125"/>
      <c r="E23" s="125"/>
      <c r="F23" s="126"/>
      <c r="G23" s="123"/>
      <c r="H23" s="123"/>
      <c r="I23" s="206" t="s">
        <v>399</v>
      </c>
      <c r="J23" s="117"/>
      <c r="K23" s="117"/>
      <c r="L23" s="118"/>
      <c r="M23" s="119" t="str">
        <f t="shared" si="3"/>
        <v/>
      </c>
      <c r="N23" s="117"/>
      <c r="O23" s="120"/>
      <c r="P23" s="121" t="str">
        <f t="shared" si="1"/>
        <v/>
      </c>
      <c r="Q23" s="122" t="str">
        <f t="shared" si="2"/>
        <v/>
      </c>
      <c r="R23" s="114"/>
      <c r="S23" s="7"/>
      <c r="T23" s="7"/>
      <c r="U23" s="7"/>
      <c r="V23" s="7"/>
      <c r="W23" s="7"/>
      <c r="X23" s="7"/>
      <c r="Y23" s="7"/>
      <c r="Z23" s="7"/>
    </row>
    <row r="24" ht="21.75" customHeight="1">
      <c r="A24" s="123">
        <v>14.0</v>
      </c>
      <c r="B24" s="202" t="s">
        <v>400</v>
      </c>
      <c r="C24" s="203" t="s">
        <v>263</v>
      </c>
      <c r="D24" s="114"/>
      <c r="E24" s="114"/>
      <c r="F24" s="115"/>
      <c r="G24" s="112"/>
      <c r="H24" s="112"/>
      <c r="I24" s="203" t="s">
        <v>399</v>
      </c>
      <c r="J24" s="128"/>
      <c r="K24" s="128"/>
      <c r="L24" s="129"/>
      <c r="M24" s="130" t="str">
        <f t="shared" si="3"/>
        <v/>
      </c>
      <c r="N24" s="128"/>
      <c r="O24" s="132"/>
      <c r="P24" s="133" t="str">
        <f t="shared" si="1"/>
        <v/>
      </c>
      <c r="Q24" s="134" t="str">
        <f t="shared" si="2"/>
        <v/>
      </c>
      <c r="R24" s="125"/>
      <c r="S24" s="7"/>
      <c r="T24" s="7"/>
      <c r="U24" s="7"/>
      <c r="V24" s="7"/>
      <c r="W24" s="7"/>
      <c r="X24" s="7"/>
      <c r="Y24" s="7"/>
      <c r="Z24" s="7"/>
    </row>
    <row r="25" ht="21.75" customHeight="1">
      <c r="A25" s="112">
        <v>15.0</v>
      </c>
      <c r="B25" s="113"/>
      <c r="C25" s="112"/>
      <c r="D25" s="114"/>
      <c r="E25" s="114"/>
      <c r="F25" s="115"/>
      <c r="G25" s="112"/>
      <c r="H25" s="112"/>
      <c r="I25" s="116"/>
      <c r="J25" s="117"/>
      <c r="K25" s="117"/>
      <c r="L25" s="118"/>
      <c r="M25" s="119" t="str">
        <f t="shared" si="3"/>
        <v/>
      </c>
      <c r="N25" s="117"/>
      <c r="O25" s="120"/>
      <c r="P25" s="121" t="str">
        <f t="shared" si="1"/>
        <v/>
      </c>
      <c r="Q25" s="122" t="str">
        <f t="shared" si="2"/>
        <v/>
      </c>
      <c r="R25" s="114"/>
      <c r="S25" s="7"/>
      <c r="T25" s="7"/>
      <c r="U25" s="7"/>
      <c r="V25" s="7"/>
      <c r="W25" s="7"/>
      <c r="X25" s="7"/>
      <c r="Y25" s="7"/>
      <c r="Z25" s="7"/>
    </row>
    <row r="26" ht="21.75" customHeight="1">
      <c r="A26" s="123"/>
      <c r="B26" s="124"/>
      <c r="C26" s="123"/>
      <c r="D26" s="125"/>
      <c r="E26" s="125"/>
      <c r="F26" s="126"/>
      <c r="G26" s="123"/>
      <c r="H26" s="123"/>
      <c r="I26" s="127"/>
      <c r="J26" s="128"/>
      <c r="K26" s="128"/>
      <c r="L26" s="129"/>
      <c r="M26" s="130" t="str">
        <f t="shared" si="3"/>
        <v/>
      </c>
      <c r="N26" s="128"/>
      <c r="O26" s="132"/>
      <c r="P26" s="133" t="str">
        <f t="shared" si="1"/>
        <v/>
      </c>
      <c r="Q26" s="134" t="str">
        <f t="shared" si="2"/>
        <v/>
      </c>
      <c r="R26" s="125"/>
      <c r="S26" s="7"/>
      <c r="T26" s="7"/>
      <c r="U26" s="7"/>
      <c r="V26" s="7"/>
      <c r="W26" s="7"/>
      <c r="X26" s="7"/>
      <c r="Y26" s="7"/>
      <c r="Z26" s="7"/>
    </row>
    <row r="27" ht="25.5" customHeight="1">
      <c r="A27" s="138" t="s">
        <v>401</v>
      </c>
      <c r="B27" s="140"/>
      <c r="C27" s="140"/>
      <c r="D27" s="140"/>
      <c r="E27" s="140"/>
      <c r="F27" s="140"/>
      <c r="G27" s="140"/>
      <c r="H27" s="140"/>
      <c r="I27" s="141"/>
      <c r="J27" s="142">
        <f t="shared" ref="J27:L27" si="4">SUM(J11:J26)</f>
        <v>990</v>
      </c>
      <c r="K27" s="142">
        <f t="shared" si="4"/>
        <v>0</v>
      </c>
      <c r="L27" s="143">
        <f t="shared" si="4"/>
        <v>0</v>
      </c>
      <c r="M27" s="144">
        <f>IF(K27&gt;0, L27/K27, 0)</f>
        <v>0</v>
      </c>
      <c r="N27" s="142">
        <f t="shared" ref="N27:O27" si="5">SUM(N11:N26)</f>
        <v>0</v>
      </c>
      <c r="O27" s="145">
        <f t="shared" si="5"/>
        <v>0</v>
      </c>
      <c r="P27" s="146">
        <f>IF(N27&gt;0, O27/N27, 0)</f>
        <v>0</v>
      </c>
      <c r="Q27" s="147">
        <f>IF(L27&gt;0, O27/L27, 0)</f>
        <v>0</v>
      </c>
      <c r="R27" s="148" t="s">
        <v>373</v>
      </c>
      <c r="S27" s="7"/>
      <c r="T27" s="7"/>
      <c r="U27" s="7"/>
      <c r="V27" s="7"/>
      <c r="W27" s="7"/>
      <c r="X27" s="7"/>
      <c r="Y27" s="7"/>
      <c r="Z27" s="7"/>
    </row>
    <row r="28" ht="12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5.5" customHeight="1">
      <c r="A29" s="153" t="s">
        <v>292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4"/>
      <c r="S29" s="7"/>
      <c r="T29" s="7"/>
      <c r="U29" s="7"/>
      <c r="V29" s="7"/>
      <c r="W29" s="7"/>
      <c r="X29" s="7"/>
      <c r="Y29" s="7"/>
      <c r="Z29" s="7"/>
    </row>
    <row r="30" ht="25.5" customHeight="1">
      <c r="A30" s="157" t="s">
        <v>128</v>
      </c>
      <c r="B30" s="157" t="s">
        <v>294</v>
      </c>
      <c r="C30" s="157" t="s">
        <v>295</v>
      </c>
      <c r="D30" s="157" t="s">
        <v>296</v>
      </c>
      <c r="E30" s="157" t="s">
        <v>297</v>
      </c>
      <c r="F30" s="157" t="s">
        <v>298</v>
      </c>
      <c r="G30" s="157" t="s">
        <v>299</v>
      </c>
      <c r="H30" s="157" t="s">
        <v>300</v>
      </c>
      <c r="I30" s="157" t="s">
        <v>301</v>
      </c>
      <c r="J30" s="157" t="s">
        <v>302</v>
      </c>
      <c r="K30" s="160" t="s">
        <v>303</v>
      </c>
      <c r="L30" s="13"/>
      <c r="M30" s="13"/>
      <c r="N30" s="13"/>
      <c r="O30" s="13"/>
      <c r="P30" s="13"/>
      <c r="Q30" s="13"/>
      <c r="R30" s="14"/>
      <c r="S30" s="7"/>
      <c r="T30" s="7"/>
      <c r="U30" s="7"/>
      <c r="V30" s="7"/>
      <c r="W30" s="7"/>
      <c r="X30" s="7"/>
      <c r="Y30" s="7"/>
      <c r="Z30" s="7"/>
    </row>
    <row r="31" ht="19.5" customHeight="1">
      <c r="A31" s="165">
        <v>1.0</v>
      </c>
      <c r="B31" s="166" t="s">
        <v>402</v>
      </c>
      <c r="C31" s="166" t="s">
        <v>403</v>
      </c>
      <c r="D31" s="166" t="s">
        <v>17</v>
      </c>
      <c r="E31" s="166" t="s">
        <v>376</v>
      </c>
      <c r="F31" s="166" t="s">
        <v>40</v>
      </c>
      <c r="G31" s="167"/>
      <c r="H31" s="167"/>
      <c r="I31" s="166"/>
      <c r="J31" s="166"/>
      <c r="K31" s="168"/>
      <c r="L31" s="13"/>
      <c r="M31" s="13"/>
      <c r="N31" s="13"/>
      <c r="O31" s="13"/>
      <c r="P31" s="13"/>
      <c r="Q31" s="13"/>
      <c r="R31" s="14"/>
      <c r="S31" s="7"/>
      <c r="T31" s="7"/>
      <c r="U31" s="7"/>
      <c r="V31" s="7"/>
      <c r="W31" s="7"/>
      <c r="X31" s="7"/>
      <c r="Y31" s="7"/>
      <c r="Z31" s="7"/>
    </row>
    <row r="32" ht="19.5" customHeight="1">
      <c r="A32" s="161">
        <v>2.0</v>
      </c>
      <c r="B32" s="162"/>
      <c r="C32" s="162"/>
      <c r="D32" s="162"/>
      <c r="E32" s="162"/>
      <c r="F32" s="162"/>
      <c r="G32" s="163"/>
      <c r="H32" s="163"/>
      <c r="I32" s="162"/>
      <c r="J32" s="162"/>
      <c r="K32" s="164"/>
      <c r="L32" s="13"/>
      <c r="M32" s="13"/>
      <c r="N32" s="13"/>
      <c r="O32" s="13"/>
      <c r="P32" s="13"/>
      <c r="Q32" s="13"/>
      <c r="R32" s="14"/>
      <c r="S32" s="7"/>
      <c r="T32" s="7"/>
      <c r="U32" s="7"/>
      <c r="V32" s="7"/>
      <c r="W32" s="7"/>
      <c r="X32" s="7"/>
      <c r="Y32" s="7"/>
      <c r="Z32" s="7"/>
    </row>
    <row r="33" ht="19.5" customHeight="1">
      <c r="A33" s="165">
        <v>3.0</v>
      </c>
      <c r="B33" s="166"/>
      <c r="C33" s="166"/>
      <c r="D33" s="166"/>
      <c r="E33" s="166"/>
      <c r="F33" s="166"/>
      <c r="G33" s="167"/>
      <c r="H33" s="167"/>
      <c r="I33" s="166"/>
      <c r="J33" s="166"/>
      <c r="K33" s="168"/>
      <c r="L33" s="13"/>
      <c r="M33" s="13"/>
      <c r="N33" s="13"/>
      <c r="O33" s="13"/>
      <c r="P33" s="13"/>
      <c r="Q33" s="13"/>
      <c r="R33" s="14"/>
      <c r="S33" s="7"/>
      <c r="T33" s="7"/>
      <c r="U33" s="7"/>
      <c r="V33" s="7"/>
      <c r="W33" s="7"/>
      <c r="X33" s="7"/>
      <c r="Y33" s="7"/>
      <c r="Z33" s="7"/>
    </row>
    <row r="34" ht="19.5" customHeight="1">
      <c r="A34" s="161">
        <v>4.0</v>
      </c>
      <c r="B34" s="162"/>
      <c r="C34" s="162"/>
      <c r="D34" s="162"/>
      <c r="E34" s="162"/>
      <c r="F34" s="162"/>
      <c r="G34" s="163"/>
      <c r="H34" s="163"/>
      <c r="I34" s="162"/>
      <c r="J34" s="162"/>
      <c r="K34" s="164"/>
      <c r="L34" s="13"/>
      <c r="M34" s="13"/>
      <c r="N34" s="13"/>
      <c r="O34" s="13"/>
      <c r="P34" s="13"/>
      <c r="Q34" s="13"/>
      <c r="R34" s="14"/>
      <c r="S34" s="7"/>
      <c r="T34" s="7"/>
      <c r="U34" s="7"/>
      <c r="V34" s="7"/>
      <c r="W34" s="7"/>
      <c r="X34" s="7"/>
      <c r="Y34" s="7"/>
      <c r="Z34" s="7"/>
    </row>
    <row r="35" ht="19.5" customHeight="1">
      <c r="A35" s="165">
        <v>5.0</v>
      </c>
      <c r="B35" s="166"/>
      <c r="C35" s="166"/>
      <c r="D35" s="166"/>
      <c r="E35" s="166"/>
      <c r="F35" s="166"/>
      <c r="G35" s="167"/>
      <c r="H35" s="167"/>
      <c r="I35" s="166"/>
      <c r="J35" s="166"/>
      <c r="K35" s="168"/>
      <c r="L35" s="13"/>
      <c r="M35" s="13"/>
      <c r="N35" s="13"/>
      <c r="O35" s="13"/>
      <c r="P35" s="13"/>
      <c r="Q35" s="13"/>
      <c r="R35" s="14"/>
      <c r="S35" s="7"/>
      <c r="T35" s="7"/>
      <c r="U35" s="7"/>
      <c r="V35" s="7"/>
      <c r="W35" s="7"/>
      <c r="X35" s="7"/>
      <c r="Y35" s="7"/>
      <c r="Z35" s="7"/>
    </row>
    <row r="36" ht="19.5" customHeight="1">
      <c r="A36" s="161">
        <v>6.0</v>
      </c>
      <c r="B36" s="162"/>
      <c r="C36" s="162"/>
      <c r="D36" s="162"/>
      <c r="E36" s="162"/>
      <c r="F36" s="162"/>
      <c r="G36" s="163"/>
      <c r="H36" s="163"/>
      <c r="I36" s="162"/>
      <c r="J36" s="162"/>
      <c r="K36" s="164"/>
      <c r="L36" s="13"/>
      <c r="M36" s="13"/>
      <c r="N36" s="13"/>
      <c r="O36" s="13"/>
      <c r="P36" s="13"/>
      <c r="Q36" s="13"/>
      <c r="R36" s="14"/>
      <c r="S36" s="7"/>
      <c r="T36" s="7"/>
      <c r="U36" s="7"/>
      <c r="V36" s="7"/>
      <c r="W36" s="7"/>
      <c r="X36" s="7"/>
      <c r="Y36" s="7"/>
      <c r="Z36" s="7"/>
    </row>
    <row r="37" ht="19.5" customHeight="1">
      <c r="A37" s="165">
        <v>7.0</v>
      </c>
      <c r="B37" s="166"/>
      <c r="C37" s="166"/>
      <c r="D37" s="166"/>
      <c r="E37" s="166"/>
      <c r="F37" s="166"/>
      <c r="G37" s="167"/>
      <c r="H37" s="167"/>
      <c r="I37" s="166"/>
      <c r="J37" s="166"/>
      <c r="K37" s="168"/>
      <c r="L37" s="13"/>
      <c r="M37" s="13"/>
      <c r="N37" s="13"/>
      <c r="O37" s="13"/>
      <c r="P37" s="13"/>
      <c r="Q37" s="13"/>
      <c r="R37" s="14"/>
      <c r="S37" s="7"/>
      <c r="T37" s="7"/>
      <c r="U37" s="7"/>
      <c r="V37" s="7"/>
      <c r="W37" s="7"/>
      <c r="X37" s="7"/>
      <c r="Y37" s="7"/>
      <c r="Z37" s="7"/>
    </row>
    <row r="38" ht="19.5" customHeight="1">
      <c r="A38" s="161">
        <v>8.0</v>
      </c>
      <c r="B38" s="162"/>
      <c r="C38" s="162"/>
      <c r="D38" s="162"/>
      <c r="E38" s="162"/>
      <c r="F38" s="162"/>
      <c r="G38" s="163"/>
      <c r="H38" s="163"/>
      <c r="I38" s="162"/>
      <c r="J38" s="162"/>
      <c r="K38" s="164"/>
      <c r="L38" s="13"/>
      <c r="M38" s="13"/>
      <c r="N38" s="13"/>
      <c r="O38" s="13"/>
      <c r="P38" s="13"/>
      <c r="Q38" s="13"/>
      <c r="R38" s="14"/>
      <c r="S38" s="7"/>
      <c r="T38" s="7"/>
      <c r="U38" s="7"/>
      <c r="V38" s="7"/>
      <c r="W38" s="7"/>
      <c r="X38" s="7"/>
      <c r="Y38" s="7"/>
      <c r="Z38" s="7"/>
    </row>
    <row r="39" ht="24.0" customHeight="1">
      <c r="A39" s="169" t="s">
        <v>308</v>
      </c>
      <c r="B39" s="140"/>
      <c r="C39" s="140"/>
      <c r="D39" s="140"/>
      <c r="E39" s="140"/>
      <c r="F39" s="141"/>
      <c r="G39" s="170">
        <f t="shared" ref="G39:H39" si="6">SUM(G31:G38)</f>
        <v>0</v>
      </c>
      <c r="H39" s="170">
        <f t="shared" si="6"/>
        <v>0</v>
      </c>
      <c r="I39" s="171" t="s">
        <v>311</v>
      </c>
      <c r="J39" s="140"/>
      <c r="K39" s="140"/>
      <c r="L39" s="140"/>
      <c r="M39" s="140"/>
      <c r="N39" s="140"/>
      <c r="O39" s="140"/>
      <c r="P39" s="140"/>
      <c r="Q39" s="140"/>
      <c r="R39" s="141"/>
      <c r="S39" s="7"/>
      <c r="T39" s="7"/>
      <c r="U39" s="7"/>
      <c r="V39" s="7"/>
      <c r="W39" s="7"/>
      <c r="X39" s="7"/>
      <c r="Y39" s="7"/>
      <c r="Z39" s="7"/>
    </row>
    <row r="40" ht="12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5.5" customHeight="1">
      <c r="A41" s="172" t="s">
        <v>312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4"/>
      <c r="S41" s="7"/>
      <c r="T41" s="7"/>
      <c r="U41" s="7"/>
      <c r="V41" s="7"/>
      <c r="W41" s="7"/>
      <c r="X41" s="7"/>
      <c r="Y41" s="7"/>
      <c r="Z41" s="7"/>
    </row>
    <row r="42" ht="25.5" customHeight="1">
      <c r="A42" s="173" t="s">
        <v>128</v>
      </c>
      <c r="B42" s="174" t="s">
        <v>313</v>
      </c>
      <c r="C42" s="14"/>
      <c r="D42" s="173" t="s">
        <v>314</v>
      </c>
      <c r="E42" s="173" t="s">
        <v>315</v>
      </c>
      <c r="F42" s="173" t="s">
        <v>316</v>
      </c>
      <c r="G42" s="173" t="s">
        <v>317</v>
      </c>
      <c r="H42" s="160" t="s">
        <v>318</v>
      </c>
      <c r="I42" s="13"/>
      <c r="J42" s="13"/>
      <c r="K42" s="13"/>
      <c r="L42" s="13"/>
      <c r="M42" s="13"/>
      <c r="N42" s="13"/>
      <c r="O42" s="13"/>
      <c r="P42" s="13"/>
      <c r="Q42" s="13"/>
      <c r="R42" s="14"/>
      <c r="S42" s="7"/>
      <c r="T42" s="7"/>
      <c r="U42" s="7"/>
      <c r="V42" s="7"/>
      <c r="W42" s="7"/>
      <c r="X42" s="7"/>
      <c r="Y42" s="7"/>
      <c r="Z42" s="7"/>
    </row>
    <row r="43" ht="19.5" customHeight="1">
      <c r="A43" s="165">
        <v>1.0</v>
      </c>
      <c r="B43" s="168"/>
      <c r="C43" s="14"/>
      <c r="D43" s="166"/>
      <c r="E43" s="166"/>
      <c r="F43" s="165"/>
      <c r="G43" s="165"/>
      <c r="H43" s="168"/>
      <c r="I43" s="13"/>
      <c r="J43" s="13"/>
      <c r="K43" s="13"/>
      <c r="L43" s="13"/>
      <c r="M43" s="13"/>
      <c r="N43" s="13"/>
      <c r="O43" s="13"/>
      <c r="P43" s="13"/>
      <c r="Q43" s="13"/>
      <c r="R43" s="14"/>
      <c r="S43" s="7"/>
      <c r="T43" s="7"/>
      <c r="U43" s="7"/>
      <c r="V43" s="7"/>
      <c r="W43" s="7"/>
      <c r="X43" s="7"/>
      <c r="Y43" s="7"/>
      <c r="Z43" s="7"/>
    </row>
    <row r="44" ht="19.5" customHeight="1">
      <c r="A44" s="161">
        <v>2.0</v>
      </c>
      <c r="B44" s="164"/>
      <c r="C44" s="14"/>
      <c r="D44" s="162"/>
      <c r="E44" s="162"/>
      <c r="F44" s="161"/>
      <c r="G44" s="161"/>
      <c r="H44" s="164"/>
      <c r="I44" s="13"/>
      <c r="J44" s="13"/>
      <c r="K44" s="13"/>
      <c r="L44" s="13"/>
      <c r="M44" s="13"/>
      <c r="N44" s="13"/>
      <c r="O44" s="13"/>
      <c r="P44" s="13"/>
      <c r="Q44" s="13"/>
      <c r="R44" s="14"/>
      <c r="S44" s="7"/>
      <c r="T44" s="7"/>
      <c r="U44" s="7"/>
      <c r="V44" s="7"/>
      <c r="W44" s="7"/>
      <c r="X44" s="7"/>
      <c r="Y44" s="7"/>
      <c r="Z44" s="7"/>
    </row>
    <row r="45" ht="19.5" customHeight="1">
      <c r="A45" s="165">
        <v>3.0</v>
      </c>
      <c r="B45" s="168"/>
      <c r="C45" s="14"/>
      <c r="D45" s="166"/>
      <c r="E45" s="166"/>
      <c r="F45" s="165"/>
      <c r="G45" s="165"/>
      <c r="H45" s="168"/>
      <c r="I45" s="13"/>
      <c r="J45" s="13"/>
      <c r="K45" s="13"/>
      <c r="L45" s="13"/>
      <c r="M45" s="13"/>
      <c r="N45" s="13"/>
      <c r="O45" s="13"/>
      <c r="P45" s="13"/>
      <c r="Q45" s="13"/>
      <c r="R45" s="14"/>
      <c r="S45" s="7"/>
      <c r="T45" s="7"/>
      <c r="U45" s="7"/>
      <c r="V45" s="7"/>
      <c r="W45" s="7"/>
      <c r="X45" s="7"/>
      <c r="Y45" s="7"/>
      <c r="Z45" s="7"/>
    </row>
    <row r="46" ht="19.5" customHeight="1">
      <c r="A46" s="161">
        <v>4.0</v>
      </c>
      <c r="B46" s="164"/>
      <c r="C46" s="14"/>
      <c r="D46" s="162"/>
      <c r="E46" s="162"/>
      <c r="F46" s="161"/>
      <c r="G46" s="161"/>
      <c r="H46" s="164"/>
      <c r="I46" s="13"/>
      <c r="J46" s="13"/>
      <c r="K46" s="13"/>
      <c r="L46" s="13"/>
      <c r="M46" s="13"/>
      <c r="N46" s="13"/>
      <c r="O46" s="13"/>
      <c r="P46" s="13"/>
      <c r="Q46" s="13"/>
      <c r="R46" s="14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6">
    <mergeCell ref="J4:L4"/>
    <mergeCell ref="J5:L5"/>
    <mergeCell ref="M5:O5"/>
    <mergeCell ref="P5:R5"/>
    <mergeCell ref="A1:O1"/>
    <mergeCell ref="P1:R1"/>
    <mergeCell ref="A2:R2"/>
    <mergeCell ref="B4:E4"/>
    <mergeCell ref="M4:O4"/>
    <mergeCell ref="P4:R4"/>
    <mergeCell ref="A9:R9"/>
    <mergeCell ref="F4:I4"/>
    <mergeCell ref="A27:I27"/>
    <mergeCell ref="A29:R29"/>
    <mergeCell ref="K30:R30"/>
    <mergeCell ref="K31:R31"/>
    <mergeCell ref="K32:R32"/>
    <mergeCell ref="K33:R33"/>
    <mergeCell ref="K34:R34"/>
    <mergeCell ref="K35:R35"/>
    <mergeCell ref="K36:R36"/>
    <mergeCell ref="K37:R37"/>
    <mergeCell ref="K38:R38"/>
    <mergeCell ref="A39:F39"/>
    <mergeCell ref="I39:R39"/>
    <mergeCell ref="H44:R44"/>
    <mergeCell ref="H45:R45"/>
    <mergeCell ref="B46:C46"/>
    <mergeCell ref="H46:R46"/>
    <mergeCell ref="A41:R41"/>
    <mergeCell ref="B42:C42"/>
    <mergeCell ref="H42:R42"/>
    <mergeCell ref="B43:C43"/>
    <mergeCell ref="H43:R43"/>
    <mergeCell ref="B44:C44"/>
    <mergeCell ref="B45:C45"/>
  </mergeCells>
  <hyperlinks>
    <hyperlink display="⬅ VỀ DASHBOARD TỔNG QUAN" location="'DASHBOARD TỔNG QUAN'!A1" ref="P1"/>
  </hyperlink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4A3B8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15.0"/>
    <col customWidth="1" min="4" max="4" width="16.0"/>
    <col customWidth="1" min="5" max="5" width="15.0"/>
    <col customWidth="1" min="6" max="6" width="16.0"/>
    <col customWidth="1" min="7" max="7" width="14.0"/>
    <col customWidth="1" min="8" max="8" width="17.0"/>
    <col customWidth="1" min="9" max="13" width="14.0"/>
    <col customWidth="1" min="14" max="14" width="15.0"/>
    <col customWidth="1" min="15" max="16" width="14.0"/>
    <col customWidth="1" min="17" max="17" width="16.0"/>
    <col customWidth="1" min="18" max="18" width="32.0"/>
  </cols>
  <sheetData>
    <row r="1" ht="31.5" customHeight="1">
      <c r="A1" s="53" t="s">
        <v>404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58" t="s">
        <v>93</v>
      </c>
      <c r="Q1" s="59"/>
      <c r="R1" s="60"/>
      <c r="S1" s="7"/>
      <c r="T1" s="7"/>
      <c r="U1" s="7"/>
      <c r="V1" s="7"/>
      <c r="W1" s="7"/>
      <c r="X1" s="7"/>
      <c r="Y1" s="7"/>
      <c r="Z1" s="7"/>
    </row>
    <row r="2" ht="19.5" customHeight="1">
      <c r="A2" s="64" t="s">
        <v>160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  <c r="S2" s="7"/>
      <c r="T2" s="7"/>
      <c r="U2" s="7"/>
      <c r="V2" s="7"/>
      <c r="W2" s="7"/>
      <c r="X2" s="7"/>
      <c r="Y2" s="7"/>
      <c r="Z2" s="7"/>
    </row>
    <row r="3" ht="9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1.75" customHeight="1">
      <c r="A4" s="7"/>
      <c r="B4" s="73" t="s">
        <v>163</v>
      </c>
      <c r="C4" s="59"/>
      <c r="D4" s="59"/>
      <c r="E4" s="60"/>
      <c r="F4" s="76" t="s">
        <v>164</v>
      </c>
      <c r="G4" s="77"/>
      <c r="H4" s="77"/>
      <c r="I4" s="78"/>
      <c r="J4" s="79" t="s">
        <v>115</v>
      </c>
      <c r="K4" s="13"/>
      <c r="L4" s="14"/>
      <c r="M4" s="81" t="s">
        <v>165</v>
      </c>
      <c r="N4" s="82"/>
      <c r="O4" s="83"/>
      <c r="P4" s="84" t="s">
        <v>166</v>
      </c>
      <c r="Q4" s="13"/>
      <c r="R4" s="14"/>
      <c r="S4" s="7"/>
      <c r="T4" s="7"/>
      <c r="U4" s="7"/>
      <c r="V4" s="7"/>
      <c r="W4" s="7"/>
      <c r="X4" s="7"/>
      <c r="Y4" s="7"/>
      <c r="Z4" s="7"/>
    </row>
    <row r="5" ht="31.5" customHeight="1">
      <c r="A5" s="7"/>
      <c r="B5" s="86" t="s">
        <v>172</v>
      </c>
      <c r="C5" s="87">
        <v>626.0</v>
      </c>
      <c r="D5" s="88" t="str">
        <f>IF(L27&gt;0, L27, "")</f>
        <v/>
      </c>
      <c r="E5" s="90">
        <f>IF(C5&gt;0, D5/C5, 0)</f>
        <v>0</v>
      </c>
      <c r="F5" s="91">
        <v>272.0</v>
      </c>
      <c r="G5" s="92" t="str">
        <f>IF(O27&gt;0, O27, "")</f>
        <v/>
      </c>
      <c r="H5" s="93" t="s">
        <v>173</v>
      </c>
      <c r="I5" s="96">
        <f>IF(F5&gt;0, G5/F5, 0)</f>
        <v>0</v>
      </c>
      <c r="J5" s="97" t="str">
        <f>IF(D5&gt;0, G5/D5, 0)</f>
        <v>#DIV/0!</v>
      </c>
      <c r="K5" s="13"/>
      <c r="L5" s="14"/>
      <c r="M5" s="100">
        <f>G5*1300000</f>
        <v>0</v>
      </c>
      <c r="N5" s="82"/>
      <c r="O5" s="83"/>
      <c r="P5" s="101" t="str">
        <f>IF(D5&gt;=C5, "🟢 Hoàn thành kế hoạch", IF(D5&gt;0, "🟡 Đang bám sát tiến độ", "⚪ Đang cập nhật dữ liệu"))</f>
        <v>🟢 Hoàn thành kế hoạch</v>
      </c>
      <c r="Q5" s="13"/>
      <c r="R5" s="14"/>
      <c r="S5" s="7"/>
      <c r="T5" s="7"/>
      <c r="U5" s="7"/>
      <c r="V5" s="7"/>
      <c r="W5" s="7"/>
      <c r="X5" s="7"/>
      <c r="Y5" s="7"/>
      <c r="Z5" s="7"/>
    </row>
    <row r="6" ht="7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7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7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5.5" customHeight="1">
      <c r="A9" s="103" t="s">
        <v>191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4"/>
      <c r="S9" s="7"/>
      <c r="T9" s="7"/>
      <c r="U9" s="7"/>
      <c r="V9" s="7"/>
      <c r="W9" s="7"/>
      <c r="X9" s="7"/>
      <c r="Y9" s="7"/>
      <c r="Z9" s="7"/>
    </row>
    <row r="10" ht="31.5" customHeight="1">
      <c r="A10" s="44" t="s">
        <v>128</v>
      </c>
      <c r="B10" s="44" t="s">
        <v>195</v>
      </c>
      <c r="C10" s="44" t="s">
        <v>196</v>
      </c>
      <c r="D10" s="44" t="s">
        <v>198</v>
      </c>
      <c r="E10" s="44" t="s">
        <v>200</v>
      </c>
      <c r="F10" s="44" t="s">
        <v>201</v>
      </c>
      <c r="G10" s="44" t="s">
        <v>1</v>
      </c>
      <c r="H10" s="44" t="s">
        <v>203</v>
      </c>
      <c r="I10" s="44" t="s">
        <v>204</v>
      </c>
      <c r="J10" s="108" t="s">
        <v>207</v>
      </c>
      <c r="K10" s="108" t="s">
        <v>209</v>
      </c>
      <c r="L10" s="108" t="s">
        <v>210</v>
      </c>
      <c r="M10" s="108" t="s">
        <v>212</v>
      </c>
      <c r="N10" s="110" t="s">
        <v>213</v>
      </c>
      <c r="O10" s="110" t="s">
        <v>216</v>
      </c>
      <c r="P10" s="110" t="s">
        <v>217</v>
      </c>
      <c r="Q10" s="110" t="s">
        <v>218</v>
      </c>
      <c r="R10" s="111" t="s">
        <v>220</v>
      </c>
      <c r="S10" s="7"/>
      <c r="T10" s="7"/>
      <c r="U10" s="7"/>
      <c r="V10" s="7"/>
      <c r="W10" s="7"/>
      <c r="X10" s="7"/>
      <c r="Y10" s="7"/>
      <c r="Z10" s="7"/>
    </row>
    <row r="11" ht="21.75" customHeight="1">
      <c r="A11" s="112">
        <v>1.0</v>
      </c>
      <c r="B11" s="205" t="s">
        <v>388</v>
      </c>
      <c r="C11" s="206" t="s">
        <v>263</v>
      </c>
      <c r="D11" s="125"/>
      <c r="E11" s="125"/>
      <c r="F11" s="126"/>
      <c r="G11" s="123"/>
      <c r="H11" s="123"/>
      <c r="I11" s="206" t="s">
        <v>405</v>
      </c>
      <c r="J11" s="117"/>
      <c r="K11" s="117"/>
      <c r="L11" s="118"/>
      <c r="M11" s="119" t="str">
        <f t="shared" ref="M11:M26" si="1">IF(K11="","",IF(K11&gt;0,L11/K11,0))</f>
        <v/>
      </c>
      <c r="N11" s="117"/>
      <c r="O11" s="120"/>
      <c r="P11" s="121" t="str">
        <f t="shared" ref="P11:P26" si="2">IF(N11="","",IF(N11&gt;0,O11/N11,0))</f>
        <v/>
      </c>
      <c r="Q11" s="122" t="str">
        <f t="shared" ref="Q11:Q26" si="3">IF(L11="","",IF(L11&gt;0,O11/L11,0))</f>
        <v/>
      </c>
      <c r="R11" s="114"/>
      <c r="S11" s="7"/>
      <c r="T11" s="7"/>
      <c r="U11" s="7"/>
      <c r="V11" s="7"/>
      <c r="W11" s="7"/>
      <c r="X11" s="7"/>
      <c r="Y11" s="7"/>
      <c r="Z11" s="7"/>
    </row>
    <row r="12" ht="21.75" customHeight="1">
      <c r="A12" s="123">
        <v>2.0</v>
      </c>
      <c r="B12" s="124"/>
      <c r="C12" s="123"/>
      <c r="D12" s="125"/>
      <c r="E12" s="125"/>
      <c r="F12" s="126"/>
      <c r="G12" s="123"/>
      <c r="H12" s="123"/>
      <c r="I12" s="127"/>
      <c r="J12" s="128"/>
      <c r="K12" s="128"/>
      <c r="L12" s="129"/>
      <c r="M12" s="130" t="str">
        <f t="shared" si="1"/>
        <v/>
      </c>
      <c r="N12" s="128"/>
      <c r="O12" s="132"/>
      <c r="P12" s="133" t="str">
        <f t="shared" si="2"/>
        <v/>
      </c>
      <c r="Q12" s="134" t="str">
        <f t="shared" si="3"/>
        <v/>
      </c>
      <c r="R12" s="125"/>
      <c r="S12" s="7"/>
      <c r="T12" s="7"/>
      <c r="U12" s="7"/>
      <c r="V12" s="7"/>
      <c r="W12" s="7"/>
      <c r="X12" s="7"/>
      <c r="Y12" s="7"/>
      <c r="Z12" s="7"/>
    </row>
    <row r="13" ht="21.75" customHeight="1">
      <c r="A13" s="112">
        <v>3.0</v>
      </c>
      <c r="B13" s="113"/>
      <c r="C13" s="112"/>
      <c r="D13" s="114"/>
      <c r="E13" s="114"/>
      <c r="F13" s="115"/>
      <c r="G13" s="112"/>
      <c r="H13" s="112"/>
      <c r="I13" s="116"/>
      <c r="J13" s="117"/>
      <c r="K13" s="117"/>
      <c r="L13" s="118"/>
      <c r="M13" s="119" t="str">
        <f t="shared" si="1"/>
        <v/>
      </c>
      <c r="N13" s="117"/>
      <c r="O13" s="120"/>
      <c r="P13" s="121" t="str">
        <f t="shared" si="2"/>
        <v/>
      </c>
      <c r="Q13" s="122" t="str">
        <f t="shared" si="3"/>
        <v/>
      </c>
      <c r="R13" s="114"/>
      <c r="S13" s="7"/>
      <c r="T13" s="7"/>
      <c r="U13" s="7"/>
      <c r="V13" s="7"/>
      <c r="W13" s="7"/>
      <c r="X13" s="7"/>
      <c r="Y13" s="7"/>
      <c r="Z13" s="7"/>
    </row>
    <row r="14" ht="21.75" customHeight="1">
      <c r="A14" s="123">
        <v>4.0</v>
      </c>
      <c r="B14" s="124"/>
      <c r="C14" s="123"/>
      <c r="D14" s="125"/>
      <c r="E14" s="125"/>
      <c r="F14" s="126"/>
      <c r="G14" s="123"/>
      <c r="H14" s="123"/>
      <c r="I14" s="127"/>
      <c r="J14" s="128"/>
      <c r="K14" s="128"/>
      <c r="L14" s="129"/>
      <c r="M14" s="130" t="str">
        <f t="shared" si="1"/>
        <v/>
      </c>
      <c r="N14" s="128"/>
      <c r="O14" s="132"/>
      <c r="P14" s="133" t="str">
        <f t="shared" si="2"/>
        <v/>
      </c>
      <c r="Q14" s="134" t="str">
        <f t="shared" si="3"/>
        <v/>
      </c>
      <c r="R14" s="125"/>
      <c r="S14" s="7"/>
      <c r="T14" s="7"/>
      <c r="U14" s="7"/>
      <c r="V14" s="7"/>
      <c r="W14" s="7"/>
      <c r="X14" s="7"/>
      <c r="Y14" s="7"/>
      <c r="Z14" s="7"/>
    </row>
    <row r="15" ht="21.75" customHeight="1">
      <c r="A15" s="112">
        <v>5.0</v>
      </c>
      <c r="B15" s="113"/>
      <c r="C15" s="112"/>
      <c r="D15" s="114"/>
      <c r="E15" s="114"/>
      <c r="F15" s="115"/>
      <c r="G15" s="112"/>
      <c r="H15" s="112"/>
      <c r="I15" s="116"/>
      <c r="J15" s="117"/>
      <c r="K15" s="117"/>
      <c r="L15" s="118"/>
      <c r="M15" s="119" t="str">
        <f t="shared" si="1"/>
        <v/>
      </c>
      <c r="N15" s="117"/>
      <c r="O15" s="120"/>
      <c r="P15" s="121" t="str">
        <f t="shared" si="2"/>
        <v/>
      </c>
      <c r="Q15" s="122" t="str">
        <f t="shared" si="3"/>
        <v/>
      </c>
      <c r="R15" s="114"/>
      <c r="S15" s="7"/>
      <c r="T15" s="7"/>
      <c r="U15" s="7"/>
      <c r="V15" s="7"/>
      <c r="W15" s="7"/>
      <c r="X15" s="7"/>
      <c r="Y15" s="7"/>
      <c r="Z15" s="7"/>
    </row>
    <row r="16" ht="21.75" customHeight="1">
      <c r="A16" s="123">
        <v>6.0</v>
      </c>
      <c r="B16" s="124"/>
      <c r="C16" s="123"/>
      <c r="D16" s="125"/>
      <c r="E16" s="125"/>
      <c r="F16" s="126"/>
      <c r="G16" s="123"/>
      <c r="H16" s="123"/>
      <c r="I16" s="127"/>
      <c r="J16" s="128"/>
      <c r="K16" s="128"/>
      <c r="L16" s="129"/>
      <c r="M16" s="130" t="str">
        <f t="shared" si="1"/>
        <v/>
      </c>
      <c r="N16" s="128"/>
      <c r="O16" s="132"/>
      <c r="P16" s="133" t="str">
        <f t="shared" si="2"/>
        <v/>
      </c>
      <c r="Q16" s="134" t="str">
        <f t="shared" si="3"/>
        <v/>
      </c>
      <c r="R16" s="125"/>
      <c r="S16" s="7"/>
      <c r="T16" s="7"/>
      <c r="U16" s="7"/>
      <c r="V16" s="7"/>
      <c r="W16" s="7"/>
      <c r="X16" s="7"/>
      <c r="Y16" s="7"/>
      <c r="Z16" s="7"/>
    </row>
    <row r="17" ht="21.75" customHeight="1">
      <c r="A17" s="112">
        <v>7.0</v>
      </c>
      <c r="B17" s="113"/>
      <c r="C17" s="112"/>
      <c r="D17" s="114"/>
      <c r="E17" s="114"/>
      <c r="F17" s="115"/>
      <c r="G17" s="112"/>
      <c r="H17" s="112"/>
      <c r="I17" s="116"/>
      <c r="J17" s="117"/>
      <c r="K17" s="117"/>
      <c r="L17" s="118"/>
      <c r="M17" s="119" t="str">
        <f t="shared" si="1"/>
        <v/>
      </c>
      <c r="N17" s="117"/>
      <c r="O17" s="120"/>
      <c r="P17" s="121" t="str">
        <f t="shared" si="2"/>
        <v/>
      </c>
      <c r="Q17" s="122" t="str">
        <f t="shared" si="3"/>
        <v/>
      </c>
      <c r="R17" s="114"/>
      <c r="S17" s="7"/>
      <c r="T17" s="7"/>
      <c r="U17" s="7"/>
      <c r="V17" s="7"/>
      <c r="W17" s="7"/>
      <c r="X17" s="7"/>
      <c r="Y17" s="7"/>
      <c r="Z17" s="7"/>
    </row>
    <row r="18" ht="21.75" customHeight="1">
      <c r="A18" s="123">
        <v>8.0</v>
      </c>
      <c r="B18" s="124"/>
      <c r="C18" s="123"/>
      <c r="D18" s="125"/>
      <c r="E18" s="125"/>
      <c r="F18" s="126"/>
      <c r="G18" s="123"/>
      <c r="H18" s="123"/>
      <c r="I18" s="127"/>
      <c r="J18" s="128"/>
      <c r="K18" s="128"/>
      <c r="L18" s="129"/>
      <c r="M18" s="130" t="str">
        <f t="shared" si="1"/>
        <v/>
      </c>
      <c r="N18" s="128"/>
      <c r="O18" s="132"/>
      <c r="P18" s="133" t="str">
        <f t="shared" si="2"/>
        <v/>
      </c>
      <c r="Q18" s="134" t="str">
        <f t="shared" si="3"/>
        <v/>
      </c>
      <c r="R18" s="125"/>
      <c r="S18" s="7"/>
      <c r="T18" s="7"/>
      <c r="U18" s="7"/>
      <c r="V18" s="7"/>
      <c r="W18" s="7"/>
      <c r="X18" s="7"/>
      <c r="Y18" s="7"/>
      <c r="Z18" s="7"/>
    </row>
    <row r="19" ht="21.75" customHeight="1">
      <c r="A19" s="112">
        <v>9.0</v>
      </c>
      <c r="B19" s="113"/>
      <c r="C19" s="112"/>
      <c r="D19" s="114"/>
      <c r="E19" s="114"/>
      <c r="F19" s="115"/>
      <c r="G19" s="112"/>
      <c r="H19" s="112"/>
      <c r="I19" s="116"/>
      <c r="J19" s="117"/>
      <c r="K19" s="117"/>
      <c r="L19" s="118"/>
      <c r="M19" s="119" t="str">
        <f t="shared" si="1"/>
        <v/>
      </c>
      <c r="N19" s="117"/>
      <c r="O19" s="120"/>
      <c r="P19" s="121" t="str">
        <f t="shared" si="2"/>
        <v/>
      </c>
      <c r="Q19" s="122" t="str">
        <f t="shared" si="3"/>
        <v/>
      </c>
      <c r="R19" s="114"/>
      <c r="S19" s="7"/>
      <c r="T19" s="7"/>
      <c r="U19" s="7"/>
      <c r="V19" s="7"/>
      <c r="W19" s="7"/>
      <c r="X19" s="7"/>
      <c r="Y19" s="7"/>
      <c r="Z19" s="7"/>
    </row>
    <row r="20" ht="21.75" customHeight="1">
      <c r="A20" s="123">
        <v>10.0</v>
      </c>
      <c r="B20" s="124"/>
      <c r="C20" s="123"/>
      <c r="D20" s="125"/>
      <c r="E20" s="125"/>
      <c r="F20" s="126"/>
      <c r="G20" s="123"/>
      <c r="H20" s="123"/>
      <c r="I20" s="127"/>
      <c r="J20" s="128"/>
      <c r="K20" s="128"/>
      <c r="L20" s="129"/>
      <c r="M20" s="130" t="str">
        <f t="shared" si="1"/>
        <v/>
      </c>
      <c r="N20" s="128"/>
      <c r="O20" s="132"/>
      <c r="P20" s="133" t="str">
        <f t="shared" si="2"/>
        <v/>
      </c>
      <c r="Q20" s="134" t="str">
        <f t="shared" si="3"/>
        <v/>
      </c>
      <c r="R20" s="125"/>
      <c r="S20" s="7"/>
      <c r="T20" s="7"/>
      <c r="U20" s="7"/>
      <c r="V20" s="7"/>
      <c r="W20" s="7"/>
      <c r="X20" s="7"/>
      <c r="Y20" s="7"/>
      <c r="Z20" s="7"/>
    </row>
    <row r="21" ht="21.75" customHeight="1">
      <c r="A21" s="112">
        <v>11.0</v>
      </c>
      <c r="B21" s="113"/>
      <c r="C21" s="112"/>
      <c r="D21" s="114"/>
      <c r="E21" s="114"/>
      <c r="F21" s="115"/>
      <c r="G21" s="112"/>
      <c r="H21" s="112"/>
      <c r="I21" s="116"/>
      <c r="J21" s="117"/>
      <c r="K21" s="117"/>
      <c r="L21" s="118"/>
      <c r="M21" s="119" t="str">
        <f t="shared" si="1"/>
        <v/>
      </c>
      <c r="N21" s="117"/>
      <c r="O21" s="120"/>
      <c r="P21" s="121" t="str">
        <f t="shared" si="2"/>
        <v/>
      </c>
      <c r="Q21" s="122" t="str">
        <f t="shared" si="3"/>
        <v/>
      </c>
      <c r="R21" s="114"/>
      <c r="S21" s="7"/>
      <c r="T21" s="7"/>
      <c r="U21" s="7"/>
      <c r="V21" s="7"/>
      <c r="W21" s="7"/>
      <c r="X21" s="7"/>
      <c r="Y21" s="7"/>
      <c r="Z21" s="7"/>
    </row>
    <row r="22" ht="21.75" customHeight="1">
      <c r="A22" s="123">
        <v>12.0</v>
      </c>
      <c r="B22" s="124"/>
      <c r="C22" s="123"/>
      <c r="D22" s="125"/>
      <c r="E22" s="125"/>
      <c r="F22" s="126"/>
      <c r="G22" s="123"/>
      <c r="H22" s="123"/>
      <c r="I22" s="127"/>
      <c r="J22" s="128"/>
      <c r="K22" s="128"/>
      <c r="L22" s="129"/>
      <c r="M22" s="130" t="str">
        <f t="shared" si="1"/>
        <v/>
      </c>
      <c r="N22" s="128"/>
      <c r="O22" s="132"/>
      <c r="P22" s="133" t="str">
        <f t="shared" si="2"/>
        <v/>
      </c>
      <c r="Q22" s="134" t="str">
        <f t="shared" si="3"/>
        <v/>
      </c>
      <c r="R22" s="125"/>
      <c r="S22" s="7"/>
      <c r="T22" s="7"/>
      <c r="U22" s="7"/>
      <c r="V22" s="7"/>
      <c r="W22" s="7"/>
      <c r="X22" s="7"/>
      <c r="Y22" s="7"/>
      <c r="Z22" s="7"/>
    </row>
    <row r="23" ht="21.75" customHeight="1">
      <c r="A23" s="112">
        <v>13.0</v>
      </c>
      <c r="B23" s="113"/>
      <c r="C23" s="112"/>
      <c r="D23" s="114"/>
      <c r="E23" s="114"/>
      <c r="F23" s="115"/>
      <c r="G23" s="112"/>
      <c r="H23" s="112"/>
      <c r="I23" s="116"/>
      <c r="J23" s="117"/>
      <c r="K23" s="117"/>
      <c r="L23" s="118"/>
      <c r="M23" s="119" t="str">
        <f t="shared" si="1"/>
        <v/>
      </c>
      <c r="N23" s="117"/>
      <c r="O23" s="120"/>
      <c r="P23" s="121" t="str">
        <f t="shared" si="2"/>
        <v/>
      </c>
      <c r="Q23" s="122" t="str">
        <f t="shared" si="3"/>
        <v/>
      </c>
      <c r="R23" s="114"/>
      <c r="S23" s="7"/>
      <c r="T23" s="7"/>
      <c r="U23" s="7"/>
      <c r="V23" s="7"/>
      <c r="W23" s="7"/>
      <c r="X23" s="7"/>
      <c r="Y23" s="7"/>
      <c r="Z23" s="7"/>
    </row>
    <row r="24" ht="21.75" customHeight="1">
      <c r="A24" s="123">
        <v>14.0</v>
      </c>
      <c r="B24" s="124"/>
      <c r="C24" s="123"/>
      <c r="D24" s="125"/>
      <c r="E24" s="125"/>
      <c r="F24" s="126"/>
      <c r="G24" s="123"/>
      <c r="H24" s="123"/>
      <c r="I24" s="127"/>
      <c r="J24" s="128"/>
      <c r="K24" s="128"/>
      <c r="L24" s="129"/>
      <c r="M24" s="130" t="str">
        <f t="shared" si="1"/>
        <v/>
      </c>
      <c r="N24" s="128"/>
      <c r="O24" s="132"/>
      <c r="P24" s="133" t="str">
        <f t="shared" si="2"/>
        <v/>
      </c>
      <c r="Q24" s="134" t="str">
        <f t="shared" si="3"/>
        <v/>
      </c>
      <c r="R24" s="125"/>
      <c r="S24" s="7"/>
      <c r="T24" s="7"/>
      <c r="U24" s="7"/>
      <c r="V24" s="7"/>
      <c r="W24" s="7"/>
      <c r="X24" s="7"/>
      <c r="Y24" s="7"/>
      <c r="Z24" s="7"/>
    </row>
    <row r="25" ht="21.75" customHeight="1">
      <c r="A25" s="112">
        <v>15.0</v>
      </c>
      <c r="B25" s="113"/>
      <c r="C25" s="112"/>
      <c r="D25" s="114"/>
      <c r="E25" s="114"/>
      <c r="F25" s="115"/>
      <c r="G25" s="112"/>
      <c r="H25" s="112"/>
      <c r="I25" s="116"/>
      <c r="J25" s="117"/>
      <c r="K25" s="117"/>
      <c r="L25" s="118"/>
      <c r="M25" s="119" t="str">
        <f t="shared" si="1"/>
        <v/>
      </c>
      <c r="N25" s="117"/>
      <c r="O25" s="120"/>
      <c r="P25" s="121" t="str">
        <f t="shared" si="2"/>
        <v/>
      </c>
      <c r="Q25" s="122" t="str">
        <f t="shared" si="3"/>
        <v/>
      </c>
      <c r="R25" s="114"/>
      <c r="S25" s="7"/>
      <c r="T25" s="7"/>
      <c r="U25" s="7"/>
      <c r="V25" s="7"/>
      <c r="W25" s="7"/>
      <c r="X25" s="7"/>
      <c r="Y25" s="7"/>
      <c r="Z25" s="7"/>
    </row>
    <row r="26" ht="21.75" customHeight="1">
      <c r="A26" s="123"/>
      <c r="B26" s="124"/>
      <c r="C26" s="123"/>
      <c r="D26" s="125"/>
      <c r="E26" s="125"/>
      <c r="F26" s="126"/>
      <c r="G26" s="123"/>
      <c r="H26" s="123"/>
      <c r="I26" s="127"/>
      <c r="J26" s="128"/>
      <c r="K26" s="128"/>
      <c r="L26" s="129"/>
      <c r="M26" s="130" t="str">
        <f t="shared" si="1"/>
        <v/>
      </c>
      <c r="N26" s="128"/>
      <c r="O26" s="132"/>
      <c r="P26" s="133" t="str">
        <f t="shared" si="2"/>
        <v/>
      </c>
      <c r="Q26" s="134" t="str">
        <f t="shared" si="3"/>
        <v/>
      </c>
      <c r="R26" s="125"/>
      <c r="S26" s="7"/>
      <c r="T26" s="7"/>
      <c r="U26" s="7"/>
      <c r="V26" s="7"/>
      <c r="W26" s="7"/>
      <c r="X26" s="7"/>
      <c r="Y26" s="7"/>
      <c r="Z26" s="7"/>
    </row>
    <row r="27" ht="25.5" customHeight="1">
      <c r="A27" s="138" t="s">
        <v>406</v>
      </c>
      <c r="B27" s="140"/>
      <c r="C27" s="140"/>
      <c r="D27" s="140"/>
      <c r="E27" s="140"/>
      <c r="F27" s="140"/>
      <c r="G27" s="140"/>
      <c r="H27" s="140"/>
      <c r="I27" s="141"/>
      <c r="J27" s="142">
        <f t="shared" ref="J27:L27" si="4">SUM(J11:J26)</f>
        <v>0</v>
      </c>
      <c r="K27" s="142">
        <f t="shared" si="4"/>
        <v>0</v>
      </c>
      <c r="L27" s="143">
        <f t="shared" si="4"/>
        <v>0</v>
      </c>
      <c r="M27" s="144">
        <f>IF(K27&gt;0, L27/K27, 0)</f>
        <v>0</v>
      </c>
      <c r="N27" s="142">
        <f t="shared" ref="N27:O27" si="5">SUM(N11:N26)</f>
        <v>0</v>
      </c>
      <c r="O27" s="145">
        <f t="shared" si="5"/>
        <v>0</v>
      </c>
      <c r="P27" s="146">
        <f>IF(N27&gt;0, O27/N27, 0)</f>
        <v>0</v>
      </c>
      <c r="Q27" s="147">
        <f>IF(L27&gt;0, O27/L27, 0)</f>
        <v>0</v>
      </c>
      <c r="R27" s="148" t="s">
        <v>373</v>
      </c>
      <c r="S27" s="7"/>
      <c r="T27" s="7"/>
      <c r="U27" s="7"/>
      <c r="V27" s="7"/>
      <c r="W27" s="7"/>
      <c r="X27" s="7"/>
      <c r="Y27" s="7"/>
      <c r="Z27" s="7"/>
    </row>
    <row r="28" ht="12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5.5" customHeight="1">
      <c r="A29" s="153" t="s">
        <v>292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4"/>
      <c r="S29" s="7"/>
      <c r="T29" s="7"/>
      <c r="U29" s="7"/>
      <c r="V29" s="7"/>
      <c r="W29" s="7"/>
      <c r="X29" s="7"/>
      <c r="Y29" s="7"/>
      <c r="Z29" s="7"/>
    </row>
    <row r="30" ht="25.5" customHeight="1">
      <c r="A30" s="157" t="s">
        <v>128</v>
      </c>
      <c r="B30" s="157" t="s">
        <v>294</v>
      </c>
      <c r="C30" s="157" t="s">
        <v>295</v>
      </c>
      <c r="D30" s="157" t="s">
        <v>296</v>
      </c>
      <c r="E30" s="157" t="s">
        <v>297</v>
      </c>
      <c r="F30" s="157" t="s">
        <v>298</v>
      </c>
      <c r="G30" s="157" t="s">
        <v>299</v>
      </c>
      <c r="H30" s="157" t="s">
        <v>300</v>
      </c>
      <c r="I30" s="157" t="s">
        <v>301</v>
      </c>
      <c r="J30" s="157" t="s">
        <v>302</v>
      </c>
      <c r="K30" s="160" t="s">
        <v>303</v>
      </c>
      <c r="L30" s="13"/>
      <c r="M30" s="13"/>
      <c r="N30" s="13"/>
      <c r="O30" s="13"/>
      <c r="P30" s="13"/>
      <c r="Q30" s="13"/>
      <c r="R30" s="14"/>
      <c r="S30" s="7"/>
      <c r="T30" s="7"/>
      <c r="U30" s="7"/>
      <c r="V30" s="7"/>
      <c r="W30" s="7"/>
      <c r="X30" s="7"/>
      <c r="Y30" s="7"/>
      <c r="Z30" s="7"/>
    </row>
    <row r="31" ht="19.5" customHeight="1">
      <c r="A31" s="165">
        <v>1.0</v>
      </c>
      <c r="B31" s="166" t="s">
        <v>407</v>
      </c>
      <c r="C31" s="166" t="s">
        <v>408</v>
      </c>
      <c r="D31" s="166" t="s">
        <v>17</v>
      </c>
      <c r="E31" s="166" t="s">
        <v>379</v>
      </c>
      <c r="F31" s="166" t="s">
        <v>40</v>
      </c>
      <c r="G31" s="167"/>
      <c r="H31" s="167"/>
      <c r="I31" s="166"/>
      <c r="J31" s="166"/>
      <c r="K31" s="168"/>
      <c r="L31" s="13"/>
      <c r="M31" s="13"/>
      <c r="N31" s="13"/>
      <c r="O31" s="13"/>
      <c r="P31" s="13"/>
      <c r="Q31" s="13"/>
      <c r="R31" s="14"/>
      <c r="S31" s="7"/>
      <c r="T31" s="7"/>
      <c r="U31" s="7"/>
      <c r="V31" s="7"/>
      <c r="W31" s="7"/>
      <c r="X31" s="7"/>
      <c r="Y31" s="7"/>
      <c r="Z31" s="7"/>
    </row>
    <row r="32" ht="19.5" customHeight="1">
      <c r="A32" s="161">
        <v>2.0</v>
      </c>
      <c r="B32" s="162"/>
      <c r="C32" s="162"/>
      <c r="D32" s="162"/>
      <c r="E32" s="162"/>
      <c r="F32" s="162"/>
      <c r="G32" s="163"/>
      <c r="H32" s="163"/>
      <c r="I32" s="162"/>
      <c r="J32" s="162"/>
      <c r="K32" s="164"/>
      <c r="L32" s="13"/>
      <c r="M32" s="13"/>
      <c r="N32" s="13"/>
      <c r="O32" s="13"/>
      <c r="P32" s="13"/>
      <c r="Q32" s="13"/>
      <c r="R32" s="14"/>
      <c r="S32" s="7"/>
      <c r="T32" s="7"/>
      <c r="U32" s="7"/>
      <c r="V32" s="7"/>
      <c r="W32" s="7"/>
      <c r="X32" s="7"/>
      <c r="Y32" s="7"/>
      <c r="Z32" s="7"/>
    </row>
    <row r="33" ht="19.5" customHeight="1">
      <c r="A33" s="165">
        <v>3.0</v>
      </c>
      <c r="B33" s="166"/>
      <c r="C33" s="166"/>
      <c r="D33" s="166"/>
      <c r="E33" s="166"/>
      <c r="F33" s="166"/>
      <c r="G33" s="167"/>
      <c r="H33" s="167"/>
      <c r="I33" s="166"/>
      <c r="J33" s="166"/>
      <c r="K33" s="168"/>
      <c r="L33" s="13"/>
      <c r="M33" s="13"/>
      <c r="N33" s="13"/>
      <c r="O33" s="13"/>
      <c r="P33" s="13"/>
      <c r="Q33" s="13"/>
      <c r="R33" s="14"/>
      <c r="S33" s="7"/>
      <c r="T33" s="7"/>
      <c r="U33" s="7"/>
      <c r="V33" s="7"/>
      <c r="W33" s="7"/>
      <c r="X33" s="7"/>
      <c r="Y33" s="7"/>
      <c r="Z33" s="7"/>
    </row>
    <row r="34" ht="19.5" customHeight="1">
      <c r="A34" s="161">
        <v>4.0</v>
      </c>
      <c r="B34" s="162"/>
      <c r="C34" s="162"/>
      <c r="D34" s="162"/>
      <c r="E34" s="162"/>
      <c r="F34" s="162"/>
      <c r="G34" s="163"/>
      <c r="H34" s="163"/>
      <c r="I34" s="162"/>
      <c r="J34" s="162"/>
      <c r="K34" s="164"/>
      <c r="L34" s="13"/>
      <c r="M34" s="13"/>
      <c r="N34" s="13"/>
      <c r="O34" s="13"/>
      <c r="P34" s="13"/>
      <c r="Q34" s="13"/>
      <c r="R34" s="14"/>
      <c r="S34" s="7"/>
      <c r="T34" s="7"/>
      <c r="U34" s="7"/>
      <c r="V34" s="7"/>
      <c r="W34" s="7"/>
      <c r="X34" s="7"/>
      <c r="Y34" s="7"/>
      <c r="Z34" s="7"/>
    </row>
    <row r="35" ht="19.5" customHeight="1">
      <c r="A35" s="165">
        <v>5.0</v>
      </c>
      <c r="B35" s="166"/>
      <c r="C35" s="166"/>
      <c r="D35" s="166"/>
      <c r="E35" s="166"/>
      <c r="F35" s="166"/>
      <c r="G35" s="167"/>
      <c r="H35" s="167"/>
      <c r="I35" s="166"/>
      <c r="J35" s="166"/>
      <c r="K35" s="168"/>
      <c r="L35" s="13"/>
      <c r="M35" s="13"/>
      <c r="N35" s="13"/>
      <c r="O35" s="13"/>
      <c r="P35" s="13"/>
      <c r="Q35" s="13"/>
      <c r="R35" s="14"/>
      <c r="S35" s="7"/>
      <c r="T35" s="7"/>
      <c r="U35" s="7"/>
      <c r="V35" s="7"/>
      <c r="W35" s="7"/>
      <c r="X35" s="7"/>
      <c r="Y35" s="7"/>
      <c r="Z35" s="7"/>
    </row>
    <row r="36" ht="19.5" customHeight="1">
      <c r="A36" s="161">
        <v>6.0</v>
      </c>
      <c r="B36" s="162"/>
      <c r="C36" s="162"/>
      <c r="D36" s="162"/>
      <c r="E36" s="162"/>
      <c r="F36" s="162"/>
      <c r="G36" s="163"/>
      <c r="H36" s="163"/>
      <c r="I36" s="162"/>
      <c r="J36" s="162"/>
      <c r="K36" s="164"/>
      <c r="L36" s="13"/>
      <c r="M36" s="13"/>
      <c r="N36" s="13"/>
      <c r="O36" s="13"/>
      <c r="P36" s="13"/>
      <c r="Q36" s="13"/>
      <c r="R36" s="14"/>
      <c r="S36" s="7"/>
      <c r="T36" s="7"/>
      <c r="U36" s="7"/>
      <c r="V36" s="7"/>
      <c r="W36" s="7"/>
      <c r="X36" s="7"/>
      <c r="Y36" s="7"/>
      <c r="Z36" s="7"/>
    </row>
    <row r="37" ht="19.5" customHeight="1">
      <c r="A37" s="165">
        <v>7.0</v>
      </c>
      <c r="B37" s="166"/>
      <c r="C37" s="166"/>
      <c r="D37" s="166"/>
      <c r="E37" s="166"/>
      <c r="F37" s="166"/>
      <c r="G37" s="167"/>
      <c r="H37" s="167"/>
      <c r="I37" s="166"/>
      <c r="J37" s="166"/>
      <c r="K37" s="168"/>
      <c r="L37" s="13"/>
      <c r="M37" s="13"/>
      <c r="N37" s="13"/>
      <c r="O37" s="13"/>
      <c r="P37" s="13"/>
      <c r="Q37" s="13"/>
      <c r="R37" s="14"/>
      <c r="S37" s="7"/>
      <c r="T37" s="7"/>
      <c r="U37" s="7"/>
      <c r="V37" s="7"/>
      <c r="W37" s="7"/>
      <c r="X37" s="7"/>
      <c r="Y37" s="7"/>
      <c r="Z37" s="7"/>
    </row>
    <row r="38" ht="19.5" customHeight="1">
      <c r="A38" s="161">
        <v>8.0</v>
      </c>
      <c r="B38" s="162"/>
      <c r="C38" s="162"/>
      <c r="D38" s="162"/>
      <c r="E38" s="162"/>
      <c r="F38" s="162"/>
      <c r="G38" s="163"/>
      <c r="H38" s="163"/>
      <c r="I38" s="162"/>
      <c r="J38" s="162"/>
      <c r="K38" s="164"/>
      <c r="L38" s="13"/>
      <c r="M38" s="13"/>
      <c r="N38" s="13"/>
      <c r="O38" s="13"/>
      <c r="P38" s="13"/>
      <c r="Q38" s="13"/>
      <c r="R38" s="14"/>
      <c r="S38" s="7"/>
      <c r="T38" s="7"/>
      <c r="U38" s="7"/>
      <c r="V38" s="7"/>
      <c r="W38" s="7"/>
      <c r="X38" s="7"/>
      <c r="Y38" s="7"/>
      <c r="Z38" s="7"/>
    </row>
    <row r="39" ht="24.0" customHeight="1">
      <c r="A39" s="169" t="s">
        <v>308</v>
      </c>
      <c r="B39" s="140"/>
      <c r="C39" s="140"/>
      <c r="D39" s="140"/>
      <c r="E39" s="140"/>
      <c r="F39" s="141"/>
      <c r="G39" s="170">
        <f t="shared" ref="G39:H39" si="6">SUM(G31:G38)</f>
        <v>0</v>
      </c>
      <c r="H39" s="170">
        <f t="shared" si="6"/>
        <v>0</v>
      </c>
      <c r="I39" s="171" t="s">
        <v>311</v>
      </c>
      <c r="J39" s="140"/>
      <c r="K39" s="140"/>
      <c r="L39" s="140"/>
      <c r="M39" s="140"/>
      <c r="N39" s="140"/>
      <c r="O39" s="140"/>
      <c r="P39" s="140"/>
      <c r="Q39" s="140"/>
      <c r="R39" s="141"/>
      <c r="S39" s="7"/>
      <c r="T39" s="7"/>
      <c r="U39" s="7"/>
      <c r="V39" s="7"/>
      <c r="W39" s="7"/>
      <c r="X39" s="7"/>
      <c r="Y39" s="7"/>
      <c r="Z39" s="7"/>
    </row>
    <row r="40" ht="12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5.5" customHeight="1">
      <c r="A41" s="172" t="s">
        <v>312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4"/>
      <c r="S41" s="7"/>
      <c r="T41" s="7"/>
      <c r="U41" s="7"/>
      <c r="V41" s="7"/>
      <c r="W41" s="7"/>
      <c r="X41" s="7"/>
      <c r="Y41" s="7"/>
      <c r="Z41" s="7"/>
    </row>
    <row r="42" ht="25.5" customHeight="1">
      <c r="A42" s="173" t="s">
        <v>128</v>
      </c>
      <c r="B42" s="174" t="s">
        <v>313</v>
      </c>
      <c r="C42" s="14"/>
      <c r="D42" s="173" t="s">
        <v>314</v>
      </c>
      <c r="E42" s="173" t="s">
        <v>315</v>
      </c>
      <c r="F42" s="173" t="s">
        <v>316</v>
      </c>
      <c r="G42" s="173" t="s">
        <v>317</v>
      </c>
      <c r="H42" s="160" t="s">
        <v>318</v>
      </c>
      <c r="I42" s="13"/>
      <c r="J42" s="13"/>
      <c r="K42" s="13"/>
      <c r="L42" s="13"/>
      <c r="M42" s="13"/>
      <c r="N42" s="13"/>
      <c r="O42" s="13"/>
      <c r="P42" s="13"/>
      <c r="Q42" s="13"/>
      <c r="R42" s="14"/>
      <c r="S42" s="7"/>
      <c r="T42" s="7"/>
      <c r="U42" s="7"/>
      <c r="V42" s="7"/>
      <c r="W42" s="7"/>
      <c r="X42" s="7"/>
      <c r="Y42" s="7"/>
      <c r="Z42" s="7"/>
    </row>
    <row r="43" ht="19.5" customHeight="1">
      <c r="A43" s="165">
        <v>1.0</v>
      </c>
      <c r="B43" s="168"/>
      <c r="C43" s="14"/>
      <c r="D43" s="166"/>
      <c r="E43" s="166"/>
      <c r="F43" s="165"/>
      <c r="G43" s="165"/>
      <c r="H43" s="168"/>
      <c r="I43" s="13"/>
      <c r="J43" s="13"/>
      <c r="K43" s="13"/>
      <c r="L43" s="13"/>
      <c r="M43" s="13"/>
      <c r="N43" s="13"/>
      <c r="O43" s="13"/>
      <c r="P43" s="13"/>
      <c r="Q43" s="13"/>
      <c r="R43" s="14"/>
      <c r="S43" s="7"/>
      <c r="T43" s="7"/>
      <c r="U43" s="7"/>
      <c r="V43" s="7"/>
      <c r="W43" s="7"/>
      <c r="X43" s="7"/>
      <c r="Y43" s="7"/>
      <c r="Z43" s="7"/>
    </row>
    <row r="44" ht="19.5" customHeight="1">
      <c r="A44" s="161">
        <v>2.0</v>
      </c>
      <c r="B44" s="164"/>
      <c r="C44" s="14"/>
      <c r="D44" s="162"/>
      <c r="E44" s="162"/>
      <c r="F44" s="161"/>
      <c r="G44" s="161"/>
      <c r="H44" s="164"/>
      <c r="I44" s="13"/>
      <c r="J44" s="13"/>
      <c r="K44" s="13"/>
      <c r="L44" s="13"/>
      <c r="M44" s="13"/>
      <c r="N44" s="13"/>
      <c r="O44" s="13"/>
      <c r="P44" s="13"/>
      <c r="Q44" s="13"/>
      <c r="R44" s="14"/>
      <c r="S44" s="7"/>
      <c r="T44" s="7"/>
      <c r="U44" s="7"/>
      <c r="V44" s="7"/>
      <c r="W44" s="7"/>
      <c r="X44" s="7"/>
      <c r="Y44" s="7"/>
      <c r="Z44" s="7"/>
    </row>
    <row r="45" ht="19.5" customHeight="1">
      <c r="A45" s="165">
        <v>3.0</v>
      </c>
      <c r="B45" s="168"/>
      <c r="C45" s="14"/>
      <c r="D45" s="166"/>
      <c r="E45" s="166"/>
      <c r="F45" s="165"/>
      <c r="G45" s="165"/>
      <c r="H45" s="168"/>
      <c r="I45" s="13"/>
      <c r="J45" s="13"/>
      <c r="K45" s="13"/>
      <c r="L45" s="13"/>
      <c r="M45" s="13"/>
      <c r="N45" s="13"/>
      <c r="O45" s="13"/>
      <c r="P45" s="13"/>
      <c r="Q45" s="13"/>
      <c r="R45" s="14"/>
      <c r="S45" s="7"/>
      <c r="T45" s="7"/>
      <c r="U45" s="7"/>
      <c r="V45" s="7"/>
      <c r="W45" s="7"/>
      <c r="X45" s="7"/>
      <c r="Y45" s="7"/>
      <c r="Z45" s="7"/>
    </row>
    <row r="46" ht="19.5" customHeight="1">
      <c r="A46" s="161">
        <v>4.0</v>
      </c>
      <c r="B46" s="164"/>
      <c r="C46" s="14"/>
      <c r="D46" s="162"/>
      <c r="E46" s="162"/>
      <c r="F46" s="161"/>
      <c r="G46" s="161"/>
      <c r="H46" s="164"/>
      <c r="I46" s="13"/>
      <c r="J46" s="13"/>
      <c r="K46" s="13"/>
      <c r="L46" s="13"/>
      <c r="M46" s="13"/>
      <c r="N46" s="13"/>
      <c r="O46" s="13"/>
      <c r="P46" s="13"/>
      <c r="Q46" s="13"/>
      <c r="R46" s="14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6">
    <mergeCell ref="J4:L4"/>
    <mergeCell ref="J5:L5"/>
    <mergeCell ref="M5:O5"/>
    <mergeCell ref="P5:R5"/>
    <mergeCell ref="A1:O1"/>
    <mergeCell ref="P1:R1"/>
    <mergeCell ref="A2:R2"/>
    <mergeCell ref="B4:E4"/>
    <mergeCell ref="M4:O4"/>
    <mergeCell ref="P4:R4"/>
    <mergeCell ref="A9:R9"/>
    <mergeCell ref="F4:I4"/>
    <mergeCell ref="A27:I27"/>
    <mergeCell ref="A29:R29"/>
    <mergeCell ref="K30:R30"/>
    <mergeCell ref="K31:R31"/>
    <mergeCell ref="K32:R32"/>
    <mergeCell ref="K33:R33"/>
    <mergeCell ref="K34:R34"/>
    <mergeCell ref="K35:R35"/>
    <mergeCell ref="K36:R36"/>
    <mergeCell ref="K37:R37"/>
    <mergeCell ref="K38:R38"/>
    <mergeCell ref="A39:F39"/>
    <mergeCell ref="I39:R39"/>
    <mergeCell ref="H44:R44"/>
    <mergeCell ref="H45:R45"/>
    <mergeCell ref="B46:C46"/>
    <mergeCell ref="H46:R46"/>
    <mergeCell ref="A41:R41"/>
    <mergeCell ref="B42:C42"/>
    <mergeCell ref="H42:R42"/>
    <mergeCell ref="B43:C43"/>
    <mergeCell ref="H43:R43"/>
    <mergeCell ref="B44:C44"/>
    <mergeCell ref="B45:C45"/>
  </mergeCells>
  <hyperlinks>
    <hyperlink display="⬅ VỀ DASHBOARD TỔNG QUAN" location="'DASHBOARD TỔNG QUAN'!A1" ref="P1"/>
  </hyperlink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4A3B8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15.0"/>
    <col customWidth="1" min="4" max="4" width="16.0"/>
    <col customWidth="1" min="5" max="5" width="15.0"/>
    <col customWidth="1" min="6" max="6" width="16.0"/>
    <col customWidth="1" min="7" max="7" width="14.0"/>
    <col customWidth="1" min="8" max="8" width="17.0"/>
    <col customWidth="1" min="9" max="13" width="14.0"/>
    <col customWidth="1" min="14" max="14" width="15.0"/>
    <col customWidth="1" min="15" max="16" width="14.0"/>
    <col customWidth="1" min="17" max="17" width="16.0"/>
    <col customWidth="1" min="18" max="18" width="32.0"/>
  </cols>
  <sheetData>
    <row r="1" ht="31.5" customHeight="1">
      <c r="A1" s="53" t="s">
        <v>410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58" t="s">
        <v>93</v>
      </c>
      <c r="Q1" s="59"/>
      <c r="R1" s="60"/>
      <c r="S1" s="7"/>
      <c r="T1" s="7"/>
      <c r="U1" s="7"/>
      <c r="V1" s="7"/>
      <c r="W1" s="7"/>
      <c r="X1" s="7"/>
      <c r="Y1" s="7"/>
      <c r="Z1" s="7"/>
    </row>
    <row r="2" ht="19.5" customHeight="1">
      <c r="A2" s="64" t="s">
        <v>160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  <c r="S2" s="7"/>
      <c r="T2" s="7"/>
      <c r="U2" s="7"/>
      <c r="V2" s="7"/>
      <c r="W2" s="7"/>
      <c r="X2" s="7"/>
      <c r="Y2" s="7"/>
      <c r="Z2" s="7"/>
    </row>
    <row r="3" ht="9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1.75" customHeight="1">
      <c r="A4" s="7"/>
      <c r="B4" s="73" t="s">
        <v>163</v>
      </c>
      <c r="C4" s="59"/>
      <c r="D4" s="59"/>
      <c r="E4" s="60"/>
      <c r="F4" s="76" t="s">
        <v>164</v>
      </c>
      <c r="G4" s="77"/>
      <c r="H4" s="77"/>
      <c r="I4" s="78"/>
      <c r="J4" s="79" t="s">
        <v>115</v>
      </c>
      <c r="K4" s="13"/>
      <c r="L4" s="14"/>
      <c r="M4" s="81" t="s">
        <v>165</v>
      </c>
      <c r="N4" s="82"/>
      <c r="O4" s="83"/>
      <c r="P4" s="84" t="s">
        <v>166</v>
      </c>
      <c r="Q4" s="13"/>
      <c r="R4" s="14"/>
      <c r="S4" s="7"/>
      <c r="T4" s="7"/>
      <c r="U4" s="7"/>
      <c r="V4" s="7"/>
      <c r="W4" s="7"/>
      <c r="X4" s="7"/>
      <c r="Y4" s="7"/>
      <c r="Z4" s="7"/>
    </row>
    <row r="5" ht="31.5" customHeight="1">
      <c r="A5" s="7"/>
      <c r="B5" s="86" t="s">
        <v>172</v>
      </c>
      <c r="C5" s="87">
        <v>626.0</v>
      </c>
      <c r="D5" s="88" t="str">
        <f>IF(L27&gt;0, L27, "")</f>
        <v/>
      </c>
      <c r="E5" s="90">
        <f>IF(C5&gt;0, D5/C5, 0)</f>
        <v>0</v>
      </c>
      <c r="F5" s="91">
        <v>157.0</v>
      </c>
      <c r="G5" s="92" t="str">
        <f>IF(O27&gt;0, O27, "")</f>
        <v/>
      </c>
      <c r="H5" s="93" t="s">
        <v>173</v>
      </c>
      <c r="I5" s="96">
        <f>IF(F5&gt;0, G5/F5, 0)</f>
        <v>0</v>
      </c>
      <c r="J5" s="97" t="str">
        <f>IF(D5&gt;0, G5/D5, 0)</f>
        <v>#DIV/0!</v>
      </c>
      <c r="K5" s="13"/>
      <c r="L5" s="14"/>
      <c r="M5" s="100">
        <f>G5*1300000</f>
        <v>0</v>
      </c>
      <c r="N5" s="82"/>
      <c r="O5" s="83"/>
      <c r="P5" s="101" t="str">
        <f>IF(D5&gt;=C5, "🟢 Hoàn thành kế hoạch", IF(D5&gt;0, "🟡 Đang bám sát tiến độ", "⚪ Đang cập nhật dữ liệu"))</f>
        <v>🟢 Hoàn thành kế hoạch</v>
      </c>
      <c r="Q5" s="13"/>
      <c r="R5" s="14"/>
      <c r="S5" s="7"/>
      <c r="T5" s="7"/>
      <c r="U5" s="7"/>
      <c r="V5" s="7"/>
      <c r="W5" s="7"/>
      <c r="X5" s="7"/>
      <c r="Y5" s="7"/>
      <c r="Z5" s="7"/>
    </row>
    <row r="6" ht="7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7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7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5.5" customHeight="1">
      <c r="A9" s="103" t="s">
        <v>191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4"/>
      <c r="S9" s="7"/>
      <c r="T9" s="7"/>
      <c r="U9" s="7"/>
      <c r="V9" s="7"/>
      <c r="W9" s="7"/>
      <c r="X9" s="7"/>
      <c r="Y9" s="7"/>
      <c r="Z9" s="7"/>
    </row>
    <row r="10" ht="31.5" customHeight="1">
      <c r="A10" s="44" t="s">
        <v>128</v>
      </c>
      <c r="B10" s="44" t="s">
        <v>195</v>
      </c>
      <c r="C10" s="44" t="s">
        <v>196</v>
      </c>
      <c r="D10" s="44" t="s">
        <v>198</v>
      </c>
      <c r="E10" s="44" t="s">
        <v>200</v>
      </c>
      <c r="F10" s="44" t="s">
        <v>201</v>
      </c>
      <c r="G10" s="44" t="s">
        <v>1</v>
      </c>
      <c r="H10" s="44" t="s">
        <v>203</v>
      </c>
      <c r="I10" s="44" t="s">
        <v>204</v>
      </c>
      <c r="J10" s="108" t="s">
        <v>207</v>
      </c>
      <c r="K10" s="108" t="s">
        <v>209</v>
      </c>
      <c r="L10" s="108" t="s">
        <v>210</v>
      </c>
      <c r="M10" s="108" t="s">
        <v>212</v>
      </c>
      <c r="N10" s="110" t="s">
        <v>213</v>
      </c>
      <c r="O10" s="110" t="s">
        <v>216</v>
      </c>
      <c r="P10" s="110" t="s">
        <v>217</v>
      </c>
      <c r="Q10" s="110" t="s">
        <v>218</v>
      </c>
      <c r="R10" s="111" t="s">
        <v>220</v>
      </c>
      <c r="S10" s="7"/>
      <c r="T10" s="7"/>
      <c r="U10" s="7"/>
      <c r="V10" s="7"/>
      <c r="W10" s="7"/>
      <c r="X10" s="7"/>
      <c r="Y10" s="7"/>
      <c r="Z10" s="7"/>
    </row>
    <row r="11" ht="21.75" customHeight="1">
      <c r="A11" s="112">
        <v>1.0</v>
      </c>
      <c r="B11" s="113"/>
      <c r="C11" s="112"/>
      <c r="D11" s="114"/>
      <c r="E11" s="114"/>
      <c r="F11" s="115"/>
      <c r="G11" s="112"/>
      <c r="H11" s="112"/>
      <c r="I11" s="116"/>
      <c r="J11" s="117"/>
      <c r="K11" s="117"/>
      <c r="L11" s="118"/>
      <c r="M11" s="119" t="str">
        <f t="shared" ref="M11:M26" si="1">IF(K11="","",IF(K11&gt;0,L11/K11,0))</f>
        <v/>
      </c>
      <c r="N11" s="117"/>
      <c r="O11" s="120"/>
      <c r="P11" s="121" t="str">
        <f t="shared" ref="P11:P26" si="2">IF(N11="","",IF(N11&gt;0,O11/N11,0))</f>
        <v/>
      </c>
      <c r="Q11" s="122" t="str">
        <f t="shared" ref="Q11:Q26" si="3">IF(L11="","",IF(L11&gt;0,O11/L11,0))</f>
        <v/>
      </c>
      <c r="R11" s="114"/>
      <c r="S11" s="7"/>
      <c r="T11" s="7"/>
      <c r="U11" s="7"/>
      <c r="V11" s="7"/>
      <c r="W11" s="7"/>
      <c r="X11" s="7"/>
      <c r="Y11" s="7"/>
      <c r="Z11" s="7"/>
    </row>
    <row r="12" ht="21.75" customHeight="1">
      <c r="A12" s="123">
        <v>2.0</v>
      </c>
      <c r="B12" s="124"/>
      <c r="C12" s="123"/>
      <c r="D12" s="125"/>
      <c r="E12" s="125"/>
      <c r="F12" s="126"/>
      <c r="G12" s="123"/>
      <c r="H12" s="123"/>
      <c r="I12" s="127"/>
      <c r="J12" s="128"/>
      <c r="K12" s="128"/>
      <c r="L12" s="129"/>
      <c r="M12" s="130" t="str">
        <f t="shared" si="1"/>
        <v/>
      </c>
      <c r="N12" s="128"/>
      <c r="O12" s="132"/>
      <c r="P12" s="133" t="str">
        <f t="shared" si="2"/>
        <v/>
      </c>
      <c r="Q12" s="134" t="str">
        <f t="shared" si="3"/>
        <v/>
      </c>
      <c r="R12" s="125"/>
      <c r="S12" s="7"/>
      <c r="T12" s="7"/>
      <c r="U12" s="7"/>
      <c r="V12" s="7"/>
      <c r="W12" s="7"/>
      <c r="X12" s="7"/>
      <c r="Y12" s="7"/>
      <c r="Z12" s="7"/>
    </row>
    <row r="13" ht="21.75" customHeight="1">
      <c r="A13" s="112">
        <v>3.0</v>
      </c>
      <c r="B13" s="113"/>
      <c r="C13" s="112"/>
      <c r="D13" s="114"/>
      <c r="E13" s="114"/>
      <c r="F13" s="115"/>
      <c r="G13" s="112"/>
      <c r="H13" s="112"/>
      <c r="I13" s="116"/>
      <c r="J13" s="117"/>
      <c r="K13" s="117"/>
      <c r="L13" s="118"/>
      <c r="M13" s="119" t="str">
        <f t="shared" si="1"/>
        <v/>
      </c>
      <c r="N13" s="117"/>
      <c r="O13" s="120"/>
      <c r="P13" s="121" t="str">
        <f t="shared" si="2"/>
        <v/>
      </c>
      <c r="Q13" s="122" t="str">
        <f t="shared" si="3"/>
        <v/>
      </c>
      <c r="R13" s="114"/>
      <c r="S13" s="7"/>
      <c r="T13" s="7"/>
      <c r="U13" s="7"/>
      <c r="V13" s="7"/>
      <c r="W13" s="7"/>
      <c r="X13" s="7"/>
      <c r="Y13" s="7"/>
      <c r="Z13" s="7"/>
    </row>
    <row r="14" ht="21.75" customHeight="1">
      <c r="A14" s="123">
        <v>4.0</v>
      </c>
      <c r="B14" s="124"/>
      <c r="C14" s="123"/>
      <c r="D14" s="125"/>
      <c r="E14" s="125"/>
      <c r="F14" s="126"/>
      <c r="G14" s="123"/>
      <c r="H14" s="123"/>
      <c r="I14" s="127"/>
      <c r="J14" s="128"/>
      <c r="K14" s="128"/>
      <c r="L14" s="129"/>
      <c r="M14" s="130" t="str">
        <f t="shared" si="1"/>
        <v/>
      </c>
      <c r="N14" s="128"/>
      <c r="O14" s="132"/>
      <c r="P14" s="133" t="str">
        <f t="shared" si="2"/>
        <v/>
      </c>
      <c r="Q14" s="134" t="str">
        <f t="shared" si="3"/>
        <v/>
      </c>
      <c r="R14" s="125"/>
      <c r="S14" s="7"/>
      <c r="T14" s="7"/>
      <c r="U14" s="7"/>
      <c r="V14" s="7"/>
      <c r="W14" s="7"/>
      <c r="X14" s="7"/>
      <c r="Y14" s="7"/>
      <c r="Z14" s="7"/>
    </row>
    <row r="15" ht="21.75" customHeight="1">
      <c r="A15" s="112">
        <v>5.0</v>
      </c>
      <c r="B15" s="113"/>
      <c r="C15" s="112"/>
      <c r="D15" s="114"/>
      <c r="E15" s="114"/>
      <c r="F15" s="115"/>
      <c r="G15" s="112"/>
      <c r="H15" s="112"/>
      <c r="I15" s="116"/>
      <c r="J15" s="117"/>
      <c r="K15" s="117"/>
      <c r="L15" s="118"/>
      <c r="M15" s="119" t="str">
        <f t="shared" si="1"/>
        <v/>
      </c>
      <c r="N15" s="117"/>
      <c r="O15" s="120"/>
      <c r="P15" s="121" t="str">
        <f t="shared" si="2"/>
        <v/>
      </c>
      <c r="Q15" s="122" t="str">
        <f t="shared" si="3"/>
        <v/>
      </c>
      <c r="R15" s="114"/>
      <c r="S15" s="7"/>
      <c r="T15" s="7"/>
      <c r="U15" s="7"/>
      <c r="V15" s="7"/>
      <c r="W15" s="7"/>
      <c r="X15" s="7"/>
      <c r="Y15" s="7"/>
      <c r="Z15" s="7"/>
    </row>
    <row r="16" ht="21.75" customHeight="1">
      <c r="A16" s="123">
        <v>6.0</v>
      </c>
      <c r="B16" s="124"/>
      <c r="C16" s="123"/>
      <c r="D16" s="125"/>
      <c r="E16" s="125"/>
      <c r="F16" s="126"/>
      <c r="G16" s="123"/>
      <c r="H16" s="123"/>
      <c r="I16" s="127"/>
      <c r="J16" s="128"/>
      <c r="K16" s="128"/>
      <c r="L16" s="129"/>
      <c r="M16" s="130" t="str">
        <f t="shared" si="1"/>
        <v/>
      </c>
      <c r="N16" s="128"/>
      <c r="O16" s="132"/>
      <c r="P16" s="133" t="str">
        <f t="shared" si="2"/>
        <v/>
      </c>
      <c r="Q16" s="134" t="str">
        <f t="shared" si="3"/>
        <v/>
      </c>
      <c r="R16" s="125"/>
      <c r="S16" s="7"/>
      <c r="T16" s="7"/>
      <c r="U16" s="7"/>
      <c r="V16" s="7"/>
      <c r="W16" s="7"/>
      <c r="X16" s="7"/>
      <c r="Y16" s="7"/>
      <c r="Z16" s="7"/>
    </row>
    <row r="17" ht="21.75" customHeight="1">
      <c r="A17" s="112">
        <v>7.0</v>
      </c>
      <c r="B17" s="113"/>
      <c r="C17" s="112"/>
      <c r="D17" s="114"/>
      <c r="E17" s="114"/>
      <c r="F17" s="115"/>
      <c r="G17" s="112"/>
      <c r="H17" s="112"/>
      <c r="I17" s="116"/>
      <c r="J17" s="117"/>
      <c r="K17" s="117"/>
      <c r="L17" s="118"/>
      <c r="M17" s="119" t="str">
        <f t="shared" si="1"/>
        <v/>
      </c>
      <c r="N17" s="117"/>
      <c r="O17" s="120"/>
      <c r="P17" s="121" t="str">
        <f t="shared" si="2"/>
        <v/>
      </c>
      <c r="Q17" s="122" t="str">
        <f t="shared" si="3"/>
        <v/>
      </c>
      <c r="R17" s="114"/>
      <c r="S17" s="7"/>
      <c r="T17" s="7"/>
      <c r="U17" s="7"/>
      <c r="V17" s="7"/>
      <c r="W17" s="7"/>
      <c r="X17" s="7"/>
      <c r="Y17" s="7"/>
      <c r="Z17" s="7"/>
    </row>
    <row r="18" ht="21.75" customHeight="1">
      <c r="A18" s="123">
        <v>8.0</v>
      </c>
      <c r="B18" s="124"/>
      <c r="C18" s="123"/>
      <c r="D18" s="125"/>
      <c r="E18" s="125"/>
      <c r="F18" s="126"/>
      <c r="G18" s="123"/>
      <c r="H18" s="123"/>
      <c r="I18" s="127"/>
      <c r="J18" s="128"/>
      <c r="K18" s="128"/>
      <c r="L18" s="129"/>
      <c r="M18" s="130" t="str">
        <f t="shared" si="1"/>
        <v/>
      </c>
      <c r="N18" s="128"/>
      <c r="O18" s="132"/>
      <c r="P18" s="133" t="str">
        <f t="shared" si="2"/>
        <v/>
      </c>
      <c r="Q18" s="134" t="str">
        <f t="shared" si="3"/>
        <v/>
      </c>
      <c r="R18" s="125"/>
      <c r="S18" s="7"/>
      <c r="T18" s="7"/>
      <c r="U18" s="7"/>
      <c r="V18" s="7"/>
      <c r="W18" s="7"/>
      <c r="X18" s="7"/>
      <c r="Y18" s="7"/>
      <c r="Z18" s="7"/>
    </row>
    <row r="19" ht="21.75" customHeight="1">
      <c r="A19" s="112">
        <v>9.0</v>
      </c>
      <c r="B19" s="113"/>
      <c r="C19" s="112"/>
      <c r="D19" s="114"/>
      <c r="E19" s="114"/>
      <c r="F19" s="115"/>
      <c r="G19" s="112"/>
      <c r="H19" s="112"/>
      <c r="I19" s="116"/>
      <c r="J19" s="117"/>
      <c r="K19" s="117"/>
      <c r="L19" s="118"/>
      <c r="M19" s="119" t="str">
        <f t="shared" si="1"/>
        <v/>
      </c>
      <c r="N19" s="117"/>
      <c r="O19" s="120"/>
      <c r="P19" s="121" t="str">
        <f t="shared" si="2"/>
        <v/>
      </c>
      <c r="Q19" s="122" t="str">
        <f t="shared" si="3"/>
        <v/>
      </c>
      <c r="R19" s="114"/>
      <c r="S19" s="7"/>
      <c r="T19" s="7"/>
      <c r="U19" s="7"/>
      <c r="V19" s="7"/>
      <c r="W19" s="7"/>
      <c r="X19" s="7"/>
      <c r="Y19" s="7"/>
      <c r="Z19" s="7"/>
    </row>
    <row r="20" ht="21.75" customHeight="1">
      <c r="A20" s="123">
        <v>10.0</v>
      </c>
      <c r="B20" s="124"/>
      <c r="C20" s="123"/>
      <c r="D20" s="125"/>
      <c r="E20" s="125"/>
      <c r="F20" s="126"/>
      <c r="G20" s="123"/>
      <c r="H20" s="123"/>
      <c r="I20" s="127"/>
      <c r="J20" s="128"/>
      <c r="K20" s="128"/>
      <c r="L20" s="129"/>
      <c r="M20" s="130" t="str">
        <f t="shared" si="1"/>
        <v/>
      </c>
      <c r="N20" s="128"/>
      <c r="O20" s="132"/>
      <c r="P20" s="133" t="str">
        <f t="shared" si="2"/>
        <v/>
      </c>
      <c r="Q20" s="134" t="str">
        <f t="shared" si="3"/>
        <v/>
      </c>
      <c r="R20" s="125"/>
      <c r="S20" s="7"/>
      <c r="T20" s="7"/>
      <c r="U20" s="7"/>
      <c r="V20" s="7"/>
      <c r="W20" s="7"/>
      <c r="X20" s="7"/>
      <c r="Y20" s="7"/>
      <c r="Z20" s="7"/>
    </row>
    <row r="21" ht="21.75" customHeight="1">
      <c r="A21" s="112">
        <v>11.0</v>
      </c>
      <c r="B21" s="113"/>
      <c r="C21" s="112"/>
      <c r="D21" s="114"/>
      <c r="E21" s="114"/>
      <c r="F21" s="115"/>
      <c r="G21" s="112"/>
      <c r="H21" s="112"/>
      <c r="I21" s="116"/>
      <c r="J21" s="117"/>
      <c r="K21" s="117"/>
      <c r="L21" s="118"/>
      <c r="M21" s="119" t="str">
        <f t="shared" si="1"/>
        <v/>
      </c>
      <c r="N21" s="117"/>
      <c r="O21" s="120"/>
      <c r="P21" s="121" t="str">
        <f t="shared" si="2"/>
        <v/>
      </c>
      <c r="Q21" s="122" t="str">
        <f t="shared" si="3"/>
        <v/>
      </c>
      <c r="R21" s="114"/>
      <c r="S21" s="7"/>
      <c r="T21" s="7"/>
      <c r="U21" s="7"/>
      <c r="V21" s="7"/>
      <c r="W21" s="7"/>
      <c r="X21" s="7"/>
      <c r="Y21" s="7"/>
      <c r="Z21" s="7"/>
    </row>
    <row r="22" ht="21.75" customHeight="1">
      <c r="A22" s="123">
        <v>12.0</v>
      </c>
      <c r="B22" s="124"/>
      <c r="C22" s="123"/>
      <c r="D22" s="125"/>
      <c r="E22" s="125"/>
      <c r="F22" s="126"/>
      <c r="G22" s="123"/>
      <c r="H22" s="123"/>
      <c r="I22" s="127"/>
      <c r="J22" s="128"/>
      <c r="K22" s="128"/>
      <c r="L22" s="129"/>
      <c r="M22" s="130" t="str">
        <f t="shared" si="1"/>
        <v/>
      </c>
      <c r="N22" s="128"/>
      <c r="O22" s="132"/>
      <c r="P22" s="133" t="str">
        <f t="shared" si="2"/>
        <v/>
      </c>
      <c r="Q22" s="134" t="str">
        <f t="shared" si="3"/>
        <v/>
      </c>
      <c r="R22" s="125"/>
      <c r="S22" s="7"/>
      <c r="T22" s="7"/>
      <c r="U22" s="7"/>
      <c r="V22" s="7"/>
      <c r="W22" s="7"/>
      <c r="X22" s="7"/>
      <c r="Y22" s="7"/>
      <c r="Z22" s="7"/>
    </row>
    <row r="23" ht="21.75" customHeight="1">
      <c r="A23" s="112">
        <v>13.0</v>
      </c>
      <c r="B23" s="113"/>
      <c r="C23" s="112"/>
      <c r="D23" s="114"/>
      <c r="E23" s="114"/>
      <c r="F23" s="115"/>
      <c r="G23" s="112"/>
      <c r="H23" s="112"/>
      <c r="I23" s="116"/>
      <c r="J23" s="117"/>
      <c r="K23" s="117"/>
      <c r="L23" s="118"/>
      <c r="M23" s="119" t="str">
        <f t="shared" si="1"/>
        <v/>
      </c>
      <c r="N23" s="117"/>
      <c r="O23" s="120"/>
      <c r="P23" s="121" t="str">
        <f t="shared" si="2"/>
        <v/>
      </c>
      <c r="Q23" s="122" t="str">
        <f t="shared" si="3"/>
        <v/>
      </c>
      <c r="R23" s="114"/>
      <c r="S23" s="7"/>
      <c r="T23" s="7"/>
      <c r="U23" s="7"/>
      <c r="V23" s="7"/>
      <c r="W23" s="7"/>
      <c r="X23" s="7"/>
      <c r="Y23" s="7"/>
      <c r="Z23" s="7"/>
    </row>
    <row r="24" ht="21.75" customHeight="1">
      <c r="A24" s="123">
        <v>14.0</v>
      </c>
      <c r="B24" s="124"/>
      <c r="C24" s="123"/>
      <c r="D24" s="125"/>
      <c r="E24" s="125"/>
      <c r="F24" s="126"/>
      <c r="G24" s="123"/>
      <c r="H24" s="123"/>
      <c r="I24" s="127"/>
      <c r="J24" s="128"/>
      <c r="K24" s="128"/>
      <c r="L24" s="129"/>
      <c r="M24" s="130" t="str">
        <f t="shared" si="1"/>
        <v/>
      </c>
      <c r="N24" s="128"/>
      <c r="O24" s="132"/>
      <c r="P24" s="133" t="str">
        <f t="shared" si="2"/>
        <v/>
      </c>
      <c r="Q24" s="134" t="str">
        <f t="shared" si="3"/>
        <v/>
      </c>
      <c r="R24" s="125"/>
      <c r="S24" s="7"/>
      <c r="T24" s="7"/>
      <c r="U24" s="7"/>
      <c r="V24" s="7"/>
      <c r="W24" s="7"/>
      <c r="X24" s="7"/>
      <c r="Y24" s="7"/>
      <c r="Z24" s="7"/>
    </row>
    <row r="25" ht="21.75" customHeight="1">
      <c r="A25" s="112">
        <v>15.0</v>
      </c>
      <c r="B25" s="113"/>
      <c r="C25" s="112"/>
      <c r="D25" s="114"/>
      <c r="E25" s="114"/>
      <c r="F25" s="115"/>
      <c r="G25" s="112"/>
      <c r="H25" s="112"/>
      <c r="I25" s="116"/>
      <c r="J25" s="117"/>
      <c r="K25" s="117"/>
      <c r="L25" s="118"/>
      <c r="M25" s="119" t="str">
        <f t="shared" si="1"/>
        <v/>
      </c>
      <c r="N25" s="117"/>
      <c r="O25" s="120"/>
      <c r="P25" s="121" t="str">
        <f t="shared" si="2"/>
        <v/>
      </c>
      <c r="Q25" s="122" t="str">
        <f t="shared" si="3"/>
        <v/>
      </c>
      <c r="R25" s="114"/>
      <c r="S25" s="7"/>
      <c r="T25" s="7"/>
      <c r="U25" s="7"/>
      <c r="V25" s="7"/>
      <c r="W25" s="7"/>
      <c r="X25" s="7"/>
      <c r="Y25" s="7"/>
      <c r="Z25" s="7"/>
    </row>
    <row r="26" ht="21.75" customHeight="1">
      <c r="A26" s="123"/>
      <c r="B26" s="124"/>
      <c r="C26" s="123"/>
      <c r="D26" s="125"/>
      <c r="E26" s="125"/>
      <c r="F26" s="126"/>
      <c r="G26" s="123"/>
      <c r="H26" s="123"/>
      <c r="I26" s="127"/>
      <c r="J26" s="128"/>
      <c r="K26" s="128"/>
      <c r="L26" s="129"/>
      <c r="M26" s="130" t="str">
        <f t="shared" si="1"/>
        <v/>
      </c>
      <c r="N26" s="128"/>
      <c r="O26" s="132"/>
      <c r="P26" s="133" t="str">
        <f t="shared" si="2"/>
        <v/>
      </c>
      <c r="Q26" s="134" t="str">
        <f t="shared" si="3"/>
        <v/>
      </c>
      <c r="R26" s="125"/>
      <c r="S26" s="7"/>
      <c r="T26" s="7"/>
      <c r="U26" s="7"/>
      <c r="V26" s="7"/>
      <c r="W26" s="7"/>
      <c r="X26" s="7"/>
      <c r="Y26" s="7"/>
      <c r="Z26" s="7"/>
    </row>
    <row r="27" ht="25.5" customHeight="1">
      <c r="A27" s="138" t="s">
        <v>411</v>
      </c>
      <c r="B27" s="140"/>
      <c r="C27" s="140"/>
      <c r="D27" s="140"/>
      <c r="E27" s="140"/>
      <c r="F27" s="140"/>
      <c r="G27" s="140"/>
      <c r="H27" s="140"/>
      <c r="I27" s="141"/>
      <c r="J27" s="142">
        <f t="shared" ref="J27:L27" si="4">SUM(J11:J26)</f>
        <v>0</v>
      </c>
      <c r="K27" s="142">
        <f t="shared" si="4"/>
        <v>0</v>
      </c>
      <c r="L27" s="143">
        <f t="shared" si="4"/>
        <v>0</v>
      </c>
      <c r="M27" s="144">
        <f>IF(K27&gt;0, L27/K27, 0)</f>
        <v>0</v>
      </c>
      <c r="N27" s="142">
        <f t="shared" ref="N27:O27" si="5">SUM(N11:N26)</f>
        <v>0</v>
      </c>
      <c r="O27" s="145">
        <f t="shared" si="5"/>
        <v>0</v>
      </c>
      <c r="P27" s="146">
        <f>IF(N27&gt;0, O27/N27, 0)</f>
        <v>0</v>
      </c>
      <c r="Q27" s="147">
        <f>IF(L27&gt;0, O27/L27, 0)</f>
        <v>0</v>
      </c>
      <c r="R27" s="148" t="s">
        <v>373</v>
      </c>
      <c r="S27" s="7"/>
      <c r="T27" s="7"/>
      <c r="U27" s="7"/>
      <c r="V27" s="7"/>
      <c r="W27" s="7"/>
      <c r="X27" s="7"/>
      <c r="Y27" s="7"/>
      <c r="Z27" s="7"/>
    </row>
    <row r="28" ht="12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5.5" customHeight="1">
      <c r="A29" s="153" t="s">
        <v>292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4"/>
      <c r="S29" s="7"/>
      <c r="T29" s="7"/>
      <c r="U29" s="7"/>
      <c r="V29" s="7"/>
      <c r="W29" s="7"/>
      <c r="X29" s="7"/>
      <c r="Y29" s="7"/>
      <c r="Z29" s="7"/>
    </row>
    <row r="30" ht="25.5" customHeight="1">
      <c r="A30" s="157" t="s">
        <v>128</v>
      </c>
      <c r="B30" s="157" t="s">
        <v>294</v>
      </c>
      <c r="C30" s="157" t="s">
        <v>295</v>
      </c>
      <c r="D30" s="157" t="s">
        <v>296</v>
      </c>
      <c r="E30" s="157" t="s">
        <v>297</v>
      </c>
      <c r="F30" s="157" t="s">
        <v>298</v>
      </c>
      <c r="G30" s="157" t="s">
        <v>299</v>
      </c>
      <c r="H30" s="157" t="s">
        <v>300</v>
      </c>
      <c r="I30" s="157" t="s">
        <v>301</v>
      </c>
      <c r="J30" s="157" t="s">
        <v>302</v>
      </c>
      <c r="K30" s="160" t="s">
        <v>303</v>
      </c>
      <c r="L30" s="13"/>
      <c r="M30" s="13"/>
      <c r="N30" s="13"/>
      <c r="O30" s="13"/>
      <c r="P30" s="13"/>
      <c r="Q30" s="13"/>
      <c r="R30" s="14"/>
      <c r="S30" s="7"/>
      <c r="T30" s="7"/>
      <c r="U30" s="7"/>
      <c r="V30" s="7"/>
      <c r="W30" s="7"/>
      <c r="X30" s="7"/>
      <c r="Y30" s="7"/>
      <c r="Z30" s="7"/>
    </row>
    <row r="31" ht="19.5" customHeight="1">
      <c r="A31" s="165">
        <v>1.0</v>
      </c>
      <c r="B31" s="166"/>
      <c r="C31" s="166"/>
      <c r="D31" s="166"/>
      <c r="E31" s="166"/>
      <c r="F31" s="166"/>
      <c r="G31" s="167"/>
      <c r="H31" s="167"/>
      <c r="I31" s="166"/>
      <c r="J31" s="166"/>
      <c r="K31" s="168"/>
      <c r="L31" s="13"/>
      <c r="M31" s="13"/>
      <c r="N31" s="13"/>
      <c r="O31" s="13"/>
      <c r="P31" s="13"/>
      <c r="Q31" s="13"/>
      <c r="R31" s="14"/>
      <c r="S31" s="7"/>
      <c r="T31" s="7"/>
      <c r="U31" s="7"/>
      <c r="V31" s="7"/>
      <c r="W31" s="7"/>
      <c r="X31" s="7"/>
      <c r="Y31" s="7"/>
      <c r="Z31" s="7"/>
    </row>
    <row r="32" ht="19.5" customHeight="1">
      <c r="A32" s="161">
        <v>2.0</v>
      </c>
      <c r="B32" s="162"/>
      <c r="C32" s="162"/>
      <c r="D32" s="162"/>
      <c r="E32" s="162"/>
      <c r="F32" s="162"/>
      <c r="G32" s="163"/>
      <c r="H32" s="163"/>
      <c r="I32" s="162"/>
      <c r="J32" s="162"/>
      <c r="K32" s="164"/>
      <c r="L32" s="13"/>
      <c r="M32" s="13"/>
      <c r="N32" s="13"/>
      <c r="O32" s="13"/>
      <c r="P32" s="13"/>
      <c r="Q32" s="13"/>
      <c r="R32" s="14"/>
      <c r="S32" s="7"/>
      <c r="T32" s="7"/>
      <c r="U32" s="7"/>
      <c r="V32" s="7"/>
      <c r="W32" s="7"/>
      <c r="X32" s="7"/>
      <c r="Y32" s="7"/>
      <c r="Z32" s="7"/>
    </row>
    <row r="33" ht="19.5" customHeight="1">
      <c r="A33" s="165">
        <v>3.0</v>
      </c>
      <c r="B33" s="166"/>
      <c r="C33" s="166"/>
      <c r="D33" s="166"/>
      <c r="E33" s="166"/>
      <c r="F33" s="166"/>
      <c r="G33" s="167"/>
      <c r="H33" s="167"/>
      <c r="I33" s="166"/>
      <c r="J33" s="166"/>
      <c r="K33" s="168"/>
      <c r="L33" s="13"/>
      <c r="M33" s="13"/>
      <c r="N33" s="13"/>
      <c r="O33" s="13"/>
      <c r="P33" s="13"/>
      <c r="Q33" s="13"/>
      <c r="R33" s="14"/>
      <c r="S33" s="7"/>
      <c r="T33" s="7"/>
      <c r="U33" s="7"/>
      <c r="V33" s="7"/>
      <c r="W33" s="7"/>
      <c r="X33" s="7"/>
      <c r="Y33" s="7"/>
      <c r="Z33" s="7"/>
    </row>
    <row r="34" ht="19.5" customHeight="1">
      <c r="A34" s="161">
        <v>4.0</v>
      </c>
      <c r="B34" s="162"/>
      <c r="C34" s="162"/>
      <c r="D34" s="162"/>
      <c r="E34" s="162"/>
      <c r="F34" s="162"/>
      <c r="G34" s="163"/>
      <c r="H34" s="163"/>
      <c r="I34" s="162"/>
      <c r="J34" s="162"/>
      <c r="K34" s="164"/>
      <c r="L34" s="13"/>
      <c r="M34" s="13"/>
      <c r="N34" s="13"/>
      <c r="O34" s="13"/>
      <c r="P34" s="13"/>
      <c r="Q34" s="13"/>
      <c r="R34" s="14"/>
      <c r="S34" s="7"/>
      <c r="T34" s="7"/>
      <c r="U34" s="7"/>
      <c r="V34" s="7"/>
      <c r="W34" s="7"/>
      <c r="X34" s="7"/>
      <c r="Y34" s="7"/>
      <c r="Z34" s="7"/>
    </row>
    <row r="35" ht="19.5" customHeight="1">
      <c r="A35" s="165">
        <v>5.0</v>
      </c>
      <c r="B35" s="166"/>
      <c r="C35" s="166"/>
      <c r="D35" s="166"/>
      <c r="E35" s="166"/>
      <c r="F35" s="166"/>
      <c r="G35" s="167"/>
      <c r="H35" s="167"/>
      <c r="I35" s="166"/>
      <c r="J35" s="166"/>
      <c r="K35" s="168"/>
      <c r="L35" s="13"/>
      <c r="M35" s="13"/>
      <c r="N35" s="13"/>
      <c r="O35" s="13"/>
      <c r="P35" s="13"/>
      <c r="Q35" s="13"/>
      <c r="R35" s="14"/>
      <c r="S35" s="7"/>
      <c r="T35" s="7"/>
      <c r="U35" s="7"/>
      <c r="V35" s="7"/>
      <c r="W35" s="7"/>
      <c r="X35" s="7"/>
      <c r="Y35" s="7"/>
      <c r="Z35" s="7"/>
    </row>
    <row r="36" ht="19.5" customHeight="1">
      <c r="A36" s="161">
        <v>6.0</v>
      </c>
      <c r="B36" s="162"/>
      <c r="C36" s="162"/>
      <c r="D36" s="162"/>
      <c r="E36" s="162"/>
      <c r="F36" s="162"/>
      <c r="G36" s="163"/>
      <c r="H36" s="163"/>
      <c r="I36" s="162"/>
      <c r="J36" s="162"/>
      <c r="K36" s="164"/>
      <c r="L36" s="13"/>
      <c r="M36" s="13"/>
      <c r="N36" s="13"/>
      <c r="O36" s="13"/>
      <c r="P36" s="13"/>
      <c r="Q36" s="13"/>
      <c r="R36" s="14"/>
      <c r="S36" s="7"/>
      <c r="T36" s="7"/>
      <c r="U36" s="7"/>
      <c r="V36" s="7"/>
      <c r="W36" s="7"/>
      <c r="X36" s="7"/>
      <c r="Y36" s="7"/>
      <c r="Z36" s="7"/>
    </row>
    <row r="37" ht="19.5" customHeight="1">
      <c r="A37" s="165">
        <v>7.0</v>
      </c>
      <c r="B37" s="166"/>
      <c r="C37" s="166"/>
      <c r="D37" s="166"/>
      <c r="E37" s="166"/>
      <c r="F37" s="166"/>
      <c r="G37" s="167"/>
      <c r="H37" s="167"/>
      <c r="I37" s="166"/>
      <c r="J37" s="166"/>
      <c r="K37" s="168"/>
      <c r="L37" s="13"/>
      <c r="M37" s="13"/>
      <c r="N37" s="13"/>
      <c r="O37" s="13"/>
      <c r="P37" s="13"/>
      <c r="Q37" s="13"/>
      <c r="R37" s="14"/>
      <c r="S37" s="7"/>
      <c r="T37" s="7"/>
      <c r="U37" s="7"/>
      <c r="V37" s="7"/>
      <c r="W37" s="7"/>
      <c r="X37" s="7"/>
      <c r="Y37" s="7"/>
      <c r="Z37" s="7"/>
    </row>
    <row r="38" ht="19.5" customHeight="1">
      <c r="A38" s="161">
        <v>8.0</v>
      </c>
      <c r="B38" s="162"/>
      <c r="C38" s="162"/>
      <c r="D38" s="162"/>
      <c r="E38" s="162"/>
      <c r="F38" s="162"/>
      <c r="G38" s="163"/>
      <c r="H38" s="163"/>
      <c r="I38" s="162"/>
      <c r="J38" s="162"/>
      <c r="K38" s="164"/>
      <c r="L38" s="13"/>
      <c r="M38" s="13"/>
      <c r="N38" s="13"/>
      <c r="O38" s="13"/>
      <c r="P38" s="13"/>
      <c r="Q38" s="13"/>
      <c r="R38" s="14"/>
      <c r="S38" s="7"/>
      <c r="T38" s="7"/>
      <c r="U38" s="7"/>
      <c r="V38" s="7"/>
      <c r="W38" s="7"/>
      <c r="X38" s="7"/>
      <c r="Y38" s="7"/>
      <c r="Z38" s="7"/>
    </row>
    <row r="39" ht="24.0" customHeight="1">
      <c r="A39" s="169" t="s">
        <v>308</v>
      </c>
      <c r="B39" s="140"/>
      <c r="C39" s="140"/>
      <c r="D39" s="140"/>
      <c r="E39" s="140"/>
      <c r="F39" s="141"/>
      <c r="G39" s="170">
        <f t="shared" ref="G39:H39" si="6">SUM(G31:G38)</f>
        <v>0</v>
      </c>
      <c r="H39" s="170">
        <f t="shared" si="6"/>
        <v>0</v>
      </c>
      <c r="I39" s="171" t="s">
        <v>311</v>
      </c>
      <c r="J39" s="140"/>
      <c r="K39" s="140"/>
      <c r="L39" s="140"/>
      <c r="M39" s="140"/>
      <c r="N39" s="140"/>
      <c r="O39" s="140"/>
      <c r="P39" s="140"/>
      <c r="Q39" s="140"/>
      <c r="R39" s="141"/>
      <c r="S39" s="7"/>
      <c r="T39" s="7"/>
      <c r="U39" s="7"/>
      <c r="V39" s="7"/>
      <c r="W39" s="7"/>
      <c r="X39" s="7"/>
      <c r="Y39" s="7"/>
      <c r="Z39" s="7"/>
    </row>
    <row r="40" ht="12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5.5" customHeight="1">
      <c r="A41" s="172" t="s">
        <v>312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4"/>
      <c r="S41" s="7"/>
      <c r="T41" s="7"/>
      <c r="U41" s="7"/>
      <c r="V41" s="7"/>
      <c r="W41" s="7"/>
      <c r="X41" s="7"/>
      <c r="Y41" s="7"/>
      <c r="Z41" s="7"/>
    </row>
    <row r="42" ht="25.5" customHeight="1">
      <c r="A42" s="173" t="s">
        <v>128</v>
      </c>
      <c r="B42" s="174" t="s">
        <v>313</v>
      </c>
      <c r="C42" s="14"/>
      <c r="D42" s="173" t="s">
        <v>314</v>
      </c>
      <c r="E42" s="173" t="s">
        <v>315</v>
      </c>
      <c r="F42" s="173" t="s">
        <v>316</v>
      </c>
      <c r="G42" s="173" t="s">
        <v>317</v>
      </c>
      <c r="H42" s="160" t="s">
        <v>318</v>
      </c>
      <c r="I42" s="13"/>
      <c r="J42" s="13"/>
      <c r="K42" s="13"/>
      <c r="L42" s="13"/>
      <c r="M42" s="13"/>
      <c r="N42" s="13"/>
      <c r="O42" s="13"/>
      <c r="P42" s="13"/>
      <c r="Q42" s="13"/>
      <c r="R42" s="14"/>
      <c r="S42" s="7"/>
      <c r="T42" s="7"/>
      <c r="U42" s="7"/>
      <c r="V42" s="7"/>
      <c r="W42" s="7"/>
      <c r="X42" s="7"/>
      <c r="Y42" s="7"/>
      <c r="Z42" s="7"/>
    </row>
    <row r="43" ht="19.5" customHeight="1">
      <c r="A43" s="165">
        <v>1.0</v>
      </c>
      <c r="B43" s="168"/>
      <c r="C43" s="14"/>
      <c r="D43" s="166"/>
      <c r="E43" s="166"/>
      <c r="F43" s="165"/>
      <c r="G43" s="165"/>
      <c r="H43" s="168"/>
      <c r="I43" s="13"/>
      <c r="J43" s="13"/>
      <c r="K43" s="13"/>
      <c r="L43" s="13"/>
      <c r="M43" s="13"/>
      <c r="N43" s="13"/>
      <c r="O43" s="13"/>
      <c r="P43" s="13"/>
      <c r="Q43" s="13"/>
      <c r="R43" s="14"/>
      <c r="S43" s="7"/>
      <c r="T43" s="7"/>
      <c r="U43" s="7"/>
      <c r="V43" s="7"/>
      <c r="W43" s="7"/>
      <c r="X43" s="7"/>
      <c r="Y43" s="7"/>
      <c r="Z43" s="7"/>
    </row>
    <row r="44" ht="19.5" customHeight="1">
      <c r="A44" s="161">
        <v>2.0</v>
      </c>
      <c r="B44" s="164"/>
      <c r="C44" s="14"/>
      <c r="D44" s="162"/>
      <c r="E44" s="162"/>
      <c r="F44" s="161"/>
      <c r="G44" s="161"/>
      <c r="H44" s="164"/>
      <c r="I44" s="13"/>
      <c r="J44" s="13"/>
      <c r="K44" s="13"/>
      <c r="L44" s="13"/>
      <c r="M44" s="13"/>
      <c r="N44" s="13"/>
      <c r="O44" s="13"/>
      <c r="P44" s="13"/>
      <c r="Q44" s="13"/>
      <c r="R44" s="14"/>
      <c r="S44" s="7"/>
      <c r="T44" s="7"/>
      <c r="U44" s="7"/>
      <c r="V44" s="7"/>
      <c r="W44" s="7"/>
      <c r="X44" s="7"/>
      <c r="Y44" s="7"/>
      <c r="Z44" s="7"/>
    </row>
    <row r="45" ht="19.5" customHeight="1">
      <c r="A45" s="165">
        <v>3.0</v>
      </c>
      <c r="B45" s="168"/>
      <c r="C45" s="14"/>
      <c r="D45" s="166"/>
      <c r="E45" s="166"/>
      <c r="F45" s="165"/>
      <c r="G45" s="165"/>
      <c r="H45" s="168"/>
      <c r="I45" s="13"/>
      <c r="J45" s="13"/>
      <c r="K45" s="13"/>
      <c r="L45" s="13"/>
      <c r="M45" s="13"/>
      <c r="N45" s="13"/>
      <c r="O45" s="13"/>
      <c r="P45" s="13"/>
      <c r="Q45" s="13"/>
      <c r="R45" s="14"/>
      <c r="S45" s="7"/>
      <c r="T45" s="7"/>
      <c r="U45" s="7"/>
      <c r="V45" s="7"/>
      <c r="W45" s="7"/>
      <c r="X45" s="7"/>
      <c r="Y45" s="7"/>
      <c r="Z45" s="7"/>
    </row>
    <row r="46" ht="19.5" customHeight="1">
      <c r="A46" s="161">
        <v>4.0</v>
      </c>
      <c r="B46" s="164"/>
      <c r="C46" s="14"/>
      <c r="D46" s="162"/>
      <c r="E46" s="162"/>
      <c r="F46" s="161"/>
      <c r="G46" s="161"/>
      <c r="H46" s="164"/>
      <c r="I46" s="13"/>
      <c r="J46" s="13"/>
      <c r="K46" s="13"/>
      <c r="L46" s="13"/>
      <c r="M46" s="13"/>
      <c r="N46" s="13"/>
      <c r="O46" s="13"/>
      <c r="P46" s="13"/>
      <c r="Q46" s="13"/>
      <c r="R46" s="14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6">
    <mergeCell ref="J4:L4"/>
    <mergeCell ref="J5:L5"/>
    <mergeCell ref="M5:O5"/>
    <mergeCell ref="P5:R5"/>
    <mergeCell ref="A1:O1"/>
    <mergeCell ref="P1:R1"/>
    <mergeCell ref="A2:R2"/>
    <mergeCell ref="B4:E4"/>
    <mergeCell ref="M4:O4"/>
    <mergeCell ref="P4:R4"/>
    <mergeCell ref="A9:R9"/>
    <mergeCell ref="F4:I4"/>
    <mergeCell ref="A27:I27"/>
    <mergeCell ref="A29:R29"/>
    <mergeCell ref="K30:R30"/>
    <mergeCell ref="K31:R31"/>
    <mergeCell ref="K32:R32"/>
    <mergeCell ref="K33:R33"/>
    <mergeCell ref="K34:R34"/>
    <mergeCell ref="K35:R35"/>
    <mergeCell ref="K36:R36"/>
    <mergeCell ref="K37:R37"/>
    <mergeCell ref="K38:R38"/>
    <mergeCell ref="A39:F39"/>
    <mergeCell ref="I39:R39"/>
    <mergeCell ref="H44:R44"/>
    <mergeCell ref="H45:R45"/>
    <mergeCell ref="B46:C46"/>
    <mergeCell ref="H46:R46"/>
    <mergeCell ref="A41:R41"/>
    <mergeCell ref="B42:C42"/>
    <mergeCell ref="H42:R42"/>
    <mergeCell ref="B43:C43"/>
    <mergeCell ref="H43:R43"/>
    <mergeCell ref="B44:C44"/>
    <mergeCell ref="B45:C45"/>
  </mergeCells>
  <hyperlinks>
    <hyperlink display="⬅ VỀ DASHBOARD TỔNG QUAN" location="'DASHBOARD TỔNG QUAN'!A1" ref="P1"/>
  </hyperlink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4A3B8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15.0"/>
    <col customWidth="1" min="4" max="4" width="16.0"/>
    <col customWidth="1" min="5" max="5" width="15.0"/>
    <col customWidth="1" min="6" max="6" width="16.0"/>
    <col customWidth="1" min="7" max="7" width="14.0"/>
    <col customWidth="1" min="8" max="8" width="17.0"/>
    <col customWidth="1" min="9" max="13" width="14.0"/>
    <col customWidth="1" min="14" max="14" width="15.0"/>
    <col customWidth="1" min="15" max="16" width="14.0"/>
    <col customWidth="1" min="17" max="17" width="16.0"/>
    <col customWidth="1" min="18" max="18" width="32.0"/>
  </cols>
  <sheetData>
    <row r="1" ht="31.5" customHeight="1">
      <c r="A1" s="53" t="s">
        <v>412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58" t="s">
        <v>93</v>
      </c>
      <c r="Q1" s="59"/>
      <c r="R1" s="60"/>
      <c r="S1" s="7"/>
      <c r="T1" s="7"/>
      <c r="U1" s="7"/>
      <c r="V1" s="7"/>
      <c r="W1" s="7"/>
      <c r="X1" s="7"/>
      <c r="Y1" s="7"/>
      <c r="Z1" s="7"/>
    </row>
    <row r="2" ht="19.5" customHeight="1">
      <c r="A2" s="64" t="s">
        <v>160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  <c r="S2" s="7"/>
      <c r="T2" s="7"/>
      <c r="U2" s="7"/>
      <c r="V2" s="7"/>
      <c r="W2" s="7"/>
      <c r="X2" s="7"/>
      <c r="Y2" s="7"/>
      <c r="Z2" s="7"/>
    </row>
    <row r="3" ht="9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1.75" customHeight="1">
      <c r="A4" s="7"/>
      <c r="B4" s="73" t="s">
        <v>163</v>
      </c>
      <c r="C4" s="59"/>
      <c r="D4" s="59"/>
      <c r="E4" s="60"/>
      <c r="F4" s="76" t="s">
        <v>164</v>
      </c>
      <c r="G4" s="77"/>
      <c r="H4" s="77"/>
      <c r="I4" s="78"/>
      <c r="J4" s="79" t="s">
        <v>115</v>
      </c>
      <c r="K4" s="13"/>
      <c r="L4" s="14"/>
      <c r="M4" s="81" t="s">
        <v>165</v>
      </c>
      <c r="N4" s="82"/>
      <c r="O4" s="83"/>
      <c r="P4" s="84" t="s">
        <v>166</v>
      </c>
      <c r="Q4" s="13"/>
      <c r="R4" s="14"/>
      <c r="S4" s="7"/>
      <c r="T4" s="7"/>
      <c r="U4" s="7"/>
      <c r="V4" s="7"/>
      <c r="W4" s="7"/>
      <c r="X4" s="7"/>
      <c r="Y4" s="7"/>
      <c r="Z4" s="7"/>
    </row>
    <row r="5" ht="31.5" customHeight="1">
      <c r="A5" s="7"/>
      <c r="B5" s="86" t="s">
        <v>172</v>
      </c>
      <c r="C5" s="87">
        <v>626.0</v>
      </c>
      <c r="D5" s="88" t="str">
        <f>IF(L27&gt;0, L27, "")</f>
        <v/>
      </c>
      <c r="E5" s="90">
        <f>IF(C5&gt;0, D5/C5, 0)</f>
        <v>0</v>
      </c>
      <c r="F5" s="91">
        <v>157.0</v>
      </c>
      <c r="G5" s="92" t="str">
        <f>IF(O27&gt;0, O27, "")</f>
        <v/>
      </c>
      <c r="H5" s="93" t="s">
        <v>173</v>
      </c>
      <c r="I5" s="96">
        <f>IF(F5&gt;0, G5/F5, 0)</f>
        <v>0</v>
      </c>
      <c r="J5" s="97" t="str">
        <f>IF(D5&gt;0, G5/D5, 0)</f>
        <v>#DIV/0!</v>
      </c>
      <c r="K5" s="13"/>
      <c r="L5" s="14"/>
      <c r="M5" s="100">
        <f>G5*1300000</f>
        <v>0</v>
      </c>
      <c r="N5" s="82"/>
      <c r="O5" s="83"/>
      <c r="P5" s="101" t="str">
        <f>IF(D5&gt;=C5, "🟢 Hoàn thành kế hoạch", IF(D5&gt;0, "🟡 Đang bám sát tiến độ", "⚪ Đang cập nhật dữ liệu"))</f>
        <v>🟢 Hoàn thành kế hoạch</v>
      </c>
      <c r="Q5" s="13"/>
      <c r="R5" s="14"/>
      <c r="S5" s="7"/>
      <c r="T5" s="7"/>
      <c r="U5" s="7"/>
      <c r="V5" s="7"/>
      <c r="W5" s="7"/>
      <c r="X5" s="7"/>
      <c r="Y5" s="7"/>
      <c r="Z5" s="7"/>
    </row>
    <row r="6" ht="7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7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7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5.5" customHeight="1">
      <c r="A9" s="103" t="s">
        <v>191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4"/>
      <c r="S9" s="7"/>
      <c r="T9" s="7"/>
      <c r="U9" s="7"/>
      <c r="V9" s="7"/>
      <c r="W9" s="7"/>
      <c r="X9" s="7"/>
      <c r="Y9" s="7"/>
      <c r="Z9" s="7"/>
    </row>
    <row r="10" ht="31.5" customHeight="1">
      <c r="A10" s="44" t="s">
        <v>128</v>
      </c>
      <c r="B10" s="44" t="s">
        <v>195</v>
      </c>
      <c r="C10" s="44" t="s">
        <v>196</v>
      </c>
      <c r="D10" s="44" t="s">
        <v>198</v>
      </c>
      <c r="E10" s="44" t="s">
        <v>200</v>
      </c>
      <c r="F10" s="44" t="s">
        <v>201</v>
      </c>
      <c r="G10" s="44" t="s">
        <v>1</v>
      </c>
      <c r="H10" s="44" t="s">
        <v>203</v>
      </c>
      <c r="I10" s="44" t="s">
        <v>204</v>
      </c>
      <c r="J10" s="108" t="s">
        <v>207</v>
      </c>
      <c r="K10" s="108" t="s">
        <v>209</v>
      </c>
      <c r="L10" s="108" t="s">
        <v>210</v>
      </c>
      <c r="M10" s="108" t="s">
        <v>212</v>
      </c>
      <c r="N10" s="110" t="s">
        <v>213</v>
      </c>
      <c r="O10" s="110" t="s">
        <v>216</v>
      </c>
      <c r="P10" s="110" t="s">
        <v>217</v>
      </c>
      <c r="Q10" s="110" t="s">
        <v>218</v>
      </c>
      <c r="R10" s="111" t="s">
        <v>220</v>
      </c>
      <c r="S10" s="7"/>
      <c r="T10" s="7"/>
      <c r="U10" s="7"/>
      <c r="V10" s="7"/>
      <c r="W10" s="7"/>
      <c r="X10" s="7"/>
      <c r="Y10" s="7"/>
      <c r="Z10" s="7"/>
    </row>
    <row r="11" ht="21.75" customHeight="1">
      <c r="A11" s="112">
        <v>1.0</v>
      </c>
      <c r="B11" s="113"/>
      <c r="C11" s="112"/>
      <c r="D11" s="114"/>
      <c r="E11" s="114"/>
      <c r="F11" s="115"/>
      <c r="G11" s="112"/>
      <c r="H11" s="112"/>
      <c r="I11" s="116"/>
      <c r="J11" s="117"/>
      <c r="K11" s="117"/>
      <c r="L11" s="118"/>
      <c r="M11" s="119" t="str">
        <f t="shared" ref="M11:M26" si="1">IF(K11="","",IF(K11&gt;0,L11/K11,0))</f>
        <v/>
      </c>
      <c r="N11" s="117"/>
      <c r="O11" s="120"/>
      <c r="P11" s="121" t="str">
        <f t="shared" ref="P11:P26" si="2">IF(N11="","",IF(N11&gt;0,O11/N11,0))</f>
        <v/>
      </c>
      <c r="Q11" s="122" t="str">
        <f t="shared" ref="Q11:Q26" si="3">IF(L11="","",IF(L11&gt;0,O11/L11,0))</f>
        <v/>
      </c>
      <c r="R11" s="114"/>
      <c r="S11" s="7"/>
      <c r="T11" s="7"/>
      <c r="U11" s="7"/>
      <c r="V11" s="7"/>
      <c r="W11" s="7"/>
      <c r="X11" s="7"/>
      <c r="Y11" s="7"/>
      <c r="Z11" s="7"/>
    </row>
    <row r="12" ht="21.75" customHeight="1">
      <c r="A12" s="123">
        <v>2.0</v>
      </c>
      <c r="B12" s="124"/>
      <c r="C12" s="123"/>
      <c r="D12" s="125"/>
      <c r="E12" s="125"/>
      <c r="F12" s="126"/>
      <c r="G12" s="123"/>
      <c r="H12" s="123"/>
      <c r="I12" s="127"/>
      <c r="J12" s="128"/>
      <c r="K12" s="128"/>
      <c r="L12" s="129"/>
      <c r="M12" s="130" t="str">
        <f t="shared" si="1"/>
        <v/>
      </c>
      <c r="N12" s="128"/>
      <c r="O12" s="132"/>
      <c r="P12" s="133" t="str">
        <f t="shared" si="2"/>
        <v/>
      </c>
      <c r="Q12" s="134" t="str">
        <f t="shared" si="3"/>
        <v/>
      </c>
      <c r="R12" s="125"/>
      <c r="S12" s="7"/>
      <c r="T12" s="7"/>
      <c r="U12" s="7"/>
      <c r="V12" s="7"/>
      <c r="W12" s="7"/>
      <c r="X12" s="7"/>
      <c r="Y12" s="7"/>
      <c r="Z12" s="7"/>
    </row>
    <row r="13" ht="21.75" customHeight="1">
      <c r="A13" s="112">
        <v>3.0</v>
      </c>
      <c r="B13" s="113"/>
      <c r="C13" s="112"/>
      <c r="D13" s="114"/>
      <c r="E13" s="114"/>
      <c r="F13" s="115"/>
      <c r="G13" s="112"/>
      <c r="H13" s="112"/>
      <c r="I13" s="116"/>
      <c r="J13" s="117"/>
      <c r="K13" s="117"/>
      <c r="L13" s="118"/>
      <c r="M13" s="119" t="str">
        <f t="shared" si="1"/>
        <v/>
      </c>
      <c r="N13" s="117"/>
      <c r="O13" s="120"/>
      <c r="P13" s="121" t="str">
        <f t="shared" si="2"/>
        <v/>
      </c>
      <c r="Q13" s="122" t="str">
        <f t="shared" si="3"/>
        <v/>
      </c>
      <c r="R13" s="114"/>
      <c r="S13" s="7"/>
      <c r="T13" s="7"/>
      <c r="U13" s="7"/>
      <c r="V13" s="7"/>
      <c r="W13" s="7"/>
      <c r="X13" s="7"/>
      <c r="Y13" s="7"/>
      <c r="Z13" s="7"/>
    </row>
    <row r="14" ht="21.75" customHeight="1">
      <c r="A14" s="123">
        <v>4.0</v>
      </c>
      <c r="B14" s="124"/>
      <c r="C14" s="123"/>
      <c r="D14" s="125"/>
      <c r="E14" s="125"/>
      <c r="F14" s="126"/>
      <c r="G14" s="123"/>
      <c r="H14" s="123"/>
      <c r="I14" s="127"/>
      <c r="J14" s="128"/>
      <c r="K14" s="128"/>
      <c r="L14" s="129"/>
      <c r="M14" s="130" t="str">
        <f t="shared" si="1"/>
        <v/>
      </c>
      <c r="N14" s="128"/>
      <c r="O14" s="132"/>
      <c r="P14" s="133" t="str">
        <f t="shared" si="2"/>
        <v/>
      </c>
      <c r="Q14" s="134" t="str">
        <f t="shared" si="3"/>
        <v/>
      </c>
      <c r="R14" s="125"/>
      <c r="S14" s="7"/>
      <c r="T14" s="7"/>
      <c r="U14" s="7"/>
      <c r="V14" s="7"/>
      <c r="W14" s="7"/>
      <c r="X14" s="7"/>
      <c r="Y14" s="7"/>
      <c r="Z14" s="7"/>
    </row>
    <row r="15" ht="21.75" customHeight="1">
      <c r="A15" s="112">
        <v>5.0</v>
      </c>
      <c r="B15" s="113"/>
      <c r="C15" s="112"/>
      <c r="D15" s="114"/>
      <c r="E15" s="114"/>
      <c r="F15" s="115"/>
      <c r="G15" s="112"/>
      <c r="H15" s="112"/>
      <c r="I15" s="116"/>
      <c r="J15" s="117"/>
      <c r="K15" s="117"/>
      <c r="L15" s="118"/>
      <c r="M15" s="119" t="str">
        <f t="shared" si="1"/>
        <v/>
      </c>
      <c r="N15" s="117"/>
      <c r="O15" s="120"/>
      <c r="P15" s="121" t="str">
        <f t="shared" si="2"/>
        <v/>
      </c>
      <c r="Q15" s="122" t="str">
        <f t="shared" si="3"/>
        <v/>
      </c>
      <c r="R15" s="114"/>
      <c r="S15" s="7"/>
      <c r="T15" s="7"/>
      <c r="U15" s="7"/>
      <c r="V15" s="7"/>
      <c r="W15" s="7"/>
      <c r="X15" s="7"/>
      <c r="Y15" s="7"/>
      <c r="Z15" s="7"/>
    </row>
    <row r="16" ht="21.75" customHeight="1">
      <c r="A16" s="123">
        <v>6.0</v>
      </c>
      <c r="B16" s="124"/>
      <c r="C16" s="123"/>
      <c r="D16" s="125"/>
      <c r="E16" s="125"/>
      <c r="F16" s="126"/>
      <c r="G16" s="123"/>
      <c r="H16" s="123"/>
      <c r="I16" s="127"/>
      <c r="J16" s="128"/>
      <c r="K16" s="128"/>
      <c r="L16" s="129"/>
      <c r="M16" s="130" t="str">
        <f t="shared" si="1"/>
        <v/>
      </c>
      <c r="N16" s="128"/>
      <c r="O16" s="132"/>
      <c r="P16" s="133" t="str">
        <f t="shared" si="2"/>
        <v/>
      </c>
      <c r="Q16" s="134" t="str">
        <f t="shared" si="3"/>
        <v/>
      </c>
      <c r="R16" s="125"/>
      <c r="S16" s="7"/>
      <c r="T16" s="7"/>
      <c r="U16" s="7"/>
      <c r="V16" s="7"/>
      <c r="W16" s="7"/>
      <c r="X16" s="7"/>
      <c r="Y16" s="7"/>
      <c r="Z16" s="7"/>
    </row>
    <row r="17" ht="21.75" customHeight="1">
      <c r="A17" s="112">
        <v>7.0</v>
      </c>
      <c r="B17" s="113"/>
      <c r="C17" s="112"/>
      <c r="D17" s="114"/>
      <c r="E17" s="114"/>
      <c r="F17" s="115"/>
      <c r="G17" s="112"/>
      <c r="H17" s="112"/>
      <c r="I17" s="116"/>
      <c r="J17" s="117"/>
      <c r="K17" s="117"/>
      <c r="L17" s="118"/>
      <c r="M17" s="119" t="str">
        <f t="shared" si="1"/>
        <v/>
      </c>
      <c r="N17" s="117"/>
      <c r="O17" s="120"/>
      <c r="P17" s="121" t="str">
        <f t="shared" si="2"/>
        <v/>
      </c>
      <c r="Q17" s="122" t="str">
        <f t="shared" si="3"/>
        <v/>
      </c>
      <c r="R17" s="114"/>
      <c r="S17" s="7"/>
      <c r="T17" s="7"/>
      <c r="U17" s="7"/>
      <c r="V17" s="7"/>
      <c r="W17" s="7"/>
      <c r="X17" s="7"/>
      <c r="Y17" s="7"/>
      <c r="Z17" s="7"/>
    </row>
    <row r="18" ht="21.75" customHeight="1">
      <c r="A18" s="123">
        <v>8.0</v>
      </c>
      <c r="B18" s="124"/>
      <c r="C18" s="123"/>
      <c r="D18" s="125"/>
      <c r="E18" s="125"/>
      <c r="F18" s="126"/>
      <c r="G18" s="123"/>
      <c r="H18" s="123"/>
      <c r="I18" s="127"/>
      <c r="J18" s="128"/>
      <c r="K18" s="128"/>
      <c r="L18" s="129"/>
      <c r="M18" s="130" t="str">
        <f t="shared" si="1"/>
        <v/>
      </c>
      <c r="N18" s="128"/>
      <c r="O18" s="132"/>
      <c r="P18" s="133" t="str">
        <f t="shared" si="2"/>
        <v/>
      </c>
      <c r="Q18" s="134" t="str">
        <f t="shared" si="3"/>
        <v/>
      </c>
      <c r="R18" s="125"/>
      <c r="S18" s="7"/>
      <c r="T18" s="7"/>
      <c r="U18" s="7"/>
      <c r="V18" s="7"/>
      <c r="W18" s="7"/>
      <c r="X18" s="7"/>
      <c r="Y18" s="7"/>
      <c r="Z18" s="7"/>
    </row>
    <row r="19" ht="21.75" customHeight="1">
      <c r="A19" s="112">
        <v>9.0</v>
      </c>
      <c r="B19" s="113"/>
      <c r="C19" s="112"/>
      <c r="D19" s="114"/>
      <c r="E19" s="114"/>
      <c r="F19" s="115"/>
      <c r="G19" s="112"/>
      <c r="H19" s="112"/>
      <c r="I19" s="116"/>
      <c r="J19" s="117"/>
      <c r="K19" s="117"/>
      <c r="L19" s="118"/>
      <c r="M19" s="119" t="str">
        <f t="shared" si="1"/>
        <v/>
      </c>
      <c r="N19" s="117"/>
      <c r="O19" s="120"/>
      <c r="P19" s="121" t="str">
        <f t="shared" si="2"/>
        <v/>
      </c>
      <c r="Q19" s="122" t="str">
        <f t="shared" si="3"/>
        <v/>
      </c>
      <c r="R19" s="114"/>
      <c r="S19" s="7"/>
      <c r="T19" s="7"/>
      <c r="U19" s="7"/>
      <c r="V19" s="7"/>
      <c r="W19" s="7"/>
      <c r="X19" s="7"/>
      <c r="Y19" s="7"/>
      <c r="Z19" s="7"/>
    </row>
    <row r="20" ht="21.75" customHeight="1">
      <c r="A20" s="123">
        <v>10.0</v>
      </c>
      <c r="B20" s="124"/>
      <c r="C20" s="123"/>
      <c r="D20" s="125"/>
      <c r="E20" s="125"/>
      <c r="F20" s="126"/>
      <c r="G20" s="123"/>
      <c r="H20" s="123"/>
      <c r="I20" s="127"/>
      <c r="J20" s="128"/>
      <c r="K20" s="128"/>
      <c r="L20" s="129"/>
      <c r="M20" s="130" t="str">
        <f t="shared" si="1"/>
        <v/>
      </c>
      <c r="N20" s="128"/>
      <c r="O20" s="132"/>
      <c r="P20" s="133" t="str">
        <f t="shared" si="2"/>
        <v/>
      </c>
      <c r="Q20" s="134" t="str">
        <f t="shared" si="3"/>
        <v/>
      </c>
      <c r="R20" s="125"/>
      <c r="S20" s="7"/>
      <c r="T20" s="7"/>
      <c r="U20" s="7"/>
      <c r="V20" s="7"/>
      <c r="W20" s="7"/>
      <c r="X20" s="7"/>
      <c r="Y20" s="7"/>
      <c r="Z20" s="7"/>
    </row>
    <row r="21" ht="21.75" customHeight="1">
      <c r="A21" s="112">
        <v>11.0</v>
      </c>
      <c r="B21" s="113"/>
      <c r="C21" s="112"/>
      <c r="D21" s="114"/>
      <c r="E21" s="114"/>
      <c r="F21" s="115"/>
      <c r="G21" s="112"/>
      <c r="H21" s="112"/>
      <c r="I21" s="116"/>
      <c r="J21" s="117"/>
      <c r="K21" s="117"/>
      <c r="L21" s="118"/>
      <c r="M21" s="119" t="str">
        <f t="shared" si="1"/>
        <v/>
      </c>
      <c r="N21" s="117"/>
      <c r="O21" s="120"/>
      <c r="P21" s="121" t="str">
        <f t="shared" si="2"/>
        <v/>
      </c>
      <c r="Q21" s="122" t="str">
        <f t="shared" si="3"/>
        <v/>
      </c>
      <c r="R21" s="114"/>
      <c r="S21" s="7"/>
      <c r="T21" s="7"/>
      <c r="U21" s="7"/>
      <c r="V21" s="7"/>
      <c r="W21" s="7"/>
      <c r="X21" s="7"/>
      <c r="Y21" s="7"/>
      <c r="Z21" s="7"/>
    </row>
    <row r="22" ht="21.75" customHeight="1">
      <c r="A22" s="123">
        <v>12.0</v>
      </c>
      <c r="B22" s="124"/>
      <c r="C22" s="123"/>
      <c r="D22" s="125"/>
      <c r="E22" s="125"/>
      <c r="F22" s="126"/>
      <c r="G22" s="123"/>
      <c r="H22" s="123"/>
      <c r="I22" s="127"/>
      <c r="J22" s="128"/>
      <c r="K22" s="128"/>
      <c r="L22" s="129"/>
      <c r="M22" s="130" t="str">
        <f t="shared" si="1"/>
        <v/>
      </c>
      <c r="N22" s="128"/>
      <c r="O22" s="132"/>
      <c r="P22" s="133" t="str">
        <f t="shared" si="2"/>
        <v/>
      </c>
      <c r="Q22" s="134" t="str">
        <f t="shared" si="3"/>
        <v/>
      </c>
      <c r="R22" s="125"/>
      <c r="S22" s="7"/>
      <c r="T22" s="7"/>
      <c r="U22" s="7"/>
      <c r="V22" s="7"/>
      <c r="W22" s="7"/>
      <c r="X22" s="7"/>
      <c r="Y22" s="7"/>
      <c r="Z22" s="7"/>
    </row>
    <row r="23" ht="21.75" customHeight="1">
      <c r="A23" s="112">
        <v>13.0</v>
      </c>
      <c r="B23" s="113"/>
      <c r="C23" s="112"/>
      <c r="D23" s="114"/>
      <c r="E23" s="114"/>
      <c r="F23" s="115"/>
      <c r="G23" s="112"/>
      <c r="H23" s="112"/>
      <c r="I23" s="116"/>
      <c r="J23" s="117"/>
      <c r="K23" s="117"/>
      <c r="L23" s="118"/>
      <c r="M23" s="119" t="str">
        <f t="shared" si="1"/>
        <v/>
      </c>
      <c r="N23" s="117"/>
      <c r="O23" s="120"/>
      <c r="P23" s="121" t="str">
        <f t="shared" si="2"/>
        <v/>
      </c>
      <c r="Q23" s="122" t="str">
        <f t="shared" si="3"/>
        <v/>
      </c>
      <c r="R23" s="114"/>
      <c r="S23" s="7"/>
      <c r="T23" s="7"/>
      <c r="U23" s="7"/>
      <c r="V23" s="7"/>
      <c r="W23" s="7"/>
      <c r="X23" s="7"/>
      <c r="Y23" s="7"/>
      <c r="Z23" s="7"/>
    </row>
    <row r="24" ht="21.75" customHeight="1">
      <c r="A24" s="123">
        <v>14.0</v>
      </c>
      <c r="B24" s="124"/>
      <c r="C24" s="123"/>
      <c r="D24" s="125"/>
      <c r="E24" s="125"/>
      <c r="F24" s="126"/>
      <c r="G24" s="123"/>
      <c r="H24" s="123"/>
      <c r="I24" s="127"/>
      <c r="J24" s="128"/>
      <c r="K24" s="128"/>
      <c r="L24" s="129"/>
      <c r="M24" s="130" t="str">
        <f t="shared" si="1"/>
        <v/>
      </c>
      <c r="N24" s="128"/>
      <c r="O24" s="132"/>
      <c r="P24" s="133" t="str">
        <f t="shared" si="2"/>
        <v/>
      </c>
      <c r="Q24" s="134" t="str">
        <f t="shared" si="3"/>
        <v/>
      </c>
      <c r="R24" s="125"/>
      <c r="S24" s="7"/>
      <c r="T24" s="7"/>
      <c r="U24" s="7"/>
      <c r="V24" s="7"/>
      <c r="W24" s="7"/>
      <c r="X24" s="7"/>
      <c r="Y24" s="7"/>
      <c r="Z24" s="7"/>
    </row>
    <row r="25" ht="21.75" customHeight="1">
      <c r="A25" s="112">
        <v>15.0</v>
      </c>
      <c r="B25" s="113"/>
      <c r="C25" s="112"/>
      <c r="D25" s="114"/>
      <c r="E25" s="114"/>
      <c r="F25" s="115"/>
      <c r="G25" s="112"/>
      <c r="H25" s="112"/>
      <c r="I25" s="116"/>
      <c r="J25" s="117"/>
      <c r="K25" s="117"/>
      <c r="L25" s="118"/>
      <c r="M25" s="119" t="str">
        <f t="shared" si="1"/>
        <v/>
      </c>
      <c r="N25" s="117"/>
      <c r="O25" s="120"/>
      <c r="P25" s="121" t="str">
        <f t="shared" si="2"/>
        <v/>
      </c>
      <c r="Q25" s="122" t="str">
        <f t="shared" si="3"/>
        <v/>
      </c>
      <c r="R25" s="114"/>
      <c r="S25" s="7"/>
      <c r="T25" s="7"/>
      <c r="U25" s="7"/>
      <c r="V25" s="7"/>
      <c r="W25" s="7"/>
      <c r="X25" s="7"/>
      <c r="Y25" s="7"/>
      <c r="Z25" s="7"/>
    </row>
    <row r="26" ht="21.75" customHeight="1">
      <c r="A26" s="123"/>
      <c r="B26" s="124"/>
      <c r="C26" s="123"/>
      <c r="D26" s="125"/>
      <c r="E26" s="125"/>
      <c r="F26" s="126"/>
      <c r="G26" s="123"/>
      <c r="H26" s="123"/>
      <c r="I26" s="127"/>
      <c r="J26" s="128"/>
      <c r="K26" s="128"/>
      <c r="L26" s="129"/>
      <c r="M26" s="130" t="str">
        <f t="shared" si="1"/>
        <v/>
      </c>
      <c r="N26" s="128"/>
      <c r="O26" s="132"/>
      <c r="P26" s="133" t="str">
        <f t="shared" si="2"/>
        <v/>
      </c>
      <c r="Q26" s="134" t="str">
        <f t="shared" si="3"/>
        <v/>
      </c>
      <c r="R26" s="125"/>
      <c r="S26" s="7"/>
      <c r="T26" s="7"/>
      <c r="U26" s="7"/>
      <c r="V26" s="7"/>
      <c r="W26" s="7"/>
      <c r="X26" s="7"/>
      <c r="Y26" s="7"/>
      <c r="Z26" s="7"/>
    </row>
    <row r="27" ht="25.5" customHeight="1">
      <c r="A27" s="138" t="s">
        <v>413</v>
      </c>
      <c r="B27" s="140"/>
      <c r="C27" s="140"/>
      <c r="D27" s="140"/>
      <c r="E27" s="140"/>
      <c r="F27" s="140"/>
      <c r="G27" s="140"/>
      <c r="H27" s="140"/>
      <c r="I27" s="141"/>
      <c r="J27" s="142">
        <f t="shared" ref="J27:L27" si="4">SUM(J11:J26)</f>
        <v>0</v>
      </c>
      <c r="K27" s="142">
        <f t="shared" si="4"/>
        <v>0</v>
      </c>
      <c r="L27" s="143">
        <f t="shared" si="4"/>
        <v>0</v>
      </c>
      <c r="M27" s="144">
        <f>IF(K27&gt;0, L27/K27, 0)</f>
        <v>0</v>
      </c>
      <c r="N27" s="142">
        <f t="shared" ref="N27:O27" si="5">SUM(N11:N26)</f>
        <v>0</v>
      </c>
      <c r="O27" s="145">
        <f t="shared" si="5"/>
        <v>0</v>
      </c>
      <c r="P27" s="146">
        <f>IF(N27&gt;0, O27/N27, 0)</f>
        <v>0</v>
      </c>
      <c r="Q27" s="147">
        <f>IF(L27&gt;0, O27/L27, 0)</f>
        <v>0</v>
      </c>
      <c r="R27" s="148" t="s">
        <v>373</v>
      </c>
      <c r="S27" s="7"/>
      <c r="T27" s="7"/>
      <c r="U27" s="7"/>
      <c r="V27" s="7"/>
      <c r="W27" s="7"/>
      <c r="X27" s="7"/>
      <c r="Y27" s="7"/>
      <c r="Z27" s="7"/>
    </row>
    <row r="28" ht="12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5.5" customHeight="1">
      <c r="A29" s="153" t="s">
        <v>292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4"/>
      <c r="S29" s="7"/>
      <c r="T29" s="7"/>
      <c r="U29" s="7"/>
      <c r="V29" s="7"/>
      <c r="W29" s="7"/>
      <c r="X29" s="7"/>
      <c r="Y29" s="7"/>
      <c r="Z29" s="7"/>
    </row>
    <row r="30" ht="25.5" customHeight="1">
      <c r="A30" s="157" t="s">
        <v>128</v>
      </c>
      <c r="B30" s="157" t="s">
        <v>294</v>
      </c>
      <c r="C30" s="157" t="s">
        <v>295</v>
      </c>
      <c r="D30" s="157" t="s">
        <v>296</v>
      </c>
      <c r="E30" s="157" t="s">
        <v>297</v>
      </c>
      <c r="F30" s="157" t="s">
        <v>298</v>
      </c>
      <c r="G30" s="157" t="s">
        <v>299</v>
      </c>
      <c r="H30" s="157" t="s">
        <v>300</v>
      </c>
      <c r="I30" s="157" t="s">
        <v>301</v>
      </c>
      <c r="J30" s="157" t="s">
        <v>302</v>
      </c>
      <c r="K30" s="160" t="s">
        <v>303</v>
      </c>
      <c r="L30" s="13"/>
      <c r="M30" s="13"/>
      <c r="N30" s="13"/>
      <c r="O30" s="13"/>
      <c r="P30" s="13"/>
      <c r="Q30" s="13"/>
      <c r="R30" s="14"/>
      <c r="S30" s="7"/>
      <c r="T30" s="7"/>
      <c r="U30" s="7"/>
      <c r="V30" s="7"/>
      <c r="W30" s="7"/>
      <c r="X30" s="7"/>
      <c r="Y30" s="7"/>
      <c r="Z30" s="7"/>
    </row>
    <row r="31" ht="19.5" customHeight="1">
      <c r="A31" s="165">
        <v>1.0</v>
      </c>
      <c r="B31" s="166"/>
      <c r="C31" s="166"/>
      <c r="D31" s="166"/>
      <c r="E31" s="166"/>
      <c r="F31" s="166"/>
      <c r="G31" s="167"/>
      <c r="H31" s="167"/>
      <c r="I31" s="166"/>
      <c r="J31" s="166"/>
      <c r="K31" s="168"/>
      <c r="L31" s="13"/>
      <c r="M31" s="13"/>
      <c r="N31" s="13"/>
      <c r="O31" s="13"/>
      <c r="P31" s="13"/>
      <c r="Q31" s="13"/>
      <c r="R31" s="14"/>
      <c r="S31" s="7"/>
      <c r="T31" s="7"/>
      <c r="U31" s="7"/>
      <c r="V31" s="7"/>
      <c r="W31" s="7"/>
      <c r="X31" s="7"/>
      <c r="Y31" s="7"/>
      <c r="Z31" s="7"/>
    </row>
    <row r="32" ht="19.5" customHeight="1">
      <c r="A32" s="161">
        <v>2.0</v>
      </c>
      <c r="B32" s="162"/>
      <c r="C32" s="162"/>
      <c r="D32" s="162"/>
      <c r="E32" s="162"/>
      <c r="F32" s="162"/>
      <c r="G32" s="163"/>
      <c r="H32" s="163"/>
      <c r="I32" s="162"/>
      <c r="J32" s="162"/>
      <c r="K32" s="164"/>
      <c r="L32" s="13"/>
      <c r="M32" s="13"/>
      <c r="N32" s="13"/>
      <c r="O32" s="13"/>
      <c r="P32" s="13"/>
      <c r="Q32" s="13"/>
      <c r="R32" s="14"/>
      <c r="S32" s="7"/>
      <c r="T32" s="7"/>
      <c r="U32" s="7"/>
      <c r="V32" s="7"/>
      <c r="W32" s="7"/>
      <c r="X32" s="7"/>
      <c r="Y32" s="7"/>
      <c r="Z32" s="7"/>
    </row>
    <row r="33" ht="19.5" customHeight="1">
      <c r="A33" s="165">
        <v>3.0</v>
      </c>
      <c r="B33" s="166"/>
      <c r="C33" s="166"/>
      <c r="D33" s="166"/>
      <c r="E33" s="166"/>
      <c r="F33" s="166"/>
      <c r="G33" s="167"/>
      <c r="H33" s="167"/>
      <c r="I33" s="166"/>
      <c r="J33" s="166"/>
      <c r="K33" s="168"/>
      <c r="L33" s="13"/>
      <c r="M33" s="13"/>
      <c r="N33" s="13"/>
      <c r="O33" s="13"/>
      <c r="P33" s="13"/>
      <c r="Q33" s="13"/>
      <c r="R33" s="14"/>
      <c r="S33" s="7"/>
      <c r="T33" s="7"/>
      <c r="U33" s="7"/>
      <c r="V33" s="7"/>
      <c r="W33" s="7"/>
      <c r="X33" s="7"/>
      <c r="Y33" s="7"/>
      <c r="Z33" s="7"/>
    </row>
    <row r="34" ht="19.5" customHeight="1">
      <c r="A34" s="161">
        <v>4.0</v>
      </c>
      <c r="B34" s="162"/>
      <c r="C34" s="162"/>
      <c r="D34" s="162"/>
      <c r="E34" s="162"/>
      <c r="F34" s="162"/>
      <c r="G34" s="163"/>
      <c r="H34" s="163"/>
      <c r="I34" s="162"/>
      <c r="J34" s="162"/>
      <c r="K34" s="164"/>
      <c r="L34" s="13"/>
      <c r="M34" s="13"/>
      <c r="N34" s="13"/>
      <c r="O34" s="13"/>
      <c r="P34" s="13"/>
      <c r="Q34" s="13"/>
      <c r="R34" s="14"/>
      <c r="S34" s="7"/>
      <c r="T34" s="7"/>
      <c r="U34" s="7"/>
      <c r="V34" s="7"/>
      <c r="W34" s="7"/>
      <c r="X34" s="7"/>
      <c r="Y34" s="7"/>
      <c r="Z34" s="7"/>
    </row>
    <row r="35" ht="19.5" customHeight="1">
      <c r="A35" s="165">
        <v>5.0</v>
      </c>
      <c r="B35" s="166"/>
      <c r="C35" s="166"/>
      <c r="D35" s="166"/>
      <c r="E35" s="166"/>
      <c r="F35" s="166"/>
      <c r="G35" s="167"/>
      <c r="H35" s="167"/>
      <c r="I35" s="166"/>
      <c r="J35" s="166"/>
      <c r="K35" s="168"/>
      <c r="L35" s="13"/>
      <c r="M35" s="13"/>
      <c r="N35" s="13"/>
      <c r="O35" s="13"/>
      <c r="P35" s="13"/>
      <c r="Q35" s="13"/>
      <c r="R35" s="14"/>
      <c r="S35" s="7"/>
      <c r="T35" s="7"/>
      <c r="U35" s="7"/>
      <c r="V35" s="7"/>
      <c r="W35" s="7"/>
      <c r="X35" s="7"/>
      <c r="Y35" s="7"/>
      <c r="Z35" s="7"/>
    </row>
    <row r="36" ht="19.5" customHeight="1">
      <c r="A36" s="161">
        <v>6.0</v>
      </c>
      <c r="B36" s="162"/>
      <c r="C36" s="162"/>
      <c r="D36" s="162"/>
      <c r="E36" s="162"/>
      <c r="F36" s="162"/>
      <c r="G36" s="163"/>
      <c r="H36" s="163"/>
      <c r="I36" s="162"/>
      <c r="J36" s="162"/>
      <c r="K36" s="164"/>
      <c r="L36" s="13"/>
      <c r="M36" s="13"/>
      <c r="N36" s="13"/>
      <c r="O36" s="13"/>
      <c r="P36" s="13"/>
      <c r="Q36" s="13"/>
      <c r="R36" s="14"/>
      <c r="S36" s="7"/>
      <c r="T36" s="7"/>
      <c r="U36" s="7"/>
      <c r="V36" s="7"/>
      <c r="W36" s="7"/>
      <c r="X36" s="7"/>
      <c r="Y36" s="7"/>
      <c r="Z36" s="7"/>
    </row>
    <row r="37" ht="19.5" customHeight="1">
      <c r="A37" s="165">
        <v>7.0</v>
      </c>
      <c r="B37" s="166"/>
      <c r="C37" s="166"/>
      <c r="D37" s="166"/>
      <c r="E37" s="166"/>
      <c r="F37" s="166"/>
      <c r="G37" s="167"/>
      <c r="H37" s="167"/>
      <c r="I37" s="166"/>
      <c r="J37" s="166"/>
      <c r="K37" s="168"/>
      <c r="L37" s="13"/>
      <c r="M37" s="13"/>
      <c r="N37" s="13"/>
      <c r="O37" s="13"/>
      <c r="P37" s="13"/>
      <c r="Q37" s="13"/>
      <c r="R37" s="14"/>
      <c r="S37" s="7"/>
      <c r="T37" s="7"/>
      <c r="U37" s="7"/>
      <c r="V37" s="7"/>
      <c r="W37" s="7"/>
      <c r="X37" s="7"/>
      <c r="Y37" s="7"/>
      <c r="Z37" s="7"/>
    </row>
    <row r="38" ht="19.5" customHeight="1">
      <c r="A38" s="161">
        <v>8.0</v>
      </c>
      <c r="B38" s="162"/>
      <c r="C38" s="162"/>
      <c r="D38" s="162"/>
      <c r="E38" s="162"/>
      <c r="F38" s="162"/>
      <c r="G38" s="163"/>
      <c r="H38" s="163"/>
      <c r="I38" s="162"/>
      <c r="J38" s="162"/>
      <c r="K38" s="164"/>
      <c r="L38" s="13"/>
      <c r="M38" s="13"/>
      <c r="N38" s="13"/>
      <c r="O38" s="13"/>
      <c r="P38" s="13"/>
      <c r="Q38" s="13"/>
      <c r="R38" s="14"/>
      <c r="S38" s="7"/>
      <c r="T38" s="7"/>
      <c r="U38" s="7"/>
      <c r="V38" s="7"/>
      <c r="W38" s="7"/>
      <c r="X38" s="7"/>
      <c r="Y38" s="7"/>
      <c r="Z38" s="7"/>
    </row>
    <row r="39" ht="24.0" customHeight="1">
      <c r="A39" s="169" t="s">
        <v>308</v>
      </c>
      <c r="B39" s="140"/>
      <c r="C39" s="140"/>
      <c r="D39" s="140"/>
      <c r="E39" s="140"/>
      <c r="F39" s="141"/>
      <c r="G39" s="170">
        <f t="shared" ref="G39:H39" si="6">SUM(G31:G38)</f>
        <v>0</v>
      </c>
      <c r="H39" s="170">
        <f t="shared" si="6"/>
        <v>0</v>
      </c>
      <c r="I39" s="171" t="s">
        <v>311</v>
      </c>
      <c r="J39" s="140"/>
      <c r="K39" s="140"/>
      <c r="L39" s="140"/>
      <c r="M39" s="140"/>
      <c r="N39" s="140"/>
      <c r="O39" s="140"/>
      <c r="P39" s="140"/>
      <c r="Q39" s="140"/>
      <c r="R39" s="141"/>
      <c r="S39" s="7"/>
      <c r="T39" s="7"/>
      <c r="U39" s="7"/>
      <c r="V39" s="7"/>
      <c r="W39" s="7"/>
      <c r="X39" s="7"/>
      <c r="Y39" s="7"/>
      <c r="Z39" s="7"/>
    </row>
    <row r="40" ht="12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5.5" customHeight="1">
      <c r="A41" s="172" t="s">
        <v>312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4"/>
      <c r="S41" s="7"/>
      <c r="T41" s="7"/>
      <c r="U41" s="7"/>
      <c r="V41" s="7"/>
      <c r="W41" s="7"/>
      <c r="X41" s="7"/>
      <c r="Y41" s="7"/>
      <c r="Z41" s="7"/>
    </row>
    <row r="42" ht="25.5" customHeight="1">
      <c r="A42" s="173" t="s">
        <v>128</v>
      </c>
      <c r="B42" s="174" t="s">
        <v>313</v>
      </c>
      <c r="C42" s="14"/>
      <c r="D42" s="173" t="s">
        <v>314</v>
      </c>
      <c r="E42" s="173" t="s">
        <v>315</v>
      </c>
      <c r="F42" s="173" t="s">
        <v>316</v>
      </c>
      <c r="G42" s="173" t="s">
        <v>317</v>
      </c>
      <c r="H42" s="160" t="s">
        <v>318</v>
      </c>
      <c r="I42" s="13"/>
      <c r="J42" s="13"/>
      <c r="K42" s="13"/>
      <c r="L42" s="13"/>
      <c r="M42" s="13"/>
      <c r="N42" s="13"/>
      <c r="O42" s="13"/>
      <c r="P42" s="13"/>
      <c r="Q42" s="13"/>
      <c r="R42" s="14"/>
      <c r="S42" s="7"/>
      <c r="T42" s="7"/>
      <c r="U42" s="7"/>
      <c r="V42" s="7"/>
      <c r="W42" s="7"/>
      <c r="X42" s="7"/>
      <c r="Y42" s="7"/>
      <c r="Z42" s="7"/>
    </row>
    <row r="43" ht="19.5" customHeight="1">
      <c r="A43" s="165">
        <v>1.0</v>
      </c>
      <c r="B43" s="168"/>
      <c r="C43" s="14"/>
      <c r="D43" s="166"/>
      <c r="E43" s="166"/>
      <c r="F43" s="165"/>
      <c r="G43" s="165"/>
      <c r="H43" s="168"/>
      <c r="I43" s="13"/>
      <c r="J43" s="13"/>
      <c r="K43" s="13"/>
      <c r="L43" s="13"/>
      <c r="M43" s="13"/>
      <c r="N43" s="13"/>
      <c r="O43" s="13"/>
      <c r="P43" s="13"/>
      <c r="Q43" s="13"/>
      <c r="R43" s="14"/>
      <c r="S43" s="7"/>
      <c r="T43" s="7"/>
      <c r="U43" s="7"/>
      <c r="V43" s="7"/>
      <c r="W43" s="7"/>
      <c r="X43" s="7"/>
      <c r="Y43" s="7"/>
      <c r="Z43" s="7"/>
    </row>
    <row r="44" ht="19.5" customHeight="1">
      <c r="A44" s="161">
        <v>2.0</v>
      </c>
      <c r="B44" s="164"/>
      <c r="C44" s="14"/>
      <c r="D44" s="162"/>
      <c r="E44" s="162"/>
      <c r="F44" s="161"/>
      <c r="G44" s="161"/>
      <c r="H44" s="164"/>
      <c r="I44" s="13"/>
      <c r="J44" s="13"/>
      <c r="K44" s="13"/>
      <c r="L44" s="13"/>
      <c r="M44" s="13"/>
      <c r="N44" s="13"/>
      <c r="O44" s="13"/>
      <c r="P44" s="13"/>
      <c r="Q44" s="13"/>
      <c r="R44" s="14"/>
      <c r="S44" s="7"/>
      <c r="T44" s="7"/>
      <c r="U44" s="7"/>
      <c r="V44" s="7"/>
      <c r="W44" s="7"/>
      <c r="X44" s="7"/>
      <c r="Y44" s="7"/>
      <c r="Z44" s="7"/>
    </row>
    <row r="45" ht="19.5" customHeight="1">
      <c r="A45" s="165">
        <v>3.0</v>
      </c>
      <c r="B45" s="168"/>
      <c r="C45" s="14"/>
      <c r="D45" s="166"/>
      <c r="E45" s="166"/>
      <c r="F45" s="165"/>
      <c r="G45" s="165"/>
      <c r="H45" s="168"/>
      <c r="I45" s="13"/>
      <c r="J45" s="13"/>
      <c r="K45" s="13"/>
      <c r="L45" s="13"/>
      <c r="M45" s="13"/>
      <c r="N45" s="13"/>
      <c r="O45" s="13"/>
      <c r="P45" s="13"/>
      <c r="Q45" s="13"/>
      <c r="R45" s="14"/>
      <c r="S45" s="7"/>
      <c r="T45" s="7"/>
      <c r="U45" s="7"/>
      <c r="V45" s="7"/>
      <c r="W45" s="7"/>
      <c r="X45" s="7"/>
      <c r="Y45" s="7"/>
      <c r="Z45" s="7"/>
    </row>
    <row r="46" ht="19.5" customHeight="1">
      <c r="A46" s="161">
        <v>4.0</v>
      </c>
      <c r="B46" s="164"/>
      <c r="C46" s="14"/>
      <c r="D46" s="162"/>
      <c r="E46" s="162"/>
      <c r="F46" s="161"/>
      <c r="G46" s="161"/>
      <c r="H46" s="164"/>
      <c r="I46" s="13"/>
      <c r="J46" s="13"/>
      <c r="K46" s="13"/>
      <c r="L46" s="13"/>
      <c r="M46" s="13"/>
      <c r="N46" s="13"/>
      <c r="O46" s="13"/>
      <c r="P46" s="13"/>
      <c r="Q46" s="13"/>
      <c r="R46" s="14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6">
    <mergeCell ref="J4:L4"/>
    <mergeCell ref="J5:L5"/>
    <mergeCell ref="M5:O5"/>
    <mergeCell ref="P5:R5"/>
    <mergeCell ref="A1:O1"/>
    <mergeCell ref="P1:R1"/>
    <mergeCell ref="A2:R2"/>
    <mergeCell ref="B4:E4"/>
    <mergeCell ref="M4:O4"/>
    <mergeCell ref="P4:R4"/>
    <mergeCell ref="A9:R9"/>
    <mergeCell ref="F4:I4"/>
    <mergeCell ref="A27:I27"/>
    <mergeCell ref="A29:R29"/>
    <mergeCell ref="K30:R30"/>
    <mergeCell ref="K31:R31"/>
    <mergeCell ref="K32:R32"/>
    <mergeCell ref="K33:R33"/>
    <mergeCell ref="K34:R34"/>
    <mergeCell ref="K35:R35"/>
    <mergeCell ref="K36:R36"/>
    <mergeCell ref="K37:R37"/>
    <mergeCell ref="K38:R38"/>
    <mergeCell ref="A39:F39"/>
    <mergeCell ref="I39:R39"/>
    <mergeCell ref="H44:R44"/>
    <mergeCell ref="H45:R45"/>
    <mergeCell ref="B46:C46"/>
    <mergeCell ref="H46:R46"/>
    <mergeCell ref="A41:R41"/>
    <mergeCell ref="B42:C42"/>
    <mergeCell ref="H42:R42"/>
    <mergeCell ref="B43:C43"/>
    <mergeCell ref="H43:R43"/>
    <mergeCell ref="B44:C44"/>
    <mergeCell ref="B45:C45"/>
  </mergeCells>
  <hyperlinks>
    <hyperlink display="⬅ VỀ DASHBOARD TỔNG QUAN" location="'DASHBOARD TỔNG QUAN'!A1" ref="P1"/>
  </hyperlink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4A3B8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15.0"/>
    <col customWidth="1" min="4" max="4" width="16.0"/>
    <col customWidth="1" min="5" max="5" width="15.0"/>
    <col customWidth="1" min="6" max="6" width="16.0"/>
    <col customWidth="1" min="7" max="7" width="14.0"/>
    <col customWidth="1" min="8" max="8" width="17.0"/>
    <col customWidth="1" min="9" max="13" width="14.0"/>
    <col customWidth="1" min="14" max="14" width="15.0"/>
    <col customWidth="1" min="15" max="16" width="14.0"/>
    <col customWidth="1" min="17" max="17" width="16.0"/>
    <col customWidth="1" min="18" max="18" width="32.0"/>
  </cols>
  <sheetData>
    <row r="1" ht="31.5" customHeight="1">
      <c r="A1" s="53" t="s">
        <v>414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58" t="s">
        <v>93</v>
      </c>
      <c r="Q1" s="59"/>
      <c r="R1" s="60"/>
      <c r="S1" s="7"/>
      <c r="T1" s="7"/>
      <c r="U1" s="7"/>
      <c r="V1" s="7"/>
      <c r="W1" s="7"/>
      <c r="X1" s="7"/>
      <c r="Y1" s="7"/>
      <c r="Z1" s="7"/>
    </row>
    <row r="2" ht="19.5" customHeight="1">
      <c r="A2" s="64" t="s">
        <v>160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  <c r="S2" s="7"/>
      <c r="T2" s="7"/>
      <c r="U2" s="7"/>
      <c r="V2" s="7"/>
      <c r="W2" s="7"/>
      <c r="X2" s="7"/>
      <c r="Y2" s="7"/>
      <c r="Z2" s="7"/>
    </row>
    <row r="3" ht="9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1.75" customHeight="1">
      <c r="A4" s="7"/>
      <c r="B4" s="73" t="s">
        <v>163</v>
      </c>
      <c r="C4" s="59"/>
      <c r="D4" s="59"/>
      <c r="E4" s="60"/>
      <c r="F4" s="76" t="s">
        <v>164</v>
      </c>
      <c r="G4" s="77"/>
      <c r="H4" s="77"/>
      <c r="I4" s="78"/>
      <c r="J4" s="79" t="s">
        <v>115</v>
      </c>
      <c r="K4" s="13"/>
      <c r="L4" s="14"/>
      <c r="M4" s="81" t="s">
        <v>165</v>
      </c>
      <c r="N4" s="82"/>
      <c r="O4" s="83"/>
      <c r="P4" s="84" t="s">
        <v>166</v>
      </c>
      <c r="Q4" s="13"/>
      <c r="R4" s="14"/>
      <c r="S4" s="7"/>
      <c r="T4" s="7"/>
      <c r="U4" s="7"/>
      <c r="V4" s="7"/>
      <c r="W4" s="7"/>
      <c r="X4" s="7"/>
      <c r="Y4" s="7"/>
      <c r="Z4" s="7"/>
    </row>
    <row r="5" ht="31.5" customHeight="1">
      <c r="A5" s="7"/>
      <c r="B5" s="86" t="s">
        <v>172</v>
      </c>
      <c r="C5" s="87">
        <v>626.0</v>
      </c>
      <c r="D5" s="88" t="str">
        <f>IF(L27&gt;0, L27, "")</f>
        <v/>
      </c>
      <c r="E5" s="90">
        <f>IF(C5&gt;0, D5/C5, 0)</f>
        <v>0</v>
      </c>
      <c r="F5" s="91">
        <v>157.0</v>
      </c>
      <c r="G5" s="92" t="str">
        <f>IF(O27&gt;0, O27, "")</f>
        <v/>
      </c>
      <c r="H5" s="93" t="s">
        <v>173</v>
      </c>
      <c r="I5" s="96">
        <f>IF(F5&gt;0, G5/F5, 0)</f>
        <v>0</v>
      </c>
      <c r="J5" s="97" t="str">
        <f>IF(D5&gt;0, G5/D5, 0)</f>
        <v>#DIV/0!</v>
      </c>
      <c r="K5" s="13"/>
      <c r="L5" s="14"/>
      <c r="M5" s="100">
        <f>G5*1300000</f>
        <v>0</v>
      </c>
      <c r="N5" s="82"/>
      <c r="O5" s="83"/>
      <c r="P5" s="101" t="str">
        <f>IF(D5&gt;=C5, "🟢 Hoàn thành kế hoạch", IF(D5&gt;0, "🟡 Đang bám sát tiến độ", "⚪ Đang cập nhật dữ liệu"))</f>
        <v>🟢 Hoàn thành kế hoạch</v>
      </c>
      <c r="Q5" s="13"/>
      <c r="R5" s="14"/>
      <c r="S5" s="7"/>
      <c r="T5" s="7"/>
      <c r="U5" s="7"/>
      <c r="V5" s="7"/>
      <c r="W5" s="7"/>
      <c r="X5" s="7"/>
      <c r="Y5" s="7"/>
      <c r="Z5" s="7"/>
    </row>
    <row r="6" ht="7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7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7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5.5" customHeight="1">
      <c r="A9" s="103" t="s">
        <v>191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4"/>
      <c r="S9" s="7"/>
      <c r="T9" s="7"/>
      <c r="U9" s="7"/>
      <c r="V9" s="7"/>
      <c r="W9" s="7"/>
      <c r="X9" s="7"/>
      <c r="Y9" s="7"/>
      <c r="Z9" s="7"/>
    </row>
    <row r="10" ht="31.5" customHeight="1">
      <c r="A10" s="44" t="s">
        <v>128</v>
      </c>
      <c r="B10" s="44" t="s">
        <v>195</v>
      </c>
      <c r="C10" s="44" t="s">
        <v>196</v>
      </c>
      <c r="D10" s="44" t="s">
        <v>198</v>
      </c>
      <c r="E10" s="44" t="s">
        <v>200</v>
      </c>
      <c r="F10" s="44" t="s">
        <v>201</v>
      </c>
      <c r="G10" s="44" t="s">
        <v>1</v>
      </c>
      <c r="H10" s="44" t="s">
        <v>203</v>
      </c>
      <c r="I10" s="44" t="s">
        <v>204</v>
      </c>
      <c r="J10" s="108" t="s">
        <v>207</v>
      </c>
      <c r="K10" s="108" t="s">
        <v>209</v>
      </c>
      <c r="L10" s="108" t="s">
        <v>210</v>
      </c>
      <c r="M10" s="108" t="s">
        <v>212</v>
      </c>
      <c r="N10" s="110" t="s">
        <v>213</v>
      </c>
      <c r="O10" s="110" t="s">
        <v>216</v>
      </c>
      <c r="P10" s="110" t="s">
        <v>217</v>
      </c>
      <c r="Q10" s="110" t="s">
        <v>218</v>
      </c>
      <c r="R10" s="111" t="s">
        <v>220</v>
      </c>
      <c r="S10" s="7"/>
      <c r="T10" s="7"/>
      <c r="U10" s="7"/>
      <c r="V10" s="7"/>
      <c r="W10" s="7"/>
      <c r="X10" s="7"/>
      <c r="Y10" s="7"/>
      <c r="Z10" s="7"/>
    </row>
    <row r="11" ht="21.75" customHeight="1">
      <c r="A11" s="112">
        <v>1.0</v>
      </c>
      <c r="B11" s="113"/>
      <c r="C11" s="112"/>
      <c r="D11" s="114"/>
      <c r="E11" s="114"/>
      <c r="F11" s="115"/>
      <c r="G11" s="112"/>
      <c r="H11" s="112"/>
      <c r="I11" s="116"/>
      <c r="J11" s="117"/>
      <c r="K11" s="117"/>
      <c r="L11" s="118"/>
      <c r="M11" s="119" t="str">
        <f t="shared" ref="M11:M26" si="1">IF(K11="","",IF(K11&gt;0,L11/K11,0))</f>
        <v/>
      </c>
      <c r="N11" s="117"/>
      <c r="O11" s="120"/>
      <c r="P11" s="121" t="str">
        <f t="shared" ref="P11:P26" si="2">IF(N11="","",IF(N11&gt;0,O11/N11,0))</f>
        <v/>
      </c>
      <c r="Q11" s="122" t="str">
        <f t="shared" ref="Q11:Q26" si="3">IF(L11="","",IF(L11&gt;0,O11/L11,0))</f>
        <v/>
      </c>
      <c r="R11" s="114"/>
      <c r="S11" s="7"/>
      <c r="T11" s="7"/>
      <c r="U11" s="7"/>
      <c r="V11" s="7"/>
      <c r="W11" s="7"/>
      <c r="X11" s="7"/>
      <c r="Y11" s="7"/>
      <c r="Z11" s="7"/>
    </row>
    <row r="12" ht="21.75" customHeight="1">
      <c r="A12" s="123">
        <v>2.0</v>
      </c>
      <c r="B12" s="124"/>
      <c r="C12" s="123"/>
      <c r="D12" s="125"/>
      <c r="E12" s="125"/>
      <c r="F12" s="126"/>
      <c r="G12" s="123"/>
      <c r="H12" s="123"/>
      <c r="I12" s="127"/>
      <c r="J12" s="128"/>
      <c r="K12" s="128"/>
      <c r="L12" s="129"/>
      <c r="M12" s="130" t="str">
        <f t="shared" si="1"/>
        <v/>
      </c>
      <c r="N12" s="128"/>
      <c r="O12" s="132"/>
      <c r="P12" s="133" t="str">
        <f t="shared" si="2"/>
        <v/>
      </c>
      <c r="Q12" s="134" t="str">
        <f t="shared" si="3"/>
        <v/>
      </c>
      <c r="R12" s="125"/>
      <c r="S12" s="7"/>
      <c r="T12" s="7"/>
      <c r="U12" s="7"/>
      <c r="V12" s="7"/>
      <c r="W12" s="7"/>
      <c r="X12" s="7"/>
      <c r="Y12" s="7"/>
      <c r="Z12" s="7"/>
    </row>
    <row r="13" ht="21.75" customHeight="1">
      <c r="A13" s="112">
        <v>3.0</v>
      </c>
      <c r="B13" s="113"/>
      <c r="C13" s="112"/>
      <c r="D13" s="114"/>
      <c r="E13" s="114"/>
      <c r="F13" s="115"/>
      <c r="G13" s="112"/>
      <c r="H13" s="112"/>
      <c r="I13" s="116"/>
      <c r="J13" s="117"/>
      <c r="K13" s="117"/>
      <c r="L13" s="118"/>
      <c r="M13" s="119" t="str">
        <f t="shared" si="1"/>
        <v/>
      </c>
      <c r="N13" s="117"/>
      <c r="O13" s="120"/>
      <c r="P13" s="121" t="str">
        <f t="shared" si="2"/>
        <v/>
      </c>
      <c r="Q13" s="122" t="str">
        <f t="shared" si="3"/>
        <v/>
      </c>
      <c r="R13" s="114"/>
      <c r="S13" s="7"/>
      <c r="T13" s="7"/>
      <c r="U13" s="7"/>
      <c r="V13" s="7"/>
      <c r="W13" s="7"/>
      <c r="X13" s="7"/>
      <c r="Y13" s="7"/>
      <c r="Z13" s="7"/>
    </row>
    <row r="14" ht="21.75" customHeight="1">
      <c r="A14" s="123">
        <v>4.0</v>
      </c>
      <c r="B14" s="124"/>
      <c r="C14" s="123"/>
      <c r="D14" s="125"/>
      <c r="E14" s="125"/>
      <c r="F14" s="126"/>
      <c r="G14" s="123"/>
      <c r="H14" s="123"/>
      <c r="I14" s="127"/>
      <c r="J14" s="128"/>
      <c r="K14" s="128"/>
      <c r="L14" s="129"/>
      <c r="M14" s="130" t="str">
        <f t="shared" si="1"/>
        <v/>
      </c>
      <c r="N14" s="128"/>
      <c r="O14" s="132"/>
      <c r="P14" s="133" t="str">
        <f t="shared" si="2"/>
        <v/>
      </c>
      <c r="Q14" s="134" t="str">
        <f t="shared" si="3"/>
        <v/>
      </c>
      <c r="R14" s="125"/>
      <c r="S14" s="7"/>
      <c r="T14" s="7"/>
      <c r="U14" s="7"/>
      <c r="V14" s="7"/>
      <c r="W14" s="7"/>
      <c r="X14" s="7"/>
      <c r="Y14" s="7"/>
      <c r="Z14" s="7"/>
    </row>
    <row r="15" ht="21.75" customHeight="1">
      <c r="A15" s="112">
        <v>5.0</v>
      </c>
      <c r="B15" s="113"/>
      <c r="C15" s="112"/>
      <c r="D15" s="114"/>
      <c r="E15" s="114"/>
      <c r="F15" s="115"/>
      <c r="G15" s="112"/>
      <c r="H15" s="112"/>
      <c r="I15" s="116"/>
      <c r="J15" s="117"/>
      <c r="K15" s="117"/>
      <c r="L15" s="118"/>
      <c r="M15" s="119" t="str">
        <f t="shared" si="1"/>
        <v/>
      </c>
      <c r="N15" s="117"/>
      <c r="O15" s="120"/>
      <c r="P15" s="121" t="str">
        <f t="shared" si="2"/>
        <v/>
      </c>
      <c r="Q15" s="122" t="str">
        <f t="shared" si="3"/>
        <v/>
      </c>
      <c r="R15" s="114"/>
      <c r="S15" s="7"/>
      <c r="T15" s="7"/>
      <c r="U15" s="7"/>
      <c r="V15" s="7"/>
      <c r="W15" s="7"/>
      <c r="X15" s="7"/>
      <c r="Y15" s="7"/>
      <c r="Z15" s="7"/>
    </row>
    <row r="16" ht="21.75" customHeight="1">
      <c r="A16" s="123">
        <v>6.0</v>
      </c>
      <c r="B16" s="124"/>
      <c r="C16" s="123"/>
      <c r="D16" s="125"/>
      <c r="E16" s="125"/>
      <c r="F16" s="126"/>
      <c r="G16" s="123"/>
      <c r="H16" s="123"/>
      <c r="I16" s="127"/>
      <c r="J16" s="128"/>
      <c r="K16" s="128"/>
      <c r="L16" s="129"/>
      <c r="M16" s="130" t="str">
        <f t="shared" si="1"/>
        <v/>
      </c>
      <c r="N16" s="128"/>
      <c r="O16" s="132"/>
      <c r="P16" s="133" t="str">
        <f t="shared" si="2"/>
        <v/>
      </c>
      <c r="Q16" s="134" t="str">
        <f t="shared" si="3"/>
        <v/>
      </c>
      <c r="R16" s="125"/>
      <c r="S16" s="7"/>
      <c r="T16" s="7"/>
      <c r="U16" s="7"/>
      <c r="V16" s="7"/>
      <c r="W16" s="7"/>
      <c r="X16" s="7"/>
      <c r="Y16" s="7"/>
      <c r="Z16" s="7"/>
    </row>
    <row r="17" ht="21.75" customHeight="1">
      <c r="A17" s="112">
        <v>7.0</v>
      </c>
      <c r="B17" s="113"/>
      <c r="C17" s="112"/>
      <c r="D17" s="114"/>
      <c r="E17" s="114"/>
      <c r="F17" s="115"/>
      <c r="G17" s="112"/>
      <c r="H17" s="112"/>
      <c r="I17" s="116"/>
      <c r="J17" s="117"/>
      <c r="K17" s="117"/>
      <c r="L17" s="118"/>
      <c r="M17" s="119" t="str">
        <f t="shared" si="1"/>
        <v/>
      </c>
      <c r="N17" s="117"/>
      <c r="O17" s="120"/>
      <c r="P17" s="121" t="str">
        <f t="shared" si="2"/>
        <v/>
      </c>
      <c r="Q17" s="122" t="str">
        <f t="shared" si="3"/>
        <v/>
      </c>
      <c r="R17" s="114"/>
      <c r="S17" s="7"/>
      <c r="T17" s="7"/>
      <c r="U17" s="7"/>
      <c r="V17" s="7"/>
      <c r="W17" s="7"/>
      <c r="X17" s="7"/>
      <c r="Y17" s="7"/>
      <c r="Z17" s="7"/>
    </row>
    <row r="18" ht="21.75" customHeight="1">
      <c r="A18" s="123">
        <v>8.0</v>
      </c>
      <c r="B18" s="124"/>
      <c r="C18" s="123"/>
      <c r="D18" s="125"/>
      <c r="E18" s="125"/>
      <c r="F18" s="126"/>
      <c r="G18" s="123"/>
      <c r="H18" s="123"/>
      <c r="I18" s="127"/>
      <c r="J18" s="128"/>
      <c r="K18" s="128"/>
      <c r="L18" s="129"/>
      <c r="M18" s="130" t="str">
        <f t="shared" si="1"/>
        <v/>
      </c>
      <c r="N18" s="128"/>
      <c r="O18" s="132"/>
      <c r="P18" s="133" t="str">
        <f t="shared" si="2"/>
        <v/>
      </c>
      <c r="Q18" s="134" t="str">
        <f t="shared" si="3"/>
        <v/>
      </c>
      <c r="R18" s="125"/>
      <c r="S18" s="7"/>
      <c r="T18" s="7"/>
      <c r="U18" s="7"/>
      <c r="V18" s="7"/>
      <c r="W18" s="7"/>
      <c r="X18" s="7"/>
      <c r="Y18" s="7"/>
      <c r="Z18" s="7"/>
    </row>
    <row r="19" ht="21.75" customHeight="1">
      <c r="A19" s="112">
        <v>9.0</v>
      </c>
      <c r="B19" s="113"/>
      <c r="C19" s="112"/>
      <c r="D19" s="114"/>
      <c r="E19" s="114"/>
      <c r="F19" s="115"/>
      <c r="G19" s="112"/>
      <c r="H19" s="112"/>
      <c r="I19" s="116"/>
      <c r="J19" s="117"/>
      <c r="K19" s="117"/>
      <c r="L19" s="118"/>
      <c r="M19" s="119" t="str">
        <f t="shared" si="1"/>
        <v/>
      </c>
      <c r="N19" s="117"/>
      <c r="O19" s="120"/>
      <c r="P19" s="121" t="str">
        <f t="shared" si="2"/>
        <v/>
      </c>
      <c r="Q19" s="122" t="str">
        <f t="shared" si="3"/>
        <v/>
      </c>
      <c r="R19" s="114"/>
      <c r="S19" s="7"/>
      <c r="T19" s="7"/>
      <c r="U19" s="7"/>
      <c r="V19" s="7"/>
      <c r="W19" s="7"/>
      <c r="X19" s="7"/>
      <c r="Y19" s="7"/>
      <c r="Z19" s="7"/>
    </row>
    <row r="20" ht="21.75" customHeight="1">
      <c r="A20" s="123">
        <v>10.0</v>
      </c>
      <c r="B20" s="124"/>
      <c r="C20" s="123"/>
      <c r="D20" s="125"/>
      <c r="E20" s="125"/>
      <c r="F20" s="126"/>
      <c r="G20" s="123"/>
      <c r="H20" s="123"/>
      <c r="I20" s="127"/>
      <c r="J20" s="128"/>
      <c r="K20" s="128"/>
      <c r="L20" s="129"/>
      <c r="M20" s="130" t="str">
        <f t="shared" si="1"/>
        <v/>
      </c>
      <c r="N20" s="128"/>
      <c r="O20" s="132"/>
      <c r="P20" s="133" t="str">
        <f t="shared" si="2"/>
        <v/>
      </c>
      <c r="Q20" s="134" t="str">
        <f t="shared" si="3"/>
        <v/>
      </c>
      <c r="R20" s="125"/>
      <c r="S20" s="7"/>
      <c r="T20" s="7"/>
      <c r="U20" s="7"/>
      <c r="V20" s="7"/>
      <c r="W20" s="7"/>
      <c r="X20" s="7"/>
      <c r="Y20" s="7"/>
      <c r="Z20" s="7"/>
    </row>
    <row r="21" ht="21.75" customHeight="1">
      <c r="A21" s="112">
        <v>11.0</v>
      </c>
      <c r="B21" s="113"/>
      <c r="C21" s="112"/>
      <c r="D21" s="114"/>
      <c r="E21" s="114"/>
      <c r="F21" s="115"/>
      <c r="G21" s="112"/>
      <c r="H21" s="112"/>
      <c r="I21" s="116"/>
      <c r="J21" s="117"/>
      <c r="K21" s="117"/>
      <c r="L21" s="118"/>
      <c r="M21" s="119" t="str">
        <f t="shared" si="1"/>
        <v/>
      </c>
      <c r="N21" s="117"/>
      <c r="O21" s="120"/>
      <c r="P21" s="121" t="str">
        <f t="shared" si="2"/>
        <v/>
      </c>
      <c r="Q21" s="122" t="str">
        <f t="shared" si="3"/>
        <v/>
      </c>
      <c r="R21" s="114"/>
      <c r="S21" s="7"/>
      <c r="T21" s="7"/>
      <c r="U21" s="7"/>
      <c r="V21" s="7"/>
      <c r="W21" s="7"/>
      <c r="X21" s="7"/>
      <c r="Y21" s="7"/>
      <c r="Z21" s="7"/>
    </row>
    <row r="22" ht="21.75" customHeight="1">
      <c r="A22" s="123">
        <v>12.0</v>
      </c>
      <c r="B22" s="124"/>
      <c r="C22" s="123"/>
      <c r="D22" s="125"/>
      <c r="E22" s="125"/>
      <c r="F22" s="126"/>
      <c r="G22" s="123"/>
      <c r="H22" s="123"/>
      <c r="I22" s="127"/>
      <c r="J22" s="128"/>
      <c r="K22" s="128"/>
      <c r="L22" s="129"/>
      <c r="M22" s="130" t="str">
        <f t="shared" si="1"/>
        <v/>
      </c>
      <c r="N22" s="128"/>
      <c r="O22" s="132"/>
      <c r="P22" s="133" t="str">
        <f t="shared" si="2"/>
        <v/>
      </c>
      <c r="Q22" s="134" t="str">
        <f t="shared" si="3"/>
        <v/>
      </c>
      <c r="R22" s="125"/>
      <c r="S22" s="7"/>
      <c r="T22" s="7"/>
      <c r="U22" s="7"/>
      <c r="V22" s="7"/>
      <c r="W22" s="7"/>
      <c r="X22" s="7"/>
      <c r="Y22" s="7"/>
      <c r="Z22" s="7"/>
    </row>
    <row r="23" ht="21.75" customHeight="1">
      <c r="A23" s="112">
        <v>13.0</v>
      </c>
      <c r="B23" s="113"/>
      <c r="C23" s="112"/>
      <c r="D23" s="114"/>
      <c r="E23" s="114"/>
      <c r="F23" s="115"/>
      <c r="G23" s="112"/>
      <c r="H23" s="112"/>
      <c r="I23" s="116"/>
      <c r="J23" s="117"/>
      <c r="K23" s="117"/>
      <c r="L23" s="118"/>
      <c r="M23" s="119" t="str">
        <f t="shared" si="1"/>
        <v/>
      </c>
      <c r="N23" s="117"/>
      <c r="O23" s="120"/>
      <c r="P23" s="121" t="str">
        <f t="shared" si="2"/>
        <v/>
      </c>
      <c r="Q23" s="122" t="str">
        <f t="shared" si="3"/>
        <v/>
      </c>
      <c r="R23" s="114"/>
      <c r="S23" s="7"/>
      <c r="T23" s="7"/>
      <c r="U23" s="7"/>
      <c r="V23" s="7"/>
      <c r="W23" s="7"/>
      <c r="X23" s="7"/>
      <c r="Y23" s="7"/>
      <c r="Z23" s="7"/>
    </row>
    <row r="24" ht="21.75" customHeight="1">
      <c r="A24" s="123">
        <v>14.0</v>
      </c>
      <c r="B24" s="124"/>
      <c r="C24" s="123"/>
      <c r="D24" s="125"/>
      <c r="E24" s="125"/>
      <c r="F24" s="126"/>
      <c r="G24" s="123"/>
      <c r="H24" s="123"/>
      <c r="I24" s="127"/>
      <c r="J24" s="128"/>
      <c r="K24" s="128"/>
      <c r="L24" s="129"/>
      <c r="M24" s="130" t="str">
        <f t="shared" si="1"/>
        <v/>
      </c>
      <c r="N24" s="128"/>
      <c r="O24" s="132"/>
      <c r="P24" s="133" t="str">
        <f t="shared" si="2"/>
        <v/>
      </c>
      <c r="Q24" s="134" t="str">
        <f t="shared" si="3"/>
        <v/>
      </c>
      <c r="R24" s="125"/>
      <c r="S24" s="7"/>
      <c r="T24" s="7"/>
      <c r="U24" s="7"/>
      <c r="V24" s="7"/>
      <c r="W24" s="7"/>
      <c r="X24" s="7"/>
      <c r="Y24" s="7"/>
      <c r="Z24" s="7"/>
    </row>
    <row r="25" ht="21.75" customHeight="1">
      <c r="A25" s="112">
        <v>15.0</v>
      </c>
      <c r="B25" s="113"/>
      <c r="C25" s="112"/>
      <c r="D25" s="114"/>
      <c r="E25" s="114"/>
      <c r="F25" s="115"/>
      <c r="G25" s="112"/>
      <c r="H25" s="112"/>
      <c r="I25" s="116"/>
      <c r="J25" s="117"/>
      <c r="K25" s="117"/>
      <c r="L25" s="118"/>
      <c r="M25" s="119" t="str">
        <f t="shared" si="1"/>
        <v/>
      </c>
      <c r="N25" s="117"/>
      <c r="O25" s="120"/>
      <c r="P25" s="121" t="str">
        <f t="shared" si="2"/>
        <v/>
      </c>
      <c r="Q25" s="122" t="str">
        <f t="shared" si="3"/>
        <v/>
      </c>
      <c r="R25" s="114"/>
      <c r="S25" s="7"/>
      <c r="T25" s="7"/>
      <c r="U25" s="7"/>
      <c r="V25" s="7"/>
      <c r="W25" s="7"/>
      <c r="X25" s="7"/>
      <c r="Y25" s="7"/>
      <c r="Z25" s="7"/>
    </row>
    <row r="26" ht="21.75" customHeight="1">
      <c r="A26" s="123"/>
      <c r="B26" s="124"/>
      <c r="C26" s="123"/>
      <c r="D26" s="125"/>
      <c r="E26" s="125"/>
      <c r="F26" s="126"/>
      <c r="G26" s="123"/>
      <c r="H26" s="123"/>
      <c r="I26" s="127"/>
      <c r="J26" s="128"/>
      <c r="K26" s="128"/>
      <c r="L26" s="129"/>
      <c r="M26" s="130" t="str">
        <f t="shared" si="1"/>
        <v/>
      </c>
      <c r="N26" s="128"/>
      <c r="O26" s="132"/>
      <c r="P26" s="133" t="str">
        <f t="shared" si="2"/>
        <v/>
      </c>
      <c r="Q26" s="134" t="str">
        <f t="shared" si="3"/>
        <v/>
      </c>
      <c r="R26" s="125"/>
      <c r="S26" s="7"/>
      <c r="T26" s="7"/>
      <c r="U26" s="7"/>
      <c r="V26" s="7"/>
      <c r="W26" s="7"/>
      <c r="X26" s="7"/>
      <c r="Y26" s="7"/>
      <c r="Z26" s="7"/>
    </row>
    <row r="27" ht="25.5" customHeight="1">
      <c r="A27" s="138" t="s">
        <v>415</v>
      </c>
      <c r="B27" s="140"/>
      <c r="C27" s="140"/>
      <c r="D27" s="140"/>
      <c r="E27" s="140"/>
      <c r="F27" s="140"/>
      <c r="G27" s="140"/>
      <c r="H27" s="140"/>
      <c r="I27" s="141"/>
      <c r="J27" s="142">
        <f t="shared" ref="J27:L27" si="4">SUM(J11:J26)</f>
        <v>0</v>
      </c>
      <c r="K27" s="142">
        <f t="shared" si="4"/>
        <v>0</v>
      </c>
      <c r="L27" s="143">
        <f t="shared" si="4"/>
        <v>0</v>
      </c>
      <c r="M27" s="144">
        <f>IF(K27&gt;0, L27/K27, 0)</f>
        <v>0</v>
      </c>
      <c r="N27" s="142">
        <f t="shared" ref="N27:O27" si="5">SUM(N11:N26)</f>
        <v>0</v>
      </c>
      <c r="O27" s="145">
        <f t="shared" si="5"/>
        <v>0</v>
      </c>
      <c r="P27" s="146">
        <f>IF(N27&gt;0, O27/N27, 0)</f>
        <v>0</v>
      </c>
      <c r="Q27" s="147">
        <f>IF(L27&gt;0, O27/L27, 0)</f>
        <v>0</v>
      </c>
      <c r="R27" s="148" t="s">
        <v>373</v>
      </c>
      <c r="S27" s="7"/>
      <c r="T27" s="7"/>
      <c r="U27" s="7"/>
      <c r="V27" s="7"/>
      <c r="W27" s="7"/>
      <c r="X27" s="7"/>
      <c r="Y27" s="7"/>
      <c r="Z27" s="7"/>
    </row>
    <row r="28" ht="12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5.5" customHeight="1">
      <c r="A29" s="153" t="s">
        <v>292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4"/>
      <c r="S29" s="7"/>
      <c r="T29" s="7"/>
      <c r="U29" s="7"/>
      <c r="V29" s="7"/>
      <c r="W29" s="7"/>
      <c r="X29" s="7"/>
      <c r="Y29" s="7"/>
      <c r="Z29" s="7"/>
    </row>
    <row r="30" ht="25.5" customHeight="1">
      <c r="A30" s="157" t="s">
        <v>128</v>
      </c>
      <c r="B30" s="157" t="s">
        <v>294</v>
      </c>
      <c r="C30" s="157" t="s">
        <v>295</v>
      </c>
      <c r="D30" s="157" t="s">
        <v>296</v>
      </c>
      <c r="E30" s="157" t="s">
        <v>297</v>
      </c>
      <c r="F30" s="157" t="s">
        <v>298</v>
      </c>
      <c r="G30" s="157" t="s">
        <v>299</v>
      </c>
      <c r="H30" s="157" t="s">
        <v>300</v>
      </c>
      <c r="I30" s="157" t="s">
        <v>301</v>
      </c>
      <c r="J30" s="157" t="s">
        <v>302</v>
      </c>
      <c r="K30" s="160" t="s">
        <v>303</v>
      </c>
      <c r="L30" s="13"/>
      <c r="M30" s="13"/>
      <c r="N30" s="13"/>
      <c r="O30" s="13"/>
      <c r="P30" s="13"/>
      <c r="Q30" s="13"/>
      <c r="R30" s="14"/>
      <c r="S30" s="7"/>
      <c r="T30" s="7"/>
      <c r="U30" s="7"/>
      <c r="V30" s="7"/>
      <c r="W30" s="7"/>
      <c r="X30" s="7"/>
      <c r="Y30" s="7"/>
      <c r="Z30" s="7"/>
    </row>
    <row r="31" ht="19.5" customHeight="1">
      <c r="A31" s="165">
        <v>1.0</v>
      </c>
      <c r="B31" s="166"/>
      <c r="C31" s="166"/>
      <c r="D31" s="166"/>
      <c r="E31" s="166"/>
      <c r="F31" s="166"/>
      <c r="G31" s="167"/>
      <c r="H31" s="167"/>
      <c r="I31" s="166"/>
      <c r="J31" s="166"/>
      <c r="K31" s="168"/>
      <c r="L31" s="13"/>
      <c r="M31" s="13"/>
      <c r="N31" s="13"/>
      <c r="O31" s="13"/>
      <c r="P31" s="13"/>
      <c r="Q31" s="13"/>
      <c r="R31" s="14"/>
      <c r="S31" s="7"/>
      <c r="T31" s="7"/>
      <c r="U31" s="7"/>
      <c r="V31" s="7"/>
      <c r="W31" s="7"/>
      <c r="X31" s="7"/>
      <c r="Y31" s="7"/>
      <c r="Z31" s="7"/>
    </row>
    <row r="32" ht="19.5" customHeight="1">
      <c r="A32" s="161">
        <v>2.0</v>
      </c>
      <c r="B32" s="162"/>
      <c r="C32" s="162"/>
      <c r="D32" s="162"/>
      <c r="E32" s="162"/>
      <c r="F32" s="162"/>
      <c r="G32" s="163"/>
      <c r="H32" s="163"/>
      <c r="I32" s="162"/>
      <c r="J32" s="162"/>
      <c r="K32" s="164"/>
      <c r="L32" s="13"/>
      <c r="M32" s="13"/>
      <c r="N32" s="13"/>
      <c r="O32" s="13"/>
      <c r="P32" s="13"/>
      <c r="Q32" s="13"/>
      <c r="R32" s="14"/>
      <c r="S32" s="7"/>
      <c r="T32" s="7"/>
      <c r="U32" s="7"/>
      <c r="V32" s="7"/>
      <c r="W32" s="7"/>
      <c r="X32" s="7"/>
      <c r="Y32" s="7"/>
      <c r="Z32" s="7"/>
    </row>
    <row r="33" ht="19.5" customHeight="1">
      <c r="A33" s="165">
        <v>3.0</v>
      </c>
      <c r="B33" s="166"/>
      <c r="C33" s="166"/>
      <c r="D33" s="166"/>
      <c r="E33" s="166"/>
      <c r="F33" s="166"/>
      <c r="G33" s="167"/>
      <c r="H33" s="167"/>
      <c r="I33" s="166"/>
      <c r="J33" s="166"/>
      <c r="K33" s="168"/>
      <c r="L33" s="13"/>
      <c r="M33" s="13"/>
      <c r="N33" s="13"/>
      <c r="O33" s="13"/>
      <c r="P33" s="13"/>
      <c r="Q33" s="13"/>
      <c r="R33" s="14"/>
      <c r="S33" s="7"/>
      <c r="T33" s="7"/>
      <c r="U33" s="7"/>
      <c r="V33" s="7"/>
      <c r="W33" s="7"/>
      <c r="X33" s="7"/>
      <c r="Y33" s="7"/>
      <c r="Z33" s="7"/>
    </row>
    <row r="34" ht="19.5" customHeight="1">
      <c r="A34" s="161">
        <v>4.0</v>
      </c>
      <c r="B34" s="162"/>
      <c r="C34" s="162"/>
      <c r="D34" s="162"/>
      <c r="E34" s="162"/>
      <c r="F34" s="162"/>
      <c r="G34" s="163"/>
      <c r="H34" s="163"/>
      <c r="I34" s="162"/>
      <c r="J34" s="162"/>
      <c r="K34" s="164"/>
      <c r="L34" s="13"/>
      <c r="M34" s="13"/>
      <c r="N34" s="13"/>
      <c r="O34" s="13"/>
      <c r="P34" s="13"/>
      <c r="Q34" s="13"/>
      <c r="R34" s="14"/>
      <c r="S34" s="7"/>
      <c r="T34" s="7"/>
      <c r="U34" s="7"/>
      <c r="V34" s="7"/>
      <c r="W34" s="7"/>
      <c r="X34" s="7"/>
      <c r="Y34" s="7"/>
      <c r="Z34" s="7"/>
    </row>
    <row r="35" ht="19.5" customHeight="1">
      <c r="A35" s="165">
        <v>5.0</v>
      </c>
      <c r="B35" s="166"/>
      <c r="C35" s="166"/>
      <c r="D35" s="166"/>
      <c r="E35" s="166"/>
      <c r="F35" s="166"/>
      <c r="G35" s="167"/>
      <c r="H35" s="167"/>
      <c r="I35" s="166"/>
      <c r="J35" s="166"/>
      <c r="K35" s="168"/>
      <c r="L35" s="13"/>
      <c r="M35" s="13"/>
      <c r="N35" s="13"/>
      <c r="O35" s="13"/>
      <c r="P35" s="13"/>
      <c r="Q35" s="13"/>
      <c r="R35" s="14"/>
      <c r="S35" s="7"/>
      <c r="T35" s="7"/>
      <c r="U35" s="7"/>
      <c r="V35" s="7"/>
      <c r="W35" s="7"/>
      <c r="X35" s="7"/>
      <c r="Y35" s="7"/>
      <c r="Z35" s="7"/>
    </row>
    <row r="36" ht="19.5" customHeight="1">
      <c r="A36" s="161">
        <v>6.0</v>
      </c>
      <c r="B36" s="162"/>
      <c r="C36" s="162"/>
      <c r="D36" s="162"/>
      <c r="E36" s="162"/>
      <c r="F36" s="162"/>
      <c r="G36" s="163"/>
      <c r="H36" s="163"/>
      <c r="I36" s="162"/>
      <c r="J36" s="162"/>
      <c r="K36" s="164"/>
      <c r="L36" s="13"/>
      <c r="M36" s="13"/>
      <c r="N36" s="13"/>
      <c r="O36" s="13"/>
      <c r="P36" s="13"/>
      <c r="Q36" s="13"/>
      <c r="R36" s="14"/>
      <c r="S36" s="7"/>
      <c r="T36" s="7"/>
      <c r="U36" s="7"/>
      <c r="V36" s="7"/>
      <c r="W36" s="7"/>
      <c r="X36" s="7"/>
      <c r="Y36" s="7"/>
      <c r="Z36" s="7"/>
    </row>
    <row r="37" ht="19.5" customHeight="1">
      <c r="A37" s="165">
        <v>7.0</v>
      </c>
      <c r="B37" s="166"/>
      <c r="C37" s="166"/>
      <c r="D37" s="166"/>
      <c r="E37" s="166"/>
      <c r="F37" s="166"/>
      <c r="G37" s="167"/>
      <c r="H37" s="167"/>
      <c r="I37" s="166"/>
      <c r="J37" s="166"/>
      <c r="K37" s="168"/>
      <c r="L37" s="13"/>
      <c r="M37" s="13"/>
      <c r="N37" s="13"/>
      <c r="O37" s="13"/>
      <c r="P37" s="13"/>
      <c r="Q37" s="13"/>
      <c r="R37" s="14"/>
      <c r="S37" s="7"/>
      <c r="T37" s="7"/>
      <c r="U37" s="7"/>
      <c r="V37" s="7"/>
      <c r="W37" s="7"/>
      <c r="X37" s="7"/>
      <c r="Y37" s="7"/>
      <c r="Z37" s="7"/>
    </row>
    <row r="38" ht="19.5" customHeight="1">
      <c r="A38" s="161">
        <v>8.0</v>
      </c>
      <c r="B38" s="162"/>
      <c r="C38" s="162"/>
      <c r="D38" s="162"/>
      <c r="E38" s="162"/>
      <c r="F38" s="162"/>
      <c r="G38" s="163"/>
      <c r="H38" s="163"/>
      <c r="I38" s="162"/>
      <c r="J38" s="162"/>
      <c r="K38" s="164"/>
      <c r="L38" s="13"/>
      <c r="M38" s="13"/>
      <c r="N38" s="13"/>
      <c r="O38" s="13"/>
      <c r="P38" s="13"/>
      <c r="Q38" s="13"/>
      <c r="R38" s="14"/>
      <c r="S38" s="7"/>
      <c r="T38" s="7"/>
      <c r="U38" s="7"/>
      <c r="V38" s="7"/>
      <c r="W38" s="7"/>
      <c r="X38" s="7"/>
      <c r="Y38" s="7"/>
      <c r="Z38" s="7"/>
    </row>
    <row r="39" ht="24.0" customHeight="1">
      <c r="A39" s="169" t="s">
        <v>308</v>
      </c>
      <c r="B39" s="140"/>
      <c r="C39" s="140"/>
      <c r="D39" s="140"/>
      <c r="E39" s="140"/>
      <c r="F39" s="141"/>
      <c r="G39" s="170">
        <f t="shared" ref="G39:H39" si="6">SUM(G31:G38)</f>
        <v>0</v>
      </c>
      <c r="H39" s="170">
        <f t="shared" si="6"/>
        <v>0</v>
      </c>
      <c r="I39" s="171" t="s">
        <v>311</v>
      </c>
      <c r="J39" s="140"/>
      <c r="K39" s="140"/>
      <c r="L39" s="140"/>
      <c r="M39" s="140"/>
      <c r="N39" s="140"/>
      <c r="O39" s="140"/>
      <c r="P39" s="140"/>
      <c r="Q39" s="140"/>
      <c r="R39" s="141"/>
      <c r="S39" s="7"/>
      <c r="T39" s="7"/>
      <c r="U39" s="7"/>
      <c r="V39" s="7"/>
      <c r="W39" s="7"/>
      <c r="X39" s="7"/>
      <c r="Y39" s="7"/>
      <c r="Z39" s="7"/>
    </row>
    <row r="40" ht="12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5.5" customHeight="1">
      <c r="A41" s="172" t="s">
        <v>312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4"/>
      <c r="S41" s="7"/>
      <c r="T41" s="7"/>
      <c r="U41" s="7"/>
      <c r="V41" s="7"/>
      <c r="W41" s="7"/>
      <c r="X41" s="7"/>
      <c r="Y41" s="7"/>
      <c r="Z41" s="7"/>
    </row>
    <row r="42" ht="25.5" customHeight="1">
      <c r="A42" s="173" t="s">
        <v>128</v>
      </c>
      <c r="B42" s="174" t="s">
        <v>313</v>
      </c>
      <c r="C42" s="14"/>
      <c r="D42" s="173" t="s">
        <v>314</v>
      </c>
      <c r="E42" s="173" t="s">
        <v>315</v>
      </c>
      <c r="F42" s="173" t="s">
        <v>316</v>
      </c>
      <c r="G42" s="173" t="s">
        <v>317</v>
      </c>
      <c r="H42" s="160" t="s">
        <v>318</v>
      </c>
      <c r="I42" s="13"/>
      <c r="J42" s="13"/>
      <c r="K42" s="13"/>
      <c r="L42" s="13"/>
      <c r="M42" s="13"/>
      <c r="N42" s="13"/>
      <c r="O42" s="13"/>
      <c r="P42" s="13"/>
      <c r="Q42" s="13"/>
      <c r="R42" s="14"/>
      <c r="S42" s="7"/>
      <c r="T42" s="7"/>
      <c r="U42" s="7"/>
      <c r="V42" s="7"/>
      <c r="W42" s="7"/>
      <c r="X42" s="7"/>
      <c r="Y42" s="7"/>
      <c r="Z42" s="7"/>
    </row>
    <row r="43" ht="19.5" customHeight="1">
      <c r="A43" s="165">
        <v>1.0</v>
      </c>
      <c r="B43" s="168"/>
      <c r="C43" s="14"/>
      <c r="D43" s="166"/>
      <c r="E43" s="166"/>
      <c r="F43" s="165"/>
      <c r="G43" s="165"/>
      <c r="H43" s="168"/>
      <c r="I43" s="13"/>
      <c r="J43" s="13"/>
      <c r="K43" s="13"/>
      <c r="L43" s="13"/>
      <c r="M43" s="13"/>
      <c r="N43" s="13"/>
      <c r="O43" s="13"/>
      <c r="P43" s="13"/>
      <c r="Q43" s="13"/>
      <c r="R43" s="14"/>
      <c r="S43" s="7"/>
      <c r="T43" s="7"/>
      <c r="U43" s="7"/>
      <c r="V43" s="7"/>
      <c r="W43" s="7"/>
      <c r="X43" s="7"/>
      <c r="Y43" s="7"/>
      <c r="Z43" s="7"/>
    </row>
    <row r="44" ht="19.5" customHeight="1">
      <c r="A44" s="161">
        <v>2.0</v>
      </c>
      <c r="B44" s="164"/>
      <c r="C44" s="14"/>
      <c r="D44" s="162"/>
      <c r="E44" s="162"/>
      <c r="F44" s="161"/>
      <c r="G44" s="161"/>
      <c r="H44" s="164"/>
      <c r="I44" s="13"/>
      <c r="J44" s="13"/>
      <c r="K44" s="13"/>
      <c r="L44" s="13"/>
      <c r="M44" s="13"/>
      <c r="N44" s="13"/>
      <c r="O44" s="13"/>
      <c r="P44" s="13"/>
      <c r="Q44" s="13"/>
      <c r="R44" s="14"/>
      <c r="S44" s="7"/>
      <c r="T44" s="7"/>
      <c r="U44" s="7"/>
      <c r="V44" s="7"/>
      <c r="W44" s="7"/>
      <c r="X44" s="7"/>
      <c r="Y44" s="7"/>
      <c r="Z44" s="7"/>
    </row>
    <row r="45" ht="19.5" customHeight="1">
      <c r="A45" s="165">
        <v>3.0</v>
      </c>
      <c r="B45" s="168"/>
      <c r="C45" s="14"/>
      <c r="D45" s="166"/>
      <c r="E45" s="166"/>
      <c r="F45" s="165"/>
      <c r="G45" s="165"/>
      <c r="H45" s="168"/>
      <c r="I45" s="13"/>
      <c r="J45" s="13"/>
      <c r="K45" s="13"/>
      <c r="L45" s="13"/>
      <c r="M45" s="13"/>
      <c r="N45" s="13"/>
      <c r="O45" s="13"/>
      <c r="P45" s="13"/>
      <c r="Q45" s="13"/>
      <c r="R45" s="14"/>
      <c r="S45" s="7"/>
      <c r="T45" s="7"/>
      <c r="U45" s="7"/>
      <c r="V45" s="7"/>
      <c r="W45" s="7"/>
      <c r="X45" s="7"/>
      <c r="Y45" s="7"/>
      <c r="Z45" s="7"/>
    </row>
    <row r="46" ht="19.5" customHeight="1">
      <c r="A46" s="161">
        <v>4.0</v>
      </c>
      <c r="B46" s="164"/>
      <c r="C46" s="14"/>
      <c r="D46" s="162"/>
      <c r="E46" s="162"/>
      <c r="F46" s="161"/>
      <c r="G46" s="161"/>
      <c r="H46" s="164"/>
      <c r="I46" s="13"/>
      <c r="J46" s="13"/>
      <c r="K46" s="13"/>
      <c r="L46" s="13"/>
      <c r="M46" s="13"/>
      <c r="N46" s="13"/>
      <c r="O46" s="13"/>
      <c r="P46" s="13"/>
      <c r="Q46" s="13"/>
      <c r="R46" s="14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6">
    <mergeCell ref="J4:L4"/>
    <mergeCell ref="J5:L5"/>
    <mergeCell ref="M5:O5"/>
    <mergeCell ref="P5:R5"/>
    <mergeCell ref="A1:O1"/>
    <mergeCell ref="P1:R1"/>
    <mergeCell ref="A2:R2"/>
    <mergeCell ref="B4:E4"/>
    <mergeCell ref="M4:O4"/>
    <mergeCell ref="P4:R4"/>
    <mergeCell ref="A9:R9"/>
    <mergeCell ref="F4:I4"/>
    <mergeCell ref="A27:I27"/>
    <mergeCell ref="A29:R29"/>
    <mergeCell ref="K30:R30"/>
    <mergeCell ref="K31:R31"/>
    <mergeCell ref="K32:R32"/>
    <mergeCell ref="K33:R33"/>
    <mergeCell ref="K34:R34"/>
    <mergeCell ref="K35:R35"/>
    <mergeCell ref="K36:R36"/>
    <mergeCell ref="K37:R37"/>
    <mergeCell ref="K38:R38"/>
    <mergeCell ref="A39:F39"/>
    <mergeCell ref="I39:R39"/>
    <mergeCell ref="H44:R44"/>
    <mergeCell ref="H45:R45"/>
    <mergeCell ref="B46:C46"/>
    <mergeCell ref="H46:R46"/>
    <mergeCell ref="A41:R41"/>
    <mergeCell ref="B42:C42"/>
    <mergeCell ref="H42:R42"/>
    <mergeCell ref="B43:C43"/>
    <mergeCell ref="H43:R43"/>
    <mergeCell ref="B44:C44"/>
    <mergeCell ref="B45:C45"/>
  </mergeCells>
  <hyperlinks>
    <hyperlink display="⬅ VỀ DASHBOARD TỔNG QUAN" location="'DASHBOARD TỔNG QUAN'!A1" ref="P1"/>
  </hyperlink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4A3B8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15.0"/>
    <col customWidth="1" min="4" max="4" width="16.0"/>
    <col customWidth="1" min="5" max="5" width="15.0"/>
    <col customWidth="1" min="6" max="6" width="16.0"/>
    <col customWidth="1" min="7" max="7" width="14.0"/>
    <col customWidth="1" min="8" max="8" width="17.0"/>
    <col customWidth="1" min="9" max="13" width="14.0"/>
    <col customWidth="1" min="14" max="14" width="15.0"/>
    <col customWidth="1" min="15" max="16" width="14.0"/>
    <col customWidth="1" min="17" max="17" width="16.0"/>
    <col customWidth="1" min="18" max="18" width="32.0"/>
  </cols>
  <sheetData>
    <row r="1" ht="31.5" customHeight="1">
      <c r="A1" s="53" t="s">
        <v>464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58" t="s">
        <v>93</v>
      </c>
      <c r="Q1" s="59"/>
      <c r="R1" s="60"/>
      <c r="S1" s="7"/>
      <c r="T1" s="7"/>
      <c r="U1" s="7"/>
      <c r="V1" s="7"/>
      <c r="W1" s="7"/>
      <c r="X1" s="7"/>
      <c r="Y1" s="7"/>
      <c r="Z1" s="7"/>
    </row>
    <row r="2" ht="19.5" customHeight="1">
      <c r="A2" s="64" t="s">
        <v>160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  <c r="S2" s="7"/>
      <c r="T2" s="7"/>
      <c r="U2" s="7"/>
      <c r="V2" s="7"/>
      <c r="W2" s="7"/>
      <c r="X2" s="7"/>
      <c r="Y2" s="7"/>
      <c r="Z2" s="7"/>
    </row>
    <row r="3" ht="9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1.75" customHeight="1">
      <c r="A4" s="7"/>
      <c r="B4" s="73" t="s">
        <v>163</v>
      </c>
      <c r="C4" s="59"/>
      <c r="D4" s="59"/>
      <c r="E4" s="60"/>
      <c r="F4" s="76" t="s">
        <v>164</v>
      </c>
      <c r="G4" s="77"/>
      <c r="H4" s="77"/>
      <c r="I4" s="78"/>
      <c r="J4" s="79" t="s">
        <v>115</v>
      </c>
      <c r="K4" s="13"/>
      <c r="L4" s="14"/>
      <c r="M4" s="81" t="s">
        <v>165</v>
      </c>
      <c r="N4" s="82"/>
      <c r="O4" s="83"/>
      <c r="P4" s="84" t="s">
        <v>166</v>
      </c>
      <c r="Q4" s="13"/>
      <c r="R4" s="14"/>
      <c r="S4" s="7"/>
      <c r="T4" s="7"/>
      <c r="U4" s="7"/>
      <c r="V4" s="7"/>
      <c r="W4" s="7"/>
      <c r="X4" s="7"/>
      <c r="Y4" s="7"/>
      <c r="Z4" s="7"/>
    </row>
    <row r="5" ht="31.5" customHeight="1">
      <c r="A5" s="7"/>
      <c r="B5" s="86" t="s">
        <v>172</v>
      </c>
      <c r="C5" s="87">
        <v>626.0</v>
      </c>
      <c r="D5" s="88" t="str">
        <f>IF(L27&gt;0, L27, "")</f>
        <v/>
      </c>
      <c r="E5" s="90">
        <f>IF(C5&gt;0, D5/C5, 0)</f>
        <v>0</v>
      </c>
      <c r="F5" s="91">
        <v>157.0</v>
      </c>
      <c r="G5" s="92" t="str">
        <f>IF(O27&gt;0, O27, "")</f>
        <v/>
      </c>
      <c r="H5" s="93" t="s">
        <v>173</v>
      </c>
      <c r="I5" s="96">
        <f>IF(F5&gt;0, G5/F5, 0)</f>
        <v>0</v>
      </c>
      <c r="J5" s="97" t="str">
        <f>IF(D5&gt;0, G5/D5, 0)</f>
        <v>#DIV/0!</v>
      </c>
      <c r="K5" s="13"/>
      <c r="L5" s="14"/>
      <c r="M5" s="100">
        <f>G5*1300000</f>
        <v>0</v>
      </c>
      <c r="N5" s="82"/>
      <c r="O5" s="83"/>
      <c r="P5" s="101" t="str">
        <f>IF(D5&gt;=C5, "🟢 Hoàn thành kế hoạch", IF(D5&gt;0, "🟡 Đang bám sát tiến độ", "⚪ Đang cập nhật dữ liệu"))</f>
        <v>🟢 Hoàn thành kế hoạch</v>
      </c>
      <c r="Q5" s="13"/>
      <c r="R5" s="14"/>
      <c r="S5" s="7"/>
      <c r="T5" s="7"/>
      <c r="U5" s="7"/>
      <c r="V5" s="7"/>
      <c r="W5" s="7"/>
      <c r="X5" s="7"/>
      <c r="Y5" s="7"/>
      <c r="Z5" s="7"/>
    </row>
    <row r="6" ht="7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7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7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5.5" customHeight="1">
      <c r="A9" s="103" t="s">
        <v>191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4"/>
      <c r="S9" s="7"/>
      <c r="T9" s="7"/>
      <c r="U9" s="7"/>
      <c r="V9" s="7"/>
      <c r="W9" s="7"/>
      <c r="X9" s="7"/>
      <c r="Y9" s="7"/>
      <c r="Z9" s="7"/>
    </row>
    <row r="10" ht="31.5" customHeight="1">
      <c r="A10" s="44" t="s">
        <v>128</v>
      </c>
      <c r="B10" s="44" t="s">
        <v>195</v>
      </c>
      <c r="C10" s="44" t="s">
        <v>196</v>
      </c>
      <c r="D10" s="44" t="s">
        <v>198</v>
      </c>
      <c r="E10" s="44" t="s">
        <v>200</v>
      </c>
      <c r="F10" s="44" t="s">
        <v>201</v>
      </c>
      <c r="G10" s="44" t="s">
        <v>1</v>
      </c>
      <c r="H10" s="44" t="s">
        <v>203</v>
      </c>
      <c r="I10" s="44" t="s">
        <v>204</v>
      </c>
      <c r="J10" s="108" t="s">
        <v>207</v>
      </c>
      <c r="K10" s="108" t="s">
        <v>209</v>
      </c>
      <c r="L10" s="108" t="s">
        <v>210</v>
      </c>
      <c r="M10" s="108" t="s">
        <v>212</v>
      </c>
      <c r="N10" s="110" t="s">
        <v>213</v>
      </c>
      <c r="O10" s="110" t="s">
        <v>216</v>
      </c>
      <c r="P10" s="110" t="s">
        <v>217</v>
      </c>
      <c r="Q10" s="110" t="s">
        <v>218</v>
      </c>
      <c r="R10" s="111" t="s">
        <v>220</v>
      </c>
      <c r="S10" s="7"/>
      <c r="T10" s="7"/>
      <c r="U10" s="7"/>
      <c r="V10" s="7"/>
      <c r="W10" s="7"/>
      <c r="X10" s="7"/>
      <c r="Y10" s="7"/>
      <c r="Z10" s="7"/>
    </row>
    <row r="11" ht="21.75" customHeight="1">
      <c r="A11" s="112">
        <v>1.0</v>
      </c>
      <c r="B11" s="113"/>
      <c r="C11" s="112"/>
      <c r="D11" s="114"/>
      <c r="E11" s="114"/>
      <c r="F11" s="115"/>
      <c r="G11" s="112"/>
      <c r="H11" s="112"/>
      <c r="I11" s="116"/>
      <c r="J11" s="117"/>
      <c r="K11" s="117"/>
      <c r="L11" s="118"/>
      <c r="M11" s="119" t="str">
        <f t="shared" ref="M11:M26" si="1">IF(K11="","",IF(K11&gt;0,L11/K11,0))</f>
        <v/>
      </c>
      <c r="N11" s="117"/>
      <c r="O11" s="120"/>
      <c r="P11" s="121" t="str">
        <f t="shared" ref="P11:P26" si="2">IF(N11="","",IF(N11&gt;0,O11/N11,0))</f>
        <v/>
      </c>
      <c r="Q11" s="122" t="str">
        <f t="shared" ref="Q11:Q26" si="3">IF(L11="","",IF(L11&gt;0,O11/L11,0))</f>
        <v/>
      </c>
      <c r="R11" s="114"/>
      <c r="S11" s="7"/>
      <c r="T11" s="7"/>
      <c r="U11" s="7"/>
      <c r="V11" s="7"/>
      <c r="W11" s="7"/>
      <c r="X11" s="7"/>
      <c r="Y11" s="7"/>
      <c r="Z11" s="7"/>
    </row>
    <row r="12" ht="21.75" customHeight="1">
      <c r="A12" s="123">
        <v>2.0</v>
      </c>
      <c r="B12" s="124"/>
      <c r="C12" s="123"/>
      <c r="D12" s="125"/>
      <c r="E12" s="125"/>
      <c r="F12" s="126"/>
      <c r="G12" s="123"/>
      <c r="H12" s="123"/>
      <c r="I12" s="127"/>
      <c r="J12" s="128"/>
      <c r="K12" s="128"/>
      <c r="L12" s="129"/>
      <c r="M12" s="130" t="str">
        <f t="shared" si="1"/>
        <v/>
      </c>
      <c r="N12" s="128"/>
      <c r="O12" s="132"/>
      <c r="P12" s="133" t="str">
        <f t="shared" si="2"/>
        <v/>
      </c>
      <c r="Q12" s="134" t="str">
        <f t="shared" si="3"/>
        <v/>
      </c>
      <c r="R12" s="125"/>
      <c r="S12" s="7"/>
      <c r="T12" s="7"/>
      <c r="U12" s="7"/>
      <c r="V12" s="7"/>
      <c r="W12" s="7"/>
      <c r="X12" s="7"/>
      <c r="Y12" s="7"/>
      <c r="Z12" s="7"/>
    </row>
    <row r="13" ht="21.75" customHeight="1">
      <c r="A13" s="112">
        <v>3.0</v>
      </c>
      <c r="B13" s="113"/>
      <c r="C13" s="112"/>
      <c r="D13" s="114"/>
      <c r="E13" s="114"/>
      <c r="F13" s="115"/>
      <c r="G13" s="112"/>
      <c r="H13" s="112"/>
      <c r="I13" s="116"/>
      <c r="J13" s="117"/>
      <c r="K13" s="117"/>
      <c r="L13" s="118"/>
      <c r="M13" s="119" t="str">
        <f t="shared" si="1"/>
        <v/>
      </c>
      <c r="N13" s="117"/>
      <c r="O13" s="120"/>
      <c r="P13" s="121" t="str">
        <f t="shared" si="2"/>
        <v/>
      </c>
      <c r="Q13" s="122" t="str">
        <f t="shared" si="3"/>
        <v/>
      </c>
      <c r="R13" s="114"/>
      <c r="S13" s="7"/>
      <c r="T13" s="7"/>
      <c r="U13" s="7"/>
      <c r="V13" s="7"/>
      <c r="W13" s="7"/>
      <c r="X13" s="7"/>
      <c r="Y13" s="7"/>
      <c r="Z13" s="7"/>
    </row>
    <row r="14" ht="21.75" customHeight="1">
      <c r="A14" s="123">
        <v>4.0</v>
      </c>
      <c r="B14" s="124"/>
      <c r="C14" s="123"/>
      <c r="D14" s="125"/>
      <c r="E14" s="125"/>
      <c r="F14" s="126"/>
      <c r="G14" s="123"/>
      <c r="H14" s="123"/>
      <c r="I14" s="127"/>
      <c r="J14" s="128"/>
      <c r="K14" s="128"/>
      <c r="L14" s="129"/>
      <c r="M14" s="130" t="str">
        <f t="shared" si="1"/>
        <v/>
      </c>
      <c r="N14" s="128"/>
      <c r="O14" s="132"/>
      <c r="P14" s="133" t="str">
        <f t="shared" si="2"/>
        <v/>
      </c>
      <c r="Q14" s="134" t="str">
        <f t="shared" si="3"/>
        <v/>
      </c>
      <c r="R14" s="125"/>
      <c r="S14" s="7"/>
      <c r="T14" s="7"/>
      <c r="U14" s="7"/>
      <c r="V14" s="7"/>
      <c r="W14" s="7"/>
      <c r="X14" s="7"/>
      <c r="Y14" s="7"/>
      <c r="Z14" s="7"/>
    </row>
    <row r="15" ht="21.75" customHeight="1">
      <c r="A15" s="112">
        <v>5.0</v>
      </c>
      <c r="B15" s="113"/>
      <c r="C15" s="112"/>
      <c r="D15" s="114"/>
      <c r="E15" s="114"/>
      <c r="F15" s="115"/>
      <c r="G15" s="112"/>
      <c r="H15" s="112"/>
      <c r="I15" s="116"/>
      <c r="J15" s="117"/>
      <c r="K15" s="117"/>
      <c r="L15" s="118"/>
      <c r="M15" s="119" t="str">
        <f t="shared" si="1"/>
        <v/>
      </c>
      <c r="N15" s="117"/>
      <c r="O15" s="120"/>
      <c r="P15" s="121" t="str">
        <f t="shared" si="2"/>
        <v/>
      </c>
      <c r="Q15" s="122" t="str">
        <f t="shared" si="3"/>
        <v/>
      </c>
      <c r="R15" s="114"/>
      <c r="S15" s="7"/>
      <c r="T15" s="7"/>
      <c r="U15" s="7"/>
      <c r="V15" s="7"/>
      <c r="W15" s="7"/>
      <c r="X15" s="7"/>
      <c r="Y15" s="7"/>
      <c r="Z15" s="7"/>
    </row>
    <row r="16" ht="21.75" customHeight="1">
      <c r="A16" s="123">
        <v>6.0</v>
      </c>
      <c r="B16" s="124"/>
      <c r="C16" s="123"/>
      <c r="D16" s="125"/>
      <c r="E16" s="125"/>
      <c r="F16" s="126"/>
      <c r="G16" s="123"/>
      <c r="H16" s="123"/>
      <c r="I16" s="127"/>
      <c r="J16" s="128"/>
      <c r="K16" s="128"/>
      <c r="L16" s="129"/>
      <c r="M16" s="130" t="str">
        <f t="shared" si="1"/>
        <v/>
      </c>
      <c r="N16" s="128"/>
      <c r="O16" s="132"/>
      <c r="P16" s="133" t="str">
        <f t="shared" si="2"/>
        <v/>
      </c>
      <c r="Q16" s="134" t="str">
        <f t="shared" si="3"/>
        <v/>
      </c>
      <c r="R16" s="125"/>
      <c r="S16" s="7"/>
      <c r="T16" s="7"/>
      <c r="U16" s="7"/>
      <c r="V16" s="7"/>
      <c r="W16" s="7"/>
      <c r="X16" s="7"/>
      <c r="Y16" s="7"/>
      <c r="Z16" s="7"/>
    </row>
    <row r="17" ht="21.75" customHeight="1">
      <c r="A17" s="112">
        <v>7.0</v>
      </c>
      <c r="B17" s="113"/>
      <c r="C17" s="112"/>
      <c r="D17" s="114"/>
      <c r="E17" s="114"/>
      <c r="F17" s="115"/>
      <c r="G17" s="112"/>
      <c r="H17" s="112"/>
      <c r="I17" s="116"/>
      <c r="J17" s="117"/>
      <c r="K17" s="117"/>
      <c r="L17" s="118"/>
      <c r="M17" s="119" t="str">
        <f t="shared" si="1"/>
        <v/>
      </c>
      <c r="N17" s="117"/>
      <c r="O17" s="120"/>
      <c r="P17" s="121" t="str">
        <f t="shared" si="2"/>
        <v/>
      </c>
      <c r="Q17" s="122" t="str">
        <f t="shared" si="3"/>
        <v/>
      </c>
      <c r="R17" s="114"/>
      <c r="S17" s="7"/>
      <c r="T17" s="7"/>
      <c r="U17" s="7"/>
      <c r="V17" s="7"/>
      <c r="W17" s="7"/>
      <c r="X17" s="7"/>
      <c r="Y17" s="7"/>
      <c r="Z17" s="7"/>
    </row>
    <row r="18" ht="21.75" customHeight="1">
      <c r="A18" s="123">
        <v>8.0</v>
      </c>
      <c r="B18" s="124"/>
      <c r="C18" s="123"/>
      <c r="D18" s="125"/>
      <c r="E18" s="125"/>
      <c r="F18" s="126"/>
      <c r="G18" s="123"/>
      <c r="H18" s="123"/>
      <c r="I18" s="127"/>
      <c r="J18" s="128"/>
      <c r="K18" s="128"/>
      <c r="L18" s="129"/>
      <c r="M18" s="130" t="str">
        <f t="shared" si="1"/>
        <v/>
      </c>
      <c r="N18" s="128"/>
      <c r="O18" s="132"/>
      <c r="P18" s="133" t="str">
        <f t="shared" si="2"/>
        <v/>
      </c>
      <c r="Q18" s="134" t="str">
        <f t="shared" si="3"/>
        <v/>
      </c>
      <c r="R18" s="125"/>
      <c r="S18" s="7"/>
      <c r="T18" s="7"/>
      <c r="U18" s="7"/>
      <c r="V18" s="7"/>
      <c r="W18" s="7"/>
      <c r="X18" s="7"/>
      <c r="Y18" s="7"/>
      <c r="Z18" s="7"/>
    </row>
    <row r="19" ht="21.75" customHeight="1">
      <c r="A19" s="112">
        <v>9.0</v>
      </c>
      <c r="B19" s="113"/>
      <c r="C19" s="112"/>
      <c r="D19" s="114"/>
      <c r="E19" s="114"/>
      <c r="F19" s="115"/>
      <c r="G19" s="112"/>
      <c r="H19" s="112"/>
      <c r="I19" s="116"/>
      <c r="J19" s="117"/>
      <c r="K19" s="117"/>
      <c r="L19" s="118"/>
      <c r="M19" s="119" t="str">
        <f t="shared" si="1"/>
        <v/>
      </c>
      <c r="N19" s="117"/>
      <c r="O19" s="120"/>
      <c r="P19" s="121" t="str">
        <f t="shared" si="2"/>
        <v/>
      </c>
      <c r="Q19" s="122" t="str">
        <f t="shared" si="3"/>
        <v/>
      </c>
      <c r="R19" s="114"/>
      <c r="S19" s="7"/>
      <c r="T19" s="7"/>
      <c r="U19" s="7"/>
      <c r="V19" s="7"/>
      <c r="W19" s="7"/>
      <c r="X19" s="7"/>
      <c r="Y19" s="7"/>
      <c r="Z19" s="7"/>
    </row>
    <row r="20" ht="21.75" customHeight="1">
      <c r="A20" s="123">
        <v>10.0</v>
      </c>
      <c r="B20" s="124"/>
      <c r="C20" s="123"/>
      <c r="D20" s="125"/>
      <c r="E20" s="125"/>
      <c r="F20" s="126"/>
      <c r="G20" s="123"/>
      <c r="H20" s="123"/>
      <c r="I20" s="127"/>
      <c r="J20" s="128"/>
      <c r="K20" s="128"/>
      <c r="L20" s="129"/>
      <c r="M20" s="130" t="str">
        <f t="shared" si="1"/>
        <v/>
      </c>
      <c r="N20" s="128"/>
      <c r="O20" s="132"/>
      <c r="P20" s="133" t="str">
        <f t="shared" si="2"/>
        <v/>
      </c>
      <c r="Q20" s="134" t="str">
        <f t="shared" si="3"/>
        <v/>
      </c>
      <c r="R20" s="125"/>
      <c r="S20" s="7"/>
      <c r="T20" s="7"/>
      <c r="U20" s="7"/>
      <c r="V20" s="7"/>
      <c r="W20" s="7"/>
      <c r="X20" s="7"/>
      <c r="Y20" s="7"/>
      <c r="Z20" s="7"/>
    </row>
    <row r="21" ht="21.75" customHeight="1">
      <c r="A21" s="112">
        <v>11.0</v>
      </c>
      <c r="B21" s="113"/>
      <c r="C21" s="112"/>
      <c r="D21" s="114"/>
      <c r="E21" s="114"/>
      <c r="F21" s="115"/>
      <c r="G21" s="112"/>
      <c r="H21" s="112"/>
      <c r="I21" s="116"/>
      <c r="J21" s="117"/>
      <c r="K21" s="117"/>
      <c r="L21" s="118"/>
      <c r="M21" s="119" t="str">
        <f t="shared" si="1"/>
        <v/>
      </c>
      <c r="N21" s="117"/>
      <c r="O21" s="120"/>
      <c r="P21" s="121" t="str">
        <f t="shared" si="2"/>
        <v/>
      </c>
      <c r="Q21" s="122" t="str">
        <f t="shared" si="3"/>
        <v/>
      </c>
      <c r="R21" s="114"/>
      <c r="S21" s="7"/>
      <c r="T21" s="7"/>
      <c r="U21" s="7"/>
      <c r="V21" s="7"/>
      <c r="W21" s="7"/>
      <c r="X21" s="7"/>
      <c r="Y21" s="7"/>
      <c r="Z21" s="7"/>
    </row>
    <row r="22" ht="21.75" customHeight="1">
      <c r="A22" s="123">
        <v>12.0</v>
      </c>
      <c r="B22" s="124"/>
      <c r="C22" s="123"/>
      <c r="D22" s="125"/>
      <c r="E22" s="125"/>
      <c r="F22" s="126"/>
      <c r="G22" s="123"/>
      <c r="H22" s="123"/>
      <c r="I22" s="127"/>
      <c r="J22" s="128"/>
      <c r="K22" s="128"/>
      <c r="L22" s="129"/>
      <c r="M22" s="130" t="str">
        <f t="shared" si="1"/>
        <v/>
      </c>
      <c r="N22" s="128"/>
      <c r="O22" s="132"/>
      <c r="P22" s="133" t="str">
        <f t="shared" si="2"/>
        <v/>
      </c>
      <c r="Q22" s="134" t="str">
        <f t="shared" si="3"/>
        <v/>
      </c>
      <c r="R22" s="125"/>
      <c r="S22" s="7"/>
      <c r="T22" s="7"/>
      <c r="U22" s="7"/>
      <c r="V22" s="7"/>
      <c r="W22" s="7"/>
      <c r="X22" s="7"/>
      <c r="Y22" s="7"/>
      <c r="Z22" s="7"/>
    </row>
    <row r="23" ht="21.75" customHeight="1">
      <c r="A23" s="112">
        <v>13.0</v>
      </c>
      <c r="B23" s="113"/>
      <c r="C23" s="112"/>
      <c r="D23" s="114"/>
      <c r="E23" s="114"/>
      <c r="F23" s="115"/>
      <c r="G23" s="112"/>
      <c r="H23" s="112"/>
      <c r="I23" s="116"/>
      <c r="J23" s="117"/>
      <c r="K23" s="117"/>
      <c r="L23" s="118"/>
      <c r="M23" s="119" t="str">
        <f t="shared" si="1"/>
        <v/>
      </c>
      <c r="N23" s="117"/>
      <c r="O23" s="120"/>
      <c r="P23" s="121" t="str">
        <f t="shared" si="2"/>
        <v/>
      </c>
      <c r="Q23" s="122" t="str">
        <f t="shared" si="3"/>
        <v/>
      </c>
      <c r="R23" s="114"/>
      <c r="S23" s="7"/>
      <c r="T23" s="7"/>
      <c r="U23" s="7"/>
      <c r="V23" s="7"/>
      <c r="W23" s="7"/>
      <c r="X23" s="7"/>
      <c r="Y23" s="7"/>
      <c r="Z23" s="7"/>
    </row>
    <row r="24" ht="21.75" customHeight="1">
      <c r="A24" s="123">
        <v>14.0</v>
      </c>
      <c r="B24" s="124"/>
      <c r="C24" s="123"/>
      <c r="D24" s="125"/>
      <c r="E24" s="125"/>
      <c r="F24" s="126"/>
      <c r="G24" s="123"/>
      <c r="H24" s="123"/>
      <c r="I24" s="127"/>
      <c r="J24" s="128"/>
      <c r="K24" s="128"/>
      <c r="L24" s="129"/>
      <c r="M24" s="130" t="str">
        <f t="shared" si="1"/>
        <v/>
      </c>
      <c r="N24" s="128"/>
      <c r="O24" s="132"/>
      <c r="P24" s="133" t="str">
        <f t="shared" si="2"/>
        <v/>
      </c>
      <c r="Q24" s="134" t="str">
        <f t="shared" si="3"/>
        <v/>
      </c>
      <c r="R24" s="125"/>
      <c r="S24" s="7"/>
      <c r="T24" s="7"/>
      <c r="U24" s="7"/>
      <c r="V24" s="7"/>
      <c r="W24" s="7"/>
      <c r="X24" s="7"/>
      <c r="Y24" s="7"/>
      <c r="Z24" s="7"/>
    </row>
    <row r="25" ht="21.75" customHeight="1">
      <c r="A25" s="112">
        <v>15.0</v>
      </c>
      <c r="B25" s="113"/>
      <c r="C25" s="112"/>
      <c r="D25" s="114"/>
      <c r="E25" s="114"/>
      <c r="F25" s="115"/>
      <c r="G25" s="112"/>
      <c r="H25" s="112"/>
      <c r="I25" s="116"/>
      <c r="J25" s="117"/>
      <c r="K25" s="117"/>
      <c r="L25" s="118"/>
      <c r="M25" s="119" t="str">
        <f t="shared" si="1"/>
        <v/>
      </c>
      <c r="N25" s="117"/>
      <c r="O25" s="120"/>
      <c r="P25" s="121" t="str">
        <f t="shared" si="2"/>
        <v/>
      </c>
      <c r="Q25" s="122" t="str">
        <f t="shared" si="3"/>
        <v/>
      </c>
      <c r="R25" s="114"/>
      <c r="S25" s="7"/>
      <c r="T25" s="7"/>
      <c r="U25" s="7"/>
      <c r="V25" s="7"/>
      <c r="W25" s="7"/>
      <c r="X25" s="7"/>
      <c r="Y25" s="7"/>
      <c r="Z25" s="7"/>
    </row>
    <row r="26" ht="21.75" customHeight="1">
      <c r="A26" s="123"/>
      <c r="B26" s="124"/>
      <c r="C26" s="123"/>
      <c r="D26" s="125"/>
      <c r="E26" s="125"/>
      <c r="F26" s="126"/>
      <c r="G26" s="123"/>
      <c r="H26" s="123"/>
      <c r="I26" s="127"/>
      <c r="J26" s="128"/>
      <c r="K26" s="128"/>
      <c r="L26" s="129"/>
      <c r="M26" s="130" t="str">
        <f t="shared" si="1"/>
        <v/>
      </c>
      <c r="N26" s="128"/>
      <c r="O26" s="132"/>
      <c r="P26" s="133" t="str">
        <f t="shared" si="2"/>
        <v/>
      </c>
      <c r="Q26" s="134" t="str">
        <f t="shared" si="3"/>
        <v/>
      </c>
      <c r="R26" s="125"/>
      <c r="S26" s="7"/>
      <c r="T26" s="7"/>
      <c r="U26" s="7"/>
      <c r="V26" s="7"/>
      <c r="W26" s="7"/>
      <c r="X26" s="7"/>
      <c r="Y26" s="7"/>
      <c r="Z26" s="7"/>
    </row>
    <row r="27" ht="25.5" customHeight="1">
      <c r="A27" s="138" t="s">
        <v>465</v>
      </c>
      <c r="B27" s="140"/>
      <c r="C27" s="140"/>
      <c r="D27" s="140"/>
      <c r="E27" s="140"/>
      <c r="F27" s="140"/>
      <c r="G27" s="140"/>
      <c r="H27" s="140"/>
      <c r="I27" s="141"/>
      <c r="J27" s="142">
        <f t="shared" ref="J27:L27" si="4">SUM(J11:J26)</f>
        <v>0</v>
      </c>
      <c r="K27" s="142">
        <f t="shared" si="4"/>
        <v>0</v>
      </c>
      <c r="L27" s="143">
        <f t="shared" si="4"/>
        <v>0</v>
      </c>
      <c r="M27" s="144">
        <f>IF(K27&gt;0, L27/K27, 0)</f>
        <v>0</v>
      </c>
      <c r="N27" s="142">
        <f t="shared" ref="N27:O27" si="5">SUM(N11:N26)</f>
        <v>0</v>
      </c>
      <c r="O27" s="145">
        <f t="shared" si="5"/>
        <v>0</v>
      </c>
      <c r="P27" s="146">
        <f>IF(N27&gt;0, O27/N27, 0)</f>
        <v>0</v>
      </c>
      <c r="Q27" s="147">
        <f>IF(L27&gt;0, O27/L27, 0)</f>
        <v>0</v>
      </c>
      <c r="R27" s="148" t="s">
        <v>373</v>
      </c>
      <c r="S27" s="7"/>
      <c r="T27" s="7"/>
      <c r="U27" s="7"/>
      <c r="V27" s="7"/>
      <c r="W27" s="7"/>
      <c r="X27" s="7"/>
      <c r="Y27" s="7"/>
      <c r="Z27" s="7"/>
    </row>
    <row r="28" ht="12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5.5" customHeight="1">
      <c r="A29" s="153" t="s">
        <v>292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4"/>
      <c r="S29" s="7"/>
      <c r="T29" s="7"/>
      <c r="U29" s="7"/>
      <c r="V29" s="7"/>
      <c r="W29" s="7"/>
      <c r="X29" s="7"/>
      <c r="Y29" s="7"/>
      <c r="Z29" s="7"/>
    </row>
    <row r="30" ht="25.5" customHeight="1">
      <c r="A30" s="157" t="s">
        <v>128</v>
      </c>
      <c r="B30" s="157" t="s">
        <v>294</v>
      </c>
      <c r="C30" s="157" t="s">
        <v>295</v>
      </c>
      <c r="D30" s="157" t="s">
        <v>296</v>
      </c>
      <c r="E30" s="157" t="s">
        <v>297</v>
      </c>
      <c r="F30" s="157" t="s">
        <v>298</v>
      </c>
      <c r="G30" s="157" t="s">
        <v>299</v>
      </c>
      <c r="H30" s="157" t="s">
        <v>300</v>
      </c>
      <c r="I30" s="157" t="s">
        <v>301</v>
      </c>
      <c r="J30" s="157" t="s">
        <v>302</v>
      </c>
      <c r="K30" s="160" t="s">
        <v>303</v>
      </c>
      <c r="L30" s="13"/>
      <c r="M30" s="13"/>
      <c r="N30" s="13"/>
      <c r="O30" s="13"/>
      <c r="P30" s="13"/>
      <c r="Q30" s="13"/>
      <c r="R30" s="14"/>
      <c r="S30" s="7"/>
      <c r="T30" s="7"/>
      <c r="U30" s="7"/>
      <c r="V30" s="7"/>
      <c r="W30" s="7"/>
      <c r="X30" s="7"/>
      <c r="Y30" s="7"/>
      <c r="Z30" s="7"/>
    </row>
    <row r="31" ht="19.5" customHeight="1">
      <c r="A31" s="165">
        <v>1.0</v>
      </c>
      <c r="B31" s="166"/>
      <c r="C31" s="166"/>
      <c r="D31" s="166"/>
      <c r="E31" s="166"/>
      <c r="F31" s="166"/>
      <c r="G31" s="167"/>
      <c r="H31" s="167"/>
      <c r="I31" s="166"/>
      <c r="J31" s="166"/>
      <c r="K31" s="168"/>
      <c r="L31" s="13"/>
      <c r="M31" s="13"/>
      <c r="N31" s="13"/>
      <c r="O31" s="13"/>
      <c r="P31" s="13"/>
      <c r="Q31" s="13"/>
      <c r="R31" s="14"/>
      <c r="S31" s="7"/>
      <c r="T31" s="7"/>
      <c r="U31" s="7"/>
      <c r="V31" s="7"/>
      <c r="W31" s="7"/>
      <c r="X31" s="7"/>
      <c r="Y31" s="7"/>
      <c r="Z31" s="7"/>
    </row>
    <row r="32" ht="19.5" customHeight="1">
      <c r="A32" s="161">
        <v>2.0</v>
      </c>
      <c r="B32" s="162"/>
      <c r="C32" s="162"/>
      <c r="D32" s="162"/>
      <c r="E32" s="162"/>
      <c r="F32" s="162"/>
      <c r="G32" s="163"/>
      <c r="H32" s="163"/>
      <c r="I32" s="162"/>
      <c r="J32" s="162"/>
      <c r="K32" s="164"/>
      <c r="L32" s="13"/>
      <c r="M32" s="13"/>
      <c r="N32" s="13"/>
      <c r="O32" s="13"/>
      <c r="P32" s="13"/>
      <c r="Q32" s="13"/>
      <c r="R32" s="14"/>
      <c r="S32" s="7"/>
      <c r="T32" s="7"/>
      <c r="U32" s="7"/>
      <c r="V32" s="7"/>
      <c r="W32" s="7"/>
      <c r="X32" s="7"/>
      <c r="Y32" s="7"/>
      <c r="Z32" s="7"/>
    </row>
    <row r="33" ht="19.5" customHeight="1">
      <c r="A33" s="165">
        <v>3.0</v>
      </c>
      <c r="B33" s="166"/>
      <c r="C33" s="166"/>
      <c r="D33" s="166"/>
      <c r="E33" s="166"/>
      <c r="F33" s="166"/>
      <c r="G33" s="167"/>
      <c r="H33" s="167"/>
      <c r="I33" s="166"/>
      <c r="J33" s="166"/>
      <c r="K33" s="168"/>
      <c r="L33" s="13"/>
      <c r="M33" s="13"/>
      <c r="N33" s="13"/>
      <c r="O33" s="13"/>
      <c r="P33" s="13"/>
      <c r="Q33" s="13"/>
      <c r="R33" s="14"/>
      <c r="S33" s="7"/>
      <c r="T33" s="7"/>
      <c r="U33" s="7"/>
      <c r="V33" s="7"/>
      <c r="W33" s="7"/>
      <c r="X33" s="7"/>
      <c r="Y33" s="7"/>
      <c r="Z33" s="7"/>
    </row>
    <row r="34" ht="19.5" customHeight="1">
      <c r="A34" s="161">
        <v>4.0</v>
      </c>
      <c r="B34" s="162"/>
      <c r="C34" s="162"/>
      <c r="D34" s="162"/>
      <c r="E34" s="162"/>
      <c r="F34" s="162"/>
      <c r="G34" s="163"/>
      <c r="H34" s="163"/>
      <c r="I34" s="162"/>
      <c r="J34" s="162"/>
      <c r="K34" s="164"/>
      <c r="L34" s="13"/>
      <c r="M34" s="13"/>
      <c r="N34" s="13"/>
      <c r="O34" s="13"/>
      <c r="P34" s="13"/>
      <c r="Q34" s="13"/>
      <c r="R34" s="14"/>
      <c r="S34" s="7"/>
      <c r="T34" s="7"/>
      <c r="U34" s="7"/>
      <c r="V34" s="7"/>
      <c r="W34" s="7"/>
      <c r="X34" s="7"/>
      <c r="Y34" s="7"/>
      <c r="Z34" s="7"/>
    </row>
    <row r="35" ht="19.5" customHeight="1">
      <c r="A35" s="165">
        <v>5.0</v>
      </c>
      <c r="B35" s="166"/>
      <c r="C35" s="166"/>
      <c r="D35" s="166"/>
      <c r="E35" s="166"/>
      <c r="F35" s="166"/>
      <c r="G35" s="167"/>
      <c r="H35" s="167"/>
      <c r="I35" s="166"/>
      <c r="J35" s="166"/>
      <c r="K35" s="168"/>
      <c r="L35" s="13"/>
      <c r="M35" s="13"/>
      <c r="N35" s="13"/>
      <c r="O35" s="13"/>
      <c r="P35" s="13"/>
      <c r="Q35" s="13"/>
      <c r="R35" s="14"/>
      <c r="S35" s="7"/>
      <c r="T35" s="7"/>
      <c r="U35" s="7"/>
      <c r="V35" s="7"/>
      <c r="W35" s="7"/>
      <c r="X35" s="7"/>
      <c r="Y35" s="7"/>
      <c r="Z35" s="7"/>
    </row>
    <row r="36" ht="19.5" customHeight="1">
      <c r="A36" s="161">
        <v>6.0</v>
      </c>
      <c r="B36" s="162"/>
      <c r="C36" s="162"/>
      <c r="D36" s="162"/>
      <c r="E36" s="162"/>
      <c r="F36" s="162"/>
      <c r="G36" s="163"/>
      <c r="H36" s="163"/>
      <c r="I36" s="162"/>
      <c r="J36" s="162"/>
      <c r="K36" s="164"/>
      <c r="L36" s="13"/>
      <c r="M36" s="13"/>
      <c r="N36" s="13"/>
      <c r="O36" s="13"/>
      <c r="P36" s="13"/>
      <c r="Q36" s="13"/>
      <c r="R36" s="14"/>
      <c r="S36" s="7"/>
      <c r="T36" s="7"/>
      <c r="U36" s="7"/>
      <c r="V36" s="7"/>
      <c r="W36" s="7"/>
      <c r="X36" s="7"/>
      <c r="Y36" s="7"/>
      <c r="Z36" s="7"/>
    </row>
    <row r="37" ht="19.5" customHeight="1">
      <c r="A37" s="165">
        <v>7.0</v>
      </c>
      <c r="B37" s="166"/>
      <c r="C37" s="166"/>
      <c r="D37" s="166"/>
      <c r="E37" s="166"/>
      <c r="F37" s="166"/>
      <c r="G37" s="167"/>
      <c r="H37" s="167"/>
      <c r="I37" s="166"/>
      <c r="J37" s="166"/>
      <c r="K37" s="168"/>
      <c r="L37" s="13"/>
      <c r="M37" s="13"/>
      <c r="N37" s="13"/>
      <c r="O37" s="13"/>
      <c r="P37" s="13"/>
      <c r="Q37" s="13"/>
      <c r="R37" s="14"/>
      <c r="S37" s="7"/>
      <c r="T37" s="7"/>
      <c r="U37" s="7"/>
      <c r="V37" s="7"/>
      <c r="W37" s="7"/>
      <c r="X37" s="7"/>
      <c r="Y37" s="7"/>
      <c r="Z37" s="7"/>
    </row>
    <row r="38" ht="19.5" customHeight="1">
      <c r="A38" s="161">
        <v>8.0</v>
      </c>
      <c r="B38" s="162"/>
      <c r="C38" s="162"/>
      <c r="D38" s="162"/>
      <c r="E38" s="162"/>
      <c r="F38" s="162"/>
      <c r="G38" s="163"/>
      <c r="H38" s="163"/>
      <c r="I38" s="162"/>
      <c r="J38" s="162"/>
      <c r="K38" s="164"/>
      <c r="L38" s="13"/>
      <c r="M38" s="13"/>
      <c r="N38" s="13"/>
      <c r="O38" s="13"/>
      <c r="P38" s="13"/>
      <c r="Q38" s="13"/>
      <c r="R38" s="14"/>
      <c r="S38" s="7"/>
      <c r="T38" s="7"/>
      <c r="U38" s="7"/>
      <c r="V38" s="7"/>
      <c r="W38" s="7"/>
      <c r="X38" s="7"/>
      <c r="Y38" s="7"/>
      <c r="Z38" s="7"/>
    </row>
    <row r="39" ht="24.0" customHeight="1">
      <c r="A39" s="169" t="s">
        <v>308</v>
      </c>
      <c r="B39" s="140"/>
      <c r="C39" s="140"/>
      <c r="D39" s="140"/>
      <c r="E39" s="140"/>
      <c r="F39" s="141"/>
      <c r="G39" s="170">
        <f t="shared" ref="G39:H39" si="6">SUM(G31:G38)</f>
        <v>0</v>
      </c>
      <c r="H39" s="170">
        <f t="shared" si="6"/>
        <v>0</v>
      </c>
      <c r="I39" s="171" t="s">
        <v>311</v>
      </c>
      <c r="J39" s="140"/>
      <c r="K39" s="140"/>
      <c r="L39" s="140"/>
      <c r="M39" s="140"/>
      <c r="N39" s="140"/>
      <c r="O39" s="140"/>
      <c r="P39" s="140"/>
      <c r="Q39" s="140"/>
      <c r="R39" s="141"/>
      <c r="S39" s="7"/>
      <c r="T39" s="7"/>
      <c r="U39" s="7"/>
      <c r="V39" s="7"/>
      <c r="W39" s="7"/>
      <c r="X39" s="7"/>
      <c r="Y39" s="7"/>
      <c r="Z39" s="7"/>
    </row>
    <row r="40" ht="12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5.5" customHeight="1">
      <c r="A41" s="172" t="s">
        <v>312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4"/>
      <c r="S41" s="7"/>
      <c r="T41" s="7"/>
      <c r="U41" s="7"/>
      <c r="V41" s="7"/>
      <c r="W41" s="7"/>
      <c r="X41" s="7"/>
      <c r="Y41" s="7"/>
      <c r="Z41" s="7"/>
    </row>
    <row r="42" ht="25.5" customHeight="1">
      <c r="A42" s="173" t="s">
        <v>128</v>
      </c>
      <c r="B42" s="174" t="s">
        <v>313</v>
      </c>
      <c r="C42" s="14"/>
      <c r="D42" s="173" t="s">
        <v>314</v>
      </c>
      <c r="E42" s="173" t="s">
        <v>315</v>
      </c>
      <c r="F42" s="173" t="s">
        <v>316</v>
      </c>
      <c r="G42" s="173" t="s">
        <v>317</v>
      </c>
      <c r="H42" s="160" t="s">
        <v>318</v>
      </c>
      <c r="I42" s="13"/>
      <c r="J42" s="13"/>
      <c r="K42" s="13"/>
      <c r="L42" s="13"/>
      <c r="M42" s="13"/>
      <c r="N42" s="13"/>
      <c r="O42" s="13"/>
      <c r="P42" s="13"/>
      <c r="Q42" s="13"/>
      <c r="R42" s="14"/>
      <c r="S42" s="7"/>
      <c r="T42" s="7"/>
      <c r="U42" s="7"/>
      <c r="V42" s="7"/>
      <c r="W42" s="7"/>
      <c r="X42" s="7"/>
      <c r="Y42" s="7"/>
      <c r="Z42" s="7"/>
    </row>
    <row r="43" ht="19.5" customHeight="1">
      <c r="A43" s="165">
        <v>1.0</v>
      </c>
      <c r="B43" s="168"/>
      <c r="C43" s="14"/>
      <c r="D43" s="166"/>
      <c r="E43" s="166"/>
      <c r="F43" s="165"/>
      <c r="G43" s="165"/>
      <c r="H43" s="168"/>
      <c r="I43" s="13"/>
      <c r="J43" s="13"/>
      <c r="K43" s="13"/>
      <c r="L43" s="13"/>
      <c r="M43" s="13"/>
      <c r="N43" s="13"/>
      <c r="O43" s="13"/>
      <c r="P43" s="13"/>
      <c r="Q43" s="13"/>
      <c r="R43" s="14"/>
      <c r="S43" s="7"/>
      <c r="T43" s="7"/>
      <c r="U43" s="7"/>
      <c r="V43" s="7"/>
      <c r="W43" s="7"/>
      <c r="X43" s="7"/>
      <c r="Y43" s="7"/>
      <c r="Z43" s="7"/>
    </row>
    <row r="44" ht="19.5" customHeight="1">
      <c r="A44" s="161">
        <v>2.0</v>
      </c>
      <c r="B44" s="164"/>
      <c r="C44" s="14"/>
      <c r="D44" s="162"/>
      <c r="E44" s="162"/>
      <c r="F44" s="161"/>
      <c r="G44" s="161"/>
      <c r="H44" s="164"/>
      <c r="I44" s="13"/>
      <c r="J44" s="13"/>
      <c r="K44" s="13"/>
      <c r="L44" s="13"/>
      <c r="M44" s="13"/>
      <c r="N44" s="13"/>
      <c r="O44" s="13"/>
      <c r="P44" s="13"/>
      <c r="Q44" s="13"/>
      <c r="R44" s="14"/>
      <c r="S44" s="7"/>
      <c r="T44" s="7"/>
      <c r="U44" s="7"/>
      <c r="V44" s="7"/>
      <c r="W44" s="7"/>
      <c r="X44" s="7"/>
      <c r="Y44" s="7"/>
      <c r="Z44" s="7"/>
    </row>
    <row r="45" ht="19.5" customHeight="1">
      <c r="A45" s="165">
        <v>3.0</v>
      </c>
      <c r="B45" s="168"/>
      <c r="C45" s="14"/>
      <c r="D45" s="166"/>
      <c r="E45" s="166"/>
      <c r="F45" s="165"/>
      <c r="G45" s="165"/>
      <c r="H45" s="168"/>
      <c r="I45" s="13"/>
      <c r="J45" s="13"/>
      <c r="K45" s="13"/>
      <c r="L45" s="13"/>
      <c r="M45" s="13"/>
      <c r="N45" s="13"/>
      <c r="O45" s="13"/>
      <c r="P45" s="13"/>
      <c r="Q45" s="13"/>
      <c r="R45" s="14"/>
      <c r="S45" s="7"/>
      <c r="T45" s="7"/>
      <c r="U45" s="7"/>
      <c r="V45" s="7"/>
      <c r="W45" s="7"/>
      <c r="X45" s="7"/>
      <c r="Y45" s="7"/>
      <c r="Z45" s="7"/>
    </row>
    <row r="46" ht="19.5" customHeight="1">
      <c r="A46" s="161">
        <v>4.0</v>
      </c>
      <c r="B46" s="164"/>
      <c r="C46" s="14"/>
      <c r="D46" s="162"/>
      <c r="E46" s="162"/>
      <c r="F46" s="161"/>
      <c r="G46" s="161"/>
      <c r="H46" s="164"/>
      <c r="I46" s="13"/>
      <c r="J46" s="13"/>
      <c r="K46" s="13"/>
      <c r="L46" s="13"/>
      <c r="M46" s="13"/>
      <c r="N46" s="13"/>
      <c r="O46" s="13"/>
      <c r="P46" s="13"/>
      <c r="Q46" s="13"/>
      <c r="R46" s="14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6">
    <mergeCell ref="J4:L4"/>
    <mergeCell ref="J5:L5"/>
    <mergeCell ref="M5:O5"/>
    <mergeCell ref="P5:R5"/>
    <mergeCell ref="A1:O1"/>
    <mergeCell ref="P1:R1"/>
    <mergeCell ref="A2:R2"/>
    <mergeCell ref="B4:E4"/>
    <mergeCell ref="M4:O4"/>
    <mergeCell ref="P4:R4"/>
    <mergeCell ref="A9:R9"/>
    <mergeCell ref="F4:I4"/>
    <mergeCell ref="A27:I27"/>
    <mergeCell ref="A29:R29"/>
    <mergeCell ref="K30:R30"/>
    <mergeCell ref="K31:R31"/>
    <mergeCell ref="K32:R32"/>
    <mergeCell ref="K33:R33"/>
    <mergeCell ref="K34:R34"/>
    <mergeCell ref="K35:R35"/>
    <mergeCell ref="K36:R36"/>
    <mergeCell ref="K37:R37"/>
    <mergeCell ref="K38:R38"/>
    <mergeCell ref="A39:F39"/>
    <mergeCell ref="I39:R39"/>
    <mergeCell ref="H44:R44"/>
    <mergeCell ref="H45:R45"/>
    <mergeCell ref="B46:C46"/>
    <mergeCell ref="H46:R46"/>
    <mergeCell ref="A41:R41"/>
    <mergeCell ref="B42:C42"/>
    <mergeCell ref="H42:R42"/>
    <mergeCell ref="B43:C43"/>
    <mergeCell ref="H43:R43"/>
    <mergeCell ref="B44:C44"/>
    <mergeCell ref="B45:C45"/>
  </mergeCells>
  <hyperlinks>
    <hyperlink display="⬅ VỀ DASHBOARD TỔNG QUAN" location="'DASHBOARD TỔNG QUAN'!A1" ref="P1"/>
  </hyperlink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4A3B8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15.0"/>
    <col customWidth="1" min="4" max="4" width="16.0"/>
    <col customWidth="1" min="5" max="5" width="15.0"/>
    <col customWidth="1" min="6" max="6" width="16.0"/>
    <col customWidth="1" min="7" max="7" width="14.0"/>
    <col customWidth="1" min="8" max="8" width="17.0"/>
    <col customWidth="1" min="9" max="13" width="14.0"/>
    <col customWidth="1" min="14" max="14" width="15.0"/>
    <col customWidth="1" min="15" max="16" width="14.0"/>
    <col customWidth="1" min="17" max="17" width="16.0"/>
    <col customWidth="1" min="18" max="18" width="32.0"/>
  </cols>
  <sheetData>
    <row r="1" ht="31.5" customHeight="1">
      <c r="A1" s="53" t="s">
        <v>466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58" t="s">
        <v>93</v>
      </c>
      <c r="Q1" s="59"/>
      <c r="R1" s="60"/>
      <c r="S1" s="7"/>
      <c r="T1" s="7"/>
      <c r="U1" s="7"/>
      <c r="V1" s="7"/>
      <c r="W1" s="7"/>
      <c r="X1" s="7"/>
      <c r="Y1" s="7"/>
      <c r="Z1" s="7"/>
    </row>
    <row r="2" ht="19.5" customHeight="1">
      <c r="A2" s="64" t="s">
        <v>160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  <c r="S2" s="7"/>
      <c r="T2" s="7"/>
      <c r="U2" s="7"/>
      <c r="V2" s="7"/>
      <c r="W2" s="7"/>
      <c r="X2" s="7"/>
      <c r="Y2" s="7"/>
      <c r="Z2" s="7"/>
    </row>
    <row r="3" ht="9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1.75" customHeight="1">
      <c r="A4" s="7"/>
      <c r="B4" s="73" t="s">
        <v>163</v>
      </c>
      <c r="C4" s="59"/>
      <c r="D4" s="59"/>
      <c r="E4" s="60"/>
      <c r="F4" s="76" t="s">
        <v>164</v>
      </c>
      <c r="G4" s="77"/>
      <c r="H4" s="77"/>
      <c r="I4" s="78"/>
      <c r="J4" s="79" t="s">
        <v>115</v>
      </c>
      <c r="K4" s="13"/>
      <c r="L4" s="14"/>
      <c r="M4" s="81" t="s">
        <v>165</v>
      </c>
      <c r="N4" s="82"/>
      <c r="O4" s="83"/>
      <c r="P4" s="84" t="s">
        <v>166</v>
      </c>
      <c r="Q4" s="13"/>
      <c r="R4" s="14"/>
      <c r="S4" s="7"/>
      <c r="T4" s="7"/>
      <c r="U4" s="7"/>
      <c r="V4" s="7"/>
      <c r="W4" s="7"/>
      <c r="X4" s="7"/>
      <c r="Y4" s="7"/>
      <c r="Z4" s="7"/>
    </row>
    <row r="5" ht="31.5" customHeight="1">
      <c r="A5" s="7"/>
      <c r="B5" s="86" t="s">
        <v>172</v>
      </c>
      <c r="C5" s="87">
        <v>626.0</v>
      </c>
      <c r="D5" s="88" t="str">
        <f>IF(L27&gt;0, L27, "")</f>
        <v/>
      </c>
      <c r="E5" s="90">
        <f>IF(C5&gt;0, D5/C5, 0)</f>
        <v>0</v>
      </c>
      <c r="F5" s="91">
        <v>157.0</v>
      </c>
      <c r="G5" s="92" t="str">
        <f>IF(O27&gt;0, O27, "")</f>
        <v/>
      </c>
      <c r="H5" s="93" t="s">
        <v>173</v>
      </c>
      <c r="I5" s="96">
        <f>IF(F5&gt;0, G5/F5, 0)</f>
        <v>0</v>
      </c>
      <c r="J5" s="97" t="str">
        <f>IF(D5&gt;0, G5/D5, 0)</f>
        <v>#DIV/0!</v>
      </c>
      <c r="K5" s="13"/>
      <c r="L5" s="14"/>
      <c r="M5" s="100">
        <f>G5*1300000</f>
        <v>0</v>
      </c>
      <c r="N5" s="82"/>
      <c r="O5" s="83"/>
      <c r="P5" s="101" t="str">
        <f>IF(D5&gt;=C5, "🟢 Hoàn thành kế hoạch", IF(D5&gt;0, "🟡 Đang bám sát tiến độ", "⚪ Đang cập nhật dữ liệu"))</f>
        <v>🟢 Hoàn thành kế hoạch</v>
      </c>
      <c r="Q5" s="13"/>
      <c r="R5" s="14"/>
      <c r="S5" s="7"/>
      <c r="T5" s="7"/>
      <c r="U5" s="7"/>
      <c r="V5" s="7"/>
      <c r="W5" s="7"/>
      <c r="X5" s="7"/>
      <c r="Y5" s="7"/>
      <c r="Z5" s="7"/>
    </row>
    <row r="6" ht="7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7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7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5.5" customHeight="1">
      <c r="A9" s="103" t="s">
        <v>191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4"/>
      <c r="S9" s="7"/>
      <c r="T9" s="7"/>
      <c r="U9" s="7"/>
      <c r="V9" s="7"/>
      <c r="W9" s="7"/>
      <c r="X9" s="7"/>
      <c r="Y9" s="7"/>
      <c r="Z9" s="7"/>
    </row>
    <row r="10" ht="31.5" customHeight="1">
      <c r="A10" s="44" t="s">
        <v>128</v>
      </c>
      <c r="B10" s="44" t="s">
        <v>195</v>
      </c>
      <c r="C10" s="44" t="s">
        <v>196</v>
      </c>
      <c r="D10" s="44" t="s">
        <v>198</v>
      </c>
      <c r="E10" s="44" t="s">
        <v>200</v>
      </c>
      <c r="F10" s="44" t="s">
        <v>201</v>
      </c>
      <c r="G10" s="44" t="s">
        <v>1</v>
      </c>
      <c r="H10" s="44" t="s">
        <v>203</v>
      </c>
      <c r="I10" s="44" t="s">
        <v>204</v>
      </c>
      <c r="J10" s="108" t="s">
        <v>207</v>
      </c>
      <c r="K10" s="108" t="s">
        <v>209</v>
      </c>
      <c r="L10" s="108" t="s">
        <v>210</v>
      </c>
      <c r="M10" s="108" t="s">
        <v>212</v>
      </c>
      <c r="N10" s="110" t="s">
        <v>213</v>
      </c>
      <c r="O10" s="110" t="s">
        <v>216</v>
      </c>
      <c r="P10" s="110" t="s">
        <v>217</v>
      </c>
      <c r="Q10" s="110" t="s">
        <v>218</v>
      </c>
      <c r="R10" s="111" t="s">
        <v>220</v>
      </c>
      <c r="S10" s="7"/>
      <c r="T10" s="7"/>
      <c r="U10" s="7"/>
      <c r="V10" s="7"/>
      <c r="W10" s="7"/>
      <c r="X10" s="7"/>
      <c r="Y10" s="7"/>
      <c r="Z10" s="7"/>
    </row>
    <row r="11" ht="21.75" customHeight="1">
      <c r="A11" s="112">
        <v>1.0</v>
      </c>
      <c r="B11" s="113"/>
      <c r="C11" s="112"/>
      <c r="D11" s="114"/>
      <c r="E11" s="114"/>
      <c r="F11" s="115"/>
      <c r="G11" s="112"/>
      <c r="H11" s="112"/>
      <c r="I11" s="116"/>
      <c r="J11" s="117"/>
      <c r="K11" s="117"/>
      <c r="L11" s="118"/>
      <c r="M11" s="119" t="str">
        <f t="shared" ref="M11:M26" si="1">IF(K11="","",IF(K11&gt;0,L11/K11,0))</f>
        <v/>
      </c>
      <c r="N11" s="117"/>
      <c r="O11" s="120"/>
      <c r="P11" s="121" t="str">
        <f t="shared" ref="P11:P26" si="2">IF(N11="","",IF(N11&gt;0,O11/N11,0))</f>
        <v/>
      </c>
      <c r="Q11" s="122" t="str">
        <f t="shared" ref="Q11:Q26" si="3">IF(L11="","",IF(L11&gt;0,O11/L11,0))</f>
        <v/>
      </c>
      <c r="R11" s="114"/>
      <c r="S11" s="7"/>
      <c r="T11" s="7"/>
      <c r="U11" s="7"/>
      <c r="V11" s="7"/>
      <c r="W11" s="7"/>
      <c r="X11" s="7"/>
      <c r="Y11" s="7"/>
      <c r="Z11" s="7"/>
    </row>
    <row r="12" ht="21.75" customHeight="1">
      <c r="A12" s="123">
        <v>2.0</v>
      </c>
      <c r="B12" s="124"/>
      <c r="C12" s="123"/>
      <c r="D12" s="125"/>
      <c r="E12" s="125"/>
      <c r="F12" s="126"/>
      <c r="G12" s="123"/>
      <c r="H12" s="123"/>
      <c r="I12" s="127"/>
      <c r="J12" s="128"/>
      <c r="K12" s="128"/>
      <c r="L12" s="129"/>
      <c r="M12" s="130" t="str">
        <f t="shared" si="1"/>
        <v/>
      </c>
      <c r="N12" s="128"/>
      <c r="O12" s="132"/>
      <c r="P12" s="133" t="str">
        <f t="shared" si="2"/>
        <v/>
      </c>
      <c r="Q12" s="134" t="str">
        <f t="shared" si="3"/>
        <v/>
      </c>
      <c r="R12" s="125"/>
      <c r="S12" s="7"/>
      <c r="T12" s="7"/>
      <c r="U12" s="7"/>
      <c r="V12" s="7"/>
      <c r="W12" s="7"/>
      <c r="X12" s="7"/>
      <c r="Y12" s="7"/>
      <c r="Z12" s="7"/>
    </row>
    <row r="13" ht="21.75" customHeight="1">
      <c r="A13" s="112">
        <v>3.0</v>
      </c>
      <c r="B13" s="113"/>
      <c r="C13" s="112"/>
      <c r="D13" s="114"/>
      <c r="E13" s="114"/>
      <c r="F13" s="115"/>
      <c r="G13" s="112"/>
      <c r="H13" s="112"/>
      <c r="I13" s="116"/>
      <c r="J13" s="117"/>
      <c r="K13" s="117"/>
      <c r="L13" s="118"/>
      <c r="M13" s="119" t="str">
        <f t="shared" si="1"/>
        <v/>
      </c>
      <c r="N13" s="117"/>
      <c r="O13" s="120"/>
      <c r="P13" s="121" t="str">
        <f t="shared" si="2"/>
        <v/>
      </c>
      <c r="Q13" s="122" t="str">
        <f t="shared" si="3"/>
        <v/>
      </c>
      <c r="R13" s="114"/>
      <c r="S13" s="7"/>
      <c r="T13" s="7"/>
      <c r="U13" s="7"/>
      <c r="V13" s="7"/>
      <c r="W13" s="7"/>
      <c r="X13" s="7"/>
      <c r="Y13" s="7"/>
      <c r="Z13" s="7"/>
    </row>
    <row r="14" ht="21.75" customHeight="1">
      <c r="A14" s="123">
        <v>4.0</v>
      </c>
      <c r="B14" s="124"/>
      <c r="C14" s="123"/>
      <c r="D14" s="125"/>
      <c r="E14" s="125"/>
      <c r="F14" s="126"/>
      <c r="G14" s="123"/>
      <c r="H14" s="123"/>
      <c r="I14" s="127"/>
      <c r="J14" s="128"/>
      <c r="K14" s="128"/>
      <c r="L14" s="129"/>
      <c r="M14" s="130" t="str">
        <f t="shared" si="1"/>
        <v/>
      </c>
      <c r="N14" s="128"/>
      <c r="O14" s="132"/>
      <c r="P14" s="133" t="str">
        <f t="shared" si="2"/>
        <v/>
      </c>
      <c r="Q14" s="134" t="str">
        <f t="shared" si="3"/>
        <v/>
      </c>
      <c r="R14" s="125"/>
      <c r="S14" s="7"/>
      <c r="T14" s="7"/>
      <c r="U14" s="7"/>
      <c r="V14" s="7"/>
      <c r="W14" s="7"/>
      <c r="X14" s="7"/>
      <c r="Y14" s="7"/>
      <c r="Z14" s="7"/>
    </row>
    <row r="15" ht="21.75" customHeight="1">
      <c r="A15" s="112">
        <v>5.0</v>
      </c>
      <c r="B15" s="113"/>
      <c r="C15" s="112"/>
      <c r="D15" s="114"/>
      <c r="E15" s="114"/>
      <c r="F15" s="115"/>
      <c r="G15" s="112"/>
      <c r="H15" s="112"/>
      <c r="I15" s="116"/>
      <c r="J15" s="117"/>
      <c r="K15" s="117"/>
      <c r="L15" s="118"/>
      <c r="M15" s="119" t="str">
        <f t="shared" si="1"/>
        <v/>
      </c>
      <c r="N15" s="117"/>
      <c r="O15" s="120"/>
      <c r="P15" s="121" t="str">
        <f t="shared" si="2"/>
        <v/>
      </c>
      <c r="Q15" s="122" t="str">
        <f t="shared" si="3"/>
        <v/>
      </c>
      <c r="R15" s="114"/>
      <c r="S15" s="7"/>
      <c r="T15" s="7"/>
      <c r="U15" s="7"/>
      <c r="V15" s="7"/>
      <c r="W15" s="7"/>
      <c r="X15" s="7"/>
      <c r="Y15" s="7"/>
      <c r="Z15" s="7"/>
    </row>
    <row r="16" ht="21.75" customHeight="1">
      <c r="A16" s="123">
        <v>6.0</v>
      </c>
      <c r="B16" s="124"/>
      <c r="C16" s="123"/>
      <c r="D16" s="125"/>
      <c r="E16" s="125"/>
      <c r="F16" s="126"/>
      <c r="G16" s="123"/>
      <c r="H16" s="123"/>
      <c r="I16" s="127"/>
      <c r="J16" s="128"/>
      <c r="K16" s="128"/>
      <c r="L16" s="129"/>
      <c r="M16" s="130" t="str">
        <f t="shared" si="1"/>
        <v/>
      </c>
      <c r="N16" s="128"/>
      <c r="O16" s="132"/>
      <c r="P16" s="133" t="str">
        <f t="shared" si="2"/>
        <v/>
      </c>
      <c r="Q16" s="134" t="str">
        <f t="shared" si="3"/>
        <v/>
      </c>
      <c r="R16" s="125"/>
      <c r="S16" s="7"/>
      <c r="T16" s="7"/>
      <c r="U16" s="7"/>
      <c r="V16" s="7"/>
      <c r="W16" s="7"/>
      <c r="X16" s="7"/>
      <c r="Y16" s="7"/>
      <c r="Z16" s="7"/>
    </row>
    <row r="17" ht="21.75" customHeight="1">
      <c r="A17" s="112">
        <v>7.0</v>
      </c>
      <c r="B17" s="113"/>
      <c r="C17" s="112"/>
      <c r="D17" s="114"/>
      <c r="E17" s="114"/>
      <c r="F17" s="115"/>
      <c r="G17" s="112"/>
      <c r="H17" s="112"/>
      <c r="I17" s="116"/>
      <c r="J17" s="117"/>
      <c r="K17" s="117"/>
      <c r="L17" s="118"/>
      <c r="M17" s="119" t="str">
        <f t="shared" si="1"/>
        <v/>
      </c>
      <c r="N17" s="117"/>
      <c r="O17" s="120"/>
      <c r="P17" s="121" t="str">
        <f t="shared" si="2"/>
        <v/>
      </c>
      <c r="Q17" s="122" t="str">
        <f t="shared" si="3"/>
        <v/>
      </c>
      <c r="R17" s="114"/>
      <c r="S17" s="7"/>
      <c r="T17" s="7"/>
      <c r="U17" s="7"/>
      <c r="V17" s="7"/>
      <c r="W17" s="7"/>
      <c r="X17" s="7"/>
      <c r="Y17" s="7"/>
      <c r="Z17" s="7"/>
    </row>
    <row r="18" ht="21.75" customHeight="1">
      <c r="A18" s="123">
        <v>8.0</v>
      </c>
      <c r="B18" s="124"/>
      <c r="C18" s="123"/>
      <c r="D18" s="125"/>
      <c r="E18" s="125"/>
      <c r="F18" s="126"/>
      <c r="G18" s="123"/>
      <c r="H18" s="123"/>
      <c r="I18" s="127"/>
      <c r="J18" s="128"/>
      <c r="K18" s="128"/>
      <c r="L18" s="129"/>
      <c r="M18" s="130" t="str">
        <f t="shared" si="1"/>
        <v/>
      </c>
      <c r="N18" s="128"/>
      <c r="O18" s="132"/>
      <c r="P18" s="133" t="str">
        <f t="shared" si="2"/>
        <v/>
      </c>
      <c r="Q18" s="134" t="str">
        <f t="shared" si="3"/>
        <v/>
      </c>
      <c r="R18" s="125"/>
      <c r="S18" s="7"/>
      <c r="T18" s="7"/>
      <c r="U18" s="7"/>
      <c r="V18" s="7"/>
      <c r="W18" s="7"/>
      <c r="X18" s="7"/>
      <c r="Y18" s="7"/>
      <c r="Z18" s="7"/>
    </row>
    <row r="19" ht="21.75" customHeight="1">
      <c r="A19" s="112">
        <v>9.0</v>
      </c>
      <c r="B19" s="113"/>
      <c r="C19" s="112"/>
      <c r="D19" s="114"/>
      <c r="E19" s="114"/>
      <c r="F19" s="115"/>
      <c r="G19" s="112"/>
      <c r="H19" s="112"/>
      <c r="I19" s="116"/>
      <c r="J19" s="117"/>
      <c r="K19" s="117"/>
      <c r="L19" s="118"/>
      <c r="M19" s="119" t="str">
        <f t="shared" si="1"/>
        <v/>
      </c>
      <c r="N19" s="117"/>
      <c r="O19" s="120"/>
      <c r="P19" s="121" t="str">
        <f t="shared" si="2"/>
        <v/>
      </c>
      <c r="Q19" s="122" t="str">
        <f t="shared" si="3"/>
        <v/>
      </c>
      <c r="R19" s="114"/>
      <c r="S19" s="7"/>
      <c r="T19" s="7"/>
      <c r="U19" s="7"/>
      <c r="V19" s="7"/>
      <c r="W19" s="7"/>
      <c r="X19" s="7"/>
      <c r="Y19" s="7"/>
      <c r="Z19" s="7"/>
    </row>
    <row r="20" ht="21.75" customHeight="1">
      <c r="A20" s="123">
        <v>10.0</v>
      </c>
      <c r="B20" s="124"/>
      <c r="C20" s="123"/>
      <c r="D20" s="125"/>
      <c r="E20" s="125"/>
      <c r="F20" s="126"/>
      <c r="G20" s="123"/>
      <c r="H20" s="123"/>
      <c r="I20" s="127"/>
      <c r="J20" s="128"/>
      <c r="K20" s="128"/>
      <c r="L20" s="129"/>
      <c r="M20" s="130" t="str">
        <f t="shared" si="1"/>
        <v/>
      </c>
      <c r="N20" s="128"/>
      <c r="O20" s="132"/>
      <c r="P20" s="133" t="str">
        <f t="shared" si="2"/>
        <v/>
      </c>
      <c r="Q20" s="134" t="str">
        <f t="shared" si="3"/>
        <v/>
      </c>
      <c r="R20" s="125"/>
      <c r="S20" s="7"/>
      <c r="T20" s="7"/>
      <c r="U20" s="7"/>
      <c r="V20" s="7"/>
      <c r="W20" s="7"/>
      <c r="X20" s="7"/>
      <c r="Y20" s="7"/>
      <c r="Z20" s="7"/>
    </row>
    <row r="21" ht="21.75" customHeight="1">
      <c r="A21" s="112">
        <v>11.0</v>
      </c>
      <c r="B21" s="113"/>
      <c r="C21" s="112"/>
      <c r="D21" s="114"/>
      <c r="E21" s="114"/>
      <c r="F21" s="115"/>
      <c r="G21" s="112"/>
      <c r="H21" s="112"/>
      <c r="I21" s="116"/>
      <c r="J21" s="117"/>
      <c r="K21" s="117"/>
      <c r="L21" s="118"/>
      <c r="M21" s="119" t="str">
        <f t="shared" si="1"/>
        <v/>
      </c>
      <c r="N21" s="117"/>
      <c r="O21" s="120"/>
      <c r="P21" s="121" t="str">
        <f t="shared" si="2"/>
        <v/>
      </c>
      <c r="Q21" s="122" t="str">
        <f t="shared" si="3"/>
        <v/>
      </c>
      <c r="R21" s="114"/>
      <c r="S21" s="7"/>
      <c r="T21" s="7"/>
      <c r="U21" s="7"/>
      <c r="V21" s="7"/>
      <c r="W21" s="7"/>
      <c r="X21" s="7"/>
      <c r="Y21" s="7"/>
      <c r="Z21" s="7"/>
    </row>
    <row r="22" ht="21.75" customHeight="1">
      <c r="A22" s="123">
        <v>12.0</v>
      </c>
      <c r="B22" s="124"/>
      <c r="C22" s="123"/>
      <c r="D22" s="125"/>
      <c r="E22" s="125"/>
      <c r="F22" s="126"/>
      <c r="G22" s="123"/>
      <c r="H22" s="123"/>
      <c r="I22" s="127"/>
      <c r="J22" s="128"/>
      <c r="K22" s="128"/>
      <c r="L22" s="129"/>
      <c r="M22" s="130" t="str">
        <f t="shared" si="1"/>
        <v/>
      </c>
      <c r="N22" s="128"/>
      <c r="O22" s="132"/>
      <c r="P22" s="133" t="str">
        <f t="shared" si="2"/>
        <v/>
      </c>
      <c r="Q22" s="134" t="str">
        <f t="shared" si="3"/>
        <v/>
      </c>
      <c r="R22" s="125"/>
      <c r="S22" s="7"/>
      <c r="T22" s="7"/>
      <c r="U22" s="7"/>
      <c r="V22" s="7"/>
      <c r="W22" s="7"/>
      <c r="X22" s="7"/>
      <c r="Y22" s="7"/>
      <c r="Z22" s="7"/>
    </row>
    <row r="23" ht="21.75" customHeight="1">
      <c r="A23" s="112">
        <v>13.0</v>
      </c>
      <c r="B23" s="113"/>
      <c r="C23" s="112"/>
      <c r="D23" s="114"/>
      <c r="E23" s="114"/>
      <c r="F23" s="115"/>
      <c r="G23" s="112"/>
      <c r="H23" s="112"/>
      <c r="I23" s="116"/>
      <c r="J23" s="117"/>
      <c r="K23" s="117"/>
      <c r="L23" s="118"/>
      <c r="M23" s="119" t="str">
        <f t="shared" si="1"/>
        <v/>
      </c>
      <c r="N23" s="117"/>
      <c r="O23" s="120"/>
      <c r="P23" s="121" t="str">
        <f t="shared" si="2"/>
        <v/>
      </c>
      <c r="Q23" s="122" t="str">
        <f t="shared" si="3"/>
        <v/>
      </c>
      <c r="R23" s="114"/>
      <c r="S23" s="7"/>
      <c r="T23" s="7"/>
      <c r="U23" s="7"/>
      <c r="V23" s="7"/>
      <c r="W23" s="7"/>
      <c r="X23" s="7"/>
      <c r="Y23" s="7"/>
      <c r="Z23" s="7"/>
    </row>
    <row r="24" ht="21.75" customHeight="1">
      <c r="A24" s="123">
        <v>14.0</v>
      </c>
      <c r="B24" s="124"/>
      <c r="C24" s="123"/>
      <c r="D24" s="125"/>
      <c r="E24" s="125"/>
      <c r="F24" s="126"/>
      <c r="G24" s="123"/>
      <c r="H24" s="123"/>
      <c r="I24" s="127"/>
      <c r="J24" s="128"/>
      <c r="K24" s="128"/>
      <c r="L24" s="129"/>
      <c r="M24" s="130" t="str">
        <f t="shared" si="1"/>
        <v/>
      </c>
      <c r="N24" s="128"/>
      <c r="O24" s="132"/>
      <c r="P24" s="133" t="str">
        <f t="shared" si="2"/>
        <v/>
      </c>
      <c r="Q24" s="134" t="str">
        <f t="shared" si="3"/>
        <v/>
      </c>
      <c r="R24" s="125"/>
      <c r="S24" s="7"/>
      <c r="T24" s="7"/>
      <c r="U24" s="7"/>
      <c r="V24" s="7"/>
      <c r="W24" s="7"/>
      <c r="X24" s="7"/>
      <c r="Y24" s="7"/>
      <c r="Z24" s="7"/>
    </row>
    <row r="25" ht="21.75" customHeight="1">
      <c r="A25" s="112">
        <v>15.0</v>
      </c>
      <c r="B25" s="113"/>
      <c r="C25" s="112"/>
      <c r="D25" s="114"/>
      <c r="E25" s="114"/>
      <c r="F25" s="115"/>
      <c r="G25" s="112"/>
      <c r="H25" s="112"/>
      <c r="I25" s="116"/>
      <c r="J25" s="117"/>
      <c r="K25" s="117"/>
      <c r="L25" s="118"/>
      <c r="M25" s="119" t="str">
        <f t="shared" si="1"/>
        <v/>
      </c>
      <c r="N25" s="117"/>
      <c r="O25" s="120"/>
      <c r="P25" s="121" t="str">
        <f t="shared" si="2"/>
        <v/>
      </c>
      <c r="Q25" s="122" t="str">
        <f t="shared" si="3"/>
        <v/>
      </c>
      <c r="R25" s="114"/>
      <c r="S25" s="7"/>
      <c r="T25" s="7"/>
      <c r="U25" s="7"/>
      <c r="V25" s="7"/>
      <c r="W25" s="7"/>
      <c r="X25" s="7"/>
      <c r="Y25" s="7"/>
      <c r="Z25" s="7"/>
    </row>
    <row r="26" ht="21.75" customHeight="1">
      <c r="A26" s="123"/>
      <c r="B26" s="124"/>
      <c r="C26" s="123"/>
      <c r="D26" s="125"/>
      <c r="E26" s="125"/>
      <c r="F26" s="126"/>
      <c r="G26" s="123"/>
      <c r="H26" s="123"/>
      <c r="I26" s="127"/>
      <c r="J26" s="128"/>
      <c r="K26" s="128"/>
      <c r="L26" s="129"/>
      <c r="M26" s="130" t="str">
        <f t="shared" si="1"/>
        <v/>
      </c>
      <c r="N26" s="128"/>
      <c r="O26" s="132"/>
      <c r="P26" s="133" t="str">
        <f t="shared" si="2"/>
        <v/>
      </c>
      <c r="Q26" s="134" t="str">
        <f t="shared" si="3"/>
        <v/>
      </c>
      <c r="R26" s="125"/>
      <c r="S26" s="7"/>
      <c r="T26" s="7"/>
      <c r="U26" s="7"/>
      <c r="V26" s="7"/>
      <c r="W26" s="7"/>
      <c r="X26" s="7"/>
      <c r="Y26" s="7"/>
      <c r="Z26" s="7"/>
    </row>
    <row r="27" ht="25.5" customHeight="1">
      <c r="A27" s="138" t="s">
        <v>467</v>
      </c>
      <c r="B27" s="140"/>
      <c r="C27" s="140"/>
      <c r="D27" s="140"/>
      <c r="E27" s="140"/>
      <c r="F27" s="140"/>
      <c r="G27" s="140"/>
      <c r="H27" s="140"/>
      <c r="I27" s="141"/>
      <c r="J27" s="142">
        <f t="shared" ref="J27:L27" si="4">SUM(J11:J26)</f>
        <v>0</v>
      </c>
      <c r="K27" s="142">
        <f t="shared" si="4"/>
        <v>0</v>
      </c>
      <c r="L27" s="143">
        <f t="shared" si="4"/>
        <v>0</v>
      </c>
      <c r="M27" s="144">
        <f>IF(K27&gt;0, L27/K27, 0)</f>
        <v>0</v>
      </c>
      <c r="N27" s="142">
        <f t="shared" ref="N27:O27" si="5">SUM(N11:N26)</f>
        <v>0</v>
      </c>
      <c r="O27" s="145">
        <f t="shared" si="5"/>
        <v>0</v>
      </c>
      <c r="P27" s="146">
        <f>IF(N27&gt;0, O27/N27, 0)</f>
        <v>0</v>
      </c>
      <c r="Q27" s="147">
        <f>IF(L27&gt;0, O27/L27, 0)</f>
        <v>0</v>
      </c>
      <c r="R27" s="148" t="s">
        <v>373</v>
      </c>
      <c r="S27" s="7"/>
      <c r="T27" s="7"/>
      <c r="U27" s="7"/>
      <c r="V27" s="7"/>
      <c r="W27" s="7"/>
      <c r="X27" s="7"/>
      <c r="Y27" s="7"/>
      <c r="Z27" s="7"/>
    </row>
    <row r="28" ht="12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5.5" customHeight="1">
      <c r="A29" s="153" t="s">
        <v>292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4"/>
      <c r="S29" s="7"/>
      <c r="T29" s="7"/>
      <c r="U29" s="7"/>
      <c r="V29" s="7"/>
      <c r="W29" s="7"/>
      <c r="X29" s="7"/>
      <c r="Y29" s="7"/>
      <c r="Z29" s="7"/>
    </row>
    <row r="30" ht="25.5" customHeight="1">
      <c r="A30" s="157" t="s">
        <v>128</v>
      </c>
      <c r="B30" s="157" t="s">
        <v>294</v>
      </c>
      <c r="C30" s="157" t="s">
        <v>295</v>
      </c>
      <c r="D30" s="157" t="s">
        <v>296</v>
      </c>
      <c r="E30" s="157" t="s">
        <v>297</v>
      </c>
      <c r="F30" s="157" t="s">
        <v>298</v>
      </c>
      <c r="G30" s="157" t="s">
        <v>299</v>
      </c>
      <c r="H30" s="157" t="s">
        <v>300</v>
      </c>
      <c r="I30" s="157" t="s">
        <v>301</v>
      </c>
      <c r="J30" s="157" t="s">
        <v>302</v>
      </c>
      <c r="K30" s="160" t="s">
        <v>303</v>
      </c>
      <c r="L30" s="13"/>
      <c r="M30" s="13"/>
      <c r="N30" s="13"/>
      <c r="O30" s="13"/>
      <c r="P30" s="13"/>
      <c r="Q30" s="13"/>
      <c r="R30" s="14"/>
      <c r="S30" s="7"/>
      <c r="T30" s="7"/>
      <c r="U30" s="7"/>
      <c r="V30" s="7"/>
      <c r="W30" s="7"/>
      <c r="X30" s="7"/>
      <c r="Y30" s="7"/>
      <c r="Z30" s="7"/>
    </row>
    <row r="31" ht="19.5" customHeight="1">
      <c r="A31" s="165">
        <v>1.0</v>
      </c>
      <c r="B31" s="166"/>
      <c r="C31" s="166"/>
      <c r="D31" s="166"/>
      <c r="E31" s="166"/>
      <c r="F31" s="166"/>
      <c r="G31" s="167"/>
      <c r="H31" s="167"/>
      <c r="I31" s="166"/>
      <c r="J31" s="166"/>
      <c r="K31" s="168"/>
      <c r="L31" s="13"/>
      <c r="M31" s="13"/>
      <c r="N31" s="13"/>
      <c r="O31" s="13"/>
      <c r="P31" s="13"/>
      <c r="Q31" s="13"/>
      <c r="R31" s="14"/>
      <c r="S31" s="7"/>
      <c r="T31" s="7"/>
      <c r="U31" s="7"/>
      <c r="V31" s="7"/>
      <c r="W31" s="7"/>
      <c r="X31" s="7"/>
      <c r="Y31" s="7"/>
      <c r="Z31" s="7"/>
    </row>
    <row r="32" ht="19.5" customHeight="1">
      <c r="A32" s="161">
        <v>2.0</v>
      </c>
      <c r="B32" s="162"/>
      <c r="C32" s="162"/>
      <c r="D32" s="162"/>
      <c r="E32" s="162"/>
      <c r="F32" s="162"/>
      <c r="G32" s="163"/>
      <c r="H32" s="163"/>
      <c r="I32" s="162"/>
      <c r="J32" s="162"/>
      <c r="K32" s="164"/>
      <c r="L32" s="13"/>
      <c r="M32" s="13"/>
      <c r="N32" s="13"/>
      <c r="O32" s="13"/>
      <c r="P32" s="13"/>
      <c r="Q32" s="13"/>
      <c r="R32" s="14"/>
      <c r="S32" s="7"/>
      <c r="T32" s="7"/>
      <c r="U32" s="7"/>
      <c r="V32" s="7"/>
      <c r="W32" s="7"/>
      <c r="X32" s="7"/>
      <c r="Y32" s="7"/>
      <c r="Z32" s="7"/>
    </row>
    <row r="33" ht="19.5" customHeight="1">
      <c r="A33" s="165">
        <v>3.0</v>
      </c>
      <c r="B33" s="166"/>
      <c r="C33" s="166"/>
      <c r="D33" s="166"/>
      <c r="E33" s="166"/>
      <c r="F33" s="166"/>
      <c r="G33" s="167"/>
      <c r="H33" s="167"/>
      <c r="I33" s="166"/>
      <c r="J33" s="166"/>
      <c r="K33" s="168"/>
      <c r="L33" s="13"/>
      <c r="M33" s="13"/>
      <c r="N33" s="13"/>
      <c r="O33" s="13"/>
      <c r="P33" s="13"/>
      <c r="Q33" s="13"/>
      <c r="R33" s="14"/>
      <c r="S33" s="7"/>
      <c r="T33" s="7"/>
      <c r="U33" s="7"/>
      <c r="V33" s="7"/>
      <c r="W33" s="7"/>
      <c r="X33" s="7"/>
      <c r="Y33" s="7"/>
      <c r="Z33" s="7"/>
    </row>
    <row r="34" ht="19.5" customHeight="1">
      <c r="A34" s="161">
        <v>4.0</v>
      </c>
      <c r="B34" s="162"/>
      <c r="C34" s="162"/>
      <c r="D34" s="162"/>
      <c r="E34" s="162"/>
      <c r="F34" s="162"/>
      <c r="G34" s="163"/>
      <c r="H34" s="163"/>
      <c r="I34" s="162"/>
      <c r="J34" s="162"/>
      <c r="K34" s="164"/>
      <c r="L34" s="13"/>
      <c r="M34" s="13"/>
      <c r="N34" s="13"/>
      <c r="O34" s="13"/>
      <c r="P34" s="13"/>
      <c r="Q34" s="13"/>
      <c r="R34" s="14"/>
      <c r="S34" s="7"/>
      <c r="T34" s="7"/>
      <c r="U34" s="7"/>
      <c r="V34" s="7"/>
      <c r="W34" s="7"/>
      <c r="X34" s="7"/>
      <c r="Y34" s="7"/>
      <c r="Z34" s="7"/>
    </row>
    <row r="35" ht="19.5" customHeight="1">
      <c r="A35" s="165">
        <v>5.0</v>
      </c>
      <c r="B35" s="166"/>
      <c r="C35" s="166"/>
      <c r="D35" s="166"/>
      <c r="E35" s="166"/>
      <c r="F35" s="166"/>
      <c r="G35" s="167"/>
      <c r="H35" s="167"/>
      <c r="I35" s="166"/>
      <c r="J35" s="166"/>
      <c r="K35" s="168"/>
      <c r="L35" s="13"/>
      <c r="M35" s="13"/>
      <c r="N35" s="13"/>
      <c r="O35" s="13"/>
      <c r="P35" s="13"/>
      <c r="Q35" s="13"/>
      <c r="R35" s="14"/>
      <c r="S35" s="7"/>
      <c r="T35" s="7"/>
      <c r="U35" s="7"/>
      <c r="V35" s="7"/>
      <c r="W35" s="7"/>
      <c r="X35" s="7"/>
      <c r="Y35" s="7"/>
      <c r="Z35" s="7"/>
    </row>
    <row r="36" ht="19.5" customHeight="1">
      <c r="A36" s="161">
        <v>6.0</v>
      </c>
      <c r="B36" s="162"/>
      <c r="C36" s="162"/>
      <c r="D36" s="162"/>
      <c r="E36" s="162"/>
      <c r="F36" s="162"/>
      <c r="G36" s="163"/>
      <c r="H36" s="163"/>
      <c r="I36" s="162"/>
      <c r="J36" s="162"/>
      <c r="K36" s="164"/>
      <c r="L36" s="13"/>
      <c r="M36" s="13"/>
      <c r="N36" s="13"/>
      <c r="O36" s="13"/>
      <c r="P36" s="13"/>
      <c r="Q36" s="13"/>
      <c r="R36" s="14"/>
      <c r="S36" s="7"/>
      <c r="T36" s="7"/>
      <c r="U36" s="7"/>
      <c r="V36" s="7"/>
      <c r="W36" s="7"/>
      <c r="X36" s="7"/>
      <c r="Y36" s="7"/>
      <c r="Z36" s="7"/>
    </row>
    <row r="37" ht="19.5" customHeight="1">
      <c r="A37" s="165">
        <v>7.0</v>
      </c>
      <c r="B37" s="166"/>
      <c r="C37" s="166"/>
      <c r="D37" s="166"/>
      <c r="E37" s="166"/>
      <c r="F37" s="166"/>
      <c r="G37" s="167"/>
      <c r="H37" s="167"/>
      <c r="I37" s="166"/>
      <c r="J37" s="166"/>
      <c r="K37" s="168"/>
      <c r="L37" s="13"/>
      <c r="M37" s="13"/>
      <c r="N37" s="13"/>
      <c r="O37" s="13"/>
      <c r="P37" s="13"/>
      <c r="Q37" s="13"/>
      <c r="R37" s="14"/>
      <c r="S37" s="7"/>
      <c r="T37" s="7"/>
      <c r="U37" s="7"/>
      <c r="V37" s="7"/>
      <c r="W37" s="7"/>
      <c r="X37" s="7"/>
      <c r="Y37" s="7"/>
      <c r="Z37" s="7"/>
    </row>
    <row r="38" ht="19.5" customHeight="1">
      <c r="A38" s="161">
        <v>8.0</v>
      </c>
      <c r="B38" s="162"/>
      <c r="C38" s="162"/>
      <c r="D38" s="162"/>
      <c r="E38" s="162"/>
      <c r="F38" s="162"/>
      <c r="G38" s="163"/>
      <c r="H38" s="163"/>
      <c r="I38" s="162"/>
      <c r="J38" s="162"/>
      <c r="K38" s="164"/>
      <c r="L38" s="13"/>
      <c r="M38" s="13"/>
      <c r="N38" s="13"/>
      <c r="O38" s="13"/>
      <c r="P38" s="13"/>
      <c r="Q38" s="13"/>
      <c r="R38" s="14"/>
      <c r="S38" s="7"/>
      <c r="T38" s="7"/>
      <c r="U38" s="7"/>
      <c r="V38" s="7"/>
      <c r="W38" s="7"/>
      <c r="X38" s="7"/>
      <c r="Y38" s="7"/>
      <c r="Z38" s="7"/>
    </row>
    <row r="39" ht="24.0" customHeight="1">
      <c r="A39" s="169" t="s">
        <v>308</v>
      </c>
      <c r="B39" s="140"/>
      <c r="C39" s="140"/>
      <c r="D39" s="140"/>
      <c r="E39" s="140"/>
      <c r="F39" s="141"/>
      <c r="G39" s="170">
        <f t="shared" ref="G39:H39" si="6">SUM(G31:G38)</f>
        <v>0</v>
      </c>
      <c r="H39" s="170">
        <f t="shared" si="6"/>
        <v>0</v>
      </c>
      <c r="I39" s="171" t="s">
        <v>311</v>
      </c>
      <c r="J39" s="140"/>
      <c r="K39" s="140"/>
      <c r="L39" s="140"/>
      <c r="M39" s="140"/>
      <c r="N39" s="140"/>
      <c r="O39" s="140"/>
      <c r="P39" s="140"/>
      <c r="Q39" s="140"/>
      <c r="R39" s="141"/>
      <c r="S39" s="7"/>
      <c r="T39" s="7"/>
      <c r="U39" s="7"/>
      <c r="V39" s="7"/>
      <c r="W39" s="7"/>
      <c r="X39" s="7"/>
      <c r="Y39" s="7"/>
      <c r="Z39" s="7"/>
    </row>
    <row r="40" ht="12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5.5" customHeight="1">
      <c r="A41" s="172" t="s">
        <v>312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4"/>
      <c r="S41" s="7"/>
      <c r="T41" s="7"/>
      <c r="U41" s="7"/>
      <c r="V41" s="7"/>
      <c r="W41" s="7"/>
      <c r="X41" s="7"/>
      <c r="Y41" s="7"/>
      <c r="Z41" s="7"/>
    </row>
    <row r="42" ht="25.5" customHeight="1">
      <c r="A42" s="173" t="s">
        <v>128</v>
      </c>
      <c r="B42" s="174" t="s">
        <v>313</v>
      </c>
      <c r="C42" s="14"/>
      <c r="D42" s="173" t="s">
        <v>314</v>
      </c>
      <c r="E42" s="173" t="s">
        <v>315</v>
      </c>
      <c r="F42" s="173" t="s">
        <v>316</v>
      </c>
      <c r="G42" s="173" t="s">
        <v>317</v>
      </c>
      <c r="H42" s="160" t="s">
        <v>318</v>
      </c>
      <c r="I42" s="13"/>
      <c r="J42" s="13"/>
      <c r="K42" s="13"/>
      <c r="L42" s="13"/>
      <c r="M42" s="13"/>
      <c r="N42" s="13"/>
      <c r="O42" s="13"/>
      <c r="P42" s="13"/>
      <c r="Q42" s="13"/>
      <c r="R42" s="14"/>
      <c r="S42" s="7"/>
      <c r="T42" s="7"/>
      <c r="U42" s="7"/>
      <c r="V42" s="7"/>
      <c r="W42" s="7"/>
      <c r="X42" s="7"/>
      <c r="Y42" s="7"/>
      <c r="Z42" s="7"/>
    </row>
    <row r="43" ht="19.5" customHeight="1">
      <c r="A43" s="165">
        <v>1.0</v>
      </c>
      <c r="B43" s="168"/>
      <c r="C43" s="14"/>
      <c r="D43" s="166"/>
      <c r="E43" s="166"/>
      <c r="F43" s="165"/>
      <c r="G43" s="165"/>
      <c r="H43" s="168"/>
      <c r="I43" s="13"/>
      <c r="J43" s="13"/>
      <c r="K43" s="13"/>
      <c r="L43" s="13"/>
      <c r="M43" s="13"/>
      <c r="N43" s="13"/>
      <c r="O43" s="13"/>
      <c r="P43" s="13"/>
      <c r="Q43" s="13"/>
      <c r="R43" s="14"/>
      <c r="S43" s="7"/>
      <c r="T43" s="7"/>
      <c r="U43" s="7"/>
      <c r="V43" s="7"/>
      <c r="W43" s="7"/>
      <c r="X43" s="7"/>
      <c r="Y43" s="7"/>
      <c r="Z43" s="7"/>
    </row>
    <row r="44" ht="19.5" customHeight="1">
      <c r="A44" s="161">
        <v>2.0</v>
      </c>
      <c r="B44" s="164"/>
      <c r="C44" s="14"/>
      <c r="D44" s="162"/>
      <c r="E44" s="162"/>
      <c r="F44" s="161"/>
      <c r="G44" s="161"/>
      <c r="H44" s="164"/>
      <c r="I44" s="13"/>
      <c r="J44" s="13"/>
      <c r="K44" s="13"/>
      <c r="L44" s="13"/>
      <c r="M44" s="13"/>
      <c r="N44" s="13"/>
      <c r="O44" s="13"/>
      <c r="P44" s="13"/>
      <c r="Q44" s="13"/>
      <c r="R44" s="14"/>
      <c r="S44" s="7"/>
      <c r="T44" s="7"/>
      <c r="U44" s="7"/>
      <c r="V44" s="7"/>
      <c r="W44" s="7"/>
      <c r="X44" s="7"/>
      <c r="Y44" s="7"/>
      <c r="Z44" s="7"/>
    </row>
    <row r="45" ht="19.5" customHeight="1">
      <c r="A45" s="165">
        <v>3.0</v>
      </c>
      <c r="B45" s="168"/>
      <c r="C45" s="14"/>
      <c r="D45" s="166"/>
      <c r="E45" s="166"/>
      <c r="F45" s="165"/>
      <c r="G45" s="165"/>
      <c r="H45" s="168"/>
      <c r="I45" s="13"/>
      <c r="J45" s="13"/>
      <c r="K45" s="13"/>
      <c r="L45" s="13"/>
      <c r="M45" s="13"/>
      <c r="N45" s="13"/>
      <c r="O45" s="13"/>
      <c r="P45" s="13"/>
      <c r="Q45" s="13"/>
      <c r="R45" s="14"/>
      <c r="S45" s="7"/>
      <c r="T45" s="7"/>
      <c r="U45" s="7"/>
      <c r="V45" s="7"/>
      <c r="W45" s="7"/>
      <c r="X45" s="7"/>
      <c r="Y45" s="7"/>
      <c r="Z45" s="7"/>
    </row>
    <row r="46" ht="19.5" customHeight="1">
      <c r="A46" s="161">
        <v>4.0</v>
      </c>
      <c r="B46" s="164"/>
      <c r="C46" s="14"/>
      <c r="D46" s="162"/>
      <c r="E46" s="162"/>
      <c r="F46" s="161"/>
      <c r="G46" s="161"/>
      <c r="H46" s="164"/>
      <c r="I46" s="13"/>
      <c r="J46" s="13"/>
      <c r="K46" s="13"/>
      <c r="L46" s="13"/>
      <c r="M46" s="13"/>
      <c r="N46" s="13"/>
      <c r="O46" s="13"/>
      <c r="P46" s="13"/>
      <c r="Q46" s="13"/>
      <c r="R46" s="14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6">
    <mergeCell ref="J4:L4"/>
    <mergeCell ref="J5:L5"/>
    <mergeCell ref="M5:O5"/>
    <mergeCell ref="P5:R5"/>
    <mergeCell ref="A1:O1"/>
    <mergeCell ref="P1:R1"/>
    <mergeCell ref="A2:R2"/>
    <mergeCell ref="B4:E4"/>
    <mergeCell ref="M4:O4"/>
    <mergeCell ref="P4:R4"/>
    <mergeCell ref="A9:R9"/>
    <mergeCell ref="F4:I4"/>
    <mergeCell ref="A27:I27"/>
    <mergeCell ref="A29:R29"/>
    <mergeCell ref="K30:R30"/>
    <mergeCell ref="K31:R31"/>
    <mergeCell ref="K32:R32"/>
    <mergeCell ref="K33:R33"/>
    <mergeCell ref="K34:R34"/>
    <mergeCell ref="K35:R35"/>
    <mergeCell ref="K36:R36"/>
    <mergeCell ref="K37:R37"/>
    <mergeCell ref="K38:R38"/>
    <mergeCell ref="A39:F39"/>
    <mergeCell ref="I39:R39"/>
    <mergeCell ref="H44:R44"/>
    <mergeCell ref="H45:R45"/>
    <mergeCell ref="B46:C46"/>
    <mergeCell ref="H46:R46"/>
    <mergeCell ref="A41:R41"/>
    <mergeCell ref="B42:C42"/>
    <mergeCell ref="H42:R42"/>
    <mergeCell ref="B43:C43"/>
    <mergeCell ref="H43:R43"/>
    <mergeCell ref="B44:C44"/>
    <mergeCell ref="B45:C45"/>
  </mergeCells>
  <hyperlinks>
    <hyperlink display="⬅ VỀ DASHBOARD TỔNG QUAN" location="'DASHBOARD TỔNG QUAN'!A1" ref="P1"/>
  </hyperlink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4A3B8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15.0"/>
    <col customWidth="1" min="4" max="4" width="16.0"/>
    <col customWidth="1" min="5" max="5" width="15.0"/>
    <col customWidth="1" min="6" max="6" width="16.0"/>
    <col customWidth="1" min="7" max="7" width="14.0"/>
    <col customWidth="1" min="8" max="8" width="17.0"/>
    <col customWidth="1" min="9" max="13" width="14.0"/>
    <col customWidth="1" min="14" max="14" width="15.0"/>
    <col customWidth="1" min="15" max="16" width="14.0"/>
    <col customWidth="1" min="17" max="17" width="16.0"/>
    <col customWidth="1" min="18" max="18" width="32.0"/>
  </cols>
  <sheetData>
    <row r="1" ht="31.5" customHeight="1">
      <c r="A1" s="53" t="s">
        <v>468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58" t="s">
        <v>93</v>
      </c>
      <c r="Q1" s="59"/>
      <c r="R1" s="60"/>
      <c r="S1" s="7"/>
      <c r="T1" s="7"/>
      <c r="U1" s="7"/>
      <c r="V1" s="7"/>
      <c r="W1" s="7"/>
      <c r="X1" s="7"/>
      <c r="Y1" s="7"/>
      <c r="Z1" s="7"/>
    </row>
    <row r="2" ht="19.5" customHeight="1">
      <c r="A2" s="64" t="s">
        <v>160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  <c r="S2" s="7"/>
      <c r="T2" s="7"/>
      <c r="U2" s="7"/>
      <c r="V2" s="7"/>
      <c r="W2" s="7"/>
      <c r="X2" s="7"/>
      <c r="Y2" s="7"/>
      <c r="Z2" s="7"/>
    </row>
    <row r="3" ht="9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1.75" customHeight="1">
      <c r="A4" s="7"/>
      <c r="B4" s="73" t="s">
        <v>163</v>
      </c>
      <c r="C4" s="59"/>
      <c r="D4" s="59"/>
      <c r="E4" s="60"/>
      <c r="F4" s="76" t="s">
        <v>164</v>
      </c>
      <c r="G4" s="77"/>
      <c r="H4" s="77"/>
      <c r="I4" s="78"/>
      <c r="J4" s="79" t="s">
        <v>115</v>
      </c>
      <c r="K4" s="13"/>
      <c r="L4" s="14"/>
      <c r="M4" s="81" t="s">
        <v>165</v>
      </c>
      <c r="N4" s="82"/>
      <c r="O4" s="83"/>
      <c r="P4" s="84" t="s">
        <v>166</v>
      </c>
      <c r="Q4" s="13"/>
      <c r="R4" s="14"/>
      <c r="S4" s="7"/>
      <c r="T4" s="7"/>
      <c r="U4" s="7"/>
      <c r="V4" s="7"/>
      <c r="W4" s="7"/>
      <c r="X4" s="7"/>
      <c r="Y4" s="7"/>
      <c r="Z4" s="7"/>
    </row>
    <row r="5" ht="31.5" customHeight="1">
      <c r="A5" s="7"/>
      <c r="B5" s="86" t="s">
        <v>172</v>
      </c>
      <c r="C5" s="87">
        <v>626.0</v>
      </c>
      <c r="D5" s="88" t="str">
        <f>IF(L27&gt;0, L27, "")</f>
        <v/>
      </c>
      <c r="E5" s="90">
        <f>IF(C5&gt;0, D5/C5, 0)</f>
        <v>0</v>
      </c>
      <c r="F5" s="91">
        <v>157.0</v>
      </c>
      <c r="G5" s="92" t="str">
        <f>IF(O27&gt;0, O27, "")</f>
        <v/>
      </c>
      <c r="H5" s="93" t="s">
        <v>173</v>
      </c>
      <c r="I5" s="96">
        <f>IF(F5&gt;0, G5/F5, 0)</f>
        <v>0</v>
      </c>
      <c r="J5" s="97" t="str">
        <f>IF(D5&gt;0, G5/D5, 0)</f>
        <v>#DIV/0!</v>
      </c>
      <c r="K5" s="13"/>
      <c r="L5" s="14"/>
      <c r="M5" s="100">
        <f>G5*1300000</f>
        <v>0</v>
      </c>
      <c r="N5" s="82"/>
      <c r="O5" s="83"/>
      <c r="P5" s="101" t="str">
        <f>IF(D5&gt;=C5, "🟢 Hoàn thành kế hoạch", IF(D5&gt;0, "🟡 Đang bám sát tiến độ", "⚪ Đang cập nhật dữ liệu"))</f>
        <v>🟢 Hoàn thành kế hoạch</v>
      </c>
      <c r="Q5" s="13"/>
      <c r="R5" s="14"/>
      <c r="S5" s="7"/>
      <c r="T5" s="7"/>
      <c r="U5" s="7"/>
      <c r="V5" s="7"/>
      <c r="W5" s="7"/>
      <c r="X5" s="7"/>
      <c r="Y5" s="7"/>
      <c r="Z5" s="7"/>
    </row>
    <row r="6" ht="7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7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7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5.5" customHeight="1">
      <c r="A9" s="103" t="s">
        <v>191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4"/>
      <c r="S9" s="7"/>
      <c r="T9" s="7"/>
      <c r="U9" s="7"/>
      <c r="V9" s="7"/>
      <c r="W9" s="7"/>
      <c r="X9" s="7"/>
      <c r="Y9" s="7"/>
      <c r="Z9" s="7"/>
    </row>
    <row r="10" ht="31.5" customHeight="1">
      <c r="A10" s="44" t="s">
        <v>128</v>
      </c>
      <c r="B10" s="44" t="s">
        <v>195</v>
      </c>
      <c r="C10" s="44" t="s">
        <v>196</v>
      </c>
      <c r="D10" s="44" t="s">
        <v>198</v>
      </c>
      <c r="E10" s="44" t="s">
        <v>200</v>
      </c>
      <c r="F10" s="44" t="s">
        <v>201</v>
      </c>
      <c r="G10" s="44" t="s">
        <v>1</v>
      </c>
      <c r="H10" s="44" t="s">
        <v>203</v>
      </c>
      <c r="I10" s="44" t="s">
        <v>204</v>
      </c>
      <c r="J10" s="108" t="s">
        <v>207</v>
      </c>
      <c r="K10" s="108" t="s">
        <v>209</v>
      </c>
      <c r="L10" s="108" t="s">
        <v>210</v>
      </c>
      <c r="M10" s="108" t="s">
        <v>212</v>
      </c>
      <c r="N10" s="110" t="s">
        <v>213</v>
      </c>
      <c r="O10" s="110" t="s">
        <v>216</v>
      </c>
      <c r="P10" s="110" t="s">
        <v>217</v>
      </c>
      <c r="Q10" s="110" t="s">
        <v>218</v>
      </c>
      <c r="R10" s="111" t="s">
        <v>220</v>
      </c>
      <c r="S10" s="7"/>
      <c r="T10" s="7"/>
      <c r="U10" s="7"/>
      <c r="V10" s="7"/>
      <c r="W10" s="7"/>
      <c r="X10" s="7"/>
      <c r="Y10" s="7"/>
      <c r="Z10" s="7"/>
    </row>
    <row r="11" ht="21.75" customHeight="1">
      <c r="A11" s="112">
        <v>1.0</v>
      </c>
      <c r="B11" s="113"/>
      <c r="C11" s="112"/>
      <c r="D11" s="114"/>
      <c r="E11" s="114"/>
      <c r="F11" s="115"/>
      <c r="G11" s="112"/>
      <c r="H11" s="112"/>
      <c r="I11" s="116"/>
      <c r="J11" s="117"/>
      <c r="K11" s="117"/>
      <c r="L11" s="118"/>
      <c r="M11" s="119" t="str">
        <f t="shared" ref="M11:M26" si="1">IF(K11="","",IF(K11&gt;0,L11/K11,0))</f>
        <v/>
      </c>
      <c r="N11" s="117"/>
      <c r="O11" s="120"/>
      <c r="P11" s="121" t="str">
        <f t="shared" ref="P11:P26" si="2">IF(N11="","",IF(N11&gt;0,O11/N11,0))</f>
        <v/>
      </c>
      <c r="Q11" s="122" t="str">
        <f t="shared" ref="Q11:Q26" si="3">IF(L11="","",IF(L11&gt;0,O11/L11,0))</f>
        <v/>
      </c>
      <c r="R11" s="114"/>
      <c r="S11" s="7"/>
      <c r="T11" s="7"/>
      <c r="U11" s="7"/>
      <c r="V11" s="7"/>
      <c r="W11" s="7"/>
      <c r="X11" s="7"/>
      <c r="Y11" s="7"/>
      <c r="Z11" s="7"/>
    </row>
    <row r="12" ht="21.75" customHeight="1">
      <c r="A12" s="123">
        <v>2.0</v>
      </c>
      <c r="B12" s="124"/>
      <c r="C12" s="123"/>
      <c r="D12" s="125"/>
      <c r="E12" s="125"/>
      <c r="F12" s="126"/>
      <c r="G12" s="123"/>
      <c r="H12" s="123"/>
      <c r="I12" s="127"/>
      <c r="J12" s="128"/>
      <c r="K12" s="128"/>
      <c r="L12" s="129"/>
      <c r="M12" s="130" t="str">
        <f t="shared" si="1"/>
        <v/>
      </c>
      <c r="N12" s="128"/>
      <c r="O12" s="132"/>
      <c r="P12" s="133" t="str">
        <f t="shared" si="2"/>
        <v/>
      </c>
      <c r="Q12" s="134" t="str">
        <f t="shared" si="3"/>
        <v/>
      </c>
      <c r="R12" s="125"/>
      <c r="S12" s="7"/>
      <c r="T12" s="7"/>
      <c r="U12" s="7"/>
      <c r="V12" s="7"/>
      <c r="W12" s="7"/>
      <c r="X12" s="7"/>
      <c r="Y12" s="7"/>
      <c r="Z12" s="7"/>
    </row>
    <row r="13" ht="21.75" customHeight="1">
      <c r="A13" s="112">
        <v>3.0</v>
      </c>
      <c r="B13" s="113"/>
      <c r="C13" s="112"/>
      <c r="D13" s="114"/>
      <c r="E13" s="114"/>
      <c r="F13" s="115"/>
      <c r="G13" s="112"/>
      <c r="H13" s="112"/>
      <c r="I13" s="116"/>
      <c r="J13" s="117"/>
      <c r="K13" s="117"/>
      <c r="L13" s="118"/>
      <c r="M13" s="119" t="str">
        <f t="shared" si="1"/>
        <v/>
      </c>
      <c r="N13" s="117"/>
      <c r="O13" s="120"/>
      <c r="P13" s="121" t="str">
        <f t="shared" si="2"/>
        <v/>
      </c>
      <c r="Q13" s="122" t="str">
        <f t="shared" si="3"/>
        <v/>
      </c>
      <c r="R13" s="114"/>
      <c r="S13" s="7"/>
      <c r="T13" s="7"/>
      <c r="U13" s="7"/>
      <c r="V13" s="7"/>
      <c r="W13" s="7"/>
      <c r="X13" s="7"/>
      <c r="Y13" s="7"/>
      <c r="Z13" s="7"/>
    </row>
    <row r="14" ht="21.75" customHeight="1">
      <c r="A14" s="123">
        <v>4.0</v>
      </c>
      <c r="B14" s="124"/>
      <c r="C14" s="123"/>
      <c r="D14" s="125"/>
      <c r="E14" s="125"/>
      <c r="F14" s="126"/>
      <c r="G14" s="123"/>
      <c r="H14" s="123"/>
      <c r="I14" s="127"/>
      <c r="J14" s="128"/>
      <c r="K14" s="128"/>
      <c r="L14" s="129"/>
      <c r="M14" s="130" t="str">
        <f t="shared" si="1"/>
        <v/>
      </c>
      <c r="N14" s="128"/>
      <c r="O14" s="132"/>
      <c r="P14" s="133" t="str">
        <f t="shared" si="2"/>
        <v/>
      </c>
      <c r="Q14" s="134" t="str">
        <f t="shared" si="3"/>
        <v/>
      </c>
      <c r="R14" s="125"/>
      <c r="S14" s="7"/>
      <c r="T14" s="7"/>
      <c r="U14" s="7"/>
      <c r="V14" s="7"/>
      <c r="W14" s="7"/>
      <c r="X14" s="7"/>
      <c r="Y14" s="7"/>
      <c r="Z14" s="7"/>
    </row>
    <row r="15" ht="21.75" customHeight="1">
      <c r="A15" s="112">
        <v>5.0</v>
      </c>
      <c r="B15" s="113"/>
      <c r="C15" s="112"/>
      <c r="D15" s="114"/>
      <c r="E15" s="114"/>
      <c r="F15" s="115"/>
      <c r="G15" s="112"/>
      <c r="H15" s="112"/>
      <c r="I15" s="116"/>
      <c r="J15" s="117"/>
      <c r="K15" s="117"/>
      <c r="L15" s="118"/>
      <c r="M15" s="119" t="str">
        <f t="shared" si="1"/>
        <v/>
      </c>
      <c r="N15" s="117"/>
      <c r="O15" s="120"/>
      <c r="P15" s="121" t="str">
        <f t="shared" si="2"/>
        <v/>
      </c>
      <c r="Q15" s="122" t="str">
        <f t="shared" si="3"/>
        <v/>
      </c>
      <c r="R15" s="114"/>
      <c r="S15" s="7"/>
      <c r="T15" s="7"/>
      <c r="U15" s="7"/>
      <c r="V15" s="7"/>
      <c r="W15" s="7"/>
      <c r="X15" s="7"/>
      <c r="Y15" s="7"/>
      <c r="Z15" s="7"/>
    </row>
    <row r="16" ht="21.75" customHeight="1">
      <c r="A16" s="123">
        <v>6.0</v>
      </c>
      <c r="B16" s="124"/>
      <c r="C16" s="123"/>
      <c r="D16" s="125"/>
      <c r="E16" s="125"/>
      <c r="F16" s="126"/>
      <c r="G16" s="123"/>
      <c r="H16" s="123"/>
      <c r="I16" s="127"/>
      <c r="J16" s="128"/>
      <c r="K16" s="128"/>
      <c r="L16" s="129"/>
      <c r="M16" s="130" t="str">
        <f t="shared" si="1"/>
        <v/>
      </c>
      <c r="N16" s="128"/>
      <c r="O16" s="132"/>
      <c r="P16" s="133" t="str">
        <f t="shared" si="2"/>
        <v/>
      </c>
      <c r="Q16" s="134" t="str">
        <f t="shared" si="3"/>
        <v/>
      </c>
      <c r="R16" s="125"/>
      <c r="S16" s="7"/>
      <c r="T16" s="7"/>
      <c r="U16" s="7"/>
      <c r="V16" s="7"/>
      <c r="W16" s="7"/>
      <c r="X16" s="7"/>
      <c r="Y16" s="7"/>
      <c r="Z16" s="7"/>
    </row>
    <row r="17" ht="21.75" customHeight="1">
      <c r="A17" s="112">
        <v>7.0</v>
      </c>
      <c r="B17" s="113"/>
      <c r="C17" s="112"/>
      <c r="D17" s="114"/>
      <c r="E17" s="114"/>
      <c r="F17" s="115"/>
      <c r="G17" s="112"/>
      <c r="H17" s="112"/>
      <c r="I17" s="116"/>
      <c r="J17" s="117"/>
      <c r="K17" s="117"/>
      <c r="L17" s="118"/>
      <c r="M17" s="119" t="str">
        <f t="shared" si="1"/>
        <v/>
      </c>
      <c r="N17" s="117"/>
      <c r="O17" s="120"/>
      <c r="P17" s="121" t="str">
        <f t="shared" si="2"/>
        <v/>
      </c>
      <c r="Q17" s="122" t="str">
        <f t="shared" si="3"/>
        <v/>
      </c>
      <c r="R17" s="114"/>
      <c r="S17" s="7"/>
      <c r="T17" s="7"/>
      <c r="U17" s="7"/>
      <c r="V17" s="7"/>
      <c r="W17" s="7"/>
      <c r="X17" s="7"/>
      <c r="Y17" s="7"/>
      <c r="Z17" s="7"/>
    </row>
    <row r="18" ht="21.75" customHeight="1">
      <c r="A18" s="123">
        <v>8.0</v>
      </c>
      <c r="B18" s="124"/>
      <c r="C18" s="123"/>
      <c r="D18" s="125"/>
      <c r="E18" s="125"/>
      <c r="F18" s="126"/>
      <c r="G18" s="123"/>
      <c r="H18" s="123"/>
      <c r="I18" s="127"/>
      <c r="J18" s="128"/>
      <c r="K18" s="128"/>
      <c r="L18" s="129"/>
      <c r="M18" s="130" t="str">
        <f t="shared" si="1"/>
        <v/>
      </c>
      <c r="N18" s="128"/>
      <c r="O18" s="132"/>
      <c r="P18" s="133" t="str">
        <f t="shared" si="2"/>
        <v/>
      </c>
      <c r="Q18" s="134" t="str">
        <f t="shared" si="3"/>
        <v/>
      </c>
      <c r="R18" s="125"/>
      <c r="S18" s="7"/>
      <c r="T18" s="7"/>
      <c r="U18" s="7"/>
      <c r="V18" s="7"/>
      <c r="W18" s="7"/>
      <c r="X18" s="7"/>
      <c r="Y18" s="7"/>
      <c r="Z18" s="7"/>
    </row>
    <row r="19" ht="21.75" customHeight="1">
      <c r="A19" s="112">
        <v>9.0</v>
      </c>
      <c r="B19" s="113"/>
      <c r="C19" s="112"/>
      <c r="D19" s="114"/>
      <c r="E19" s="114"/>
      <c r="F19" s="115"/>
      <c r="G19" s="112"/>
      <c r="H19" s="112"/>
      <c r="I19" s="116"/>
      <c r="J19" s="117"/>
      <c r="K19" s="117"/>
      <c r="L19" s="118"/>
      <c r="M19" s="119" t="str">
        <f t="shared" si="1"/>
        <v/>
      </c>
      <c r="N19" s="117"/>
      <c r="O19" s="120"/>
      <c r="P19" s="121" t="str">
        <f t="shared" si="2"/>
        <v/>
      </c>
      <c r="Q19" s="122" t="str">
        <f t="shared" si="3"/>
        <v/>
      </c>
      <c r="R19" s="114"/>
      <c r="S19" s="7"/>
      <c r="T19" s="7"/>
      <c r="U19" s="7"/>
      <c r="V19" s="7"/>
      <c r="W19" s="7"/>
      <c r="X19" s="7"/>
      <c r="Y19" s="7"/>
      <c r="Z19" s="7"/>
    </row>
    <row r="20" ht="21.75" customHeight="1">
      <c r="A20" s="123">
        <v>10.0</v>
      </c>
      <c r="B20" s="124"/>
      <c r="C20" s="123"/>
      <c r="D20" s="125"/>
      <c r="E20" s="125"/>
      <c r="F20" s="126"/>
      <c r="G20" s="123"/>
      <c r="H20" s="123"/>
      <c r="I20" s="127"/>
      <c r="J20" s="128"/>
      <c r="K20" s="128"/>
      <c r="L20" s="129"/>
      <c r="M20" s="130" t="str">
        <f t="shared" si="1"/>
        <v/>
      </c>
      <c r="N20" s="128"/>
      <c r="O20" s="132"/>
      <c r="P20" s="133" t="str">
        <f t="shared" si="2"/>
        <v/>
      </c>
      <c r="Q20" s="134" t="str">
        <f t="shared" si="3"/>
        <v/>
      </c>
      <c r="R20" s="125"/>
      <c r="S20" s="7"/>
      <c r="T20" s="7"/>
      <c r="U20" s="7"/>
      <c r="V20" s="7"/>
      <c r="W20" s="7"/>
      <c r="X20" s="7"/>
      <c r="Y20" s="7"/>
      <c r="Z20" s="7"/>
    </row>
    <row r="21" ht="21.75" customHeight="1">
      <c r="A21" s="112">
        <v>11.0</v>
      </c>
      <c r="B21" s="113"/>
      <c r="C21" s="112"/>
      <c r="D21" s="114"/>
      <c r="E21" s="114"/>
      <c r="F21" s="115"/>
      <c r="G21" s="112"/>
      <c r="H21" s="112"/>
      <c r="I21" s="116"/>
      <c r="J21" s="117"/>
      <c r="K21" s="117"/>
      <c r="L21" s="118"/>
      <c r="M21" s="119" t="str">
        <f t="shared" si="1"/>
        <v/>
      </c>
      <c r="N21" s="117"/>
      <c r="O21" s="120"/>
      <c r="P21" s="121" t="str">
        <f t="shared" si="2"/>
        <v/>
      </c>
      <c r="Q21" s="122" t="str">
        <f t="shared" si="3"/>
        <v/>
      </c>
      <c r="R21" s="114"/>
      <c r="S21" s="7"/>
      <c r="T21" s="7"/>
      <c r="U21" s="7"/>
      <c r="V21" s="7"/>
      <c r="W21" s="7"/>
      <c r="X21" s="7"/>
      <c r="Y21" s="7"/>
      <c r="Z21" s="7"/>
    </row>
    <row r="22" ht="21.75" customHeight="1">
      <c r="A22" s="123">
        <v>12.0</v>
      </c>
      <c r="B22" s="124"/>
      <c r="C22" s="123"/>
      <c r="D22" s="125"/>
      <c r="E22" s="125"/>
      <c r="F22" s="126"/>
      <c r="G22" s="123"/>
      <c r="H22" s="123"/>
      <c r="I22" s="127"/>
      <c r="J22" s="128"/>
      <c r="K22" s="128"/>
      <c r="L22" s="129"/>
      <c r="M22" s="130" t="str">
        <f t="shared" si="1"/>
        <v/>
      </c>
      <c r="N22" s="128"/>
      <c r="O22" s="132"/>
      <c r="P22" s="133" t="str">
        <f t="shared" si="2"/>
        <v/>
      </c>
      <c r="Q22" s="134" t="str">
        <f t="shared" si="3"/>
        <v/>
      </c>
      <c r="R22" s="125"/>
      <c r="S22" s="7"/>
      <c r="T22" s="7"/>
      <c r="U22" s="7"/>
      <c r="V22" s="7"/>
      <c r="W22" s="7"/>
      <c r="X22" s="7"/>
      <c r="Y22" s="7"/>
      <c r="Z22" s="7"/>
    </row>
    <row r="23" ht="21.75" customHeight="1">
      <c r="A23" s="112">
        <v>13.0</v>
      </c>
      <c r="B23" s="113"/>
      <c r="C23" s="112"/>
      <c r="D23" s="114"/>
      <c r="E23" s="114"/>
      <c r="F23" s="115"/>
      <c r="G23" s="112"/>
      <c r="H23" s="112"/>
      <c r="I23" s="116"/>
      <c r="J23" s="117"/>
      <c r="K23" s="117"/>
      <c r="L23" s="118"/>
      <c r="M23" s="119" t="str">
        <f t="shared" si="1"/>
        <v/>
      </c>
      <c r="N23" s="117"/>
      <c r="O23" s="120"/>
      <c r="P23" s="121" t="str">
        <f t="shared" si="2"/>
        <v/>
      </c>
      <c r="Q23" s="122" t="str">
        <f t="shared" si="3"/>
        <v/>
      </c>
      <c r="R23" s="114"/>
      <c r="S23" s="7"/>
      <c r="T23" s="7"/>
      <c r="U23" s="7"/>
      <c r="V23" s="7"/>
      <c r="W23" s="7"/>
      <c r="X23" s="7"/>
      <c r="Y23" s="7"/>
      <c r="Z23" s="7"/>
    </row>
    <row r="24" ht="21.75" customHeight="1">
      <c r="A24" s="123">
        <v>14.0</v>
      </c>
      <c r="B24" s="124"/>
      <c r="C24" s="123"/>
      <c r="D24" s="125"/>
      <c r="E24" s="125"/>
      <c r="F24" s="126"/>
      <c r="G24" s="123"/>
      <c r="H24" s="123"/>
      <c r="I24" s="127"/>
      <c r="J24" s="128"/>
      <c r="K24" s="128"/>
      <c r="L24" s="129"/>
      <c r="M24" s="130" t="str">
        <f t="shared" si="1"/>
        <v/>
      </c>
      <c r="N24" s="128"/>
      <c r="O24" s="132"/>
      <c r="P24" s="133" t="str">
        <f t="shared" si="2"/>
        <v/>
      </c>
      <c r="Q24" s="134" t="str">
        <f t="shared" si="3"/>
        <v/>
      </c>
      <c r="R24" s="125"/>
      <c r="S24" s="7"/>
      <c r="T24" s="7"/>
      <c r="U24" s="7"/>
      <c r="V24" s="7"/>
      <c r="W24" s="7"/>
      <c r="X24" s="7"/>
      <c r="Y24" s="7"/>
      <c r="Z24" s="7"/>
    </row>
    <row r="25" ht="21.75" customHeight="1">
      <c r="A25" s="112">
        <v>15.0</v>
      </c>
      <c r="B25" s="113"/>
      <c r="C25" s="112"/>
      <c r="D25" s="114"/>
      <c r="E25" s="114"/>
      <c r="F25" s="115"/>
      <c r="G25" s="112"/>
      <c r="H25" s="112"/>
      <c r="I25" s="116"/>
      <c r="J25" s="117"/>
      <c r="K25" s="117"/>
      <c r="L25" s="118"/>
      <c r="M25" s="119" t="str">
        <f t="shared" si="1"/>
        <v/>
      </c>
      <c r="N25" s="117"/>
      <c r="O25" s="120"/>
      <c r="P25" s="121" t="str">
        <f t="shared" si="2"/>
        <v/>
      </c>
      <c r="Q25" s="122" t="str">
        <f t="shared" si="3"/>
        <v/>
      </c>
      <c r="R25" s="114"/>
      <c r="S25" s="7"/>
      <c r="T25" s="7"/>
      <c r="U25" s="7"/>
      <c r="V25" s="7"/>
      <c r="W25" s="7"/>
      <c r="X25" s="7"/>
      <c r="Y25" s="7"/>
      <c r="Z25" s="7"/>
    </row>
    <row r="26" ht="21.75" customHeight="1">
      <c r="A26" s="123"/>
      <c r="B26" s="124"/>
      <c r="C26" s="123"/>
      <c r="D26" s="125"/>
      <c r="E26" s="125"/>
      <c r="F26" s="126"/>
      <c r="G26" s="123"/>
      <c r="H26" s="123"/>
      <c r="I26" s="127"/>
      <c r="J26" s="128"/>
      <c r="K26" s="128"/>
      <c r="L26" s="129"/>
      <c r="M26" s="130" t="str">
        <f t="shared" si="1"/>
        <v/>
      </c>
      <c r="N26" s="128"/>
      <c r="O26" s="132"/>
      <c r="P26" s="133" t="str">
        <f t="shared" si="2"/>
        <v/>
      </c>
      <c r="Q26" s="134" t="str">
        <f t="shared" si="3"/>
        <v/>
      </c>
      <c r="R26" s="125"/>
      <c r="S26" s="7"/>
      <c r="T26" s="7"/>
      <c r="U26" s="7"/>
      <c r="V26" s="7"/>
      <c r="W26" s="7"/>
      <c r="X26" s="7"/>
      <c r="Y26" s="7"/>
      <c r="Z26" s="7"/>
    </row>
    <row r="27" ht="25.5" customHeight="1">
      <c r="A27" s="138" t="s">
        <v>469</v>
      </c>
      <c r="B27" s="140"/>
      <c r="C27" s="140"/>
      <c r="D27" s="140"/>
      <c r="E27" s="140"/>
      <c r="F27" s="140"/>
      <c r="G27" s="140"/>
      <c r="H27" s="140"/>
      <c r="I27" s="141"/>
      <c r="J27" s="142">
        <f t="shared" ref="J27:L27" si="4">SUM(J11:J26)</f>
        <v>0</v>
      </c>
      <c r="K27" s="142">
        <f t="shared" si="4"/>
        <v>0</v>
      </c>
      <c r="L27" s="143">
        <f t="shared" si="4"/>
        <v>0</v>
      </c>
      <c r="M27" s="144">
        <f>IF(K27&gt;0, L27/K27, 0)</f>
        <v>0</v>
      </c>
      <c r="N27" s="142">
        <f t="shared" ref="N27:O27" si="5">SUM(N11:N26)</f>
        <v>0</v>
      </c>
      <c r="O27" s="145">
        <f t="shared" si="5"/>
        <v>0</v>
      </c>
      <c r="P27" s="146">
        <f>IF(N27&gt;0, O27/N27, 0)</f>
        <v>0</v>
      </c>
      <c r="Q27" s="147">
        <f>IF(L27&gt;0, O27/L27, 0)</f>
        <v>0</v>
      </c>
      <c r="R27" s="148" t="s">
        <v>373</v>
      </c>
      <c r="S27" s="7"/>
      <c r="T27" s="7"/>
      <c r="U27" s="7"/>
      <c r="V27" s="7"/>
      <c r="W27" s="7"/>
      <c r="X27" s="7"/>
      <c r="Y27" s="7"/>
      <c r="Z27" s="7"/>
    </row>
    <row r="28" ht="12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5.5" customHeight="1">
      <c r="A29" s="153" t="s">
        <v>292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4"/>
      <c r="S29" s="7"/>
      <c r="T29" s="7"/>
      <c r="U29" s="7"/>
      <c r="V29" s="7"/>
      <c r="W29" s="7"/>
      <c r="X29" s="7"/>
      <c r="Y29" s="7"/>
      <c r="Z29" s="7"/>
    </row>
    <row r="30" ht="25.5" customHeight="1">
      <c r="A30" s="157" t="s">
        <v>128</v>
      </c>
      <c r="B30" s="157" t="s">
        <v>294</v>
      </c>
      <c r="C30" s="157" t="s">
        <v>295</v>
      </c>
      <c r="D30" s="157" t="s">
        <v>296</v>
      </c>
      <c r="E30" s="157" t="s">
        <v>297</v>
      </c>
      <c r="F30" s="157" t="s">
        <v>298</v>
      </c>
      <c r="G30" s="157" t="s">
        <v>299</v>
      </c>
      <c r="H30" s="157" t="s">
        <v>300</v>
      </c>
      <c r="I30" s="157" t="s">
        <v>301</v>
      </c>
      <c r="J30" s="157" t="s">
        <v>302</v>
      </c>
      <c r="K30" s="160" t="s">
        <v>303</v>
      </c>
      <c r="L30" s="13"/>
      <c r="M30" s="13"/>
      <c r="N30" s="13"/>
      <c r="O30" s="13"/>
      <c r="P30" s="13"/>
      <c r="Q30" s="13"/>
      <c r="R30" s="14"/>
      <c r="S30" s="7"/>
      <c r="T30" s="7"/>
      <c r="U30" s="7"/>
      <c r="V30" s="7"/>
      <c r="W30" s="7"/>
      <c r="X30" s="7"/>
      <c r="Y30" s="7"/>
      <c r="Z30" s="7"/>
    </row>
    <row r="31" ht="19.5" customHeight="1">
      <c r="A31" s="165">
        <v>1.0</v>
      </c>
      <c r="B31" s="166"/>
      <c r="C31" s="166"/>
      <c r="D31" s="166"/>
      <c r="E31" s="166"/>
      <c r="F31" s="166"/>
      <c r="G31" s="167"/>
      <c r="H31" s="167"/>
      <c r="I31" s="166"/>
      <c r="J31" s="166"/>
      <c r="K31" s="168"/>
      <c r="L31" s="13"/>
      <c r="M31" s="13"/>
      <c r="N31" s="13"/>
      <c r="O31" s="13"/>
      <c r="P31" s="13"/>
      <c r="Q31" s="13"/>
      <c r="R31" s="14"/>
      <c r="S31" s="7"/>
      <c r="T31" s="7"/>
      <c r="U31" s="7"/>
      <c r="V31" s="7"/>
      <c r="W31" s="7"/>
      <c r="X31" s="7"/>
      <c r="Y31" s="7"/>
      <c r="Z31" s="7"/>
    </row>
    <row r="32" ht="19.5" customHeight="1">
      <c r="A32" s="161">
        <v>2.0</v>
      </c>
      <c r="B32" s="162"/>
      <c r="C32" s="162"/>
      <c r="D32" s="162"/>
      <c r="E32" s="162"/>
      <c r="F32" s="162"/>
      <c r="G32" s="163"/>
      <c r="H32" s="163"/>
      <c r="I32" s="162"/>
      <c r="J32" s="162"/>
      <c r="K32" s="164"/>
      <c r="L32" s="13"/>
      <c r="M32" s="13"/>
      <c r="N32" s="13"/>
      <c r="O32" s="13"/>
      <c r="P32" s="13"/>
      <c r="Q32" s="13"/>
      <c r="R32" s="14"/>
      <c r="S32" s="7"/>
      <c r="T32" s="7"/>
      <c r="U32" s="7"/>
      <c r="V32" s="7"/>
      <c r="W32" s="7"/>
      <c r="X32" s="7"/>
      <c r="Y32" s="7"/>
      <c r="Z32" s="7"/>
    </row>
    <row r="33" ht="19.5" customHeight="1">
      <c r="A33" s="165">
        <v>3.0</v>
      </c>
      <c r="B33" s="166"/>
      <c r="C33" s="166"/>
      <c r="D33" s="166"/>
      <c r="E33" s="166"/>
      <c r="F33" s="166"/>
      <c r="G33" s="167"/>
      <c r="H33" s="167"/>
      <c r="I33" s="166"/>
      <c r="J33" s="166"/>
      <c r="K33" s="168"/>
      <c r="L33" s="13"/>
      <c r="M33" s="13"/>
      <c r="N33" s="13"/>
      <c r="O33" s="13"/>
      <c r="P33" s="13"/>
      <c r="Q33" s="13"/>
      <c r="R33" s="14"/>
      <c r="S33" s="7"/>
      <c r="T33" s="7"/>
      <c r="U33" s="7"/>
      <c r="V33" s="7"/>
      <c r="W33" s="7"/>
      <c r="X33" s="7"/>
      <c r="Y33" s="7"/>
      <c r="Z33" s="7"/>
    </row>
    <row r="34" ht="19.5" customHeight="1">
      <c r="A34" s="161">
        <v>4.0</v>
      </c>
      <c r="B34" s="162"/>
      <c r="C34" s="162"/>
      <c r="D34" s="162"/>
      <c r="E34" s="162"/>
      <c r="F34" s="162"/>
      <c r="G34" s="163"/>
      <c r="H34" s="163"/>
      <c r="I34" s="162"/>
      <c r="J34" s="162"/>
      <c r="K34" s="164"/>
      <c r="L34" s="13"/>
      <c r="M34" s="13"/>
      <c r="N34" s="13"/>
      <c r="O34" s="13"/>
      <c r="P34" s="13"/>
      <c r="Q34" s="13"/>
      <c r="R34" s="14"/>
      <c r="S34" s="7"/>
      <c r="T34" s="7"/>
      <c r="U34" s="7"/>
      <c r="V34" s="7"/>
      <c r="W34" s="7"/>
      <c r="X34" s="7"/>
      <c r="Y34" s="7"/>
      <c r="Z34" s="7"/>
    </row>
    <row r="35" ht="19.5" customHeight="1">
      <c r="A35" s="165">
        <v>5.0</v>
      </c>
      <c r="B35" s="166"/>
      <c r="C35" s="166"/>
      <c r="D35" s="166"/>
      <c r="E35" s="166"/>
      <c r="F35" s="166"/>
      <c r="G35" s="167"/>
      <c r="H35" s="167"/>
      <c r="I35" s="166"/>
      <c r="J35" s="166"/>
      <c r="K35" s="168"/>
      <c r="L35" s="13"/>
      <c r="M35" s="13"/>
      <c r="N35" s="13"/>
      <c r="O35" s="13"/>
      <c r="P35" s="13"/>
      <c r="Q35" s="13"/>
      <c r="R35" s="14"/>
      <c r="S35" s="7"/>
      <c r="T35" s="7"/>
      <c r="U35" s="7"/>
      <c r="V35" s="7"/>
      <c r="W35" s="7"/>
      <c r="X35" s="7"/>
      <c r="Y35" s="7"/>
      <c r="Z35" s="7"/>
    </row>
    <row r="36" ht="19.5" customHeight="1">
      <c r="A36" s="161">
        <v>6.0</v>
      </c>
      <c r="B36" s="162"/>
      <c r="C36" s="162"/>
      <c r="D36" s="162"/>
      <c r="E36" s="162"/>
      <c r="F36" s="162"/>
      <c r="G36" s="163"/>
      <c r="H36" s="163"/>
      <c r="I36" s="162"/>
      <c r="J36" s="162"/>
      <c r="K36" s="164"/>
      <c r="L36" s="13"/>
      <c r="M36" s="13"/>
      <c r="N36" s="13"/>
      <c r="O36" s="13"/>
      <c r="P36" s="13"/>
      <c r="Q36" s="13"/>
      <c r="R36" s="14"/>
      <c r="S36" s="7"/>
      <c r="T36" s="7"/>
      <c r="U36" s="7"/>
      <c r="V36" s="7"/>
      <c r="W36" s="7"/>
      <c r="X36" s="7"/>
      <c r="Y36" s="7"/>
      <c r="Z36" s="7"/>
    </row>
    <row r="37" ht="19.5" customHeight="1">
      <c r="A37" s="165">
        <v>7.0</v>
      </c>
      <c r="B37" s="166"/>
      <c r="C37" s="166"/>
      <c r="D37" s="166"/>
      <c r="E37" s="166"/>
      <c r="F37" s="166"/>
      <c r="G37" s="167"/>
      <c r="H37" s="167"/>
      <c r="I37" s="166"/>
      <c r="J37" s="166"/>
      <c r="K37" s="168"/>
      <c r="L37" s="13"/>
      <c r="M37" s="13"/>
      <c r="N37" s="13"/>
      <c r="O37" s="13"/>
      <c r="P37" s="13"/>
      <c r="Q37" s="13"/>
      <c r="R37" s="14"/>
      <c r="S37" s="7"/>
      <c r="T37" s="7"/>
      <c r="U37" s="7"/>
      <c r="V37" s="7"/>
      <c r="W37" s="7"/>
      <c r="X37" s="7"/>
      <c r="Y37" s="7"/>
      <c r="Z37" s="7"/>
    </row>
    <row r="38" ht="19.5" customHeight="1">
      <c r="A38" s="161">
        <v>8.0</v>
      </c>
      <c r="B38" s="162"/>
      <c r="C38" s="162"/>
      <c r="D38" s="162"/>
      <c r="E38" s="162"/>
      <c r="F38" s="162"/>
      <c r="G38" s="163"/>
      <c r="H38" s="163"/>
      <c r="I38" s="162"/>
      <c r="J38" s="162"/>
      <c r="K38" s="164"/>
      <c r="L38" s="13"/>
      <c r="M38" s="13"/>
      <c r="N38" s="13"/>
      <c r="O38" s="13"/>
      <c r="P38" s="13"/>
      <c r="Q38" s="13"/>
      <c r="R38" s="14"/>
      <c r="S38" s="7"/>
      <c r="T38" s="7"/>
      <c r="U38" s="7"/>
      <c r="V38" s="7"/>
      <c r="W38" s="7"/>
      <c r="X38" s="7"/>
      <c r="Y38" s="7"/>
      <c r="Z38" s="7"/>
    </row>
    <row r="39" ht="24.0" customHeight="1">
      <c r="A39" s="169" t="s">
        <v>308</v>
      </c>
      <c r="B39" s="140"/>
      <c r="C39" s="140"/>
      <c r="D39" s="140"/>
      <c r="E39" s="140"/>
      <c r="F39" s="141"/>
      <c r="G39" s="170">
        <f t="shared" ref="G39:H39" si="6">SUM(G31:G38)</f>
        <v>0</v>
      </c>
      <c r="H39" s="170">
        <f t="shared" si="6"/>
        <v>0</v>
      </c>
      <c r="I39" s="171" t="s">
        <v>311</v>
      </c>
      <c r="J39" s="140"/>
      <c r="K39" s="140"/>
      <c r="L39" s="140"/>
      <c r="M39" s="140"/>
      <c r="N39" s="140"/>
      <c r="O39" s="140"/>
      <c r="P39" s="140"/>
      <c r="Q39" s="140"/>
      <c r="R39" s="141"/>
      <c r="S39" s="7"/>
      <c r="T39" s="7"/>
      <c r="U39" s="7"/>
      <c r="V39" s="7"/>
      <c r="W39" s="7"/>
      <c r="X39" s="7"/>
      <c r="Y39" s="7"/>
      <c r="Z39" s="7"/>
    </row>
    <row r="40" ht="12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5.5" customHeight="1">
      <c r="A41" s="172" t="s">
        <v>312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4"/>
      <c r="S41" s="7"/>
      <c r="T41" s="7"/>
      <c r="U41" s="7"/>
      <c r="V41" s="7"/>
      <c r="W41" s="7"/>
      <c r="X41" s="7"/>
      <c r="Y41" s="7"/>
      <c r="Z41" s="7"/>
    </row>
    <row r="42" ht="25.5" customHeight="1">
      <c r="A42" s="173" t="s">
        <v>128</v>
      </c>
      <c r="B42" s="174" t="s">
        <v>313</v>
      </c>
      <c r="C42" s="14"/>
      <c r="D42" s="173" t="s">
        <v>314</v>
      </c>
      <c r="E42" s="173" t="s">
        <v>315</v>
      </c>
      <c r="F42" s="173" t="s">
        <v>316</v>
      </c>
      <c r="G42" s="173" t="s">
        <v>317</v>
      </c>
      <c r="H42" s="160" t="s">
        <v>318</v>
      </c>
      <c r="I42" s="13"/>
      <c r="J42" s="13"/>
      <c r="K42" s="13"/>
      <c r="L42" s="13"/>
      <c r="M42" s="13"/>
      <c r="N42" s="13"/>
      <c r="O42" s="13"/>
      <c r="P42" s="13"/>
      <c r="Q42" s="13"/>
      <c r="R42" s="14"/>
      <c r="S42" s="7"/>
      <c r="T42" s="7"/>
      <c r="U42" s="7"/>
      <c r="V42" s="7"/>
      <c r="W42" s="7"/>
      <c r="X42" s="7"/>
      <c r="Y42" s="7"/>
      <c r="Z42" s="7"/>
    </row>
    <row r="43" ht="19.5" customHeight="1">
      <c r="A43" s="165">
        <v>1.0</v>
      </c>
      <c r="B43" s="168"/>
      <c r="C43" s="14"/>
      <c r="D43" s="166"/>
      <c r="E43" s="166"/>
      <c r="F43" s="165"/>
      <c r="G43" s="165"/>
      <c r="H43" s="168"/>
      <c r="I43" s="13"/>
      <c r="J43" s="13"/>
      <c r="K43" s="13"/>
      <c r="L43" s="13"/>
      <c r="M43" s="13"/>
      <c r="N43" s="13"/>
      <c r="O43" s="13"/>
      <c r="P43" s="13"/>
      <c r="Q43" s="13"/>
      <c r="R43" s="14"/>
      <c r="S43" s="7"/>
      <c r="T43" s="7"/>
      <c r="U43" s="7"/>
      <c r="V43" s="7"/>
      <c r="W43" s="7"/>
      <c r="X43" s="7"/>
      <c r="Y43" s="7"/>
      <c r="Z43" s="7"/>
    </row>
    <row r="44" ht="19.5" customHeight="1">
      <c r="A44" s="161">
        <v>2.0</v>
      </c>
      <c r="B44" s="164"/>
      <c r="C44" s="14"/>
      <c r="D44" s="162"/>
      <c r="E44" s="162"/>
      <c r="F44" s="161"/>
      <c r="G44" s="161"/>
      <c r="H44" s="164"/>
      <c r="I44" s="13"/>
      <c r="J44" s="13"/>
      <c r="K44" s="13"/>
      <c r="L44" s="13"/>
      <c r="M44" s="13"/>
      <c r="N44" s="13"/>
      <c r="O44" s="13"/>
      <c r="P44" s="13"/>
      <c r="Q44" s="13"/>
      <c r="R44" s="14"/>
      <c r="S44" s="7"/>
      <c r="T44" s="7"/>
      <c r="U44" s="7"/>
      <c r="V44" s="7"/>
      <c r="W44" s="7"/>
      <c r="X44" s="7"/>
      <c r="Y44" s="7"/>
      <c r="Z44" s="7"/>
    </row>
    <row r="45" ht="19.5" customHeight="1">
      <c r="A45" s="165">
        <v>3.0</v>
      </c>
      <c r="B45" s="168"/>
      <c r="C45" s="14"/>
      <c r="D45" s="166"/>
      <c r="E45" s="166"/>
      <c r="F45" s="165"/>
      <c r="G45" s="165"/>
      <c r="H45" s="168"/>
      <c r="I45" s="13"/>
      <c r="J45" s="13"/>
      <c r="K45" s="13"/>
      <c r="L45" s="13"/>
      <c r="M45" s="13"/>
      <c r="N45" s="13"/>
      <c r="O45" s="13"/>
      <c r="P45" s="13"/>
      <c r="Q45" s="13"/>
      <c r="R45" s="14"/>
      <c r="S45" s="7"/>
      <c r="T45" s="7"/>
      <c r="U45" s="7"/>
      <c r="V45" s="7"/>
      <c r="W45" s="7"/>
      <c r="X45" s="7"/>
      <c r="Y45" s="7"/>
      <c r="Z45" s="7"/>
    </row>
    <row r="46" ht="19.5" customHeight="1">
      <c r="A46" s="161">
        <v>4.0</v>
      </c>
      <c r="B46" s="164"/>
      <c r="C46" s="14"/>
      <c r="D46" s="162"/>
      <c r="E46" s="162"/>
      <c r="F46" s="161"/>
      <c r="G46" s="161"/>
      <c r="H46" s="164"/>
      <c r="I46" s="13"/>
      <c r="J46" s="13"/>
      <c r="K46" s="13"/>
      <c r="L46" s="13"/>
      <c r="M46" s="13"/>
      <c r="N46" s="13"/>
      <c r="O46" s="13"/>
      <c r="P46" s="13"/>
      <c r="Q46" s="13"/>
      <c r="R46" s="14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6">
    <mergeCell ref="J4:L4"/>
    <mergeCell ref="J5:L5"/>
    <mergeCell ref="M5:O5"/>
    <mergeCell ref="P5:R5"/>
    <mergeCell ref="A1:O1"/>
    <mergeCell ref="P1:R1"/>
    <mergeCell ref="A2:R2"/>
    <mergeCell ref="B4:E4"/>
    <mergeCell ref="M4:O4"/>
    <mergeCell ref="P4:R4"/>
    <mergeCell ref="A9:R9"/>
    <mergeCell ref="F4:I4"/>
    <mergeCell ref="A27:I27"/>
    <mergeCell ref="A29:R29"/>
    <mergeCell ref="K30:R30"/>
    <mergeCell ref="K31:R31"/>
    <mergeCell ref="K32:R32"/>
    <mergeCell ref="K33:R33"/>
    <mergeCell ref="K34:R34"/>
    <mergeCell ref="K35:R35"/>
    <mergeCell ref="K36:R36"/>
    <mergeCell ref="K37:R37"/>
    <mergeCell ref="K38:R38"/>
    <mergeCell ref="A39:F39"/>
    <mergeCell ref="I39:R39"/>
    <mergeCell ref="H44:R44"/>
    <mergeCell ref="H45:R45"/>
    <mergeCell ref="B46:C46"/>
    <mergeCell ref="H46:R46"/>
    <mergeCell ref="A41:R41"/>
    <mergeCell ref="B42:C42"/>
    <mergeCell ref="H42:R42"/>
    <mergeCell ref="B43:C43"/>
    <mergeCell ref="H43:R43"/>
    <mergeCell ref="B44:C44"/>
    <mergeCell ref="B45:C45"/>
  </mergeCells>
  <hyperlinks>
    <hyperlink display="⬅ VỀ DASHBOARD TỔNG QUAN" location="'DASHBOARD TỔNG QUAN'!A1" ref="P1"/>
  </hyperlink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4A3B8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15.0"/>
    <col customWidth="1" min="4" max="4" width="16.0"/>
    <col customWidth="1" min="5" max="5" width="15.0"/>
    <col customWidth="1" min="6" max="6" width="16.0"/>
    <col customWidth="1" min="7" max="7" width="14.0"/>
    <col customWidth="1" min="8" max="8" width="17.0"/>
    <col customWidth="1" min="9" max="13" width="14.0"/>
    <col customWidth="1" min="14" max="14" width="15.0"/>
    <col customWidth="1" min="15" max="16" width="14.0"/>
    <col customWidth="1" min="17" max="17" width="16.0"/>
    <col customWidth="1" min="18" max="18" width="32.0"/>
  </cols>
  <sheetData>
    <row r="1" ht="31.5" customHeight="1">
      <c r="A1" s="225" t="s">
        <v>477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226" t="s">
        <v>93</v>
      </c>
      <c r="Q1" s="59"/>
      <c r="R1" s="60"/>
    </row>
    <row r="2" ht="19.5" customHeight="1">
      <c r="A2" s="227" t="s">
        <v>160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</row>
    <row r="3" ht="9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21.75" customHeight="1">
      <c r="B4" s="228" t="s">
        <v>163</v>
      </c>
      <c r="C4" s="59"/>
      <c r="D4" s="59"/>
      <c r="E4" s="60"/>
      <c r="F4" s="229" t="s">
        <v>164</v>
      </c>
      <c r="G4" s="77"/>
      <c r="H4" s="77"/>
      <c r="I4" s="78"/>
      <c r="J4" s="230" t="s">
        <v>115</v>
      </c>
      <c r="K4" s="13"/>
      <c r="L4" s="14"/>
      <c r="M4" s="231" t="s">
        <v>165</v>
      </c>
      <c r="N4" s="82"/>
      <c r="O4" s="83"/>
      <c r="P4" s="232" t="s">
        <v>166</v>
      </c>
      <c r="Q4" s="13"/>
      <c r="R4" s="14"/>
    </row>
    <row r="5" ht="31.5" customHeight="1">
      <c r="B5" s="233" t="s">
        <v>172</v>
      </c>
      <c r="C5" s="234">
        <v>626.0</v>
      </c>
      <c r="D5" s="235" t="str">
        <f>IF(L27&gt;0, L27, "")</f>
        <v/>
      </c>
      <c r="E5" s="236">
        <f>IF(C5&gt;0, D5/C5, 0)</f>
        <v>0</v>
      </c>
      <c r="F5" s="237">
        <v>157.0</v>
      </c>
      <c r="G5" s="238" t="str">
        <f>IF(O27&gt;0, O27, "")</f>
        <v/>
      </c>
      <c r="H5" s="239" t="s">
        <v>173</v>
      </c>
      <c r="I5" s="240">
        <f>IF(F5&gt;0, G5/F5, 0)</f>
        <v>0</v>
      </c>
      <c r="J5" s="241" t="str">
        <f>IF(D5&gt;0, G5/D5, 0)</f>
        <v>#DIV/0!</v>
      </c>
      <c r="K5" s="13"/>
      <c r="L5" s="14"/>
      <c r="M5" s="242">
        <f>G5*1300000</f>
        <v>0</v>
      </c>
      <c r="N5" s="82"/>
      <c r="O5" s="83"/>
      <c r="P5" s="243" t="str">
        <f>IF(D5&gt;=C5, "🟢 Hoàn thành kế hoạch", IF(D5&gt;0, "🟡 Đang bám sát tiến độ", "⚪ Đang cập nhật dữ liệu"))</f>
        <v>🟢 Hoàn thành kế hoạch</v>
      </c>
      <c r="Q5" s="13"/>
      <c r="R5" s="14"/>
    </row>
    <row r="6" ht="7.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ht="7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ht="7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ht="25.5" customHeight="1">
      <c r="A9" s="244" t="s">
        <v>191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4"/>
    </row>
    <row r="10" ht="31.5" customHeight="1">
      <c r="A10" s="245" t="s">
        <v>128</v>
      </c>
      <c r="B10" s="245" t="s">
        <v>195</v>
      </c>
      <c r="C10" s="245" t="s">
        <v>196</v>
      </c>
      <c r="D10" s="245" t="s">
        <v>198</v>
      </c>
      <c r="E10" s="245" t="s">
        <v>200</v>
      </c>
      <c r="F10" s="245" t="s">
        <v>201</v>
      </c>
      <c r="G10" s="245" t="s">
        <v>1</v>
      </c>
      <c r="H10" s="245" t="s">
        <v>203</v>
      </c>
      <c r="I10" s="245" t="s">
        <v>204</v>
      </c>
      <c r="J10" s="246" t="s">
        <v>207</v>
      </c>
      <c r="K10" s="246" t="s">
        <v>209</v>
      </c>
      <c r="L10" s="246" t="s">
        <v>210</v>
      </c>
      <c r="M10" s="246" t="s">
        <v>212</v>
      </c>
      <c r="N10" s="247" t="s">
        <v>213</v>
      </c>
      <c r="O10" s="247" t="s">
        <v>216</v>
      </c>
      <c r="P10" s="247" t="s">
        <v>217</v>
      </c>
      <c r="Q10" s="247" t="s">
        <v>218</v>
      </c>
      <c r="R10" s="248" t="s">
        <v>220</v>
      </c>
    </row>
    <row r="11" ht="21.75" customHeight="1">
      <c r="A11" s="249">
        <v>1.0</v>
      </c>
      <c r="B11" s="250"/>
      <c r="C11" s="249"/>
      <c r="D11" s="251"/>
      <c r="E11" s="251"/>
      <c r="F11" s="252"/>
      <c r="G11" s="249"/>
      <c r="H11" s="249"/>
      <c r="I11" s="253"/>
      <c r="J11" s="254"/>
      <c r="K11" s="254"/>
      <c r="L11" s="255"/>
      <c r="M11" s="256" t="str">
        <f t="shared" ref="M11:M26" si="1">IF(K11="","",IF(K11&gt;0,L11/K11,0))</f>
        <v/>
      </c>
      <c r="N11" s="254"/>
      <c r="O11" s="257"/>
      <c r="P11" s="258" t="str">
        <f t="shared" ref="P11:P26" si="2">IF(N11="","",IF(N11&gt;0,O11/N11,0))</f>
        <v/>
      </c>
      <c r="Q11" s="259" t="str">
        <f t="shared" ref="Q11:Q26" si="3">IF(L11="","",IF(L11&gt;0,O11/L11,0))</f>
        <v/>
      </c>
      <c r="R11" s="251"/>
    </row>
    <row r="12" ht="21.75" customHeight="1">
      <c r="A12" s="260">
        <v>2.0</v>
      </c>
      <c r="B12" s="261"/>
      <c r="C12" s="260"/>
      <c r="D12" s="262"/>
      <c r="E12" s="262"/>
      <c r="F12" s="263"/>
      <c r="G12" s="260"/>
      <c r="H12" s="260"/>
      <c r="I12" s="264"/>
      <c r="J12" s="265"/>
      <c r="K12" s="265"/>
      <c r="L12" s="266"/>
      <c r="M12" s="267" t="str">
        <f t="shared" si="1"/>
        <v/>
      </c>
      <c r="N12" s="265"/>
      <c r="O12" s="268"/>
      <c r="P12" s="269" t="str">
        <f t="shared" si="2"/>
        <v/>
      </c>
      <c r="Q12" s="270" t="str">
        <f t="shared" si="3"/>
        <v/>
      </c>
      <c r="R12" s="262"/>
    </row>
    <row r="13" ht="21.75" customHeight="1">
      <c r="A13" s="249">
        <v>3.0</v>
      </c>
      <c r="B13" s="250"/>
      <c r="C13" s="249"/>
      <c r="D13" s="251"/>
      <c r="E13" s="251"/>
      <c r="F13" s="252"/>
      <c r="G13" s="249"/>
      <c r="H13" s="249"/>
      <c r="I13" s="253"/>
      <c r="J13" s="254"/>
      <c r="K13" s="254"/>
      <c r="L13" s="255"/>
      <c r="M13" s="256" t="str">
        <f t="shared" si="1"/>
        <v/>
      </c>
      <c r="N13" s="254"/>
      <c r="O13" s="257"/>
      <c r="P13" s="258" t="str">
        <f t="shared" si="2"/>
        <v/>
      </c>
      <c r="Q13" s="259" t="str">
        <f t="shared" si="3"/>
        <v/>
      </c>
      <c r="R13" s="251"/>
    </row>
    <row r="14" ht="21.75" customHeight="1">
      <c r="A14" s="260">
        <v>4.0</v>
      </c>
      <c r="B14" s="261"/>
      <c r="C14" s="260"/>
      <c r="D14" s="262"/>
      <c r="E14" s="262"/>
      <c r="F14" s="263"/>
      <c r="G14" s="260"/>
      <c r="H14" s="260"/>
      <c r="I14" s="264"/>
      <c r="J14" s="265"/>
      <c r="K14" s="265"/>
      <c r="L14" s="266"/>
      <c r="M14" s="267" t="str">
        <f t="shared" si="1"/>
        <v/>
      </c>
      <c r="N14" s="265"/>
      <c r="O14" s="268"/>
      <c r="P14" s="269" t="str">
        <f t="shared" si="2"/>
        <v/>
      </c>
      <c r="Q14" s="270" t="str">
        <f t="shared" si="3"/>
        <v/>
      </c>
      <c r="R14" s="262"/>
    </row>
    <row r="15" ht="21.75" customHeight="1">
      <c r="A15" s="249">
        <v>5.0</v>
      </c>
      <c r="B15" s="250"/>
      <c r="C15" s="249"/>
      <c r="D15" s="251"/>
      <c r="E15" s="251"/>
      <c r="F15" s="252"/>
      <c r="G15" s="249"/>
      <c r="H15" s="249"/>
      <c r="I15" s="253"/>
      <c r="J15" s="254"/>
      <c r="K15" s="254"/>
      <c r="L15" s="255"/>
      <c r="M15" s="256" t="str">
        <f t="shared" si="1"/>
        <v/>
      </c>
      <c r="N15" s="254"/>
      <c r="O15" s="257"/>
      <c r="P15" s="258" t="str">
        <f t="shared" si="2"/>
        <v/>
      </c>
      <c r="Q15" s="259" t="str">
        <f t="shared" si="3"/>
        <v/>
      </c>
      <c r="R15" s="251"/>
    </row>
    <row r="16" ht="21.75" customHeight="1">
      <c r="A16" s="260">
        <v>6.0</v>
      </c>
      <c r="B16" s="261"/>
      <c r="C16" s="260"/>
      <c r="D16" s="262"/>
      <c r="E16" s="262"/>
      <c r="F16" s="263"/>
      <c r="G16" s="260"/>
      <c r="H16" s="260"/>
      <c r="I16" s="264"/>
      <c r="J16" s="265"/>
      <c r="K16" s="265"/>
      <c r="L16" s="266"/>
      <c r="M16" s="267" t="str">
        <f t="shared" si="1"/>
        <v/>
      </c>
      <c r="N16" s="265"/>
      <c r="O16" s="268"/>
      <c r="P16" s="269" t="str">
        <f t="shared" si="2"/>
        <v/>
      </c>
      <c r="Q16" s="270" t="str">
        <f t="shared" si="3"/>
        <v/>
      </c>
      <c r="R16" s="262"/>
    </row>
    <row r="17" ht="21.75" customHeight="1">
      <c r="A17" s="249">
        <v>7.0</v>
      </c>
      <c r="B17" s="250"/>
      <c r="C17" s="249"/>
      <c r="D17" s="251"/>
      <c r="E17" s="251"/>
      <c r="F17" s="252"/>
      <c r="G17" s="249"/>
      <c r="H17" s="249"/>
      <c r="I17" s="253"/>
      <c r="J17" s="254"/>
      <c r="K17" s="254"/>
      <c r="L17" s="255"/>
      <c r="M17" s="256" t="str">
        <f t="shared" si="1"/>
        <v/>
      </c>
      <c r="N17" s="254"/>
      <c r="O17" s="257"/>
      <c r="P17" s="258" t="str">
        <f t="shared" si="2"/>
        <v/>
      </c>
      <c r="Q17" s="259" t="str">
        <f t="shared" si="3"/>
        <v/>
      </c>
      <c r="R17" s="251"/>
    </row>
    <row r="18" ht="21.75" customHeight="1">
      <c r="A18" s="260">
        <v>8.0</v>
      </c>
      <c r="B18" s="261"/>
      <c r="C18" s="260"/>
      <c r="D18" s="262"/>
      <c r="E18" s="262"/>
      <c r="F18" s="263"/>
      <c r="G18" s="260"/>
      <c r="H18" s="260"/>
      <c r="I18" s="264"/>
      <c r="J18" s="265"/>
      <c r="K18" s="265"/>
      <c r="L18" s="266"/>
      <c r="M18" s="267" t="str">
        <f t="shared" si="1"/>
        <v/>
      </c>
      <c r="N18" s="265"/>
      <c r="O18" s="268"/>
      <c r="P18" s="269" t="str">
        <f t="shared" si="2"/>
        <v/>
      </c>
      <c r="Q18" s="270" t="str">
        <f t="shared" si="3"/>
        <v/>
      </c>
      <c r="R18" s="262"/>
    </row>
    <row r="19" ht="21.75" customHeight="1">
      <c r="A19" s="249">
        <v>9.0</v>
      </c>
      <c r="B19" s="250"/>
      <c r="C19" s="249"/>
      <c r="D19" s="251"/>
      <c r="E19" s="251"/>
      <c r="F19" s="252"/>
      <c r="G19" s="249"/>
      <c r="H19" s="249"/>
      <c r="I19" s="253"/>
      <c r="J19" s="254"/>
      <c r="K19" s="254"/>
      <c r="L19" s="255"/>
      <c r="M19" s="256" t="str">
        <f t="shared" si="1"/>
        <v/>
      </c>
      <c r="N19" s="254"/>
      <c r="O19" s="257"/>
      <c r="P19" s="258" t="str">
        <f t="shared" si="2"/>
        <v/>
      </c>
      <c r="Q19" s="259" t="str">
        <f t="shared" si="3"/>
        <v/>
      </c>
      <c r="R19" s="251"/>
    </row>
    <row r="20" ht="21.75" customHeight="1">
      <c r="A20" s="260">
        <v>10.0</v>
      </c>
      <c r="B20" s="261"/>
      <c r="C20" s="260"/>
      <c r="D20" s="262"/>
      <c r="E20" s="262"/>
      <c r="F20" s="263"/>
      <c r="G20" s="260"/>
      <c r="H20" s="260"/>
      <c r="I20" s="264"/>
      <c r="J20" s="265"/>
      <c r="K20" s="265"/>
      <c r="L20" s="266"/>
      <c r="M20" s="267" t="str">
        <f t="shared" si="1"/>
        <v/>
      </c>
      <c r="N20" s="265"/>
      <c r="O20" s="268"/>
      <c r="P20" s="269" t="str">
        <f t="shared" si="2"/>
        <v/>
      </c>
      <c r="Q20" s="270" t="str">
        <f t="shared" si="3"/>
        <v/>
      </c>
      <c r="R20" s="262"/>
    </row>
    <row r="21" ht="21.75" customHeight="1">
      <c r="A21" s="249">
        <v>11.0</v>
      </c>
      <c r="B21" s="250"/>
      <c r="C21" s="249"/>
      <c r="D21" s="251"/>
      <c r="E21" s="251"/>
      <c r="F21" s="252"/>
      <c r="G21" s="249"/>
      <c r="H21" s="249"/>
      <c r="I21" s="253"/>
      <c r="J21" s="254"/>
      <c r="K21" s="254"/>
      <c r="L21" s="255"/>
      <c r="M21" s="256" t="str">
        <f t="shared" si="1"/>
        <v/>
      </c>
      <c r="N21" s="254"/>
      <c r="O21" s="257"/>
      <c r="P21" s="258" t="str">
        <f t="shared" si="2"/>
        <v/>
      </c>
      <c r="Q21" s="259" t="str">
        <f t="shared" si="3"/>
        <v/>
      </c>
      <c r="R21" s="251"/>
    </row>
    <row r="22" ht="21.75" customHeight="1">
      <c r="A22" s="260">
        <v>12.0</v>
      </c>
      <c r="B22" s="261"/>
      <c r="C22" s="260"/>
      <c r="D22" s="262"/>
      <c r="E22" s="262"/>
      <c r="F22" s="263"/>
      <c r="G22" s="260"/>
      <c r="H22" s="260"/>
      <c r="I22" s="264"/>
      <c r="J22" s="265"/>
      <c r="K22" s="265"/>
      <c r="L22" s="266"/>
      <c r="M22" s="267" t="str">
        <f t="shared" si="1"/>
        <v/>
      </c>
      <c r="N22" s="265"/>
      <c r="O22" s="268"/>
      <c r="P22" s="269" t="str">
        <f t="shared" si="2"/>
        <v/>
      </c>
      <c r="Q22" s="270" t="str">
        <f t="shared" si="3"/>
        <v/>
      </c>
      <c r="R22" s="262"/>
    </row>
    <row r="23" ht="21.75" customHeight="1">
      <c r="A23" s="249">
        <v>13.0</v>
      </c>
      <c r="B23" s="250"/>
      <c r="C23" s="249"/>
      <c r="D23" s="251"/>
      <c r="E23" s="251"/>
      <c r="F23" s="252"/>
      <c r="G23" s="249"/>
      <c r="H23" s="249"/>
      <c r="I23" s="253"/>
      <c r="J23" s="254"/>
      <c r="K23" s="254"/>
      <c r="L23" s="255"/>
      <c r="M23" s="256" t="str">
        <f t="shared" si="1"/>
        <v/>
      </c>
      <c r="N23" s="254"/>
      <c r="O23" s="257"/>
      <c r="P23" s="258" t="str">
        <f t="shared" si="2"/>
        <v/>
      </c>
      <c r="Q23" s="259" t="str">
        <f t="shared" si="3"/>
        <v/>
      </c>
      <c r="R23" s="251"/>
    </row>
    <row r="24" ht="21.75" customHeight="1">
      <c r="A24" s="260">
        <v>14.0</v>
      </c>
      <c r="B24" s="261"/>
      <c r="C24" s="260"/>
      <c r="D24" s="262"/>
      <c r="E24" s="262"/>
      <c r="F24" s="263"/>
      <c r="G24" s="260"/>
      <c r="H24" s="260"/>
      <c r="I24" s="264"/>
      <c r="J24" s="265"/>
      <c r="K24" s="265"/>
      <c r="L24" s="266"/>
      <c r="M24" s="267" t="str">
        <f t="shared" si="1"/>
        <v/>
      </c>
      <c r="N24" s="265"/>
      <c r="O24" s="268"/>
      <c r="P24" s="269" t="str">
        <f t="shared" si="2"/>
        <v/>
      </c>
      <c r="Q24" s="270" t="str">
        <f t="shared" si="3"/>
        <v/>
      </c>
      <c r="R24" s="262"/>
    </row>
    <row r="25" ht="21.75" customHeight="1">
      <c r="A25" s="249">
        <v>15.0</v>
      </c>
      <c r="B25" s="250"/>
      <c r="C25" s="249"/>
      <c r="D25" s="251"/>
      <c r="E25" s="251"/>
      <c r="F25" s="252"/>
      <c r="G25" s="249"/>
      <c r="H25" s="249"/>
      <c r="I25" s="253"/>
      <c r="J25" s="254"/>
      <c r="K25" s="254"/>
      <c r="L25" s="255"/>
      <c r="M25" s="256" t="str">
        <f t="shared" si="1"/>
        <v/>
      </c>
      <c r="N25" s="254"/>
      <c r="O25" s="257"/>
      <c r="P25" s="258" t="str">
        <f t="shared" si="2"/>
        <v/>
      </c>
      <c r="Q25" s="259" t="str">
        <f t="shared" si="3"/>
        <v/>
      </c>
      <c r="R25" s="251"/>
    </row>
    <row r="26" ht="21.75" customHeight="1">
      <c r="A26" s="260"/>
      <c r="B26" s="261"/>
      <c r="C26" s="260"/>
      <c r="D26" s="262"/>
      <c r="E26" s="262"/>
      <c r="F26" s="263"/>
      <c r="G26" s="260"/>
      <c r="H26" s="260"/>
      <c r="I26" s="264"/>
      <c r="J26" s="265"/>
      <c r="K26" s="265"/>
      <c r="L26" s="266"/>
      <c r="M26" s="267" t="str">
        <f t="shared" si="1"/>
        <v/>
      </c>
      <c r="N26" s="265"/>
      <c r="O26" s="268"/>
      <c r="P26" s="269" t="str">
        <f t="shared" si="2"/>
        <v/>
      </c>
      <c r="Q26" s="270" t="str">
        <f t="shared" si="3"/>
        <v/>
      </c>
      <c r="R26" s="262"/>
    </row>
    <row r="27" ht="25.5" customHeight="1">
      <c r="A27" s="271" t="s">
        <v>478</v>
      </c>
      <c r="B27" s="140"/>
      <c r="C27" s="140"/>
      <c r="D27" s="140"/>
      <c r="E27" s="140"/>
      <c r="F27" s="140"/>
      <c r="G27" s="140"/>
      <c r="H27" s="140"/>
      <c r="I27" s="141"/>
      <c r="J27" s="272">
        <f t="shared" ref="J27:L27" si="4">SUM(J11:J26)</f>
        <v>0</v>
      </c>
      <c r="K27" s="272">
        <f t="shared" si="4"/>
        <v>0</v>
      </c>
      <c r="L27" s="273">
        <f t="shared" si="4"/>
        <v>0</v>
      </c>
      <c r="M27" s="274">
        <f>IF(K27&gt;0, L27/K27, 0)</f>
        <v>0</v>
      </c>
      <c r="N27" s="272">
        <f t="shared" ref="N27:O27" si="5">SUM(N11:N26)</f>
        <v>0</v>
      </c>
      <c r="O27" s="275">
        <f t="shared" si="5"/>
        <v>0</v>
      </c>
      <c r="P27" s="276">
        <f>IF(N27&gt;0, O27/N27, 0)</f>
        <v>0</v>
      </c>
      <c r="Q27" s="277">
        <f>IF(L27&gt;0, O27/L27, 0)</f>
        <v>0</v>
      </c>
      <c r="R27" s="278" t="s">
        <v>373</v>
      </c>
    </row>
    <row r="28" ht="12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ht="25.5" customHeight="1">
      <c r="A29" s="279" t="s">
        <v>292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4"/>
    </row>
    <row r="30" ht="25.5" customHeight="1">
      <c r="A30" s="280" t="s">
        <v>128</v>
      </c>
      <c r="B30" s="280" t="s">
        <v>294</v>
      </c>
      <c r="C30" s="280" t="s">
        <v>295</v>
      </c>
      <c r="D30" s="280" t="s">
        <v>296</v>
      </c>
      <c r="E30" s="280" t="s">
        <v>297</v>
      </c>
      <c r="F30" s="280" t="s">
        <v>298</v>
      </c>
      <c r="G30" s="280" t="s">
        <v>299</v>
      </c>
      <c r="H30" s="280" t="s">
        <v>300</v>
      </c>
      <c r="I30" s="280" t="s">
        <v>301</v>
      </c>
      <c r="J30" s="280" t="s">
        <v>302</v>
      </c>
      <c r="K30" s="281" t="s">
        <v>303</v>
      </c>
      <c r="L30" s="13"/>
      <c r="M30" s="13"/>
      <c r="N30" s="13"/>
      <c r="O30" s="13"/>
      <c r="P30" s="13"/>
      <c r="Q30" s="13"/>
      <c r="R30" s="14"/>
    </row>
    <row r="31" ht="19.5" customHeight="1">
      <c r="A31" s="282">
        <v>1.0</v>
      </c>
      <c r="B31" s="283"/>
      <c r="C31" s="283"/>
      <c r="D31" s="283"/>
      <c r="E31" s="283"/>
      <c r="F31" s="283"/>
      <c r="G31" s="284"/>
      <c r="H31" s="284"/>
      <c r="I31" s="283"/>
      <c r="J31" s="283"/>
      <c r="K31" s="285"/>
      <c r="L31" s="13"/>
      <c r="M31" s="13"/>
      <c r="N31" s="13"/>
      <c r="O31" s="13"/>
      <c r="P31" s="13"/>
      <c r="Q31" s="13"/>
      <c r="R31" s="14"/>
    </row>
    <row r="32" ht="19.5" customHeight="1">
      <c r="A32" s="286">
        <v>2.0</v>
      </c>
      <c r="B32" s="287"/>
      <c r="C32" s="287"/>
      <c r="D32" s="287"/>
      <c r="E32" s="287"/>
      <c r="F32" s="287"/>
      <c r="G32" s="288"/>
      <c r="H32" s="288"/>
      <c r="I32" s="287"/>
      <c r="J32" s="287"/>
      <c r="K32" s="289"/>
      <c r="L32" s="13"/>
      <c r="M32" s="13"/>
      <c r="N32" s="13"/>
      <c r="O32" s="13"/>
      <c r="P32" s="13"/>
      <c r="Q32" s="13"/>
      <c r="R32" s="14"/>
    </row>
    <row r="33" ht="19.5" customHeight="1">
      <c r="A33" s="282">
        <v>3.0</v>
      </c>
      <c r="B33" s="283"/>
      <c r="C33" s="283"/>
      <c r="D33" s="283"/>
      <c r="E33" s="283"/>
      <c r="F33" s="283"/>
      <c r="G33" s="284"/>
      <c r="H33" s="284"/>
      <c r="I33" s="283"/>
      <c r="J33" s="283"/>
      <c r="K33" s="285"/>
      <c r="L33" s="13"/>
      <c r="M33" s="13"/>
      <c r="N33" s="13"/>
      <c r="O33" s="13"/>
      <c r="P33" s="13"/>
      <c r="Q33" s="13"/>
      <c r="R33" s="14"/>
    </row>
    <row r="34" ht="19.5" customHeight="1">
      <c r="A34" s="286">
        <v>4.0</v>
      </c>
      <c r="B34" s="287"/>
      <c r="C34" s="287"/>
      <c r="D34" s="287"/>
      <c r="E34" s="287"/>
      <c r="F34" s="287"/>
      <c r="G34" s="288"/>
      <c r="H34" s="288"/>
      <c r="I34" s="287"/>
      <c r="J34" s="287"/>
      <c r="K34" s="289"/>
      <c r="L34" s="13"/>
      <c r="M34" s="13"/>
      <c r="N34" s="13"/>
      <c r="O34" s="13"/>
      <c r="P34" s="13"/>
      <c r="Q34" s="13"/>
      <c r="R34" s="14"/>
    </row>
    <row r="35" ht="19.5" customHeight="1">
      <c r="A35" s="282">
        <v>5.0</v>
      </c>
      <c r="B35" s="283"/>
      <c r="C35" s="283"/>
      <c r="D35" s="283"/>
      <c r="E35" s="283"/>
      <c r="F35" s="283"/>
      <c r="G35" s="284"/>
      <c r="H35" s="284"/>
      <c r="I35" s="283"/>
      <c r="J35" s="283"/>
      <c r="K35" s="285"/>
      <c r="L35" s="13"/>
      <c r="M35" s="13"/>
      <c r="N35" s="13"/>
      <c r="O35" s="13"/>
      <c r="P35" s="13"/>
      <c r="Q35" s="13"/>
      <c r="R35" s="14"/>
    </row>
    <row r="36" ht="19.5" customHeight="1">
      <c r="A36" s="286">
        <v>6.0</v>
      </c>
      <c r="B36" s="287"/>
      <c r="C36" s="287"/>
      <c r="D36" s="287"/>
      <c r="E36" s="287"/>
      <c r="F36" s="287"/>
      <c r="G36" s="288"/>
      <c r="H36" s="288"/>
      <c r="I36" s="287"/>
      <c r="J36" s="287"/>
      <c r="K36" s="289"/>
      <c r="L36" s="13"/>
      <c r="M36" s="13"/>
      <c r="N36" s="13"/>
      <c r="O36" s="13"/>
      <c r="P36" s="13"/>
      <c r="Q36" s="13"/>
      <c r="R36" s="14"/>
    </row>
    <row r="37" ht="19.5" customHeight="1">
      <c r="A37" s="282">
        <v>7.0</v>
      </c>
      <c r="B37" s="283"/>
      <c r="C37" s="283"/>
      <c r="D37" s="283"/>
      <c r="E37" s="283"/>
      <c r="F37" s="283"/>
      <c r="G37" s="284"/>
      <c r="H37" s="284"/>
      <c r="I37" s="283"/>
      <c r="J37" s="283"/>
      <c r="K37" s="285"/>
      <c r="L37" s="13"/>
      <c r="M37" s="13"/>
      <c r="N37" s="13"/>
      <c r="O37" s="13"/>
      <c r="P37" s="13"/>
      <c r="Q37" s="13"/>
      <c r="R37" s="14"/>
    </row>
    <row r="38" ht="19.5" customHeight="1">
      <c r="A38" s="286">
        <v>8.0</v>
      </c>
      <c r="B38" s="287"/>
      <c r="C38" s="287"/>
      <c r="D38" s="287"/>
      <c r="E38" s="287"/>
      <c r="F38" s="287"/>
      <c r="G38" s="288"/>
      <c r="H38" s="288"/>
      <c r="I38" s="287"/>
      <c r="J38" s="287"/>
      <c r="K38" s="289"/>
      <c r="L38" s="13"/>
      <c r="M38" s="13"/>
      <c r="N38" s="13"/>
      <c r="O38" s="13"/>
      <c r="P38" s="13"/>
      <c r="Q38" s="13"/>
      <c r="R38" s="14"/>
    </row>
    <row r="39" ht="24.0" customHeight="1">
      <c r="A39" s="290" t="s">
        <v>308</v>
      </c>
      <c r="B39" s="140"/>
      <c r="C39" s="140"/>
      <c r="D39" s="140"/>
      <c r="E39" s="140"/>
      <c r="F39" s="141"/>
      <c r="G39" s="291">
        <f t="shared" ref="G39:H39" si="6">SUM(G31:G38)</f>
        <v>0</v>
      </c>
      <c r="H39" s="291">
        <f t="shared" si="6"/>
        <v>0</v>
      </c>
      <c r="I39" s="292" t="s">
        <v>311</v>
      </c>
      <c r="J39" s="140"/>
      <c r="K39" s="140"/>
      <c r="L39" s="140"/>
      <c r="M39" s="140"/>
      <c r="N39" s="140"/>
      <c r="O39" s="140"/>
      <c r="P39" s="140"/>
      <c r="Q39" s="140"/>
      <c r="R39" s="141"/>
    </row>
    <row r="40" ht="12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ht="25.5" customHeight="1">
      <c r="A41" s="293" t="s">
        <v>312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4"/>
    </row>
    <row r="42" ht="25.5" customHeight="1">
      <c r="A42" s="294" t="s">
        <v>128</v>
      </c>
      <c r="B42" s="295" t="s">
        <v>313</v>
      </c>
      <c r="C42" s="14"/>
      <c r="D42" s="294" t="s">
        <v>314</v>
      </c>
      <c r="E42" s="294" t="s">
        <v>315</v>
      </c>
      <c r="F42" s="294" t="s">
        <v>316</v>
      </c>
      <c r="G42" s="294" t="s">
        <v>317</v>
      </c>
      <c r="H42" s="281" t="s">
        <v>318</v>
      </c>
      <c r="I42" s="13"/>
      <c r="J42" s="13"/>
      <c r="K42" s="13"/>
      <c r="L42" s="13"/>
      <c r="M42" s="13"/>
      <c r="N42" s="13"/>
      <c r="O42" s="13"/>
      <c r="P42" s="13"/>
      <c r="Q42" s="13"/>
      <c r="R42" s="14"/>
    </row>
    <row r="43" ht="19.5" customHeight="1">
      <c r="A43" s="282">
        <v>1.0</v>
      </c>
      <c r="B43" s="285"/>
      <c r="C43" s="14"/>
      <c r="D43" s="283"/>
      <c r="E43" s="283"/>
      <c r="F43" s="282"/>
      <c r="G43" s="282"/>
      <c r="H43" s="285"/>
      <c r="I43" s="13"/>
      <c r="J43" s="13"/>
      <c r="K43" s="13"/>
      <c r="L43" s="13"/>
      <c r="M43" s="13"/>
      <c r="N43" s="13"/>
      <c r="O43" s="13"/>
      <c r="P43" s="13"/>
      <c r="Q43" s="13"/>
      <c r="R43" s="14"/>
    </row>
    <row r="44" ht="19.5" customHeight="1">
      <c r="A44" s="286">
        <v>2.0</v>
      </c>
      <c r="B44" s="289"/>
      <c r="C44" s="14"/>
      <c r="D44" s="287"/>
      <c r="E44" s="287"/>
      <c r="F44" s="286"/>
      <c r="G44" s="286"/>
      <c r="H44" s="289"/>
      <c r="I44" s="13"/>
      <c r="J44" s="13"/>
      <c r="K44" s="13"/>
      <c r="L44" s="13"/>
      <c r="M44" s="13"/>
      <c r="N44" s="13"/>
      <c r="O44" s="13"/>
      <c r="P44" s="13"/>
      <c r="Q44" s="13"/>
      <c r="R44" s="14"/>
    </row>
    <row r="45" ht="19.5" customHeight="1">
      <c r="A45" s="282">
        <v>3.0</v>
      </c>
      <c r="B45" s="285"/>
      <c r="C45" s="14"/>
      <c r="D45" s="283"/>
      <c r="E45" s="283"/>
      <c r="F45" s="282"/>
      <c r="G45" s="282"/>
      <c r="H45" s="285"/>
      <c r="I45" s="13"/>
      <c r="J45" s="13"/>
      <c r="K45" s="13"/>
      <c r="L45" s="13"/>
      <c r="M45" s="13"/>
      <c r="N45" s="13"/>
      <c r="O45" s="13"/>
      <c r="P45" s="13"/>
      <c r="Q45" s="13"/>
      <c r="R45" s="14"/>
    </row>
    <row r="46" ht="19.5" customHeight="1">
      <c r="A46" s="286">
        <v>4.0</v>
      </c>
      <c r="B46" s="289"/>
      <c r="C46" s="14"/>
      <c r="D46" s="287"/>
      <c r="E46" s="287"/>
      <c r="F46" s="286"/>
      <c r="G46" s="286"/>
      <c r="H46" s="289"/>
      <c r="I46" s="13"/>
      <c r="J46" s="13"/>
      <c r="K46" s="13"/>
      <c r="L46" s="13"/>
      <c r="M46" s="13"/>
      <c r="N46" s="13"/>
      <c r="O46" s="13"/>
      <c r="P46" s="13"/>
      <c r="Q46" s="13"/>
      <c r="R46" s="14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J4:L4"/>
    <mergeCell ref="J5:L5"/>
    <mergeCell ref="M5:O5"/>
    <mergeCell ref="P5:R5"/>
    <mergeCell ref="A1:O1"/>
    <mergeCell ref="P1:R1"/>
    <mergeCell ref="A2:R2"/>
    <mergeCell ref="B4:E4"/>
    <mergeCell ref="M4:O4"/>
    <mergeCell ref="P4:R4"/>
    <mergeCell ref="A9:R9"/>
    <mergeCell ref="F4:I4"/>
    <mergeCell ref="A27:I27"/>
    <mergeCell ref="A29:R29"/>
    <mergeCell ref="K30:R30"/>
    <mergeCell ref="K31:R31"/>
    <mergeCell ref="K32:R32"/>
    <mergeCell ref="K33:R33"/>
    <mergeCell ref="K34:R34"/>
    <mergeCell ref="K35:R35"/>
    <mergeCell ref="K36:R36"/>
    <mergeCell ref="K37:R37"/>
    <mergeCell ref="K38:R38"/>
    <mergeCell ref="A39:F39"/>
    <mergeCell ref="I39:R39"/>
    <mergeCell ref="H44:R44"/>
    <mergeCell ref="H45:R45"/>
    <mergeCell ref="B46:C46"/>
    <mergeCell ref="H46:R46"/>
    <mergeCell ref="A41:R41"/>
    <mergeCell ref="B42:C42"/>
    <mergeCell ref="H42:R42"/>
    <mergeCell ref="B43:C43"/>
    <mergeCell ref="H43:R43"/>
    <mergeCell ref="B44:C44"/>
    <mergeCell ref="B45:C45"/>
  </mergeCells>
  <hyperlinks>
    <hyperlink display="⬅ VỀ DASHBOARD TỔNG QUAN" location="'DASHBOARD TỔNG QUAN'!A1" ref="P1"/>
  </hyperlink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4A3B8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15.0"/>
    <col customWidth="1" min="4" max="4" width="16.0"/>
    <col customWidth="1" min="5" max="5" width="15.0"/>
    <col customWidth="1" min="6" max="6" width="16.0"/>
    <col customWidth="1" min="7" max="7" width="14.0"/>
    <col customWidth="1" min="8" max="8" width="17.0"/>
    <col customWidth="1" min="9" max="13" width="14.0"/>
    <col customWidth="1" min="14" max="14" width="15.0"/>
    <col customWidth="1" min="15" max="16" width="14.0"/>
    <col customWidth="1" min="17" max="17" width="16.0"/>
    <col customWidth="1" min="18" max="18" width="32.0"/>
  </cols>
  <sheetData>
    <row r="1" ht="31.5" customHeight="1">
      <c r="A1" s="225" t="s">
        <v>479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226" t="s">
        <v>93</v>
      </c>
      <c r="Q1" s="59"/>
      <c r="R1" s="60"/>
    </row>
    <row r="2" ht="19.5" customHeight="1">
      <c r="A2" s="227" t="s">
        <v>160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</row>
    <row r="3" ht="9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21.75" customHeight="1">
      <c r="B4" s="228" t="s">
        <v>163</v>
      </c>
      <c r="C4" s="59"/>
      <c r="D4" s="59"/>
      <c r="E4" s="60"/>
      <c r="F4" s="229" t="s">
        <v>164</v>
      </c>
      <c r="G4" s="77"/>
      <c r="H4" s="77"/>
      <c r="I4" s="78"/>
      <c r="J4" s="230" t="s">
        <v>115</v>
      </c>
      <c r="K4" s="13"/>
      <c r="L4" s="14"/>
      <c r="M4" s="231" t="s">
        <v>165</v>
      </c>
      <c r="N4" s="82"/>
      <c r="O4" s="83"/>
      <c r="P4" s="232" t="s">
        <v>166</v>
      </c>
      <c r="Q4" s="13"/>
      <c r="R4" s="14"/>
    </row>
    <row r="5" ht="31.5" customHeight="1">
      <c r="B5" s="233" t="s">
        <v>172</v>
      </c>
      <c r="C5" s="234">
        <v>626.0</v>
      </c>
      <c r="D5" s="235" t="str">
        <f>IF(L27&gt;0, L27, "")</f>
        <v/>
      </c>
      <c r="E5" s="236">
        <f>IF(C5&gt;0, D5/C5, 0)</f>
        <v>0</v>
      </c>
      <c r="F5" s="237">
        <v>157.0</v>
      </c>
      <c r="G5" s="238" t="str">
        <f>IF(O27&gt;0, O27, "")</f>
        <v/>
      </c>
      <c r="H5" s="239" t="s">
        <v>173</v>
      </c>
      <c r="I5" s="240">
        <f>IF(F5&gt;0, G5/F5, 0)</f>
        <v>0</v>
      </c>
      <c r="J5" s="241" t="str">
        <f>IF(D5&gt;0, G5/D5, 0)</f>
        <v>#DIV/0!</v>
      </c>
      <c r="K5" s="13"/>
      <c r="L5" s="14"/>
      <c r="M5" s="242">
        <f>G5*1300000</f>
        <v>0</v>
      </c>
      <c r="N5" s="82"/>
      <c r="O5" s="83"/>
      <c r="P5" s="243" t="str">
        <f>IF(D5&gt;=C5, "🟢 Hoàn thành kế hoạch", IF(D5&gt;0, "🟡 Đang bám sát tiến độ", "⚪ Đang cập nhật dữ liệu"))</f>
        <v>🟢 Hoàn thành kế hoạch</v>
      </c>
      <c r="Q5" s="13"/>
      <c r="R5" s="14"/>
    </row>
    <row r="6" ht="7.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ht="7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ht="7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ht="25.5" customHeight="1">
      <c r="A9" s="244" t="s">
        <v>191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4"/>
    </row>
    <row r="10" ht="31.5" customHeight="1">
      <c r="A10" s="245" t="s">
        <v>128</v>
      </c>
      <c r="B10" s="245" t="s">
        <v>195</v>
      </c>
      <c r="C10" s="245" t="s">
        <v>196</v>
      </c>
      <c r="D10" s="245" t="s">
        <v>198</v>
      </c>
      <c r="E10" s="245" t="s">
        <v>200</v>
      </c>
      <c r="F10" s="245" t="s">
        <v>201</v>
      </c>
      <c r="G10" s="245" t="s">
        <v>1</v>
      </c>
      <c r="H10" s="245" t="s">
        <v>203</v>
      </c>
      <c r="I10" s="245" t="s">
        <v>204</v>
      </c>
      <c r="J10" s="246" t="s">
        <v>207</v>
      </c>
      <c r="K10" s="246" t="s">
        <v>209</v>
      </c>
      <c r="L10" s="246" t="s">
        <v>210</v>
      </c>
      <c r="M10" s="246" t="s">
        <v>212</v>
      </c>
      <c r="N10" s="247" t="s">
        <v>213</v>
      </c>
      <c r="O10" s="247" t="s">
        <v>216</v>
      </c>
      <c r="P10" s="247" t="s">
        <v>217</v>
      </c>
      <c r="Q10" s="247" t="s">
        <v>218</v>
      </c>
      <c r="R10" s="248" t="s">
        <v>220</v>
      </c>
    </row>
    <row r="11" ht="21.75" customHeight="1">
      <c r="A11" s="249">
        <v>1.0</v>
      </c>
      <c r="B11" s="250"/>
      <c r="C11" s="249"/>
      <c r="D11" s="251"/>
      <c r="E11" s="251"/>
      <c r="F11" s="252"/>
      <c r="G11" s="249"/>
      <c r="H11" s="249"/>
      <c r="I11" s="253"/>
      <c r="J11" s="254"/>
      <c r="K11" s="254"/>
      <c r="L11" s="255"/>
      <c r="M11" s="256" t="str">
        <f t="shared" ref="M11:M26" si="1">IF(K11="","",IF(K11&gt;0,L11/K11,0))</f>
        <v/>
      </c>
      <c r="N11" s="254"/>
      <c r="O11" s="257"/>
      <c r="P11" s="258" t="str">
        <f t="shared" ref="P11:P26" si="2">IF(N11="","",IF(N11&gt;0,O11/N11,0))</f>
        <v/>
      </c>
      <c r="Q11" s="259" t="str">
        <f t="shared" ref="Q11:Q26" si="3">IF(L11="","",IF(L11&gt;0,O11/L11,0))</f>
        <v/>
      </c>
      <c r="R11" s="251"/>
    </row>
    <row r="12" ht="21.75" customHeight="1">
      <c r="A12" s="260">
        <v>2.0</v>
      </c>
      <c r="B12" s="261"/>
      <c r="C12" s="260"/>
      <c r="D12" s="262"/>
      <c r="E12" s="262"/>
      <c r="F12" s="263"/>
      <c r="G12" s="260"/>
      <c r="H12" s="260"/>
      <c r="I12" s="264"/>
      <c r="J12" s="265"/>
      <c r="K12" s="265"/>
      <c r="L12" s="266"/>
      <c r="M12" s="267" t="str">
        <f t="shared" si="1"/>
        <v/>
      </c>
      <c r="N12" s="265"/>
      <c r="O12" s="268"/>
      <c r="P12" s="269" t="str">
        <f t="shared" si="2"/>
        <v/>
      </c>
      <c r="Q12" s="270" t="str">
        <f t="shared" si="3"/>
        <v/>
      </c>
      <c r="R12" s="262"/>
    </row>
    <row r="13" ht="21.75" customHeight="1">
      <c r="A13" s="249">
        <v>3.0</v>
      </c>
      <c r="B13" s="250"/>
      <c r="C13" s="249"/>
      <c r="D13" s="251"/>
      <c r="E13" s="251"/>
      <c r="F13" s="252"/>
      <c r="G13" s="249"/>
      <c r="H13" s="249"/>
      <c r="I13" s="253"/>
      <c r="J13" s="254"/>
      <c r="K13" s="254"/>
      <c r="L13" s="255"/>
      <c r="M13" s="256" t="str">
        <f t="shared" si="1"/>
        <v/>
      </c>
      <c r="N13" s="254"/>
      <c r="O13" s="257"/>
      <c r="P13" s="258" t="str">
        <f t="shared" si="2"/>
        <v/>
      </c>
      <c r="Q13" s="259" t="str">
        <f t="shared" si="3"/>
        <v/>
      </c>
      <c r="R13" s="251"/>
    </row>
    <row r="14" ht="21.75" customHeight="1">
      <c r="A14" s="260">
        <v>4.0</v>
      </c>
      <c r="B14" s="261"/>
      <c r="C14" s="260"/>
      <c r="D14" s="262"/>
      <c r="E14" s="262"/>
      <c r="F14" s="263"/>
      <c r="G14" s="260"/>
      <c r="H14" s="260"/>
      <c r="I14" s="264"/>
      <c r="J14" s="265"/>
      <c r="K14" s="265"/>
      <c r="L14" s="266"/>
      <c r="M14" s="267" t="str">
        <f t="shared" si="1"/>
        <v/>
      </c>
      <c r="N14" s="265"/>
      <c r="O14" s="268"/>
      <c r="P14" s="269" t="str">
        <f t="shared" si="2"/>
        <v/>
      </c>
      <c r="Q14" s="270" t="str">
        <f t="shared" si="3"/>
        <v/>
      </c>
      <c r="R14" s="262"/>
    </row>
    <row r="15" ht="21.75" customHeight="1">
      <c r="A15" s="249">
        <v>5.0</v>
      </c>
      <c r="B15" s="250"/>
      <c r="C15" s="249"/>
      <c r="D15" s="251"/>
      <c r="E15" s="251"/>
      <c r="F15" s="252"/>
      <c r="G15" s="249"/>
      <c r="H15" s="249"/>
      <c r="I15" s="253"/>
      <c r="J15" s="254"/>
      <c r="K15" s="254"/>
      <c r="L15" s="255"/>
      <c r="M15" s="256" t="str">
        <f t="shared" si="1"/>
        <v/>
      </c>
      <c r="N15" s="254"/>
      <c r="O15" s="257"/>
      <c r="P15" s="258" t="str">
        <f t="shared" si="2"/>
        <v/>
      </c>
      <c r="Q15" s="259" t="str">
        <f t="shared" si="3"/>
        <v/>
      </c>
      <c r="R15" s="251"/>
    </row>
    <row r="16" ht="21.75" customHeight="1">
      <c r="A16" s="260">
        <v>6.0</v>
      </c>
      <c r="B16" s="261"/>
      <c r="C16" s="260"/>
      <c r="D16" s="262"/>
      <c r="E16" s="262"/>
      <c r="F16" s="263"/>
      <c r="G16" s="260"/>
      <c r="H16" s="260"/>
      <c r="I16" s="264"/>
      <c r="J16" s="265"/>
      <c r="K16" s="265"/>
      <c r="L16" s="266"/>
      <c r="M16" s="267" t="str">
        <f t="shared" si="1"/>
        <v/>
      </c>
      <c r="N16" s="265"/>
      <c r="O16" s="268"/>
      <c r="P16" s="269" t="str">
        <f t="shared" si="2"/>
        <v/>
      </c>
      <c r="Q16" s="270" t="str">
        <f t="shared" si="3"/>
        <v/>
      </c>
      <c r="R16" s="262"/>
    </row>
    <row r="17" ht="21.75" customHeight="1">
      <c r="A17" s="249">
        <v>7.0</v>
      </c>
      <c r="B17" s="250"/>
      <c r="C17" s="249"/>
      <c r="D17" s="251"/>
      <c r="E17" s="251"/>
      <c r="F17" s="252"/>
      <c r="G17" s="249"/>
      <c r="H17" s="249"/>
      <c r="I17" s="253"/>
      <c r="J17" s="254"/>
      <c r="K17" s="254"/>
      <c r="L17" s="255"/>
      <c r="M17" s="256" t="str">
        <f t="shared" si="1"/>
        <v/>
      </c>
      <c r="N17" s="254"/>
      <c r="O17" s="257"/>
      <c r="P17" s="258" t="str">
        <f t="shared" si="2"/>
        <v/>
      </c>
      <c r="Q17" s="259" t="str">
        <f t="shared" si="3"/>
        <v/>
      </c>
      <c r="R17" s="251"/>
    </row>
    <row r="18" ht="21.75" customHeight="1">
      <c r="A18" s="260">
        <v>8.0</v>
      </c>
      <c r="B18" s="261"/>
      <c r="C18" s="260"/>
      <c r="D18" s="262"/>
      <c r="E18" s="262"/>
      <c r="F18" s="263"/>
      <c r="G18" s="260"/>
      <c r="H18" s="260"/>
      <c r="I18" s="264"/>
      <c r="J18" s="265"/>
      <c r="K18" s="265"/>
      <c r="L18" s="266"/>
      <c r="M18" s="267" t="str">
        <f t="shared" si="1"/>
        <v/>
      </c>
      <c r="N18" s="265"/>
      <c r="O18" s="268"/>
      <c r="P18" s="269" t="str">
        <f t="shared" si="2"/>
        <v/>
      </c>
      <c r="Q18" s="270" t="str">
        <f t="shared" si="3"/>
        <v/>
      </c>
      <c r="R18" s="262"/>
    </row>
    <row r="19" ht="21.75" customHeight="1">
      <c r="A19" s="249">
        <v>9.0</v>
      </c>
      <c r="B19" s="250"/>
      <c r="C19" s="249"/>
      <c r="D19" s="251"/>
      <c r="E19" s="251"/>
      <c r="F19" s="252"/>
      <c r="G19" s="249"/>
      <c r="H19" s="249"/>
      <c r="I19" s="253"/>
      <c r="J19" s="254"/>
      <c r="K19" s="254"/>
      <c r="L19" s="255"/>
      <c r="M19" s="256" t="str">
        <f t="shared" si="1"/>
        <v/>
      </c>
      <c r="N19" s="254"/>
      <c r="O19" s="257"/>
      <c r="P19" s="258" t="str">
        <f t="shared" si="2"/>
        <v/>
      </c>
      <c r="Q19" s="259" t="str">
        <f t="shared" si="3"/>
        <v/>
      </c>
      <c r="R19" s="251"/>
    </row>
    <row r="20" ht="21.75" customHeight="1">
      <c r="A20" s="260">
        <v>10.0</v>
      </c>
      <c r="B20" s="261"/>
      <c r="C20" s="260"/>
      <c r="D20" s="262"/>
      <c r="E20" s="262"/>
      <c r="F20" s="263"/>
      <c r="G20" s="260"/>
      <c r="H20" s="260"/>
      <c r="I20" s="264"/>
      <c r="J20" s="265"/>
      <c r="K20" s="265"/>
      <c r="L20" s="266"/>
      <c r="M20" s="267" t="str">
        <f t="shared" si="1"/>
        <v/>
      </c>
      <c r="N20" s="265"/>
      <c r="O20" s="268"/>
      <c r="P20" s="269" t="str">
        <f t="shared" si="2"/>
        <v/>
      </c>
      <c r="Q20" s="270" t="str">
        <f t="shared" si="3"/>
        <v/>
      </c>
      <c r="R20" s="262"/>
    </row>
    <row r="21" ht="21.75" customHeight="1">
      <c r="A21" s="249">
        <v>11.0</v>
      </c>
      <c r="B21" s="250"/>
      <c r="C21" s="249"/>
      <c r="D21" s="251"/>
      <c r="E21" s="251"/>
      <c r="F21" s="252"/>
      <c r="G21" s="249"/>
      <c r="H21" s="249"/>
      <c r="I21" s="253"/>
      <c r="J21" s="254"/>
      <c r="K21" s="254"/>
      <c r="L21" s="255"/>
      <c r="M21" s="256" t="str">
        <f t="shared" si="1"/>
        <v/>
      </c>
      <c r="N21" s="254"/>
      <c r="O21" s="257"/>
      <c r="P21" s="258" t="str">
        <f t="shared" si="2"/>
        <v/>
      </c>
      <c r="Q21" s="259" t="str">
        <f t="shared" si="3"/>
        <v/>
      </c>
      <c r="R21" s="251"/>
    </row>
    <row r="22" ht="21.75" customHeight="1">
      <c r="A22" s="260">
        <v>12.0</v>
      </c>
      <c r="B22" s="261"/>
      <c r="C22" s="260"/>
      <c r="D22" s="262"/>
      <c r="E22" s="262"/>
      <c r="F22" s="263"/>
      <c r="G22" s="260"/>
      <c r="H22" s="260"/>
      <c r="I22" s="264"/>
      <c r="J22" s="265"/>
      <c r="K22" s="265"/>
      <c r="L22" s="266"/>
      <c r="M22" s="267" t="str">
        <f t="shared" si="1"/>
        <v/>
      </c>
      <c r="N22" s="265"/>
      <c r="O22" s="268"/>
      <c r="P22" s="269" t="str">
        <f t="shared" si="2"/>
        <v/>
      </c>
      <c r="Q22" s="270" t="str">
        <f t="shared" si="3"/>
        <v/>
      </c>
      <c r="R22" s="262"/>
    </row>
    <row r="23" ht="21.75" customHeight="1">
      <c r="A23" s="249">
        <v>13.0</v>
      </c>
      <c r="B23" s="250"/>
      <c r="C23" s="249"/>
      <c r="D23" s="251"/>
      <c r="E23" s="251"/>
      <c r="F23" s="252"/>
      <c r="G23" s="249"/>
      <c r="H23" s="249"/>
      <c r="I23" s="253"/>
      <c r="J23" s="254"/>
      <c r="K23" s="254"/>
      <c r="L23" s="255"/>
      <c r="M23" s="256" t="str">
        <f t="shared" si="1"/>
        <v/>
      </c>
      <c r="N23" s="254"/>
      <c r="O23" s="257"/>
      <c r="P23" s="258" t="str">
        <f t="shared" si="2"/>
        <v/>
      </c>
      <c r="Q23" s="259" t="str">
        <f t="shared" si="3"/>
        <v/>
      </c>
      <c r="R23" s="251"/>
    </row>
    <row r="24" ht="21.75" customHeight="1">
      <c r="A24" s="260">
        <v>14.0</v>
      </c>
      <c r="B24" s="261"/>
      <c r="C24" s="260"/>
      <c r="D24" s="262"/>
      <c r="E24" s="262"/>
      <c r="F24" s="263"/>
      <c r="G24" s="260"/>
      <c r="H24" s="260"/>
      <c r="I24" s="264"/>
      <c r="J24" s="265"/>
      <c r="K24" s="265"/>
      <c r="L24" s="266"/>
      <c r="M24" s="267" t="str">
        <f t="shared" si="1"/>
        <v/>
      </c>
      <c r="N24" s="265"/>
      <c r="O24" s="268"/>
      <c r="P24" s="269" t="str">
        <f t="shared" si="2"/>
        <v/>
      </c>
      <c r="Q24" s="270" t="str">
        <f t="shared" si="3"/>
        <v/>
      </c>
      <c r="R24" s="262"/>
    </row>
    <row r="25" ht="21.75" customHeight="1">
      <c r="A25" s="249">
        <v>15.0</v>
      </c>
      <c r="B25" s="250"/>
      <c r="C25" s="249"/>
      <c r="D25" s="251"/>
      <c r="E25" s="251"/>
      <c r="F25" s="252"/>
      <c r="G25" s="249"/>
      <c r="H25" s="249"/>
      <c r="I25" s="253"/>
      <c r="J25" s="254"/>
      <c r="K25" s="254"/>
      <c r="L25" s="255"/>
      <c r="M25" s="256" t="str">
        <f t="shared" si="1"/>
        <v/>
      </c>
      <c r="N25" s="254"/>
      <c r="O25" s="257"/>
      <c r="P25" s="258" t="str">
        <f t="shared" si="2"/>
        <v/>
      </c>
      <c r="Q25" s="259" t="str">
        <f t="shared" si="3"/>
        <v/>
      </c>
      <c r="R25" s="251"/>
    </row>
    <row r="26" ht="21.75" customHeight="1">
      <c r="A26" s="260"/>
      <c r="B26" s="261"/>
      <c r="C26" s="260"/>
      <c r="D26" s="262"/>
      <c r="E26" s="262"/>
      <c r="F26" s="263"/>
      <c r="G26" s="260"/>
      <c r="H26" s="260"/>
      <c r="I26" s="264"/>
      <c r="J26" s="265"/>
      <c r="K26" s="265"/>
      <c r="L26" s="266"/>
      <c r="M26" s="267" t="str">
        <f t="shared" si="1"/>
        <v/>
      </c>
      <c r="N26" s="265"/>
      <c r="O26" s="268"/>
      <c r="P26" s="269" t="str">
        <f t="shared" si="2"/>
        <v/>
      </c>
      <c r="Q26" s="270" t="str">
        <f t="shared" si="3"/>
        <v/>
      </c>
      <c r="R26" s="262"/>
    </row>
    <row r="27" ht="25.5" customHeight="1">
      <c r="A27" s="271" t="s">
        <v>481</v>
      </c>
      <c r="B27" s="140"/>
      <c r="C27" s="140"/>
      <c r="D27" s="140"/>
      <c r="E27" s="140"/>
      <c r="F27" s="140"/>
      <c r="G27" s="140"/>
      <c r="H27" s="140"/>
      <c r="I27" s="141"/>
      <c r="J27" s="272">
        <f t="shared" ref="J27:L27" si="4">SUM(J11:J26)</f>
        <v>0</v>
      </c>
      <c r="K27" s="272">
        <f t="shared" si="4"/>
        <v>0</v>
      </c>
      <c r="L27" s="273">
        <f t="shared" si="4"/>
        <v>0</v>
      </c>
      <c r="M27" s="274">
        <f>IF(K27&gt;0, L27/K27, 0)</f>
        <v>0</v>
      </c>
      <c r="N27" s="272">
        <f t="shared" ref="N27:O27" si="5">SUM(N11:N26)</f>
        <v>0</v>
      </c>
      <c r="O27" s="275">
        <f t="shared" si="5"/>
        <v>0</v>
      </c>
      <c r="P27" s="276">
        <f>IF(N27&gt;0, O27/N27, 0)</f>
        <v>0</v>
      </c>
      <c r="Q27" s="277">
        <f>IF(L27&gt;0, O27/L27, 0)</f>
        <v>0</v>
      </c>
      <c r="R27" s="278" t="s">
        <v>373</v>
      </c>
    </row>
    <row r="28" ht="12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ht="25.5" customHeight="1">
      <c r="A29" s="279" t="s">
        <v>292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4"/>
    </row>
    <row r="30" ht="25.5" customHeight="1">
      <c r="A30" s="280" t="s">
        <v>128</v>
      </c>
      <c r="B30" s="280" t="s">
        <v>294</v>
      </c>
      <c r="C30" s="280" t="s">
        <v>295</v>
      </c>
      <c r="D30" s="280" t="s">
        <v>296</v>
      </c>
      <c r="E30" s="280" t="s">
        <v>297</v>
      </c>
      <c r="F30" s="280" t="s">
        <v>298</v>
      </c>
      <c r="G30" s="280" t="s">
        <v>299</v>
      </c>
      <c r="H30" s="280" t="s">
        <v>300</v>
      </c>
      <c r="I30" s="280" t="s">
        <v>301</v>
      </c>
      <c r="J30" s="280" t="s">
        <v>302</v>
      </c>
      <c r="K30" s="281" t="s">
        <v>303</v>
      </c>
      <c r="L30" s="13"/>
      <c r="M30" s="13"/>
      <c r="N30" s="13"/>
      <c r="O30" s="13"/>
      <c r="P30" s="13"/>
      <c r="Q30" s="13"/>
      <c r="R30" s="14"/>
    </row>
    <row r="31" ht="19.5" customHeight="1">
      <c r="A31" s="282">
        <v>1.0</v>
      </c>
      <c r="B31" s="283"/>
      <c r="C31" s="283"/>
      <c r="D31" s="283"/>
      <c r="E31" s="283"/>
      <c r="F31" s="283"/>
      <c r="G31" s="284"/>
      <c r="H31" s="284"/>
      <c r="I31" s="283"/>
      <c r="J31" s="283"/>
      <c r="K31" s="285"/>
      <c r="L31" s="13"/>
      <c r="M31" s="13"/>
      <c r="N31" s="13"/>
      <c r="O31" s="13"/>
      <c r="P31" s="13"/>
      <c r="Q31" s="13"/>
      <c r="R31" s="14"/>
    </row>
    <row r="32" ht="19.5" customHeight="1">
      <c r="A32" s="286">
        <v>2.0</v>
      </c>
      <c r="B32" s="287"/>
      <c r="C32" s="287"/>
      <c r="D32" s="287"/>
      <c r="E32" s="287"/>
      <c r="F32" s="287"/>
      <c r="G32" s="288"/>
      <c r="H32" s="288"/>
      <c r="I32" s="287"/>
      <c r="J32" s="287"/>
      <c r="K32" s="289"/>
      <c r="L32" s="13"/>
      <c r="M32" s="13"/>
      <c r="N32" s="13"/>
      <c r="O32" s="13"/>
      <c r="P32" s="13"/>
      <c r="Q32" s="13"/>
      <c r="R32" s="14"/>
    </row>
    <row r="33" ht="19.5" customHeight="1">
      <c r="A33" s="282">
        <v>3.0</v>
      </c>
      <c r="B33" s="283"/>
      <c r="C33" s="283"/>
      <c r="D33" s="283"/>
      <c r="E33" s="283"/>
      <c r="F33" s="283"/>
      <c r="G33" s="284"/>
      <c r="H33" s="284"/>
      <c r="I33" s="283"/>
      <c r="J33" s="283"/>
      <c r="K33" s="285"/>
      <c r="L33" s="13"/>
      <c r="M33" s="13"/>
      <c r="N33" s="13"/>
      <c r="O33" s="13"/>
      <c r="P33" s="13"/>
      <c r="Q33" s="13"/>
      <c r="R33" s="14"/>
    </row>
    <row r="34" ht="19.5" customHeight="1">
      <c r="A34" s="286">
        <v>4.0</v>
      </c>
      <c r="B34" s="287"/>
      <c r="C34" s="287"/>
      <c r="D34" s="287"/>
      <c r="E34" s="287"/>
      <c r="F34" s="287"/>
      <c r="G34" s="288"/>
      <c r="H34" s="288"/>
      <c r="I34" s="287"/>
      <c r="J34" s="287"/>
      <c r="K34" s="289"/>
      <c r="L34" s="13"/>
      <c r="M34" s="13"/>
      <c r="N34" s="13"/>
      <c r="O34" s="13"/>
      <c r="P34" s="13"/>
      <c r="Q34" s="13"/>
      <c r="R34" s="14"/>
    </row>
    <row r="35" ht="19.5" customHeight="1">
      <c r="A35" s="282">
        <v>5.0</v>
      </c>
      <c r="B35" s="283"/>
      <c r="C35" s="283"/>
      <c r="D35" s="283"/>
      <c r="E35" s="283"/>
      <c r="F35" s="283"/>
      <c r="G35" s="284"/>
      <c r="H35" s="284"/>
      <c r="I35" s="283"/>
      <c r="J35" s="283"/>
      <c r="K35" s="285"/>
      <c r="L35" s="13"/>
      <c r="M35" s="13"/>
      <c r="N35" s="13"/>
      <c r="O35" s="13"/>
      <c r="P35" s="13"/>
      <c r="Q35" s="13"/>
      <c r="R35" s="14"/>
    </row>
    <row r="36" ht="19.5" customHeight="1">
      <c r="A36" s="286">
        <v>6.0</v>
      </c>
      <c r="B36" s="287"/>
      <c r="C36" s="287"/>
      <c r="D36" s="287"/>
      <c r="E36" s="287"/>
      <c r="F36" s="287"/>
      <c r="G36" s="288"/>
      <c r="H36" s="288"/>
      <c r="I36" s="287"/>
      <c r="J36" s="287"/>
      <c r="K36" s="289"/>
      <c r="L36" s="13"/>
      <c r="M36" s="13"/>
      <c r="N36" s="13"/>
      <c r="O36" s="13"/>
      <c r="P36" s="13"/>
      <c r="Q36" s="13"/>
      <c r="R36" s="14"/>
    </row>
    <row r="37" ht="19.5" customHeight="1">
      <c r="A37" s="282">
        <v>7.0</v>
      </c>
      <c r="B37" s="283"/>
      <c r="C37" s="283"/>
      <c r="D37" s="283"/>
      <c r="E37" s="283"/>
      <c r="F37" s="283"/>
      <c r="G37" s="284"/>
      <c r="H37" s="284"/>
      <c r="I37" s="283"/>
      <c r="J37" s="283"/>
      <c r="K37" s="285"/>
      <c r="L37" s="13"/>
      <c r="M37" s="13"/>
      <c r="N37" s="13"/>
      <c r="O37" s="13"/>
      <c r="P37" s="13"/>
      <c r="Q37" s="13"/>
      <c r="R37" s="14"/>
    </row>
    <row r="38" ht="19.5" customHeight="1">
      <c r="A38" s="286">
        <v>8.0</v>
      </c>
      <c r="B38" s="287"/>
      <c r="C38" s="287"/>
      <c r="D38" s="287"/>
      <c r="E38" s="287"/>
      <c r="F38" s="287"/>
      <c r="G38" s="288"/>
      <c r="H38" s="288"/>
      <c r="I38" s="287"/>
      <c r="J38" s="287"/>
      <c r="K38" s="289"/>
      <c r="L38" s="13"/>
      <c r="M38" s="13"/>
      <c r="N38" s="13"/>
      <c r="O38" s="13"/>
      <c r="P38" s="13"/>
      <c r="Q38" s="13"/>
      <c r="R38" s="14"/>
    </row>
    <row r="39" ht="24.0" customHeight="1">
      <c r="A39" s="290" t="s">
        <v>308</v>
      </c>
      <c r="B39" s="140"/>
      <c r="C39" s="140"/>
      <c r="D39" s="140"/>
      <c r="E39" s="140"/>
      <c r="F39" s="141"/>
      <c r="G39" s="291">
        <f t="shared" ref="G39:H39" si="6">SUM(G31:G38)</f>
        <v>0</v>
      </c>
      <c r="H39" s="291">
        <f t="shared" si="6"/>
        <v>0</v>
      </c>
      <c r="I39" s="292" t="s">
        <v>311</v>
      </c>
      <c r="J39" s="140"/>
      <c r="K39" s="140"/>
      <c r="L39" s="140"/>
      <c r="M39" s="140"/>
      <c r="N39" s="140"/>
      <c r="O39" s="140"/>
      <c r="P39" s="140"/>
      <c r="Q39" s="140"/>
      <c r="R39" s="141"/>
    </row>
    <row r="40" ht="12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ht="25.5" customHeight="1">
      <c r="A41" s="293" t="s">
        <v>312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4"/>
    </row>
    <row r="42" ht="25.5" customHeight="1">
      <c r="A42" s="294" t="s">
        <v>128</v>
      </c>
      <c r="B42" s="295" t="s">
        <v>313</v>
      </c>
      <c r="C42" s="14"/>
      <c r="D42" s="294" t="s">
        <v>314</v>
      </c>
      <c r="E42" s="294" t="s">
        <v>315</v>
      </c>
      <c r="F42" s="294" t="s">
        <v>316</v>
      </c>
      <c r="G42" s="294" t="s">
        <v>317</v>
      </c>
      <c r="H42" s="281" t="s">
        <v>318</v>
      </c>
      <c r="I42" s="13"/>
      <c r="J42" s="13"/>
      <c r="K42" s="13"/>
      <c r="L42" s="13"/>
      <c r="M42" s="13"/>
      <c r="N42" s="13"/>
      <c r="O42" s="13"/>
      <c r="P42" s="13"/>
      <c r="Q42" s="13"/>
      <c r="R42" s="14"/>
    </row>
    <row r="43" ht="19.5" customHeight="1">
      <c r="A43" s="282">
        <v>1.0</v>
      </c>
      <c r="B43" s="285"/>
      <c r="C43" s="14"/>
      <c r="D43" s="283"/>
      <c r="E43" s="283"/>
      <c r="F43" s="282"/>
      <c r="G43" s="282"/>
      <c r="H43" s="285"/>
      <c r="I43" s="13"/>
      <c r="J43" s="13"/>
      <c r="K43" s="13"/>
      <c r="L43" s="13"/>
      <c r="M43" s="13"/>
      <c r="N43" s="13"/>
      <c r="O43" s="13"/>
      <c r="P43" s="13"/>
      <c r="Q43" s="13"/>
      <c r="R43" s="14"/>
    </row>
    <row r="44" ht="19.5" customHeight="1">
      <c r="A44" s="286">
        <v>2.0</v>
      </c>
      <c r="B44" s="289"/>
      <c r="C44" s="14"/>
      <c r="D44" s="287"/>
      <c r="E44" s="287"/>
      <c r="F44" s="286"/>
      <c r="G44" s="286"/>
      <c r="H44" s="289"/>
      <c r="I44" s="13"/>
      <c r="J44" s="13"/>
      <c r="K44" s="13"/>
      <c r="L44" s="13"/>
      <c r="M44" s="13"/>
      <c r="N44" s="13"/>
      <c r="O44" s="13"/>
      <c r="P44" s="13"/>
      <c r="Q44" s="13"/>
      <c r="R44" s="14"/>
    </row>
    <row r="45" ht="19.5" customHeight="1">
      <c r="A45" s="282">
        <v>3.0</v>
      </c>
      <c r="B45" s="285"/>
      <c r="C45" s="14"/>
      <c r="D45" s="283"/>
      <c r="E45" s="283"/>
      <c r="F45" s="282"/>
      <c r="G45" s="282"/>
      <c r="H45" s="285"/>
      <c r="I45" s="13"/>
      <c r="J45" s="13"/>
      <c r="K45" s="13"/>
      <c r="L45" s="13"/>
      <c r="M45" s="13"/>
      <c r="N45" s="13"/>
      <c r="O45" s="13"/>
      <c r="P45" s="13"/>
      <c r="Q45" s="13"/>
      <c r="R45" s="14"/>
    </row>
    <row r="46" ht="19.5" customHeight="1">
      <c r="A46" s="286">
        <v>4.0</v>
      </c>
      <c r="B46" s="289"/>
      <c r="C46" s="14"/>
      <c r="D46" s="287"/>
      <c r="E46" s="287"/>
      <c r="F46" s="286"/>
      <c r="G46" s="286"/>
      <c r="H46" s="289"/>
      <c r="I46" s="13"/>
      <c r="J46" s="13"/>
      <c r="K46" s="13"/>
      <c r="L46" s="13"/>
      <c r="M46" s="13"/>
      <c r="N46" s="13"/>
      <c r="O46" s="13"/>
      <c r="P46" s="13"/>
      <c r="Q46" s="13"/>
      <c r="R46" s="14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J4:L4"/>
    <mergeCell ref="J5:L5"/>
    <mergeCell ref="M5:O5"/>
    <mergeCell ref="P5:R5"/>
    <mergeCell ref="A1:O1"/>
    <mergeCell ref="P1:R1"/>
    <mergeCell ref="A2:R2"/>
    <mergeCell ref="B4:E4"/>
    <mergeCell ref="M4:O4"/>
    <mergeCell ref="P4:R4"/>
    <mergeCell ref="A9:R9"/>
    <mergeCell ref="F4:I4"/>
    <mergeCell ref="A27:I27"/>
    <mergeCell ref="A29:R29"/>
    <mergeCell ref="K30:R30"/>
    <mergeCell ref="K31:R31"/>
    <mergeCell ref="K32:R32"/>
    <mergeCell ref="K33:R33"/>
    <mergeCell ref="K34:R34"/>
    <mergeCell ref="K35:R35"/>
    <mergeCell ref="K36:R36"/>
    <mergeCell ref="K37:R37"/>
    <mergeCell ref="K38:R38"/>
    <mergeCell ref="A39:F39"/>
    <mergeCell ref="I39:R39"/>
    <mergeCell ref="H44:R44"/>
    <mergeCell ref="H45:R45"/>
    <mergeCell ref="B46:C46"/>
    <mergeCell ref="H46:R46"/>
    <mergeCell ref="A41:R41"/>
    <mergeCell ref="B42:C42"/>
    <mergeCell ref="H42:R42"/>
    <mergeCell ref="B43:C43"/>
    <mergeCell ref="H43:R43"/>
    <mergeCell ref="B44:C44"/>
    <mergeCell ref="B45:C45"/>
  </mergeCells>
  <hyperlinks>
    <hyperlink display="⬅ VỀ DASHBOARD TỔNG QUAN" location="'DASHBOARD TỔNG QUAN'!A1" ref="P1"/>
  </hyperlink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4A3B8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15.0"/>
    <col customWidth="1" min="4" max="4" width="16.0"/>
    <col customWidth="1" min="5" max="5" width="15.0"/>
    <col customWidth="1" min="6" max="6" width="16.0"/>
    <col customWidth="1" min="7" max="7" width="14.0"/>
    <col customWidth="1" min="8" max="8" width="17.0"/>
    <col customWidth="1" min="9" max="13" width="14.0"/>
    <col customWidth="1" min="14" max="14" width="15.0"/>
    <col customWidth="1" min="15" max="16" width="14.0"/>
    <col customWidth="1" min="17" max="17" width="16.0"/>
    <col customWidth="1" min="18" max="18" width="32.0"/>
  </cols>
  <sheetData>
    <row r="1" ht="31.5" customHeight="1">
      <c r="A1" s="225" t="s">
        <v>480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226" t="s">
        <v>93</v>
      </c>
      <c r="Q1" s="59"/>
      <c r="R1" s="60"/>
    </row>
    <row r="2" ht="19.5" customHeight="1">
      <c r="A2" s="227" t="s">
        <v>160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</row>
    <row r="3" ht="9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21.75" customHeight="1">
      <c r="B4" s="228" t="s">
        <v>163</v>
      </c>
      <c r="C4" s="59"/>
      <c r="D4" s="59"/>
      <c r="E4" s="60"/>
      <c r="F4" s="229" t="s">
        <v>164</v>
      </c>
      <c r="G4" s="77"/>
      <c r="H4" s="77"/>
      <c r="I4" s="78"/>
      <c r="J4" s="230" t="s">
        <v>115</v>
      </c>
      <c r="K4" s="13"/>
      <c r="L4" s="14"/>
      <c r="M4" s="231" t="s">
        <v>165</v>
      </c>
      <c r="N4" s="82"/>
      <c r="O4" s="83"/>
      <c r="P4" s="232" t="s">
        <v>166</v>
      </c>
      <c r="Q4" s="13"/>
      <c r="R4" s="14"/>
    </row>
    <row r="5" ht="31.5" customHeight="1">
      <c r="B5" s="233" t="s">
        <v>172</v>
      </c>
      <c r="C5" s="234">
        <v>620.0</v>
      </c>
      <c r="D5" s="235" t="str">
        <f>IF(L27&gt;0, L27, "")</f>
        <v/>
      </c>
      <c r="E5" s="236">
        <f>IF(C5&gt;0, D5/C5, 0)</f>
        <v>0</v>
      </c>
      <c r="F5" s="237">
        <v>162.0</v>
      </c>
      <c r="G5" s="238" t="str">
        <f>IF(O27&gt;0, O27, "")</f>
        <v/>
      </c>
      <c r="H5" s="239" t="s">
        <v>173</v>
      </c>
      <c r="I5" s="240">
        <f>IF(F5&gt;0, G5/F5, 0)</f>
        <v>0</v>
      </c>
      <c r="J5" s="241" t="str">
        <f>IF(D5&gt;0, G5/D5, 0)</f>
        <v>#DIV/0!</v>
      </c>
      <c r="K5" s="13"/>
      <c r="L5" s="14"/>
      <c r="M5" s="242">
        <f>G5*1300000</f>
        <v>0</v>
      </c>
      <c r="N5" s="82"/>
      <c r="O5" s="83"/>
      <c r="P5" s="243" t="str">
        <f>IF(D5&gt;=C5, "🟢 Hoàn thành kế hoạch", IF(D5&gt;0, "🟡 Đang bám sát tiến độ", "⚪ Đang cập nhật dữ liệu"))</f>
        <v>🟢 Hoàn thành kế hoạch</v>
      </c>
      <c r="Q5" s="13"/>
      <c r="R5" s="14"/>
    </row>
    <row r="6" ht="7.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ht="7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ht="7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ht="25.5" customHeight="1">
      <c r="A9" s="244" t="s">
        <v>191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4"/>
    </row>
    <row r="10" ht="31.5" customHeight="1">
      <c r="A10" s="245" t="s">
        <v>128</v>
      </c>
      <c r="B10" s="245" t="s">
        <v>195</v>
      </c>
      <c r="C10" s="245" t="s">
        <v>196</v>
      </c>
      <c r="D10" s="245" t="s">
        <v>198</v>
      </c>
      <c r="E10" s="245" t="s">
        <v>200</v>
      </c>
      <c r="F10" s="245" t="s">
        <v>201</v>
      </c>
      <c r="G10" s="245" t="s">
        <v>1</v>
      </c>
      <c r="H10" s="245" t="s">
        <v>203</v>
      </c>
      <c r="I10" s="245" t="s">
        <v>204</v>
      </c>
      <c r="J10" s="246" t="s">
        <v>207</v>
      </c>
      <c r="K10" s="246" t="s">
        <v>209</v>
      </c>
      <c r="L10" s="246" t="s">
        <v>210</v>
      </c>
      <c r="M10" s="246" t="s">
        <v>212</v>
      </c>
      <c r="N10" s="247" t="s">
        <v>213</v>
      </c>
      <c r="O10" s="247" t="s">
        <v>216</v>
      </c>
      <c r="P10" s="247" t="s">
        <v>217</v>
      </c>
      <c r="Q10" s="247" t="s">
        <v>218</v>
      </c>
      <c r="R10" s="248" t="s">
        <v>220</v>
      </c>
    </row>
    <row r="11" ht="21.75" customHeight="1">
      <c r="A11" s="249">
        <v>1.0</v>
      </c>
      <c r="B11" s="250"/>
      <c r="C11" s="249"/>
      <c r="D11" s="251"/>
      <c r="E11" s="251"/>
      <c r="F11" s="252"/>
      <c r="G11" s="249"/>
      <c r="H11" s="249"/>
      <c r="I11" s="253"/>
      <c r="J11" s="254"/>
      <c r="K11" s="254"/>
      <c r="L11" s="255"/>
      <c r="M11" s="256" t="str">
        <f t="shared" ref="M11:M26" si="1">IF(K11="","",IF(K11&gt;0,L11/K11,0))</f>
        <v/>
      </c>
      <c r="N11" s="254"/>
      <c r="O11" s="257"/>
      <c r="P11" s="258" t="str">
        <f t="shared" ref="P11:P26" si="2">IF(N11="","",IF(N11&gt;0,O11/N11,0))</f>
        <v/>
      </c>
      <c r="Q11" s="259" t="str">
        <f t="shared" ref="Q11:Q26" si="3">IF(L11="","",IF(L11&gt;0,O11/L11,0))</f>
        <v/>
      </c>
      <c r="R11" s="251"/>
    </row>
    <row r="12" ht="21.75" customHeight="1">
      <c r="A12" s="260">
        <v>2.0</v>
      </c>
      <c r="B12" s="261"/>
      <c r="C12" s="260"/>
      <c r="D12" s="262"/>
      <c r="E12" s="262"/>
      <c r="F12" s="263"/>
      <c r="G12" s="260"/>
      <c r="H12" s="260"/>
      <c r="I12" s="264"/>
      <c r="J12" s="265"/>
      <c r="K12" s="265"/>
      <c r="L12" s="266"/>
      <c r="M12" s="267" t="str">
        <f t="shared" si="1"/>
        <v/>
      </c>
      <c r="N12" s="265"/>
      <c r="O12" s="268"/>
      <c r="P12" s="269" t="str">
        <f t="shared" si="2"/>
        <v/>
      </c>
      <c r="Q12" s="270" t="str">
        <f t="shared" si="3"/>
        <v/>
      </c>
      <c r="R12" s="262"/>
    </row>
    <row r="13" ht="21.75" customHeight="1">
      <c r="A13" s="249">
        <v>3.0</v>
      </c>
      <c r="B13" s="250"/>
      <c r="C13" s="249"/>
      <c r="D13" s="251"/>
      <c r="E13" s="251"/>
      <c r="F13" s="252"/>
      <c r="G13" s="249"/>
      <c r="H13" s="249"/>
      <c r="I13" s="253"/>
      <c r="J13" s="254"/>
      <c r="K13" s="254"/>
      <c r="L13" s="255"/>
      <c r="M13" s="256" t="str">
        <f t="shared" si="1"/>
        <v/>
      </c>
      <c r="N13" s="254"/>
      <c r="O13" s="257"/>
      <c r="P13" s="258" t="str">
        <f t="shared" si="2"/>
        <v/>
      </c>
      <c r="Q13" s="259" t="str">
        <f t="shared" si="3"/>
        <v/>
      </c>
      <c r="R13" s="251"/>
    </row>
    <row r="14" ht="21.75" customHeight="1">
      <c r="A14" s="260">
        <v>4.0</v>
      </c>
      <c r="B14" s="261"/>
      <c r="C14" s="260"/>
      <c r="D14" s="262"/>
      <c r="E14" s="262"/>
      <c r="F14" s="263"/>
      <c r="G14" s="260"/>
      <c r="H14" s="260"/>
      <c r="I14" s="264"/>
      <c r="J14" s="265"/>
      <c r="K14" s="265"/>
      <c r="L14" s="266"/>
      <c r="M14" s="267" t="str">
        <f t="shared" si="1"/>
        <v/>
      </c>
      <c r="N14" s="265"/>
      <c r="O14" s="268"/>
      <c r="P14" s="269" t="str">
        <f t="shared" si="2"/>
        <v/>
      </c>
      <c r="Q14" s="270" t="str">
        <f t="shared" si="3"/>
        <v/>
      </c>
      <c r="R14" s="262"/>
    </row>
    <row r="15" ht="21.75" customHeight="1">
      <c r="A15" s="249">
        <v>5.0</v>
      </c>
      <c r="B15" s="250"/>
      <c r="C15" s="249"/>
      <c r="D15" s="251"/>
      <c r="E15" s="251"/>
      <c r="F15" s="252"/>
      <c r="G15" s="249"/>
      <c r="H15" s="249"/>
      <c r="I15" s="253"/>
      <c r="J15" s="254"/>
      <c r="K15" s="254"/>
      <c r="L15" s="255"/>
      <c r="M15" s="256" t="str">
        <f t="shared" si="1"/>
        <v/>
      </c>
      <c r="N15" s="254"/>
      <c r="O15" s="257"/>
      <c r="P15" s="258" t="str">
        <f t="shared" si="2"/>
        <v/>
      </c>
      <c r="Q15" s="259" t="str">
        <f t="shared" si="3"/>
        <v/>
      </c>
      <c r="R15" s="251"/>
    </row>
    <row r="16" ht="21.75" customHeight="1">
      <c r="A16" s="260">
        <v>6.0</v>
      </c>
      <c r="B16" s="261"/>
      <c r="C16" s="260"/>
      <c r="D16" s="262"/>
      <c r="E16" s="262"/>
      <c r="F16" s="263"/>
      <c r="G16" s="260"/>
      <c r="H16" s="260"/>
      <c r="I16" s="264"/>
      <c r="J16" s="265"/>
      <c r="K16" s="265"/>
      <c r="L16" s="266"/>
      <c r="M16" s="267" t="str">
        <f t="shared" si="1"/>
        <v/>
      </c>
      <c r="N16" s="265"/>
      <c r="O16" s="268"/>
      <c r="P16" s="269" t="str">
        <f t="shared" si="2"/>
        <v/>
      </c>
      <c r="Q16" s="270" t="str">
        <f t="shared" si="3"/>
        <v/>
      </c>
      <c r="R16" s="262"/>
    </row>
    <row r="17" ht="21.75" customHeight="1">
      <c r="A17" s="249">
        <v>7.0</v>
      </c>
      <c r="B17" s="250"/>
      <c r="C17" s="249"/>
      <c r="D17" s="251"/>
      <c r="E17" s="251"/>
      <c r="F17" s="252"/>
      <c r="G17" s="249"/>
      <c r="H17" s="249"/>
      <c r="I17" s="253"/>
      <c r="J17" s="254"/>
      <c r="K17" s="254"/>
      <c r="L17" s="255"/>
      <c r="M17" s="256" t="str">
        <f t="shared" si="1"/>
        <v/>
      </c>
      <c r="N17" s="254"/>
      <c r="O17" s="257"/>
      <c r="P17" s="258" t="str">
        <f t="shared" si="2"/>
        <v/>
      </c>
      <c r="Q17" s="259" t="str">
        <f t="shared" si="3"/>
        <v/>
      </c>
      <c r="R17" s="251"/>
    </row>
    <row r="18" ht="21.75" customHeight="1">
      <c r="A18" s="260">
        <v>8.0</v>
      </c>
      <c r="B18" s="261"/>
      <c r="C18" s="260"/>
      <c r="D18" s="262"/>
      <c r="E18" s="262"/>
      <c r="F18" s="263"/>
      <c r="G18" s="260"/>
      <c r="H18" s="260"/>
      <c r="I18" s="264"/>
      <c r="J18" s="265"/>
      <c r="K18" s="265"/>
      <c r="L18" s="266"/>
      <c r="M18" s="267" t="str">
        <f t="shared" si="1"/>
        <v/>
      </c>
      <c r="N18" s="265"/>
      <c r="O18" s="268"/>
      <c r="P18" s="269" t="str">
        <f t="shared" si="2"/>
        <v/>
      </c>
      <c r="Q18" s="270" t="str">
        <f t="shared" si="3"/>
        <v/>
      </c>
      <c r="R18" s="262"/>
    </row>
    <row r="19" ht="21.75" customHeight="1">
      <c r="A19" s="249">
        <v>9.0</v>
      </c>
      <c r="B19" s="250"/>
      <c r="C19" s="249"/>
      <c r="D19" s="251"/>
      <c r="E19" s="251"/>
      <c r="F19" s="252"/>
      <c r="G19" s="249"/>
      <c r="H19" s="249"/>
      <c r="I19" s="253"/>
      <c r="J19" s="254"/>
      <c r="K19" s="254"/>
      <c r="L19" s="255"/>
      <c r="M19" s="256" t="str">
        <f t="shared" si="1"/>
        <v/>
      </c>
      <c r="N19" s="254"/>
      <c r="O19" s="257"/>
      <c r="P19" s="258" t="str">
        <f t="shared" si="2"/>
        <v/>
      </c>
      <c r="Q19" s="259" t="str">
        <f t="shared" si="3"/>
        <v/>
      </c>
      <c r="R19" s="251"/>
    </row>
    <row r="20" ht="21.75" customHeight="1">
      <c r="A20" s="260">
        <v>10.0</v>
      </c>
      <c r="B20" s="261"/>
      <c r="C20" s="260"/>
      <c r="D20" s="262"/>
      <c r="E20" s="262"/>
      <c r="F20" s="263"/>
      <c r="G20" s="260"/>
      <c r="H20" s="260"/>
      <c r="I20" s="264"/>
      <c r="J20" s="265"/>
      <c r="K20" s="265"/>
      <c r="L20" s="266"/>
      <c r="M20" s="267" t="str">
        <f t="shared" si="1"/>
        <v/>
      </c>
      <c r="N20" s="265"/>
      <c r="O20" s="268"/>
      <c r="P20" s="269" t="str">
        <f t="shared" si="2"/>
        <v/>
      </c>
      <c r="Q20" s="270" t="str">
        <f t="shared" si="3"/>
        <v/>
      </c>
      <c r="R20" s="262"/>
    </row>
    <row r="21" ht="21.75" customHeight="1">
      <c r="A21" s="249">
        <v>11.0</v>
      </c>
      <c r="B21" s="250"/>
      <c r="C21" s="249"/>
      <c r="D21" s="251"/>
      <c r="E21" s="251"/>
      <c r="F21" s="252"/>
      <c r="G21" s="249"/>
      <c r="H21" s="249"/>
      <c r="I21" s="253"/>
      <c r="J21" s="254"/>
      <c r="K21" s="254"/>
      <c r="L21" s="255"/>
      <c r="M21" s="256" t="str">
        <f t="shared" si="1"/>
        <v/>
      </c>
      <c r="N21" s="254"/>
      <c r="O21" s="257"/>
      <c r="P21" s="258" t="str">
        <f t="shared" si="2"/>
        <v/>
      </c>
      <c r="Q21" s="259" t="str">
        <f t="shared" si="3"/>
        <v/>
      </c>
      <c r="R21" s="251"/>
    </row>
    <row r="22" ht="21.75" customHeight="1">
      <c r="A22" s="260">
        <v>12.0</v>
      </c>
      <c r="B22" s="261"/>
      <c r="C22" s="260"/>
      <c r="D22" s="262"/>
      <c r="E22" s="262"/>
      <c r="F22" s="263"/>
      <c r="G22" s="260"/>
      <c r="H22" s="260"/>
      <c r="I22" s="264"/>
      <c r="J22" s="265"/>
      <c r="K22" s="265"/>
      <c r="L22" s="266"/>
      <c r="M22" s="267" t="str">
        <f t="shared" si="1"/>
        <v/>
      </c>
      <c r="N22" s="265"/>
      <c r="O22" s="268"/>
      <c r="P22" s="269" t="str">
        <f t="shared" si="2"/>
        <v/>
      </c>
      <c r="Q22" s="270" t="str">
        <f t="shared" si="3"/>
        <v/>
      </c>
      <c r="R22" s="262"/>
    </row>
    <row r="23" ht="21.75" customHeight="1">
      <c r="A23" s="249">
        <v>13.0</v>
      </c>
      <c r="B23" s="250"/>
      <c r="C23" s="249"/>
      <c r="D23" s="251"/>
      <c r="E23" s="251"/>
      <c r="F23" s="252"/>
      <c r="G23" s="249"/>
      <c r="H23" s="249"/>
      <c r="I23" s="253"/>
      <c r="J23" s="254"/>
      <c r="K23" s="254"/>
      <c r="L23" s="255"/>
      <c r="M23" s="256" t="str">
        <f t="shared" si="1"/>
        <v/>
      </c>
      <c r="N23" s="254"/>
      <c r="O23" s="257"/>
      <c r="P23" s="258" t="str">
        <f t="shared" si="2"/>
        <v/>
      </c>
      <c r="Q23" s="259" t="str">
        <f t="shared" si="3"/>
        <v/>
      </c>
      <c r="R23" s="251"/>
    </row>
    <row r="24" ht="21.75" customHeight="1">
      <c r="A24" s="260">
        <v>14.0</v>
      </c>
      <c r="B24" s="261"/>
      <c r="C24" s="260"/>
      <c r="D24" s="262"/>
      <c r="E24" s="262"/>
      <c r="F24" s="263"/>
      <c r="G24" s="260"/>
      <c r="H24" s="260"/>
      <c r="I24" s="264"/>
      <c r="J24" s="265"/>
      <c r="K24" s="265"/>
      <c r="L24" s="266"/>
      <c r="M24" s="267" t="str">
        <f t="shared" si="1"/>
        <v/>
      </c>
      <c r="N24" s="265"/>
      <c r="O24" s="268"/>
      <c r="P24" s="269" t="str">
        <f t="shared" si="2"/>
        <v/>
      </c>
      <c r="Q24" s="270" t="str">
        <f t="shared" si="3"/>
        <v/>
      </c>
      <c r="R24" s="262"/>
    </row>
    <row r="25" ht="21.75" customHeight="1">
      <c r="A25" s="249">
        <v>15.0</v>
      </c>
      <c r="B25" s="250"/>
      <c r="C25" s="249"/>
      <c r="D25" s="251"/>
      <c r="E25" s="251"/>
      <c r="F25" s="252"/>
      <c r="G25" s="249"/>
      <c r="H25" s="249"/>
      <c r="I25" s="253"/>
      <c r="J25" s="254"/>
      <c r="K25" s="254"/>
      <c r="L25" s="255"/>
      <c r="M25" s="256" t="str">
        <f t="shared" si="1"/>
        <v/>
      </c>
      <c r="N25" s="254"/>
      <c r="O25" s="257"/>
      <c r="P25" s="258" t="str">
        <f t="shared" si="2"/>
        <v/>
      </c>
      <c r="Q25" s="259" t="str">
        <f t="shared" si="3"/>
        <v/>
      </c>
      <c r="R25" s="251"/>
    </row>
    <row r="26" ht="21.75" customHeight="1">
      <c r="A26" s="260"/>
      <c r="B26" s="261"/>
      <c r="C26" s="260"/>
      <c r="D26" s="262"/>
      <c r="E26" s="262"/>
      <c r="F26" s="263"/>
      <c r="G26" s="260"/>
      <c r="H26" s="260"/>
      <c r="I26" s="264"/>
      <c r="J26" s="265"/>
      <c r="K26" s="265"/>
      <c r="L26" s="266"/>
      <c r="M26" s="267" t="str">
        <f t="shared" si="1"/>
        <v/>
      </c>
      <c r="N26" s="265"/>
      <c r="O26" s="268"/>
      <c r="P26" s="269" t="str">
        <f t="shared" si="2"/>
        <v/>
      </c>
      <c r="Q26" s="270" t="str">
        <f t="shared" si="3"/>
        <v/>
      </c>
      <c r="R26" s="262"/>
    </row>
    <row r="27" ht="25.5" customHeight="1">
      <c r="A27" s="271" t="s">
        <v>482</v>
      </c>
      <c r="B27" s="140"/>
      <c r="C27" s="140"/>
      <c r="D27" s="140"/>
      <c r="E27" s="140"/>
      <c r="F27" s="140"/>
      <c r="G27" s="140"/>
      <c r="H27" s="140"/>
      <c r="I27" s="141"/>
      <c r="J27" s="272">
        <f t="shared" ref="J27:L27" si="4">SUM(J11:J26)</f>
        <v>0</v>
      </c>
      <c r="K27" s="272">
        <f t="shared" si="4"/>
        <v>0</v>
      </c>
      <c r="L27" s="273">
        <f t="shared" si="4"/>
        <v>0</v>
      </c>
      <c r="M27" s="274">
        <f>IF(K27&gt;0, L27/K27, 0)</f>
        <v>0</v>
      </c>
      <c r="N27" s="272">
        <f t="shared" ref="N27:O27" si="5">SUM(N11:N26)</f>
        <v>0</v>
      </c>
      <c r="O27" s="275">
        <f t="shared" si="5"/>
        <v>0</v>
      </c>
      <c r="P27" s="276">
        <f>IF(N27&gt;0, O27/N27, 0)</f>
        <v>0</v>
      </c>
      <c r="Q27" s="277">
        <f>IF(L27&gt;0, O27/L27, 0)</f>
        <v>0</v>
      </c>
      <c r="R27" s="278" t="s">
        <v>373</v>
      </c>
    </row>
    <row r="28" ht="12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ht="25.5" customHeight="1">
      <c r="A29" s="279" t="s">
        <v>292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4"/>
    </row>
    <row r="30" ht="25.5" customHeight="1">
      <c r="A30" s="280" t="s">
        <v>128</v>
      </c>
      <c r="B30" s="280" t="s">
        <v>294</v>
      </c>
      <c r="C30" s="280" t="s">
        <v>295</v>
      </c>
      <c r="D30" s="280" t="s">
        <v>296</v>
      </c>
      <c r="E30" s="280" t="s">
        <v>297</v>
      </c>
      <c r="F30" s="280" t="s">
        <v>298</v>
      </c>
      <c r="G30" s="280" t="s">
        <v>299</v>
      </c>
      <c r="H30" s="280" t="s">
        <v>300</v>
      </c>
      <c r="I30" s="280" t="s">
        <v>301</v>
      </c>
      <c r="J30" s="280" t="s">
        <v>302</v>
      </c>
      <c r="K30" s="281" t="s">
        <v>303</v>
      </c>
      <c r="L30" s="13"/>
      <c r="M30" s="13"/>
      <c r="N30" s="13"/>
      <c r="O30" s="13"/>
      <c r="P30" s="13"/>
      <c r="Q30" s="13"/>
      <c r="R30" s="14"/>
    </row>
    <row r="31" ht="19.5" customHeight="1">
      <c r="A31" s="282">
        <v>1.0</v>
      </c>
      <c r="B31" s="283"/>
      <c r="C31" s="283"/>
      <c r="D31" s="283"/>
      <c r="E31" s="283"/>
      <c r="F31" s="283"/>
      <c r="G31" s="284"/>
      <c r="H31" s="284"/>
      <c r="I31" s="283"/>
      <c r="J31" s="283"/>
      <c r="K31" s="285"/>
      <c r="L31" s="13"/>
      <c r="M31" s="13"/>
      <c r="N31" s="13"/>
      <c r="O31" s="13"/>
      <c r="P31" s="13"/>
      <c r="Q31" s="13"/>
      <c r="R31" s="14"/>
    </row>
    <row r="32" ht="19.5" customHeight="1">
      <c r="A32" s="286">
        <v>2.0</v>
      </c>
      <c r="B32" s="287"/>
      <c r="C32" s="287"/>
      <c r="D32" s="287"/>
      <c r="E32" s="287"/>
      <c r="F32" s="287"/>
      <c r="G32" s="288"/>
      <c r="H32" s="288"/>
      <c r="I32" s="287"/>
      <c r="J32" s="287"/>
      <c r="K32" s="289"/>
      <c r="L32" s="13"/>
      <c r="M32" s="13"/>
      <c r="N32" s="13"/>
      <c r="O32" s="13"/>
      <c r="P32" s="13"/>
      <c r="Q32" s="13"/>
      <c r="R32" s="14"/>
    </row>
    <row r="33" ht="19.5" customHeight="1">
      <c r="A33" s="282">
        <v>3.0</v>
      </c>
      <c r="B33" s="283"/>
      <c r="C33" s="283"/>
      <c r="D33" s="283"/>
      <c r="E33" s="283"/>
      <c r="F33" s="283"/>
      <c r="G33" s="284"/>
      <c r="H33" s="284"/>
      <c r="I33" s="283"/>
      <c r="J33" s="283"/>
      <c r="K33" s="285"/>
      <c r="L33" s="13"/>
      <c r="M33" s="13"/>
      <c r="N33" s="13"/>
      <c r="O33" s="13"/>
      <c r="P33" s="13"/>
      <c r="Q33" s="13"/>
      <c r="R33" s="14"/>
    </row>
    <row r="34" ht="19.5" customHeight="1">
      <c r="A34" s="286">
        <v>4.0</v>
      </c>
      <c r="B34" s="287"/>
      <c r="C34" s="287"/>
      <c r="D34" s="287"/>
      <c r="E34" s="287"/>
      <c r="F34" s="287"/>
      <c r="G34" s="288"/>
      <c r="H34" s="288"/>
      <c r="I34" s="287"/>
      <c r="J34" s="287"/>
      <c r="K34" s="289"/>
      <c r="L34" s="13"/>
      <c r="M34" s="13"/>
      <c r="N34" s="13"/>
      <c r="O34" s="13"/>
      <c r="P34" s="13"/>
      <c r="Q34" s="13"/>
      <c r="R34" s="14"/>
    </row>
    <row r="35" ht="19.5" customHeight="1">
      <c r="A35" s="282">
        <v>5.0</v>
      </c>
      <c r="B35" s="283"/>
      <c r="C35" s="283"/>
      <c r="D35" s="283"/>
      <c r="E35" s="283"/>
      <c r="F35" s="283"/>
      <c r="G35" s="284"/>
      <c r="H35" s="284"/>
      <c r="I35" s="283"/>
      <c r="J35" s="283"/>
      <c r="K35" s="285"/>
      <c r="L35" s="13"/>
      <c r="M35" s="13"/>
      <c r="N35" s="13"/>
      <c r="O35" s="13"/>
      <c r="P35" s="13"/>
      <c r="Q35" s="13"/>
      <c r="R35" s="14"/>
    </row>
    <row r="36" ht="19.5" customHeight="1">
      <c r="A36" s="286">
        <v>6.0</v>
      </c>
      <c r="B36" s="287"/>
      <c r="C36" s="287"/>
      <c r="D36" s="287"/>
      <c r="E36" s="287"/>
      <c r="F36" s="287"/>
      <c r="G36" s="288"/>
      <c r="H36" s="288"/>
      <c r="I36" s="287"/>
      <c r="J36" s="287"/>
      <c r="K36" s="289"/>
      <c r="L36" s="13"/>
      <c r="M36" s="13"/>
      <c r="N36" s="13"/>
      <c r="O36" s="13"/>
      <c r="P36" s="13"/>
      <c r="Q36" s="13"/>
      <c r="R36" s="14"/>
    </row>
    <row r="37" ht="19.5" customHeight="1">
      <c r="A37" s="282">
        <v>7.0</v>
      </c>
      <c r="B37" s="283"/>
      <c r="C37" s="283"/>
      <c r="D37" s="283"/>
      <c r="E37" s="283"/>
      <c r="F37" s="283"/>
      <c r="G37" s="284"/>
      <c r="H37" s="284"/>
      <c r="I37" s="283"/>
      <c r="J37" s="283"/>
      <c r="K37" s="285"/>
      <c r="L37" s="13"/>
      <c r="M37" s="13"/>
      <c r="N37" s="13"/>
      <c r="O37" s="13"/>
      <c r="P37" s="13"/>
      <c r="Q37" s="13"/>
      <c r="R37" s="14"/>
    </row>
    <row r="38" ht="19.5" customHeight="1">
      <c r="A38" s="286">
        <v>8.0</v>
      </c>
      <c r="B38" s="287"/>
      <c r="C38" s="287"/>
      <c r="D38" s="287"/>
      <c r="E38" s="287"/>
      <c r="F38" s="287"/>
      <c r="G38" s="288"/>
      <c r="H38" s="288"/>
      <c r="I38" s="287"/>
      <c r="J38" s="287"/>
      <c r="K38" s="289"/>
      <c r="L38" s="13"/>
      <c r="M38" s="13"/>
      <c r="N38" s="13"/>
      <c r="O38" s="13"/>
      <c r="P38" s="13"/>
      <c r="Q38" s="13"/>
      <c r="R38" s="14"/>
    </row>
    <row r="39" ht="24.0" customHeight="1">
      <c r="A39" s="290" t="s">
        <v>308</v>
      </c>
      <c r="B39" s="140"/>
      <c r="C39" s="140"/>
      <c r="D39" s="140"/>
      <c r="E39" s="140"/>
      <c r="F39" s="141"/>
      <c r="G39" s="291">
        <f t="shared" ref="G39:H39" si="6">SUM(G31:G38)</f>
        <v>0</v>
      </c>
      <c r="H39" s="291">
        <f t="shared" si="6"/>
        <v>0</v>
      </c>
      <c r="I39" s="292" t="s">
        <v>311</v>
      </c>
      <c r="J39" s="140"/>
      <c r="K39" s="140"/>
      <c r="L39" s="140"/>
      <c r="M39" s="140"/>
      <c r="N39" s="140"/>
      <c r="O39" s="140"/>
      <c r="P39" s="140"/>
      <c r="Q39" s="140"/>
      <c r="R39" s="141"/>
    </row>
    <row r="40" ht="12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ht="25.5" customHeight="1">
      <c r="A41" s="293" t="s">
        <v>312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4"/>
    </row>
    <row r="42" ht="25.5" customHeight="1">
      <c r="A42" s="294" t="s">
        <v>128</v>
      </c>
      <c r="B42" s="295" t="s">
        <v>313</v>
      </c>
      <c r="C42" s="14"/>
      <c r="D42" s="294" t="s">
        <v>314</v>
      </c>
      <c r="E42" s="294" t="s">
        <v>315</v>
      </c>
      <c r="F42" s="294" t="s">
        <v>316</v>
      </c>
      <c r="G42" s="294" t="s">
        <v>317</v>
      </c>
      <c r="H42" s="281" t="s">
        <v>318</v>
      </c>
      <c r="I42" s="13"/>
      <c r="J42" s="13"/>
      <c r="K42" s="13"/>
      <c r="L42" s="13"/>
      <c r="M42" s="13"/>
      <c r="N42" s="13"/>
      <c r="O42" s="13"/>
      <c r="P42" s="13"/>
      <c r="Q42" s="13"/>
      <c r="R42" s="14"/>
    </row>
    <row r="43" ht="19.5" customHeight="1">
      <c r="A43" s="282">
        <v>1.0</v>
      </c>
      <c r="B43" s="285"/>
      <c r="C43" s="14"/>
      <c r="D43" s="283"/>
      <c r="E43" s="283"/>
      <c r="F43" s="282"/>
      <c r="G43" s="282"/>
      <c r="H43" s="285"/>
      <c r="I43" s="13"/>
      <c r="J43" s="13"/>
      <c r="K43" s="13"/>
      <c r="L43" s="13"/>
      <c r="M43" s="13"/>
      <c r="N43" s="13"/>
      <c r="O43" s="13"/>
      <c r="P43" s="13"/>
      <c r="Q43" s="13"/>
      <c r="R43" s="14"/>
    </row>
    <row r="44" ht="19.5" customHeight="1">
      <c r="A44" s="286">
        <v>2.0</v>
      </c>
      <c r="B44" s="289"/>
      <c r="C44" s="14"/>
      <c r="D44" s="287"/>
      <c r="E44" s="287"/>
      <c r="F44" s="286"/>
      <c r="G44" s="286"/>
      <c r="H44" s="289"/>
      <c r="I44" s="13"/>
      <c r="J44" s="13"/>
      <c r="K44" s="13"/>
      <c r="L44" s="13"/>
      <c r="M44" s="13"/>
      <c r="N44" s="13"/>
      <c r="O44" s="13"/>
      <c r="P44" s="13"/>
      <c r="Q44" s="13"/>
      <c r="R44" s="14"/>
    </row>
    <row r="45" ht="19.5" customHeight="1">
      <c r="A45" s="282">
        <v>3.0</v>
      </c>
      <c r="B45" s="285"/>
      <c r="C45" s="14"/>
      <c r="D45" s="283"/>
      <c r="E45" s="283"/>
      <c r="F45" s="282"/>
      <c r="G45" s="282"/>
      <c r="H45" s="285"/>
      <c r="I45" s="13"/>
      <c r="J45" s="13"/>
      <c r="K45" s="13"/>
      <c r="L45" s="13"/>
      <c r="M45" s="13"/>
      <c r="N45" s="13"/>
      <c r="O45" s="13"/>
      <c r="P45" s="13"/>
      <c r="Q45" s="13"/>
      <c r="R45" s="14"/>
    </row>
    <row r="46" ht="19.5" customHeight="1">
      <c r="A46" s="286">
        <v>4.0</v>
      </c>
      <c r="B46" s="289"/>
      <c r="C46" s="14"/>
      <c r="D46" s="287"/>
      <c r="E46" s="287"/>
      <c r="F46" s="286"/>
      <c r="G46" s="286"/>
      <c r="H46" s="289"/>
      <c r="I46" s="13"/>
      <c r="J46" s="13"/>
      <c r="K46" s="13"/>
      <c r="L46" s="13"/>
      <c r="M46" s="13"/>
      <c r="N46" s="13"/>
      <c r="O46" s="13"/>
      <c r="P46" s="13"/>
      <c r="Q46" s="13"/>
      <c r="R46" s="14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J4:L4"/>
    <mergeCell ref="J5:L5"/>
    <mergeCell ref="M5:O5"/>
    <mergeCell ref="P5:R5"/>
    <mergeCell ref="A1:O1"/>
    <mergeCell ref="P1:R1"/>
    <mergeCell ref="A2:R2"/>
    <mergeCell ref="B4:E4"/>
    <mergeCell ref="M4:O4"/>
    <mergeCell ref="P4:R4"/>
    <mergeCell ref="A9:R9"/>
    <mergeCell ref="F4:I4"/>
    <mergeCell ref="A27:I27"/>
    <mergeCell ref="A29:R29"/>
    <mergeCell ref="K30:R30"/>
    <mergeCell ref="K31:R31"/>
    <mergeCell ref="K32:R32"/>
    <mergeCell ref="K33:R33"/>
    <mergeCell ref="K34:R34"/>
    <mergeCell ref="K35:R35"/>
    <mergeCell ref="K36:R36"/>
    <mergeCell ref="K37:R37"/>
    <mergeCell ref="K38:R38"/>
    <mergeCell ref="A39:F39"/>
    <mergeCell ref="I39:R39"/>
    <mergeCell ref="H44:R44"/>
    <mergeCell ref="H45:R45"/>
    <mergeCell ref="B46:C46"/>
    <mergeCell ref="H46:R46"/>
    <mergeCell ref="A41:R41"/>
    <mergeCell ref="B42:C42"/>
    <mergeCell ref="H42:R42"/>
    <mergeCell ref="B43:C43"/>
    <mergeCell ref="H43:R43"/>
    <mergeCell ref="B44:C44"/>
    <mergeCell ref="B45:C45"/>
  </mergeCells>
  <hyperlinks>
    <hyperlink display="⬅ VỀ DASHBOARD TỔNG QUAN" location="'DASHBOARD TỔNG QUAN'!A1" ref="P1"/>
  </hyperlinks>
  <printOptions/>
  <pageMargins bottom="1.0" footer="0.0" header="0.0" left="0.75" right="0.75" top="1.0"/>
  <pageSetup orientation="landscape"/>
  <drawing r:id="rId1"/>
</worksheet>
</file>