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tavo_assis\Desktop\"/>
    </mc:Choice>
  </mc:AlternateContent>
  <bookViews>
    <workbookView xWindow="0" yWindow="0" windowWidth="20490" windowHeight="7695" activeTab="2"/>
  </bookViews>
  <sheets>
    <sheet name="CPF" sheetId="1" r:id="rId1"/>
    <sheet name="CNPF" sheetId="2" r:id="rId2"/>
    <sheet name="Título de Eleito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C3" i="3"/>
  <c r="N1" i="3" s="1"/>
  <c r="C3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E5" i="2" s="1"/>
  <c r="D3" i="1"/>
  <c r="C3" i="1"/>
  <c r="L3" i="1" s="1"/>
  <c r="B5" i="1" s="1"/>
  <c r="C1" i="3" l="1"/>
  <c r="D1" i="3"/>
  <c r="E1" i="3"/>
  <c r="F1" i="3"/>
  <c r="G1" i="3"/>
  <c r="H1" i="3"/>
  <c r="I1" i="3"/>
  <c r="J1" i="3"/>
  <c r="K1" i="3"/>
  <c r="L1" i="3"/>
  <c r="M1" i="3"/>
  <c r="E4" i="2"/>
  <c r="F4" i="2" s="1"/>
  <c r="G4" i="2" s="1"/>
  <c r="F5" i="2"/>
  <c r="G5" i="2" s="1"/>
  <c r="M3" i="1"/>
  <c r="N3" i="1"/>
  <c r="E3" i="1"/>
  <c r="F3" i="1"/>
  <c r="G3" i="1"/>
  <c r="H3" i="1"/>
  <c r="I3" i="1"/>
  <c r="J3" i="1"/>
  <c r="K3" i="1"/>
  <c r="H4" i="3" l="1"/>
  <c r="I4" i="3" s="1"/>
  <c r="N3" i="3" s="1"/>
  <c r="E4" i="3"/>
  <c r="F4" i="3" s="1"/>
  <c r="M3" i="3" s="1"/>
  <c r="B5" i="3" s="1"/>
  <c r="B4" i="2"/>
  <c r="E4" i="1"/>
  <c r="E6" i="1" s="1"/>
  <c r="E8" i="1" s="1"/>
  <c r="E5" i="1" l="1"/>
  <c r="E7" i="1" s="1"/>
  <c r="E9" i="1" s="1"/>
  <c r="B4" i="1" s="1"/>
</calcChain>
</file>

<file path=xl/sharedStrings.xml><?xml version="1.0" encoding="utf-8"?>
<sst xmlns="http://schemas.openxmlformats.org/spreadsheetml/2006/main" count="52" uniqueCount="38">
  <si>
    <t>N1</t>
  </si>
  <si>
    <t>N2</t>
  </si>
  <si>
    <t>N3</t>
  </si>
  <si>
    <t>N4</t>
  </si>
  <si>
    <t>N5</t>
  </si>
  <si>
    <t>N6</t>
  </si>
  <si>
    <t>N7</t>
  </si>
  <si>
    <t>N8</t>
  </si>
  <si>
    <t>N9</t>
  </si>
  <si>
    <t>DV1</t>
  </si>
  <si>
    <t>DV2</t>
  </si>
  <si>
    <t>Soma DV1 :</t>
  </si>
  <si>
    <t>Soma DV2 :</t>
  </si>
  <si>
    <t>Digite o CPF aqui</t>
  </si>
  <si>
    <t>Resto DIV1 :</t>
  </si>
  <si>
    <t>Resto DIV2 :</t>
  </si>
  <si>
    <t>DV 1 :</t>
  </si>
  <si>
    <t>DV 2 :</t>
  </si>
  <si>
    <t>Digite o CNPJ aqui</t>
  </si>
  <si>
    <t>NV1</t>
  </si>
  <si>
    <t>NV2</t>
  </si>
  <si>
    <t>NV3</t>
  </si>
  <si>
    <t>NV4</t>
  </si>
  <si>
    <t>NV5</t>
  </si>
  <si>
    <t>NV6</t>
  </si>
  <si>
    <t>NV7</t>
  </si>
  <si>
    <t>NV8</t>
  </si>
  <si>
    <t>NV9</t>
  </si>
  <si>
    <t>NV10</t>
  </si>
  <si>
    <t>NV11</t>
  </si>
  <si>
    <t>NV12</t>
  </si>
  <si>
    <t>SOMA DV1</t>
  </si>
  <si>
    <t>SOMA DV2</t>
  </si>
  <si>
    <t>&lt;-- DV1</t>
  </si>
  <si>
    <t>&lt;-- DV2</t>
  </si>
  <si>
    <t>Digite o Título de Eleitor aqui</t>
  </si>
  <si>
    <t>SOMA 1</t>
  </si>
  <si>
    <t>SOMA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</si>
</sst>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0##&quot;.&quot;###&quot;.&quot;###\-##"/>
    <numFmt numFmtId="167" formatCode="0#&quot;.&quot;###&quot;.&quot;###&quot;/&quot;####\-##"/>
    <numFmt numFmtId="168" formatCode="0###&quot;.&quot;####&quot;.&quot;####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D5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0" fontId="1" fillId="0" borderId="0" xfId="0" applyFont="1"/>
    <xf numFmtId="0" fontId="1" fillId="4" borderId="0" xfId="0" applyFont="1" applyFill="1"/>
    <xf numFmtId="0" fontId="1" fillId="4" borderId="3" xfId="0" applyFont="1" applyFill="1" applyBorder="1"/>
    <xf numFmtId="0" fontId="1" fillId="4" borderId="2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0" xfId="0" applyFont="1"/>
    <xf numFmtId="0" fontId="2" fillId="0" borderId="0" xfId="0" applyFont="1"/>
    <xf numFmtId="0" fontId="0" fillId="0" borderId="0" xfId="0" applyFont="1" applyBorder="1"/>
    <xf numFmtId="0" fontId="1" fillId="0" borderId="8" xfId="0" applyFont="1" applyBorder="1" applyAlignment="1">
      <alignment wrapText="1"/>
    </xf>
    <xf numFmtId="0" fontId="1" fillId="4" borderId="7" xfId="0" applyFont="1" applyFill="1" applyBorder="1" applyAlignment="1">
      <alignment horizontal="center" vertical="center" wrapText="1"/>
    </xf>
    <xf numFmtId="0" fontId="1" fillId="0" borderId="8" xfId="0" applyFont="1" applyBorder="1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167" fontId="0" fillId="3" borderId="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8" fontId="0" fillId="3" borderId="1" xfId="0" applyNumberFormat="1" applyFill="1" applyBorder="1" applyAlignment="1">
      <alignment horizontal="center" vertical="center"/>
    </xf>
    <xf numFmtId="0" fontId="1" fillId="4" borderId="0" xfId="0" applyFont="1" applyFill="1" applyAlignment="1">
      <alignment horizontal="right" vertical="center"/>
    </xf>
    <xf numFmtId="0" fontId="1" fillId="4" borderId="0" xfId="0" applyFont="1" applyFill="1" applyAlignment="1">
      <alignment wrapText="1"/>
    </xf>
    <xf numFmtId="0" fontId="0" fillId="4" borderId="0" xfId="0" applyFill="1"/>
    <xf numFmtId="0" fontId="1" fillId="4" borderId="8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wrapText="1"/>
    </xf>
    <xf numFmtId="0" fontId="1" fillId="4" borderId="8" xfId="0" applyFont="1" applyFill="1" applyBorder="1"/>
    <xf numFmtId="0" fontId="0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5FF"/>
      <color rgb="FFFFA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F13" sqref="F13"/>
    </sheetView>
  </sheetViews>
  <sheetFormatPr defaultRowHeight="15" x14ac:dyDescent="0.25"/>
  <cols>
    <col min="1" max="1" width="6.85546875" customWidth="1"/>
    <col min="2" max="2" width="18.85546875" customWidth="1"/>
    <col min="3" max="3" width="8.5703125" customWidth="1"/>
    <col min="4" max="4" width="9.7109375" customWidth="1"/>
    <col min="5" max="5" width="9.85546875" customWidth="1"/>
  </cols>
  <sheetData>
    <row r="1" spans="1:18" x14ac:dyDescent="0.25">
      <c r="A1" s="30"/>
      <c r="B1" s="30"/>
      <c r="C1" s="3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8" ht="26.25" customHeight="1" x14ac:dyDescent="0.25">
      <c r="A2" s="30"/>
      <c r="B2" s="26" t="s">
        <v>13</v>
      </c>
      <c r="C2" s="33"/>
      <c r="D2" s="13" t="s">
        <v>0</v>
      </c>
      <c r="E2" s="7" t="s">
        <v>1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7</v>
      </c>
      <c r="L2" s="7" t="s">
        <v>8</v>
      </c>
      <c r="M2" s="7" t="s">
        <v>9</v>
      </c>
      <c r="N2" s="8" t="s">
        <v>10</v>
      </c>
      <c r="O2" s="3"/>
      <c r="P2" s="3"/>
      <c r="Q2" s="15"/>
      <c r="R2" s="15"/>
    </row>
    <row r="3" spans="1:18" ht="20.25" customHeight="1" x14ac:dyDescent="0.25">
      <c r="A3" s="30"/>
      <c r="B3" s="2">
        <v>98523247513</v>
      </c>
      <c r="C3" s="31" t="str">
        <f>TEXT(B3,"00000000000")</f>
        <v>98523247513</v>
      </c>
      <c r="D3" s="12">
        <f>VALUE(MID($C$3,1,1))</f>
        <v>9</v>
      </c>
      <c r="E3" s="9">
        <f>VALUE(MID($C$3,2,1))</f>
        <v>8</v>
      </c>
      <c r="F3" s="9">
        <f>VALUE(MID($C$3,3,1))</f>
        <v>5</v>
      </c>
      <c r="G3" s="9">
        <f>VALUE(MID($C$3,4,1))</f>
        <v>2</v>
      </c>
      <c r="H3" s="9">
        <f>VALUE(MID($C$3,5,1))</f>
        <v>3</v>
      </c>
      <c r="I3" s="9">
        <f>VALUE(MID($C$3,6,1))</f>
        <v>2</v>
      </c>
      <c r="J3" s="9">
        <f>VALUE(MID($C$3,7,1))</f>
        <v>4</v>
      </c>
      <c r="K3" s="9">
        <f>VALUE(MID($C$3,8,1))</f>
        <v>7</v>
      </c>
      <c r="L3" s="9">
        <f>VALUE(MID($C$3,9,1))</f>
        <v>5</v>
      </c>
      <c r="M3" s="9">
        <f>VALUE(MID($C$3,10,1))</f>
        <v>1</v>
      </c>
      <c r="N3" s="14">
        <f>VALUE(MID($C$3,11,1))</f>
        <v>3</v>
      </c>
      <c r="O3" s="3"/>
      <c r="P3" s="3"/>
      <c r="Q3" s="15"/>
      <c r="R3" s="15"/>
    </row>
    <row r="4" spans="1:18" ht="17.25" customHeight="1" x14ac:dyDescent="0.25">
      <c r="A4" s="30"/>
      <c r="B4" s="1" t="str">
        <f>IF(AND(E8=M3,E9=N3),"CPF Válido","CPF Inválido")</f>
        <v>CPF Inválido</v>
      </c>
      <c r="C4" s="32"/>
      <c r="D4" s="19" t="s">
        <v>11</v>
      </c>
      <c r="E4" s="7">
        <f>SUM((D3*10)+(E3*9)+(F3*8)+(G3*7)+(H3*6)+(I3*5)+(J3*4)+(K3*3)+(L3*2))</f>
        <v>291</v>
      </c>
      <c r="F4" s="6"/>
      <c r="G4" s="6"/>
      <c r="H4" s="6"/>
      <c r="I4" s="6"/>
      <c r="J4" s="6"/>
      <c r="K4" s="6"/>
      <c r="L4" s="6"/>
      <c r="M4" s="6"/>
      <c r="N4" s="11"/>
      <c r="O4" s="3"/>
      <c r="P4" s="3"/>
      <c r="Q4" s="15"/>
      <c r="R4" s="15"/>
    </row>
    <row r="5" spans="1:18" ht="18.75" customHeight="1" x14ac:dyDescent="0.25">
      <c r="A5" s="30"/>
      <c r="B5" s="1" t="str">
        <f>IF(L3=0,"CPF de RS",IF(L3=1,"CPF de DF/Goiás/MT/MS ou Tocantis",IF(L3=2,"CPF de Amazonas/PA/RR/Amapá/AC/Rondônia",IF(L3=3,"CPF de CE/Maranhão/Piauí",IF(L3=4,"CPF de Paraíba/PE/AL/RG",IF(L3=5,"CPF de BA/SE",IF(L3=6,"CPF de MG",IF(L3=7,"CPF de Rf/ES",IF(L3=8,"CPF de Sp",IF(L3=9,"CPF de Pr/SC","CPF Inválido"))))))))))</f>
        <v>CPF de BA/SE</v>
      </c>
      <c r="C5" s="32"/>
      <c r="D5" s="19" t="s">
        <v>12</v>
      </c>
      <c r="E5" s="7">
        <f>SUM((D3*11)+(E3*10)+(F3*9)+(G3*8)+(H3*7)+(I3*6)+(J3*5)+(K3*4)+(L3*3)+(E8*2))</f>
        <v>348</v>
      </c>
      <c r="F5" s="6"/>
      <c r="G5" s="6"/>
      <c r="H5" s="6"/>
      <c r="I5" s="6"/>
      <c r="J5" s="6"/>
      <c r="K5" s="6"/>
      <c r="L5" s="6"/>
      <c r="M5" s="10"/>
      <c r="N5" s="6"/>
      <c r="O5" s="3"/>
      <c r="P5" s="3"/>
      <c r="Q5" s="15"/>
      <c r="R5" s="15"/>
    </row>
    <row r="6" spans="1:18" ht="17.25" customHeight="1" x14ac:dyDescent="0.25">
      <c r="A6" s="30"/>
      <c r="B6" s="30"/>
      <c r="C6" s="32"/>
      <c r="D6" s="19" t="s">
        <v>14</v>
      </c>
      <c r="E6" s="7">
        <f>MOD(E4,11)</f>
        <v>5</v>
      </c>
      <c r="F6" s="6"/>
      <c r="G6" s="6"/>
      <c r="H6" s="6"/>
      <c r="I6" s="6"/>
      <c r="J6" s="6"/>
      <c r="K6" s="6"/>
      <c r="L6" s="6"/>
      <c r="M6" s="11"/>
      <c r="N6" s="5"/>
      <c r="O6" s="3"/>
      <c r="P6" s="3"/>
      <c r="Q6" s="15"/>
      <c r="R6" s="15"/>
    </row>
    <row r="7" spans="1:18" ht="17.25" customHeight="1" x14ac:dyDescent="0.25">
      <c r="C7" s="18"/>
      <c r="D7" s="19" t="s">
        <v>15</v>
      </c>
      <c r="E7" s="7">
        <f>MOD(E5,11)</f>
        <v>7</v>
      </c>
      <c r="F7" s="6"/>
      <c r="G7" s="6"/>
      <c r="H7" s="6"/>
      <c r="I7" s="6"/>
      <c r="J7" s="6"/>
      <c r="K7" s="6"/>
      <c r="L7" s="6"/>
      <c r="M7" s="10"/>
      <c r="N7" s="6"/>
      <c r="O7" s="3"/>
      <c r="P7" s="3"/>
      <c r="Q7" s="15"/>
      <c r="R7" s="15"/>
    </row>
    <row r="8" spans="1:18" x14ac:dyDescent="0.25">
      <c r="C8" s="20"/>
      <c r="D8" s="19" t="s">
        <v>16</v>
      </c>
      <c r="E8" s="7">
        <f>IF(E6&lt;2,0,11-E6)</f>
        <v>6</v>
      </c>
      <c r="F8" s="6"/>
      <c r="G8" s="6"/>
      <c r="H8" s="6"/>
      <c r="I8" s="6"/>
      <c r="J8" s="6"/>
      <c r="K8" s="6"/>
      <c r="L8" s="6"/>
      <c r="M8" s="11"/>
      <c r="N8" s="6"/>
      <c r="O8" s="3"/>
      <c r="P8" s="3"/>
      <c r="Q8" s="15"/>
      <c r="R8" s="15"/>
    </row>
    <row r="9" spans="1:18" x14ac:dyDescent="0.25">
      <c r="C9" s="20"/>
      <c r="D9" s="19" t="s">
        <v>17</v>
      </c>
      <c r="E9" s="7">
        <f>IF(E7&lt;2,0,11-E7)</f>
        <v>4</v>
      </c>
      <c r="F9" s="6"/>
      <c r="G9" s="6"/>
      <c r="H9" s="6"/>
      <c r="I9" s="6"/>
      <c r="J9" s="6"/>
      <c r="K9" s="6"/>
      <c r="L9" s="6"/>
      <c r="M9" s="11"/>
      <c r="N9" s="5"/>
      <c r="O9" s="3"/>
      <c r="P9" s="3"/>
      <c r="Q9" s="15"/>
      <c r="R9" s="15"/>
    </row>
    <row r="10" spans="1:18" x14ac:dyDescent="0.25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15"/>
      <c r="R10" s="15"/>
    </row>
    <row r="11" spans="1:18" x14ac:dyDescent="0.25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15"/>
      <c r="R11" s="15"/>
    </row>
    <row r="12" spans="1:18" x14ac:dyDescent="0.25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15"/>
      <c r="R12" s="15"/>
    </row>
    <row r="13" spans="1:18" x14ac:dyDescent="0.25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15"/>
      <c r="R13" s="15"/>
    </row>
    <row r="14" spans="1:18" x14ac:dyDescent="0.25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15"/>
      <c r="R14" s="15"/>
    </row>
    <row r="15" spans="1:18" x14ac:dyDescent="0.25"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</row>
    <row r="16" spans="1:18" x14ac:dyDescent="0.25">
      <c r="C16" s="15"/>
      <c r="D16" s="15"/>
      <c r="E16" s="15"/>
      <c r="F16" s="15"/>
      <c r="G16" s="15"/>
      <c r="H16" s="15"/>
      <c r="I16" s="15"/>
      <c r="J16" s="15"/>
      <c r="K16" s="17"/>
      <c r="L16" s="15"/>
      <c r="M16" s="15"/>
      <c r="N16" s="15"/>
      <c r="O16" s="15"/>
      <c r="P16" s="15"/>
      <c r="Q16" s="15"/>
      <c r="R16" s="15"/>
    </row>
    <row r="17" spans="3:18" x14ac:dyDescent="0.25"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G10" sqref="G10"/>
    </sheetView>
  </sheetViews>
  <sheetFormatPr defaultRowHeight="15" x14ac:dyDescent="0.25"/>
  <cols>
    <col min="2" max="2" width="20.28515625" customWidth="1"/>
    <col min="3" max="3" width="9.5703125" customWidth="1"/>
    <col min="4" max="4" width="11.28515625" customWidth="1"/>
  </cols>
  <sheetData>
    <row r="1" spans="1:18" x14ac:dyDescent="0.25">
      <c r="A1" s="30"/>
      <c r="B1" s="30"/>
      <c r="C1" s="28">
        <f>VALUE(MID($C$3,1,1))</f>
        <v>1</v>
      </c>
      <c r="D1" s="21">
        <f>VALUE(MID($C$3,2,1))</f>
        <v>8</v>
      </c>
      <c r="E1" s="21">
        <f>VALUE(MID($C$3,3,1))</f>
        <v>7</v>
      </c>
      <c r="F1" s="21">
        <f>VALUE(MID($C$3,4,1))</f>
        <v>8</v>
      </c>
      <c r="G1" s="21">
        <f>VALUE(MID($C$3,5,1))</f>
        <v>1</v>
      </c>
      <c r="H1" s="21">
        <f>VALUE(MID($C$3,6,1))</f>
        <v>2</v>
      </c>
      <c r="I1" s="21">
        <f>VALUE(MID($C$3,7,1))</f>
        <v>0</v>
      </c>
      <c r="J1" s="21">
        <f>VALUE(MID($C$3,8,1))</f>
        <v>3</v>
      </c>
      <c r="K1" s="21">
        <f>VALUE(MID($C$3,9,1))</f>
        <v>0</v>
      </c>
      <c r="L1" s="21">
        <f>VALUE(MID($C$3,10,1))</f>
        <v>0</v>
      </c>
      <c r="M1" s="21">
        <f>VALUE(MID($C$3,11,1))</f>
        <v>0</v>
      </c>
      <c r="N1" s="21">
        <f>VALUE(MID($C$3,12,1))</f>
        <v>1</v>
      </c>
      <c r="O1" s="21">
        <f>VALUE(MID($C$3,13,1))</f>
        <v>2</v>
      </c>
      <c r="P1" s="21">
        <f>VALUE(MID($C$3,14,1))</f>
        <v>8</v>
      </c>
      <c r="Q1" s="21"/>
      <c r="R1" s="22"/>
    </row>
    <row r="2" spans="1:18" ht="33" customHeight="1" x14ac:dyDescent="0.25">
      <c r="A2" s="30"/>
      <c r="B2" s="26" t="s">
        <v>18</v>
      </c>
      <c r="C2" s="28" t="s">
        <v>19</v>
      </c>
      <c r="D2" s="21" t="s">
        <v>20</v>
      </c>
      <c r="E2" s="21" t="s">
        <v>21</v>
      </c>
      <c r="F2" s="21" t="s">
        <v>22</v>
      </c>
      <c r="G2" s="21" t="s">
        <v>23</v>
      </c>
      <c r="H2" s="21" t="s">
        <v>24</v>
      </c>
      <c r="I2" s="21" t="s">
        <v>25</v>
      </c>
      <c r="J2" s="21" t="s">
        <v>26</v>
      </c>
      <c r="K2" s="21" t="s">
        <v>27</v>
      </c>
      <c r="L2" s="21" t="s">
        <v>28</v>
      </c>
      <c r="M2" s="21" t="s">
        <v>29</v>
      </c>
      <c r="N2" s="21" t="s">
        <v>30</v>
      </c>
      <c r="O2" s="21" t="s">
        <v>9</v>
      </c>
      <c r="P2" s="21" t="s">
        <v>10</v>
      </c>
      <c r="Q2" s="3"/>
      <c r="R2" s="16"/>
    </row>
    <row r="3" spans="1:18" x14ac:dyDescent="0.25">
      <c r="A3" s="30"/>
      <c r="B3" s="24">
        <v>18781203000128</v>
      </c>
      <c r="C3" s="4" t="str">
        <f>TEXT(B3,"00000000000000")</f>
        <v>18781203000128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16"/>
    </row>
    <row r="4" spans="1:18" x14ac:dyDescent="0.25">
      <c r="A4" s="30"/>
      <c r="B4" s="1" t="str">
        <f>IF(AND(G4=O1,G5=P1),"CNPF Válido","CNPJ Inválido")</f>
        <v>CNPF Válido</v>
      </c>
      <c r="C4" s="4"/>
      <c r="D4" s="3" t="s">
        <v>31</v>
      </c>
      <c r="E4" s="3">
        <f>SUM((C1*5)+(D1*4)+(E1*3)+(F1*2)+(G1*9)+(H1*8)+(I1*7)+(J1*6)+(K1*5)+(L1*4)+(M1*3)+(N1*2))</f>
        <v>119</v>
      </c>
      <c r="F4" s="3">
        <f>MOD(E4,11)</f>
        <v>9</v>
      </c>
      <c r="G4" s="3">
        <f>IF(F4&lt;2,0,11-F4)</f>
        <v>2</v>
      </c>
      <c r="H4" s="23" t="s">
        <v>33</v>
      </c>
      <c r="I4" s="3"/>
      <c r="J4" s="3"/>
      <c r="K4" s="3"/>
      <c r="L4" s="3"/>
      <c r="M4" s="3"/>
      <c r="N4" s="3"/>
      <c r="O4" s="3"/>
      <c r="P4" s="3"/>
      <c r="Q4" s="3"/>
      <c r="R4" s="16"/>
    </row>
    <row r="5" spans="1:18" x14ac:dyDescent="0.25">
      <c r="A5" s="30"/>
      <c r="B5" s="30"/>
      <c r="C5" s="4"/>
      <c r="D5" s="3" t="s">
        <v>32</v>
      </c>
      <c r="E5" s="3">
        <f>SUM((C1*6)+(D1*5)+(E1*4)+(F1*3)+(G1*2)+(H1*9)+(I1*8)+(J1*7)+(K1*6)+(L1*5)+(M1*4)+(N1*3)+(O1*2))</f>
        <v>146</v>
      </c>
      <c r="F5" s="3">
        <f>MOD(E5,11)</f>
        <v>3</v>
      </c>
      <c r="G5" s="3">
        <f>IF(F5&lt;2,0,11-F5)</f>
        <v>8</v>
      </c>
      <c r="H5" s="3" t="s">
        <v>34</v>
      </c>
      <c r="I5" s="3"/>
      <c r="J5" s="3"/>
      <c r="K5" s="3"/>
      <c r="L5" s="3"/>
      <c r="M5" s="3"/>
      <c r="N5" s="3"/>
      <c r="O5" s="3"/>
      <c r="P5" s="3"/>
      <c r="Q5" s="3"/>
      <c r="R5" s="16"/>
    </row>
    <row r="6" spans="1:18" x14ac:dyDescent="0.25">
      <c r="A6" s="30"/>
      <c r="B6" s="30"/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16"/>
    </row>
    <row r="7" spans="1:18" x14ac:dyDescent="0.25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16"/>
    </row>
    <row r="8" spans="1:18" x14ac:dyDescent="0.25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16"/>
    </row>
    <row r="9" spans="1:18" x14ac:dyDescent="0.25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16"/>
    </row>
    <row r="10" spans="1:18" x14ac:dyDescent="0.25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16"/>
    </row>
    <row r="11" spans="1:18" x14ac:dyDescent="0.25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16"/>
    </row>
    <row r="12" spans="1:18" x14ac:dyDescent="0.25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16"/>
    </row>
    <row r="13" spans="1:18" x14ac:dyDescent="0.25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16"/>
    </row>
    <row r="14" spans="1:18" x14ac:dyDescent="0.25"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</row>
    <row r="15" spans="1:18" x14ac:dyDescent="0.25"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</row>
    <row r="16" spans="1:18" x14ac:dyDescent="0.25"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</row>
    <row r="17" spans="3:18" x14ac:dyDescent="0.25"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</row>
    <row r="18" spans="3:18" x14ac:dyDescent="0.25"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</row>
    <row r="19" spans="3:18" x14ac:dyDescent="0.25"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</row>
    <row r="20" spans="3:18" x14ac:dyDescent="0.25"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E16" sqref="E16"/>
    </sheetView>
  </sheetViews>
  <sheetFormatPr defaultRowHeight="15" x14ac:dyDescent="0.25"/>
  <cols>
    <col min="2" max="2" width="23.140625" customWidth="1"/>
    <col min="3" max="3" width="8.28515625" customWidth="1"/>
    <col min="7" max="7" width="10.140625" customWidth="1"/>
  </cols>
  <sheetData>
    <row r="1" spans="1:16" x14ac:dyDescent="0.25">
      <c r="A1" s="4"/>
      <c r="B1" s="4"/>
      <c r="C1" s="4">
        <f>VALUE(MID($C$3,1,1))</f>
        <v>0</v>
      </c>
      <c r="D1" s="4">
        <f>VALUE(MID($C$3,2,1))</f>
        <v>5</v>
      </c>
      <c r="E1" s="3">
        <f>VALUE(MID($C$3,3,1))</f>
        <v>8</v>
      </c>
      <c r="F1" s="3">
        <f>VALUE(MID($C$3,4,1))</f>
        <v>8</v>
      </c>
      <c r="G1" s="3">
        <f>VALUE(MID($C$3,5,1))</f>
        <v>0</v>
      </c>
      <c r="H1" s="3">
        <f>VALUE(MID($C$3,6,1))</f>
        <v>2</v>
      </c>
      <c r="I1" s="3">
        <f>VALUE(MID($C$3,7,1))</f>
        <v>8</v>
      </c>
      <c r="J1" s="3">
        <f>VALUE(MID($C$3,8,1))</f>
        <v>0</v>
      </c>
      <c r="K1" s="3">
        <f>VALUE(MID($C$3,9,1))</f>
        <v>0</v>
      </c>
      <c r="L1" s="3">
        <f>VALUE(MID($C$3,10,1))</f>
        <v>9</v>
      </c>
      <c r="M1" s="3">
        <f>VALUE(MID($C$3,11,1))</f>
        <v>0</v>
      </c>
      <c r="N1" s="3">
        <f>VALUE(MID($C$3,12,1))</f>
        <v>6</v>
      </c>
      <c r="O1" s="3"/>
      <c r="P1" s="16"/>
    </row>
    <row r="2" spans="1:16" ht="38.25" customHeight="1" x14ac:dyDescent="0.25">
      <c r="A2" s="4"/>
      <c r="B2" s="25" t="s">
        <v>35</v>
      </c>
      <c r="C2" s="28" t="s">
        <v>19</v>
      </c>
      <c r="D2" s="28" t="s">
        <v>20</v>
      </c>
      <c r="E2" s="21" t="s">
        <v>21</v>
      </c>
      <c r="F2" s="21" t="s">
        <v>22</v>
      </c>
      <c r="G2" s="21" t="s">
        <v>23</v>
      </c>
      <c r="H2" s="21" t="s">
        <v>24</v>
      </c>
      <c r="I2" s="21" t="s">
        <v>25</v>
      </c>
      <c r="J2" s="21" t="s">
        <v>26</v>
      </c>
      <c r="K2" s="21" t="s">
        <v>27</v>
      </c>
      <c r="L2" s="21" t="s">
        <v>28</v>
      </c>
      <c r="M2" s="21" t="s">
        <v>29</v>
      </c>
      <c r="N2" s="21" t="s">
        <v>30</v>
      </c>
      <c r="O2" s="3"/>
      <c r="P2" s="16"/>
    </row>
    <row r="3" spans="1:16" ht="15" customHeight="1" x14ac:dyDescent="0.25">
      <c r="A3" s="4"/>
      <c r="B3" s="27">
        <v>58802800906</v>
      </c>
      <c r="C3" s="29" t="str">
        <f>TEXT(B3,"000000000000")</f>
        <v>058802800906</v>
      </c>
      <c r="D3" s="4"/>
      <c r="E3" s="3"/>
      <c r="F3" s="3"/>
      <c r="G3" s="3"/>
      <c r="H3" s="3"/>
      <c r="I3" s="3"/>
      <c r="J3" s="3"/>
      <c r="K3" s="3"/>
      <c r="L3" s="3"/>
      <c r="M3" s="3">
        <f>F4</f>
        <v>0</v>
      </c>
      <c r="N3" s="3">
        <f>I4</f>
        <v>6</v>
      </c>
      <c r="O3" s="3"/>
      <c r="P3" s="16"/>
    </row>
    <row r="4" spans="1:16" x14ac:dyDescent="0.25">
      <c r="A4" s="4"/>
      <c r="B4" s="1" t="str">
        <f>IF(AND(F4=M3,I4=N3),"Título de Eleitor Válido","Título de Eleitor Inválido")</f>
        <v>Título de Eleitor Válido</v>
      </c>
      <c r="C4" s="4"/>
      <c r="D4" s="4" t="s">
        <v>36</v>
      </c>
      <c r="E4" s="3">
        <f>SUM((C1*2)+(D1*3)+(E1*4)+(F1*5)+(G1*6)+(H1*7)+(I1*8)+(J1*9))</f>
        <v>165</v>
      </c>
      <c r="F4" s="3">
        <f>MOD(E4,11)</f>
        <v>0</v>
      </c>
      <c r="G4" s="3" t="s">
        <v>37</v>
      </c>
      <c r="H4" s="3">
        <f>SUM(K1*7)+(L1*8)+(M1*9)</f>
        <v>72</v>
      </c>
      <c r="I4" s="3">
        <f>MOD(H4,11)</f>
        <v>6</v>
      </c>
      <c r="J4" s="3"/>
      <c r="K4" s="3"/>
      <c r="L4" s="3"/>
      <c r="M4" s="3"/>
      <c r="N4" s="3"/>
      <c r="O4" s="3"/>
      <c r="P4" s="16"/>
    </row>
    <row r="5" spans="1:16" x14ac:dyDescent="0.25">
      <c r="A5" s="4"/>
      <c r="B5" s="1" t="str">
        <f>IF(AND(M3=0,N3=1),"SP",IF(AND(M3=0,N3=2),"MG",IF(AND(M3=0,N3=3),"RJ",IF(AND(M3=0,N3=4),"RS",IF(AND(M3=0,N3=5),"BA",IF(AND(M3=0,N3=6),"PR",IF(AND(M3=0,N3=7),"CE",IF(AND(M3=0,N3=8),"PE",IF(AND(M3=0,N3=9),"SC",IF(AND(M3=1,N3=0),"GO",IF(AND(M3=1,N3=1),"MA",IF(AND(M3=1,N3=2),"PB",IF(AND(M3=1,N3=3),"PA",IF(AND(M3=1,N3=4),"ES",IF(AND(M3=1,N3=5),"PI",IF(AND(M3=1,N3=6),"RN",IF(AND(M3=1,N3=7),"AL",IF(AND(M3=1,N3=8),"MT",IF(AND(M3=1,N3=9),"MS",IF(AND(M3=2,N3=0),"DF",IF(AND(M3=2,N3=1),"SE",IF(AND(M3=2,N3=2),"AM",IF(AND(M3=2,N3=3),"RS",IF(AND(M3=2,N3=4),"AC",IF(AND(M3=2,N3=5),"AP",IF(AND(M3=2,N3=6),"RR",IF(AND(M3=2,N3=7),"TO",IF(AND(M3=2,N3=8),"ZZ-Exterior","Título Inválido"))))))))))))))))))))))))))))</f>
        <v>PR</v>
      </c>
      <c r="C5" s="4"/>
      <c r="D5" s="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6"/>
    </row>
    <row r="6" spans="1:16" x14ac:dyDescent="0.25">
      <c r="A6" s="4"/>
      <c r="B6" s="4"/>
      <c r="C6" s="4"/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6"/>
    </row>
    <row r="7" spans="1:16" x14ac:dyDescent="0.25">
      <c r="A7" s="30"/>
      <c r="B7" s="30"/>
      <c r="C7" s="4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16"/>
    </row>
    <row r="8" spans="1:16" x14ac:dyDescent="0.25">
      <c r="A8" s="30"/>
      <c r="B8" s="30"/>
      <c r="C8" s="4"/>
      <c r="D8" s="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6"/>
    </row>
    <row r="9" spans="1:16" x14ac:dyDescent="0.25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16"/>
    </row>
    <row r="10" spans="1:16" x14ac:dyDescent="0.25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16"/>
    </row>
    <row r="11" spans="1:16" x14ac:dyDescent="0.25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CPF</vt:lpstr>
      <vt:lpstr>CNPF</vt:lpstr>
      <vt:lpstr>Título de Eleitor</vt:lpstr>
    </vt:vector>
  </TitlesOfParts>
  <Company>Senai/SC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gustavo_assis</dc:creator>
  <cp:lastModifiedBy>gustavo_assis</cp:lastModifiedBy>
  <dcterms:created xsi:type="dcterms:W3CDTF">2019-05-23T21:38:37Z</dcterms:created>
  <dcterms:modified xsi:type="dcterms:W3CDTF">2019-05-24T00:29:46Z</dcterms:modified>
</cp:coreProperties>
</file>