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EDLIK\IKT\Alapvizsga-feladatok\python\1. Feladat (Kör)\"/>
    </mc:Choice>
  </mc:AlternateContent>
  <xr:revisionPtr revIDLastSave="0" documentId="13_ncr:1_{7D343330-623D-4A47-9A40-7170A1DAC0FD}" xr6:coauthVersionLast="47" xr6:coauthVersionMax="47" xr10:uidLastSave="{00000000-0000-0000-0000-000000000000}"/>
  <bookViews>
    <workbookView xWindow="0" yWindow="4035" windowWidth="21600" windowHeight="11835" xr2:uid="{00000000-000D-0000-FFFF-FFFF00000000}"/>
  </bookViews>
  <sheets>
    <sheet name="Adatok" sheetId="1" r:id="rId1"/>
    <sheet name="Munka1" sheetId="4" r:id="rId2"/>
    <sheet name="Jegyek" sheetId="2" r:id="rId3"/>
    <sheet name="Eredmények" sheetId="3" r:id="rId4"/>
  </sheets>
  <definedNames>
    <definedName name="_xlnm.Print_Area" localSheetId="0">Adatok!$A$1:$AQ$40</definedName>
    <definedName name="TanulókNevei">Adatok!$A$4:$A$35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7" i="1" l="1"/>
  <c r="AM38" i="1"/>
  <c r="AM39" i="1"/>
  <c r="AM40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H37" i="1"/>
  <c r="AI37" i="1"/>
  <c r="AJ37" i="1"/>
  <c r="AK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H38" i="1"/>
  <c r="AI38" i="1"/>
  <c r="AJ38" i="1"/>
  <c r="AK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H39" i="1"/>
  <c r="AI39" i="1"/>
  <c r="AJ39" i="1"/>
  <c r="AK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H40" i="1"/>
  <c r="AI40" i="1"/>
  <c r="AJ40" i="1"/>
  <c r="AK40" i="1"/>
  <c r="F37" i="1"/>
  <c r="AO16" i="1" l="1"/>
  <c r="AO13" i="1"/>
  <c r="AO5" i="1"/>
  <c r="A36" i="1" l="1"/>
  <c r="AO11" i="1"/>
  <c r="AC37" i="1" l="1"/>
  <c r="AD37" i="1"/>
  <c r="AE37" i="1"/>
  <c r="AF37" i="1"/>
  <c r="AC38" i="1"/>
  <c r="AD38" i="1"/>
  <c r="AE38" i="1"/>
  <c r="AF38" i="1"/>
  <c r="AC39" i="1"/>
  <c r="AD39" i="1"/>
  <c r="AE39" i="1"/>
  <c r="AF39" i="1"/>
  <c r="AC40" i="1"/>
  <c r="AD40" i="1"/>
  <c r="AE40" i="1"/>
  <c r="AF40" i="1"/>
  <c r="AO7" i="1" l="1"/>
  <c r="AO8" i="1"/>
  <c r="AO9" i="1"/>
  <c r="AO10" i="1"/>
  <c r="AO12" i="1"/>
  <c r="AO14" i="1"/>
  <c r="AO15" i="1"/>
  <c r="AO17" i="1"/>
  <c r="AO18" i="1"/>
  <c r="AO19" i="1"/>
  <c r="AO20" i="1"/>
  <c r="AO21" i="1"/>
  <c r="AO22" i="1"/>
  <c r="AO23" i="1"/>
  <c r="AO24" i="1"/>
  <c r="AP24" i="1" s="1"/>
  <c r="AO25" i="1"/>
  <c r="AP25" i="1"/>
  <c r="AO26" i="1"/>
  <c r="AP26" i="1" s="1"/>
  <c r="AO27" i="1"/>
  <c r="AP27" i="1" s="1"/>
  <c r="AO28" i="1"/>
  <c r="AP28" i="1"/>
  <c r="AO29" i="1"/>
  <c r="AP29" i="1" s="1"/>
  <c r="AO30" i="1"/>
  <c r="AP30" i="1"/>
  <c r="AO31" i="1"/>
  <c r="AP31" i="1" s="1"/>
  <c r="AO32" i="1"/>
  <c r="AP32" i="1"/>
  <c r="AO33" i="1"/>
  <c r="AP33" i="1" s="1"/>
  <c r="AO34" i="1"/>
  <c r="AP34" i="1"/>
  <c r="AO35" i="1"/>
  <c r="AP35" i="1" s="1"/>
  <c r="AQ33" i="1" l="1"/>
  <c r="AS33" i="1" s="1"/>
  <c r="AQ35" i="1"/>
  <c r="AS35" i="1"/>
  <c r="AQ24" i="1"/>
  <c r="AS24" i="1"/>
  <c r="AQ29" i="1"/>
  <c r="AS29" i="1"/>
  <c r="AQ31" i="1"/>
  <c r="AS31" i="1"/>
  <c r="AQ26" i="1"/>
  <c r="AS26" i="1"/>
  <c r="AQ32" i="1"/>
  <c r="AS32" i="1"/>
  <c r="AQ27" i="1"/>
  <c r="AS27" i="1"/>
  <c r="AQ34" i="1"/>
  <c r="AS34" i="1" s="1"/>
  <c r="AQ30" i="1"/>
  <c r="AS30" i="1" s="1"/>
  <c r="AQ28" i="1"/>
  <c r="AS28" i="1" s="1"/>
  <c r="AQ25" i="1"/>
  <c r="AS25" i="1" s="1"/>
  <c r="AO6" i="1"/>
  <c r="AO4" i="1"/>
  <c r="AO3" i="1"/>
  <c r="AP11" i="1" l="1"/>
  <c r="AQ11" i="1" s="1"/>
  <c r="AS11" i="1" s="1"/>
  <c r="AP5" i="1"/>
  <c r="AQ5" i="1" s="1"/>
  <c r="AP16" i="1"/>
  <c r="AQ16" i="1" s="1"/>
  <c r="AP13" i="1"/>
  <c r="AQ13" i="1" s="1"/>
  <c r="AP12" i="1"/>
  <c r="AQ12" i="1" s="1"/>
  <c r="AS12" i="1" s="1"/>
  <c r="AP9" i="1"/>
  <c r="AQ9" i="1" s="1"/>
  <c r="AP18" i="1"/>
  <c r="AQ18" i="1" s="1"/>
  <c r="AS18" i="1" s="1"/>
  <c r="AP14" i="1"/>
  <c r="AQ14" i="1" s="1"/>
  <c r="AS14" i="1" s="1"/>
  <c r="AP8" i="1"/>
  <c r="AQ8" i="1" s="1"/>
  <c r="AP22" i="1"/>
  <c r="AQ22" i="1" s="1"/>
  <c r="AS22" i="1" s="1"/>
  <c r="AP23" i="1"/>
  <c r="AQ23" i="1" s="1"/>
  <c r="AS23" i="1" s="1"/>
  <c r="AP17" i="1"/>
  <c r="AQ17" i="1" s="1"/>
  <c r="AP20" i="1"/>
  <c r="AQ20" i="1" s="1"/>
  <c r="AS20" i="1" s="1"/>
  <c r="AP15" i="1"/>
  <c r="AQ15" i="1" s="1"/>
  <c r="AS15" i="1" s="1"/>
  <c r="AP21" i="1"/>
  <c r="AQ21" i="1" s="1"/>
  <c r="AS21" i="1" s="1"/>
  <c r="AP10" i="1"/>
  <c r="AQ10" i="1" s="1"/>
  <c r="AS10" i="1" s="1"/>
  <c r="AP19" i="1"/>
  <c r="AP7" i="1"/>
  <c r="AQ7" i="1" s="1"/>
  <c r="AS7" i="1" s="1"/>
  <c r="B2" i="2"/>
  <c r="AP4" i="1"/>
  <c r="AP6" i="1"/>
  <c r="AS8" i="1" l="1"/>
  <c r="AS9" i="1"/>
  <c r="AQ19" i="1"/>
  <c r="AS19" i="1" s="1"/>
  <c r="E43" i="1"/>
  <c r="E42" i="1"/>
  <c r="AQ6" i="1"/>
  <c r="AS6" i="1" s="1"/>
  <c r="AQ4" i="1"/>
  <c r="AS4" i="1" s="1"/>
  <c r="G37" i="1"/>
  <c r="I37" i="1"/>
  <c r="AL37" i="1"/>
  <c r="AG37" i="1"/>
  <c r="AN37" i="1"/>
  <c r="F38" i="1"/>
  <c r="G38" i="1"/>
  <c r="I38" i="1"/>
  <c r="AL38" i="1"/>
  <c r="AG38" i="1"/>
  <c r="AN38" i="1"/>
  <c r="F39" i="1"/>
  <c r="G39" i="1"/>
  <c r="I39" i="1"/>
  <c r="AL39" i="1"/>
  <c r="AG39" i="1"/>
  <c r="AN39" i="1"/>
  <c r="F40" i="1"/>
  <c r="G40" i="1"/>
  <c r="I40" i="1"/>
  <c r="AL40" i="1"/>
  <c r="AG40" i="1"/>
  <c r="AN40" i="1"/>
  <c r="E38" i="1"/>
  <c r="E37" i="1"/>
  <c r="C36" i="1"/>
  <c r="E40" i="1"/>
  <c r="E39" i="1"/>
  <c r="AQ1" i="1" l="1"/>
  <c r="D13" i="2"/>
  <c r="D14" i="2"/>
  <c r="D15" i="2"/>
  <c r="D16" i="2"/>
  <c r="D17" i="2"/>
  <c r="D12" i="2"/>
  <c r="B14" i="2"/>
  <c r="B15" i="2"/>
  <c r="B16" i="2"/>
  <c r="B17" i="2" l="1"/>
  <c r="B13" i="2"/>
  <c r="B12" i="2"/>
  <c r="AO36" i="1"/>
  <c r="B4" i="2" l="1"/>
  <c r="B3" i="2"/>
  <c r="B7" i="2"/>
  <c r="B5" i="2"/>
  <c r="B6" i="2"/>
  <c r="B10" i="2"/>
  <c r="C10" i="2" s="1"/>
  <c r="F2" i="2" a="1"/>
  <c r="F2" i="2" s="1"/>
  <c r="D3" i="2" s="1"/>
  <c r="C13" i="2" l="1"/>
  <c r="C17" i="2"/>
  <c r="AP36" i="1"/>
  <c r="C14" i="2"/>
  <c r="AQ36" i="1"/>
  <c r="C18" i="2"/>
  <c r="D5" i="2"/>
  <c r="C16" i="2"/>
  <c r="C12" i="2"/>
  <c r="C15" i="2"/>
  <c r="H2" i="2"/>
  <c r="G2" i="2"/>
  <c r="D4" i="2" s="1"/>
  <c r="J2" i="2"/>
  <c r="D7" i="2" s="1"/>
  <c r="I2" i="2"/>
  <c r="D6" i="2" s="1"/>
  <c r="AP3" i="1"/>
</calcChain>
</file>

<file path=xl/sharedStrings.xml><?xml version="1.0" encoding="utf-8"?>
<sst xmlns="http://schemas.openxmlformats.org/spreadsheetml/2006/main" count="95" uniqueCount="71">
  <si>
    <t>Jelen volt</t>
  </si>
  <si>
    <t>ü</t>
  </si>
  <si>
    <t>Név</t>
  </si>
  <si>
    <t>Jegy</t>
  </si>
  <si>
    <t>Statisztika</t>
  </si>
  <si>
    <t>Átlag</t>
  </si>
  <si>
    <t>Csoport</t>
  </si>
  <si>
    <t>A</t>
  </si>
  <si>
    <t>B</t>
  </si>
  <si>
    <t>F</t>
  </si>
  <si>
    <t>E</t>
  </si>
  <si>
    <t>D</t>
  </si>
  <si>
    <t>Átlag pontszám</t>
  </si>
  <si>
    <t>C</t>
  </si>
  <si>
    <t>Csop.</t>
  </si>
  <si>
    <t>Megjegyzések</t>
  </si>
  <si>
    <t>Átlagos pontszám</t>
  </si>
  <si>
    <t>Szórás</t>
  </si>
  <si>
    <t>Jól válaszolt</t>
  </si>
  <si>
    <t>Hibásan válaszolt</t>
  </si>
  <si>
    <t>metaadatok megadása</t>
  </si>
  <si>
    <t>határidőre feltöltés</t>
  </si>
  <si>
    <t>+pont /
-pontok</t>
  </si>
  <si>
    <t>Ponthatáros?</t>
  </si>
  <si>
    <t>Legjobb eredményt elért tanuló</t>
  </si>
  <si>
    <t>Legrosszabb eredményt elért tanuló</t>
  </si>
  <si>
    <t>Tűrés</t>
  </si>
  <si>
    <t>gépszám</t>
  </si>
  <si>
    <t>Forráskód mentése</t>
  </si>
  <si>
    <t>A forráskódot elmentette TronokHarca néven, a programkód szintaktikailag hibátlan, lefordítható.</t>
  </si>
  <si>
    <t>1. feladat</t>
  </si>
  <si>
    <t>Létrehozott osztályt melynek használatával egy-egy sorban lévő adatok tárolhatók.</t>
  </si>
  <si>
    <t>Elkészítette az osztály konstruktorát, mely feldolgozza a sor paraméterében kapott adatokat.</t>
  </si>
  <si>
    <t>2. feladat</t>
  </si>
  <si>
    <t>Legalább egy sort beolvasott és eltárolt a game_of_thrones.csv állományból.</t>
  </si>
  <si>
    <t>Beolvasta és eltárolta a game_of_thrones.csv állomány összes sorát.</t>
  </si>
  <si>
    <t>Az adatokat egy az 1. feladatban létrehozott osztály típusú listában tárolta.</t>
  </si>
  <si>
    <t>3. feladat</t>
  </si>
  <si>
    <t>Az állományban lévő adatok alapján meghatározta az epizódok számát.</t>
  </si>
  <si>
    <t>Az eredményt a képernyőre írta.</t>
  </si>
  <si>
    <t>4. feladat</t>
  </si>
  <si>
    <t>Az évad sorszámát bekérte és eltárolta.</t>
  </si>
  <si>
    <t>Az epizódok átlagos értékelését helyesen meghatározta.</t>
  </si>
  <si>
    <t>Az átlagszámításnál kizárólag a bekért évadot vette figyelembe.</t>
  </si>
  <si>
    <t>5. feladat</t>
  </si>
  <si>
    <t>Az évad első epizódját megkereste.</t>
  </si>
  <si>
    <t>Az évad utolsó epizódját megkereste.</t>
  </si>
  <si>
    <t>A két dátum közötti különbséget meghatározta.</t>
  </si>
  <si>
    <t>Az eredményt –az első és utolsó epizód dátumával együtt – a képernyőre írta.</t>
  </si>
  <si>
    <t>6. feladat</t>
  </si>
  <si>
    <t>Az epizód címét bekérte és eltárolta.</t>
  </si>
  <si>
    <t>Eldöntötte helyesen, hogy az adott címmel létezik-e epizód.</t>
  </si>
  <si>
    <t>Ha létezik a keresett epizód, akkor legalább 3 adatát a minta szerint a képernyőre írta.</t>
  </si>
  <si>
    <t>7. feladat</t>
  </si>
  <si>
    <t>Szöveges állományt hozott létre hatralevo_epizodok.csv néven.</t>
  </si>
  <si>
    <t>Az állományban legalább egy epizód adatai szerepelnek.</t>
  </si>
  <si>
    <t>Az állományban a keresett epizódot követő összes epizód adata szerepel.</t>
  </si>
  <si>
    <t>Az állomány szerkezete a minta szerinti.</t>
  </si>
  <si>
    <t>8. feladat</t>
  </si>
  <si>
    <t>Legalább egy évadra meghatározta az epizódok számát.</t>
  </si>
  <si>
    <t>Az összes évadra meghatározta az epizódok számát.</t>
  </si>
  <si>
    <t>Az évadok számának meghatározását a forrásállomány alapján végezte.</t>
  </si>
  <si>
    <t>A statisztikát a képernyőre írta.</t>
  </si>
  <si>
    <r>
      <t xml:space="preserve">Ha nem létezik a keresett epizód, akkor a „Nincs ilyen című epizód.” üzenetet jelenítette meg. </t>
    </r>
    <r>
      <rPr>
        <i/>
        <sz val="11"/>
        <rFont val="Calibri"/>
        <family val="2"/>
        <charset val="238"/>
      </rPr>
      <t>A pont nem adható meg, ha az üzenet egynél többször megjelenik.</t>
    </r>
  </si>
  <si>
    <t>Bekér egy sugarat.</t>
  </si>
  <si>
    <t>Eltárolja a bekért sugarat.</t>
  </si>
  <si>
    <t>Meghatározza a kör átmérőjét.</t>
  </si>
  <si>
    <t>Meghatározza a kör területét.</t>
  </si>
  <si>
    <t>Meghatározza a kör kerületét.</t>
  </si>
  <si>
    <t>A mintának megfelelően kiírja a képernyőre a kör adatait.</t>
  </si>
  <si>
    <t>Kör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</si>
</sst>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&quot; pt&quot;"/>
    <numFmt numFmtId="165" formatCode="0&quot; db&quot;"/>
    <numFmt numFmtId="166" formatCode="0.0"/>
    <numFmt numFmtId="167" formatCode="0&quot; fő&quot;"/>
    <numFmt numFmtId="168" formatCode="0.0&quot; pt&quot;"/>
    <numFmt numFmtId="169" formatCode="General&quot; pt&quot;"/>
  </numFmts>
  <fonts count="22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i/>
      <sz val="8"/>
      <name val="Calibri"/>
      <family val="2"/>
      <charset val="238"/>
      <scheme val="minor"/>
    </font>
    <font>
      <b/>
      <sz val="12"/>
      <name val="Wingdings"/>
      <charset val="2"/>
    </font>
    <font>
      <b/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8"/>
      <name val="Calibri"/>
      <family val="2"/>
      <charset val="238"/>
      <scheme val="minor"/>
    </font>
    <font>
      <b/>
      <sz val="26"/>
      <name val="Calibri"/>
      <family val="2"/>
      <charset val="238"/>
      <scheme val="minor"/>
    </font>
    <font>
      <sz val="10"/>
      <color theme="1" tint="0.499984740745262"/>
      <name val="Calibri"/>
      <family val="2"/>
      <charset val="238"/>
      <scheme val="minor"/>
    </font>
    <font>
      <b/>
      <sz val="8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i/>
      <sz val="11"/>
      <name val="Calibri"/>
      <family val="2"/>
      <charset val="238"/>
    </font>
    <font>
      <sz val="9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6" fillId="0" borderId="0"/>
  </cellStyleXfs>
  <cellXfs count="102">
    <xf numFmtId="0" fontId="0" fillId="0" borderId="0" xfId="0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  <xf numFmtId="9" fontId="3" fillId="0" borderId="0" xfId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3" fillId="0" borderId="0" xfId="0" applyNumberFormat="1" applyFont="1"/>
    <xf numFmtId="9" fontId="3" fillId="0" borderId="0" xfId="1" applyFont="1"/>
    <xf numFmtId="166" fontId="3" fillId="0" borderId="0" xfId="0" applyNumberFormat="1" applyFont="1"/>
    <xf numFmtId="9" fontId="3" fillId="0" borderId="1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right"/>
    </xf>
    <xf numFmtId="0" fontId="11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9" fontId="3" fillId="0" borderId="0" xfId="0" applyNumberFormat="1" applyFont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5" fillId="0" borderId="16" xfId="0" quotePrefix="1" applyFont="1" applyBorder="1" applyAlignment="1" applyProtection="1">
      <alignment horizontal="center" textRotation="90" wrapText="1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0" xfId="0" applyFont="1" applyProtection="1">
      <protection hidden="1"/>
    </xf>
    <xf numFmtId="0" fontId="4" fillId="3" borderId="10" xfId="0" applyFont="1" applyFill="1" applyBorder="1" applyAlignment="1" applyProtection="1">
      <alignment horizontal="center"/>
      <protection hidden="1"/>
    </xf>
    <xf numFmtId="0" fontId="4" fillId="3" borderId="0" xfId="0" applyFont="1" applyFill="1" applyAlignment="1" applyProtection="1">
      <alignment horizontal="center"/>
      <protection hidden="1"/>
    </xf>
    <xf numFmtId="0" fontId="4" fillId="3" borderId="1" xfId="0" applyFont="1" applyFill="1" applyBorder="1" applyAlignment="1" applyProtection="1">
      <alignment horizontal="center"/>
      <protection hidden="1"/>
    </xf>
    <xf numFmtId="9" fontId="3" fillId="0" borderId="12" xfId="1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6" fillId="2" borderId="4" xfId="0" applyFont="1" applyFill="1" applyBorder="1" applyAlignment="1" applyProtection="1">
      <alignment horizontal="left"/>
      <protection hidden="1"/>
    </xf>
    <xf numFmtId="0" fontId="6" fillId="2" borderId="4" xfId="0" applyFont="1" applyFill="1" applyBorder="1" applyAlignment="1" applyProtection="1">
      <alignment horizontal="center"/>
      <protection hidden="1"/>
    </xf>
    <xf numFmtId="164" fontId="3" fillId="3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Protection="1">
      <protection hidden="1"/>
    </xf>
    <xf numFmtId="9" fontId="3" fillId="2" borderId="4" xfId="1" applyFont="1" applyFill="1" applyBorder="1" applyProtection="1">
      <protection hidden="1"/>
    </xf>
    <xf numFmtId="0" fontId="2" fillId="2" borderId="4" xfId="0" applyFont="1" applyFill="1" applyBorder="1" applyAlignment="1" applyProtection="1">
      <alignment horizontal="center"/>
      <protection hidden="1"/>
    </xf>
    <xf numFmtId="0" fontId="10" fillId="2" borderId="4" xfId="0" applyFont="1" applyFill="1" applyBorder="1" applyProtection="1">
      <protection hidden="1"/>
    </xf>
    <xf numFmtId="0" fontId="3" fillId="2" borderId="0" xfId="0" applyFont="1" applyFill="1" applyProtection="1">
      <protection hidden="1"/>
    </xf>
    <xf numFmtId="168" fontId="3" fillId="0" borderId="1" xfId="0" applyNumberFormat="1" applyFont="1" applyBorder="1" applyAlignment="1" applyProtection="1">
      <alignment horizontal="center"/>
      <protection hidden="1"/>
    </xf>
    <xf numFmtId="9" fontId="3" fillId="0" borderId="1" xfId="1" applyFont="1" applyBorder="1" applyAlignment="1" applyProtection="1">
      <alignment horizontal="center"/>
      <protection hidden="1"/>
    </xf>
    <xf numFmtId="2" fontId="3" fillId="0" borderId="1" xfId="0" applyNumberFormat="1" applyFont="1" applyBorder="1" applyAlignment="1" applyProtection="1">
      <alignment horizontal="center"/>
      <protection hidden="1"/>
    </xf>
    <xf numFmtId="167" fontId="2" fillId="0" borderId="1" xfId="0" applyNumberFormat="1" applyFont="1" applyBorder="1" applyAlignment="1" applyProtection="1">
      <alignment horizont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1" xfId="0" applyFont="1" applyBorder="1" applyProtection="1">
      <protection hidden="1"/>
    </xf>
    <xf numFmtId="2" fontId="4" fillId="0" borderId="0" xfId="0" applyNumberFormat="1" applyFont="1" applyAlignment="1" applyProtection="1">
      <alignment horizontal="center"/>
      <protection hidden="1"/>
    </xf>
    <xf numFmtId="167" fontId="13" fillId="0" borderId="0" xfId="0" applyNumberFormat="1" applyFont="1" applyAlignment="1" applyProtection="1">
      <alignment horizontal="center"/>
      <protection hidden="1"/>
    </xf>
    <xf numFmtId="167" fontId="14" fillId="0" borderId="0" xfId="0" applyNumberFormat="1" applyFont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5" fillId="2" borderId="4" xfId="0" applyFont="1" applyFill="1" applyBorder="1" applyAlignment="1" applyProtection="1">
      <alignment horizontal="center" vertical="center"/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0" fontId="3" fillId="4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9" fontId="3" fillId="2" borderId="5" xfId="0" applyNumberFormat="1" applyFont="1" applyFill="1" applyBorder="1" applyAlignment="1" applyProtection="1">
      <alignment vertical="center"/>
      <protection hidden="1"/>
    </xf>
    <xf numFmtId="9" fontId="3" fillId="2" borderId="5" xfId="1" applyFont="1" applyFill="1" applyBorder="1" applyAlignment="1" applyProtection="1">
      <alignment vertical="center"/>
      <protection hidden="1"/>
    </xf>
    <xf numFmtId="0" fontId="3" fillId="0" borderId="3" xfId="0" applyFont="1" applyBorder="1" applyAlignment="1">
      <alignment vertical="center"/>
    </xf>
    <xf numFmtId="0" fontId="3" fillId="0" borderId="0" xfId="0" applyFont="1" applyAlignment="1" applyProtection="1">
      <alignment vertical="center"/>
      <protection hidden="1"/>
    </xf>
    <xf numFmtId="0" fontId="3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0" fontId="3" fillId="4" borderId="14" xfId="0" applyFont="1" applyFill="1" applyBorder="1" applyAlignment="1">
      <alignment horizontal="center" vertical="center"/>
    </xf>
    <xf numFmtId="164" fontId="3" fillId="0" borderId="14" xfId="0" applyNumberFormat="1" applyFont="1" applyBorder="1" applyAlignment="1">
      <alignment vertical="center"/>
    </xf>
    <xf numFmtId="164" fontId="3" fillId="4" borderId="14" xfId="0" applyNumberFormat="1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7" fillId="0" borderId="0" xfId="2" applyFont="1"/>
    <xf numFmtId="0" fontId="1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8" fillId="5" borderId="20" xfId="0" applyFont="1" applyFill="1" applyBorder="1" applyAlignment="1">
      <alignment wrapText="1"/>
    </xf>
    <xf numFmtId="0" fontId="19" fillId="0" borderId="21" xfId="0" applyFont="1" applyBorder="1" applyAlignment="1">
      <alignment wrapText="1"/>
    </xf>
    <xf numFmtId="0" fontId="18" fillId="5" borderId="22" xfId="0" applyFont="1" applyFill="1" applyBorder="1" applyAlignment="1">
      <alignment wrapText="1"/>
    </xf>
    <xf numFmtId="0" fontId="19" fillId="0" borderId="23" xfId="0" applyFont="1" applyBorder="1" applyAlignment="1">
      <alignment wrapText="1"/>
    </xf>
    <xf numFmtId="0" fontId="15" fillId="0" borderId="16" xfId="0" applyFont="1" applyBorder="1" applyAlignment="1" applyProtection="1">
      <alignment horizontal="center" textRotation="90" wrapText="1"/>
      <protection hidden="1"/>
    </xf>
    <xf numFmtId="0" fontId="4" fillId="2" borderId="0" xfId="0" applyFont="1" applyFill="1" applyAlignment="1" applyProtection="1">
      <alignment horizontal="center"/>
      <protection hidden="1"/>
    </xf>
    <xf numFmtId="0" fontId="15" fillId="0" borderId="24" xfId="0" applyFont="1" applyBorder="1" applyAlignment="1" applyProtection="1">
      <alignment horizontal="center" textRotation="90" wrapText="1"/>
      <protection hidden="1"/>
    </xf>
    <xf numFmtId="0" fontId="21" fillId="6" borderId="25" xfId="0" applyFont="1" applyFill="1" applyBorder="1" applyAlignment="1">
      <alignment textRotation="90" wrapText="1"/>
    </xf>
    <xf numFmtId="0" fontId="21" fillId="6" borderId="26" xfId="0" applyFont="1" applyFill="1" applyBorder="1" applyAlignment="1">
      <alignment textRotation="90" wrapText="1"/>
    </xf>
    <xf numFmtId="0" fontId="21" fillId="6" borderId="27" xfId="0" applyFont="1" applyFill="1" applyBorder="1" applyAlignment="1">
      <alignment textRotation="90" wrapText="1"/>
    </xf>
    <xf numFmtId="0" fontId="3" fillId="0" borderId="17" xfId="0" applyFont="1" applyBorder="1" applyAlignment="1" applyProtection="1">
      <alignment horizontal="left" vertical="center" wrapText="1"/>
      <protection hidden="1"/>
    </xf>
    <xf numFmtId="0" fontId="3" fillId="0" borderId="9" xfId="0" applyFont="1" applyBorder="1" applyAlignment="1" applyProtection="1">
      <alignment horizontal="left" vertical="center" wrapText="1"/>
      <protection hidden="1"/>
    </xf>
    <xf numFmtId="0" fontId="6" fillId="0" borderId="0" xfId="0" applyFont="1" applyAlignment="1" applyProtection="1">
      <alignment horizontal="center"/>
      <protection hidden="1"/>
    </xf>
    <xf numFmtId="0" fontId="8" fillId="0" borderId="8" xfId="0" applyFont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8" fillId="0" borderId="11" xfId="0" applyFont="1" applyBorder="1" applyAlignment="1" applyProtection="1">
      <alignment horizontal="center" vertical="center"/>
      <protection hidden="1"/>
    </xf>
    <xf numFmtId="0" fontId="8" fillId="0" borderId="4" xfId="0" applyFont="1" applyBorder="1" applyAlignment="1" applyProtection="1">
      <alignment horizontal="center" vertical="center"/>
      <protection hidden="1"/>
    </xf>
    <xf numFmtId="2" fontId="9" fillId="0" borderId="6" xfId="0" applyNumberFormat="1" applyFont="1" applyBorder="1" applyAlignment="1" applyProtection="1">
      <alignment horizontal="center" vertical="center"/>
      <protection hidden="1"/>
    </xf>
    <xf numFmtId="2" fontId="9" fillId="0" borderId="7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 textRotation="90"/>
      <protection hidden="1"/>
    </xf>
    <xf numFmtId="0" fontId="2" fillId="0" borderId="4" xfId="0" applyFont="1" applyBorder="1" applyAlignment="1" applyProtection="1">
      <alignment horizontal="center" vertical="center" textRotation="90"/>
      <protection hidden="1"/>
    </xf>
    <xf numFmtId="0" fontId="7" fillId="0" borderId="0" xfId="0" applyFont="1" applyAlignment="1" applyProtection="1">
      <alignment horizontal="center" vertical="center" wrapText="1"/>
      <protection hidden="1"/>
    </xf>
    <xf numFmtId="0" fontId="7" fillId="0" borderId="4" xfId="0" applyFont="1" applyBorder="1" applyAlignment="1" applyProtection="1">
      <alignment horizontal="center" vertical="center" wrapText="1"/>
      <protection hidden="1"/>
    </xf>
    <xf numFmtId="0" fontId="13" fillId="0" borderId="0" xfId="0" applyFont="1" applyAlignment="1">
      <alignment horizontal="left"/>
    </xf>
  </cellXfs>
  <cellStyles count="3">
    <cellStyle name="Normál" xfId="0" builtinId="0"/>
    <cellStyle name="Normál 3" xfId="2" xr:uid="{00000000-0005-0000-0000-000001000000}"/>
    <cellStyle name="Százalék" xfId="1" builtinId="5"/>
  </cellStyles>
  <dxfs count="8">
    <dxf>
      <font>
        <color theme="0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lor theme="0"/>
      </font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Jegyek!$D$1</c:f>
              <c:strCache>
                <c:ptCount val="1"/>
                <c:pt idx="0">
                  <c:v>Statisztika</c:v>
                </c:pt>
              </c:strCache>
            </c:strRef>
          </c:tx>
          <c:invertIfNegative val="0"/>
          <c:cat>
            <c:numRef>
              <c:f>Jegyek!$C$3:$C$7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Jegyek!$D$3:$D$7</c:f>
              <c:numCache>
                <c:formatCode>0" db"</c:formatCode>
                <c:ptCount val="5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A-464D-AAC7-5D656A6B4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361416"/>
        <c:axId val="292361808"/>
      </c:barChart>
      <c:catAx>
        <c:axId val="29236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2361808"/>
        <c:crosses val="autoZero"/>
        <c:auto val="1"/>
        <c:lblAlgn val="ctr"/>
        <c:lblOffset val="100"/>
        <c:noMultiLvlLbl val="0"/>
      </c:catAx>
      <c:valAx>
        <c:axId val="292361808"/>
        <c:scaling>
          <c:orientation val="minMax"/>
        </c:scaling>
        <c:delete val="0"/>
        <c:axPos val="l"/>
        <c:majorGridlines/>
        <c:numFmt formatCode="0&quot; db&quot;" sourceLinked="1"/>
        <c:majorTickMark val="out"/>
        <c:minorTickMark val="none"/>
        <c:tickLblPos val="nextTo"/>
        <c:crossAx val="292361416"/>
        <c:crosses val="autoZero"/>
        <c:crossBetween val="between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Eredmény</a:t>
            </a:r>
            <a:r>
              <a:rPr lang="hu-HU"/>
              <a:t>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Eredmény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EA8F267-7FB3-4934-81EC-2FB3A15EACA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6797237-6B63-425A-9780-946451618E90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3E85-4580-BF16-E22396AD789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99C45CF-5AD0-435B-9C18-9740E3B37068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3C2BDD9B-6A9E-449F-A389-DD6E6A44AE40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3E85-4580-BF16-E22396AD789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776C82F-5BA4-4629-AEDD-F11301023B1B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E46D8B3E-EBD9-4564-8137-AEFC18CD79CA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3E85-4580-BF16-E22396AD789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EB89A54-BFDF-4F0F-9F14-AAAE20BF78F4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5A5222E5-1A5D-4DB2-AD3D-C7FD91C77A69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3E85-4580-BF16-E22396AD789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25F5AF3-76FE-412E-9DE4-18F0764DB0CF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266BC787-5875-4BEA-B28B-4A4801BF675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3E85-4580-BF16-E22396AD789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A53164D-F2AE-447E-93BC-95B327C4A6A0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15D866F-AF40-4423-80E4-307C3AC9D01D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3E85-4580-BF16-E22396AD789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50230E4-5EE0-4B53-962C-0118450F7631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9E59729E-D03F-4924-B518-F9ED3A8D197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3E85-4580-BF16-E22396AD789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0AFCD66-0D62-4B74-82BF-5C552597C06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51B9872-A45C-457A-96F1-8EAD5E8B786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3E85-4580-BF16-E22396AD789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E0FCB36-017E-4369-9805-7A4AA1065210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84B10A3-EB1C-4097-85D3-8A05130A5A7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3E85-4580-BF16-E22396AD789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5AE1766-6ED6-43FB-8947-10226C979662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5D5D5E5-51F7-4CCF-8E96-D0F610CC01D3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3E85-4580-BF16-E22396AD789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19853ED-1032-4140-9F06-99415BD6235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1D00B0ED-947B-407B-B87C-86B4D6FA899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3E85-4580-BF16-E22396AD789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8A3F71E-FBA6-4EAC-81E0-43BD6E399669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DBE8259-92F5-4748-903F-F2D4F427B9CA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3E85-4580-BF16-E22396AD789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20BD901-16E1-4920-A0A8-C7156168317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82AE9918-80E0-44CD-BAE9-78BB068A307E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3E85-4580-BF16-E22396AD789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C1D0FEC-19BF-4FF2-8C8E-3059E65FDE7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71FFA63-FE08-4694-8A96-603D04A3DB9C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3E85-4580-BF16-E22396AD789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AB2AB2E-E0A4-4B9E-AE4F-5F2E35AB718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49979F2-2FB6-49BD-B10A-4516EC65F2D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3E85-4580-BF16-E22396AD789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F461B47-BDE3-48F0-90EB-99A178FE185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D7EC60BC-FEDD-4918-A291-6F558D92B3D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3E85-4580-BF16-E22396AD789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AA2888A-48E9-48A7-8477-1ADFBE65AE8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EBA42DA1-76C9-4FBF-8EB3-5244DDA4967F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3E85-4580-BF16-E22396AD789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AFF3C92-980D-49C7-B09B-DE89CA4704D8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05AC1AF3-D550-49E8-BDA1-BEB54A4DF66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3E85-4580-BF16-E22396AD789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BCA939E-6190-419B-8B73-336EEA3AD485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3F07F258-A53B-48A6-8E48-CF98BB27F36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3E85-4580-BF16-E22396AD789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6FC21D6-7D01-4BD4-85B9-1DA4A239D5F7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C6CD843-B644-413F-8CEA-14DC33E669A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3E85-4580-BF16-E22396AD789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3965AB5-D615-4AFF-A31F-73405F4A9C39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592909CC-2E05-4D30-8E85-75762EF69FCE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3E85-4580-BF16-E22396AD789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3011DF3-9A3F-4BD3-9229-9920C27EF2F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A80557F-75C4-46B4-8061-85154B5B8102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3E85-4580-BF16-E22396AD789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21E471D-7292-4E7F-8036-3713E40F645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2CDCB616-D749-4F8D-95FA-73D460DF6D98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3E85-4580-BF16-E22396AD789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1A028AD-608C-4670-BC6B-A8E8FC952566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97698EC-6814-4FE5-A77B-E9C30A2FE5E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3E85-4580-BF16-E22396AD789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8EBDB4A-C431-44B5-9AC4-FED564AB33DD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90DFE13-BB9A-49AD-93F2-FE960334B872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3E85-4580-BF16-E22396AD789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CC18506-6FED-4243-9683-CA6C1384A0CE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8287CC95-317C-46B8-8F5F-1F69DA87CB7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3E85-4580-BF16-E22396AD789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B42219F-9F0C-4C9E-8EF8-78EC3F206ED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7E3A570-5087-44D4-BCDB-6E5AAF85E85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3E85-4580-BF16-E22396AD789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200CFAB-5881-4CD4-A502-B5B1A2EA7C01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5879EFC-3F8F-4ADB-9D02-34A7D01B5B0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3E85-4580-BF16-E22396AD789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E0C31ED-96E8-4F46-AB09-6E7936D8B6AE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0D914B5A-182D-494E-9214-F8529EC37DB3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3E85-4580-BF16-E22396AD789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30898E6D-8620-49F5-B7EC-9E3C7D4941AA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7C1A8011-6C65-464D-88A7-657C95106194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79B-4220-A6EB-D337D0E7922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0036A3D6-E859-487B-939E-60EAA43D20B8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40DE975E-E554-42DB-AC5F-70E7861E4780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79B-4220-A6EB-D337D0E7922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6C6633EE-B74D-4B4E-B11F-7B85A3476EE1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1352074D-2C26-4705-8659-0DA3193B188D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9B-4220-A6EB-D337D0E792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Adatok!$A$4:$A$35</c:f>
              <c:numCache>
                <c:formatCode>General</c:formatCode>
                <c:ptCount val="32"/>
              </c:numCache>
            </c:numRef>
          </c:cat>
          <c:val>
            <c:numRef>
              <c:f>Adatok!$AP$4:$AP$35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Adatok!$AQ$4:$AQ$35</c15:f>
                <c15:dlblRangeCache>
                  <c:ptCount val="32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-</c:v>
                  </c:pt>
                  <c:pt idx="18">
                    <c:v>-</c:v>
                  </c:pt>
                  <c:pt idx="19">
                    <c:v>-</c:v>
                  </c:pt>
                  <c:pt idx="20">
                    <c:v>-</c:v>
                  </c:pt>
                  <c:pt idx="21">
                    <c:v>-</c:v>
                  </c:pt>
                  <c:pt idx="22">
                    <c:v>-</c:v>
                  </c:pt>
                  <c:pt idx="23">
                    <c:v>-</c:v>
                  </c:pt>
                  <c:pt idx="24">
                    <c:v>-</c:v>
                  </c:pt>
                  <c:pt idx="25">
                    <c:v>-</c:v>
                  </c:pt>
                  <c:pt idx="26">
                    <c:v>-</c:v>
                  </c:pt>
                  <c:pt idx="27">
                    <c:v>-</c:v>
                  </c:pt>
                  <c:pt idx="28">
                    <c:v>-</c:v>
                  </c:pt>
                  <c:pt idx="29">
                    <c:v>-</c:v>
                  </c:pt>
                  <c:pt idx="30">
                    <c:v>-</c:v>
                  </c:pt>
                  <c:pt idx="31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3E85-4580-BF16-E22396AD78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8546671"/>
        <c:axId val="1118544175"/>
      </c:barChart>
      <c:catAx>
        <c:axId val="111854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18544175"/>
        <c:crosses val="autoZero"/>
        <c:auto val="0"/>
        <c:lblAlgn val="ctr"/>
        <c:lblOffset val="100"/>
        <c:noMultiLvlLbl val="0"/>
      </c:catAx>
      <c:valAx>
        <c:axId val="11185441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18546671"/>
        <c:crosses val="autoZero"/>
        <c:crossBetween val="between"/>
        <c:majorUnit val="0.1500000000000000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607834</xdr:colOff>
      <xdr:row>0</xdr:row>
      <xdr:rowOff>2946</xdr:rowOff>
    </xdr:from>
    <xdr:to>
      <xdr:col>9</xdr:col>
      <xdr:colOff>607833</xdr:colOff>
      <xdr:row>12</xdr:row>
      <xdr:rowOff>121175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0</xdr:row>
      <xdr:rowOff>6</xdr:rowOff>
    </xdr:from>
    <xdr:to>
      <xdr:col>14</xdr:col>
      <xdr:colOff>380999</xdr:colOff>
      <xdr:row>31</xdr:row>
      <xdr:rowOff>142874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AS43"/>
  <sheetViews>
    <sheetView tabSelected="1" zoomScale="145" zoomScaleNormal="145" workbookViewId="0">
      <pane xSplit="4" ySplit="3" topLeftCell="I4" activePane="bottomRight" state="frozen"/>
      <selection pane="topRight" activeCell="E1" sqref="E1"/>
      <selection pane="bottomLeft" activeCell="A4" sqref="A4"/>
      <selection pane="bottomRight" activeCell="O3" sqref="O3"/>
    </sheetView>
  </sheetViews>
  <sheetFormatPr defaultColWidth="9.140625" defaultRowHeight="12.75" x14ac:dyDescent="0.2"/>
  <cols>
    <col min="1" max="1" width="21.5703125" style="2" bestFit="1" customWidth="1"/>
    <col min="2" max="2" width="3.28515625" style="3" hidden="1" customWidth="1"/>
    <col min="3" max="4" width="4.85546875" style="1" customWidth="1"/>
    <col min="5" max="5" width="6.5703125" style="1" customWidth="1"/>
    <col min="6" max="7" width="4.42578125" style="1" bestFit="1" customWidth="1"/>
    <col min="8" max="8" width="4.42578125" style="1" customWidth="1"/>
    <col min="9" max="9" width="4" style="1" bestFit="1" customWidth="1"/>
    <col min="10" max="10" width="6.42578125" style="1" bestFit="1" customWidth="1"/>
    <col min="11" max="11" width="4.5703125" style="1" bestFit="1" customWidth="1"/>
    <col min="12" max="12" width="4" style="1" bestFit="1" customWidth="1"/>
    <col min="13" max="14" width="4.5703125" style="1" bestFit="1" customWidth="1"/>
    <col min="15" max="15" width="4.42578125" style="1" bestFit="1" customWidth="1"/>
    <col min="16" max="16" width="4" style="1" bestFit="1" customWidth="1"/>
    <col min="17" max="17" width="4.140625" style="1" bestFit="1" customWidth="1"/>
    <col min="18" max="18" width="4.42578125" style="1" bestFit="1" customWidth="1"/>
    <col min="19" max="19" width="4" style="1" bestFit="1" customWidth="1"/>
    <col min="20" max="20" width="6.42578125" style="1" bestFit="1" customWidth="1"/>
    <col min="21" max="21" width="4.42578125" style="1" bestFit="1" customWidth="1"/>
    <col min="22" max="23" width="4.5703125" style="1" bestFit="1" customWidth="1"/>
    <col min="24" max="24" width="6.5703125" style="1" bestFit="1" customWidth="1"/>
    <col min="25" max="25" width="4.42578125" style="1" bestFit="1" customWidth="1"/>
    <col min="26" max="26" width="6.42578125" style="1" bestFit="1" customWidth="1"/>
    <col min="27" max="27" width="6.7109375" style="1" bestFit="1" customWidth="1"/>
    <col min="28" max="28" width="4.5703125" style="1" bestFit="1" customWidth="1"/>
    <col min="29" max="29" width="4.42578125" style="1" bestFit="1" customWidth="1"/>
    <col min="30" max="31" width="6.42578125" style="1" bestFit="1" customWidth="1"/>
    <col min="32" max="33" width="5.28515625" style="1" customWidth="1"/>
    <col min="34" max="34" width="4.42578125" style="1" bestFit="1" customWidth="1"/>
    <col min="35" max="35" width="4.42578125" style="1" customWidth="1"/>
    <col min="36" max="36" width="4.140625" style="1" bestFit="1" customWidth="1"/>
    <col min="37" max="37" width="6.5703125" style="1" bestFit="1" customWidth="1"/>
    <col min="38" max="38" width="4.42578125" style="1" bestFit="1" customWidth="1"/>
    <col min="39" max="40" width="6.5703125" style="1" customWidth="1"/>
    <col min="41" max="41" width="6" style="28" bestFit="1" customWidth="1"/>
    <col min="42" max="42" width="6.42578125" style="28" customWidth="1"/>
    <col min="43" max="43" width="13.140625" style="28" customWidth="1"/>
    <col min="44" max="44" width="26.7109375" style="1" customWidth="1"/>
    <col min="45" max="45" width="13.85546875" style="28" customWidth="1"/>
    <col min="46" max="16384" width="9.140625" style="1"/>
  </cols>
  <sheetData>
    <row r="1" spans="1:45" s="28" customFormat="1" ht="134.25" customHeight="1" thickTop="1" thickBot="1" x14ac:dyDescent="0.25">
      <c r="A1" s="99" t="s">
        <v>70</v>
      </c>
      <c r="B1" s="97" t="s">
        <v>6</v>
      </c>
      <c r="C1" s="97" t="s">
        <v>0</v>
      </c>
      <c r="D1" s="97" t="s">
        <v>27</v>
      </c>
      <c r="E1" s="82" t="s">
        <v>20</v>
      </c>
      <c r="F1" s="85" t="s">
        <v>64</v>
      </c>
      <c r="G1" s="86" t="s">
        <v>65</v>
      </c>
      <c r="H1" s="86" t="s">
        <v>66</v>
      </c>
      <c r="I1" s="86" t="s">
        <v>68</v>
      </c>
      <c r="J1" s="86" t="s">
        <v>67</v>
      </c>
      <c r="K1" s="86" t="s">
        <v>69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7"/>
      <c r="AM1" s="84" t="s">
        <v>21</v>
      </c>
      <c r="AN1" s="26" t="s">
        <v>22</v>
      </c>
      <c r="AO1" s="91" t="s">
        <v>5</v>
      </c>
      <c r="AP1" s="92"/>
      <c r="AQ1" s="95">
        <f>IF(COUNT(4:35)&gt;0,AVERAGE(AQ4:AQ35),"-")</f>
        <v>1</v>
      </c>
      <c r="AR1" s="88"/>
      <c r="AS1" s="27" t="s">
        <v>26</v>
      </c>
    </row>
    <row r="2" spans="1:45" s="33" customFormat="1" ht="15" customHeight="1" thickTop="1" x14ac:dyDescent="0.2">
      <c r="A2" s="100"/>
      <c r="B2" s="98"/>
      <c r="C2" s="98"/>
      <c r="D2" s="98"/>
      <c r="E2" s="29"/>
      <c r="F2" s="83">
        <v>1</v>
      </c>
      <c r="G2" s="83">
        <v>2</v>
      </c>
      <c r="H2" s="83">
        <v>3</v>
      </c>
      <c r="I2" s="83">
        <v>4</v>
      </c>
      <c r="J2" s="83">
        <v>5</v>
      </c>
      <c r="K2" s="83">
        <v>6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30"/>
      <c r="AN2" s="31"/>
      <c r="AO2" s="93"/>
      <c r="AP2" s="94"/>
      <c r="AQ2" s="96"/>
      <c r="AR2" s="89"/>
      <c r="AS2" s="32">
        <v>0.02</v>
      </c>
    </row>
    <row r="3" spans="1:45" s="42" customFormat="1" ht="15" x14ac:dyDescent="0.2">
      <c r="A3" s="34" t="s">
        <v>2</v>
      </c>
      <c r="B3" s="35"/>
      <c r="C3" s="55" t="s">
        <v>1</v>
      </c>
      <c r="D3" s="55"/>
      <c r="E3" s="36"/>
      <c r="F3" s="37">
        <v>1</v>
      </c>
      <c r="G3" s="37">
        <v>1</v>
      </c>
      <c r="H3" s="37">
        <v>1</v>
      </c>
      <c r="I3" s="37">
        <v>1</v>
      </c>
      <c r="J3" s="37">
        <v>1</v>
      </c>
      <c r="K3" s="37">
        <v>1</v>
      </c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6">
        <v>0</v>
      </c>
      <c r="AN3" s="36">
        <v>0</v>
      </c>
      <c r="AO3" s="38">
        <f>SUM($F3:AL3)+$E$3+$AM$3+$AN$3</f>
        <v>6</v>
      </c>
      <c r="AP3" s="39">
        <f t="shared" ref="AP3" si="0">AO3/$AO$3</f>
        <v>1</v>
      </c>
      <c r="AQ3" s="40" t="s">
        <v>3</v>
      </c>
      <c r="AR3" s="41" t="s">
        <v>15</v>
      </c>
      <c r="AS3" s="41" t="s">
        <v>23</v>
      </c>
    </row>
    <row r="4" spans="1:45" s="63" customFormat="1" ht="13.5" customHeight="1" x14ac:dyDescent="0.2">
      <c r="A4" s="72"/>
      <c r="B4" s="15"/>
      <c r="C4" s="16" t="s">
        <v>1</v>
      </c>
      <c r="D4" s="17"/>
      <c r="E4" s="57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7"/>
      <c r="AN4" s="57"/>
      <c r="AO4" s="59">
        <f>IF($C4="ü",SUM($F4:AL4)+$E4+$AM4+$AN4,"")</f>
        <v>0</v>
      </c>
      <c r="AP4" s="60">
        <f>IF($C4="ü",AO4/AO$3,"")</f>
        <v>0</v>
      </c>
      <c r="AQ4" s="56">
        <f>IF($C4="ü",VLOOKUP(AP4,Jegyek!$A$2:$D$7,3),"-")</f>
        <v>1</v>
      </c>
      <c r="AR4" s="61"/>
      <c r="AS4" s="62" t="str">
        <f>IF($C4="ü",IF(VLOOKUP((AP4+$AS$2),Jegyek!$A$2:$D$7,3)&lt;&gt;AQ4,"ponthatáron",""),"")</f>
        <v/>
      </c>
    </row>
    <row r="5" spans="1:45" s="63" customFormat="1" ht="13.5" customHeight="1" x14ac:dyDescent="0.2">
      <c r="A5"/>
      <c r="B5" s="73"/>
      <c r="C5" s="74" t="s">
        <v>1</v>
      </c>
      <c r="D5" s="75"/>
      <c r="E5" s="76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6"/>
      <c r="AN5" s="76"/>
      <c r="AO5" s="59">
        <f>IF($C5="ü",SUM($F5:AL5)+$E5+$AM5+$AN5,"")</f>
        <v>0</v>
      </c>
      <c r="AP5" s="60">
        <f t="shared" ref="AP5" si="1">IF($C5="ü",AO5/AO$3,"")</f>
        <v>0</v>
      </c>
      <c r="AQ5" s="56">
        <f>IF($C5="ü",VLOOKUP(AP5,Jegyek!$A$2:$D$7,3),"-")</f>
        <v>1</v>
      </c>
      <c r="AR5" s="61"/>
      <c r="AS5" s="62"/>
    </row>
    <row r="6" spans="1:45" s="63" customFormat="1" ht="13.5" customHeight="1" x14ac:dyDescent="0.2">
      <c r="A6"/>
      <c r="B6" s="4"/>
      <c r="C6" s="74" t="s">
        <v>1</v>
      </c>
      <c r="D6" s="19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4"/>
      <c r="AN6" s="64"/>
      <c r="AO6" s="59">
        <f>IF($C6="ü",SUM($F6:AL6)+$E6+$AM6+$AN6,"")</f>
        <v>0</v>
      </c>
      <c r="AP6" s="60">
        <f t="shared" ref="AP6" si="2">IF($C6="ü",AO6/AO$3,"")</f>
        <v>0</v>
      </c>
      <c r="AQ6" s="56">
        <f>IF($C6="ü",VLOOKUP(AP6,Jegyek!$A$2:$D$7,3),"-")</f>
        <v>1</v>
      </c>
      <c r="AR6" s="61"/>
      <c r="AS6" s="62" t="str">
        <f>IF($C6="ü",IF(VLOOKUP((AP6+$AS$2),Jegyek!$A$2:$D$7,3)&lt;&gt;AQ6,"ponthatáron",""),"")</f>
        <v/>
      </c>
    </row>
    <row r="7" spans="1:45" s="63" customFormat="1" ht="13.5" customHeight="1" x14ac:dyDescent="0.2">
      <c r="A7"/>
      <c r="B7" s="4"/>
      <c r="C7" s="74" t="s">
        <v>1</v>
      </c>
      <c r="D7" s="19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4"/>
      <c r="AN7" s="64"/>
      <c r="AO7" s="59">
        <f>IF($C7="ü",SUM($F7:AL7)+$E7+$AM7+$AN7,"")</f>
        <v>0</v>
      </c>
      <c r="AP7" s="60">
        <f t="shared" ref="AP7:AP35" si="3">IF($C7="ü",AO7/AO$3,"")</f>
        <v>0</v>
      </c>
      <c r="AQ7" s="56">
        <f>IF($C7="ü",VLOOKUP(AP7,Jegyek!$A$2:$D$7,3),"-")</f>
        <v>1</v>
      </c>
      <c r="AR7" s="61"/>
      <c r="AS7" s="62" t="str">
        <f>IF($C7="ü",IF(VLOOKUP((AP7+$AS$2),Jegyek!$A$2:$D$7,3)&lt;&gt;AQ7,"ponthatáron",""),"")</f>
        <v/>
      </c>
    </row>
    <row r="8" spans="1:45" s="63" customFormat="1" ht="13.5" customHeight="1" x14ac:dyDescent="0.2">
      <c r="A8"/>
      <c r="B8" s="4"/>
      <c r="C8" s="74" t="s">
        <v>1</v>
      </c>
      <c r="D8" s="19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4"/>
      <c r="AN8" s="64"/>
      <c r="AO8" s="59">
        <f>IF($C8="ü",SUM($F8:AL8)+$E8+$AM8+$AN8,"")</f>
        <v>0</v>
      </c>
      <c r="AP8" s="60">
        <f t="shared" si="3"/>
        <v>0</v>
      </c>
      <c r="AQ8" s="56">
        <f>IF($C8="ü",VLOOKUP(AP8,Jegyek!$A$2:$D$7,3),"-")</f>
        <v>1</v>
      </c>
      <c r="AR8" s="61"/>
      <c r="AS8" s="62" t="str">
        <f>IF($C8="ü",IF(VLOOKUP((AP8+$AS$2),Jegyek!$A$2:$D$7,3)&lt;&gt;AQ8,"ponthatáron",""),"")</f>
        <v/>
      </c>
    </row>
    <row r="9" spans="1:45" s="63" customFormat="1" ht="13.5" customHeight="1" x14ac:dyDescent="0.2">
      <c r="A9"/>
      <c r="B9" s="4"/>
      <c r="C9" s="74" t="s">
        <v>1</v>
      </c>
      <c r="D9" s="19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4"/>
      <c r="AN9" s="64"/>
      <c r="AO9" s="59">
        <f>IF($C9="ü",SUM($F9:AL9)+$E9+$AM9+$AN9,"")</f>
        <v>0</v>
      </c>
      <c r="AP9" s="60">
        <f t="shared" si="3"/>
        <v>0</v>
      </c>
      <c r="AQ9" s="56">
        <f>IF($C9="ü",VLOOKUP(AP9,Jegyek!$A$2:$D$7,3),"-")</f>
        <v>1</v>
      </c>
      <c r="AR9" s="61"/>
      <c r="AS9" s="62" t="str">
        <f>IF($C9="ü",IF(VLOOKUP((AP9+$AS$2),Jegyek!$A$2:$D$7,3)&lt;&gt;AQ9,"ponthatáron",""),"")</f>
        <v/>
      </c>
    </row>
    <row r="10" spans="1:45" s="63" customFormat="1" ht="13.5" customHeight="1" x14ac:dyDescent="0.2">
      <c r="A10"/>
      <c r="B10" s="4"/>
      <c r="C10" s="74" t="s">
        <v>1</v>
      </c>
      <c r="D10" s="19"/>
      <c r="E10" s="64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4"/>
      <c r="AN10" s="64"/>
      <c r="AO10" s="59">
        <f>IF($C10="ü",SUM($F10:AL10)+$E10+$AM10+$AN10,"")</f>
        <v>0</v>
      </c>
      <c r="AP10" s="60">
        <f t="shared" si="3"/>
        <v>0</v>
      </c>
      <c r="AQ10" s="56">
        <f>IF($C10="ü",VLOOKUP(AP10,Jegyek!$A$2:$D$7,3),"-")</f>
        <v>1</v>
      </c>
      <c r="AR10" s="61"/>
      <c r="AS10" s="62" t="str">
        <f>IF($C10="ü",IF(VLOOKUP((AP10+$AS$2),Jegyek!$A$2:$D$7,3)&lt;&gt;AQ10,"ponthatáron",""),"")</f>
        <v/>
      </c>
    </row>
    <row r="11" spans="1:45" s="63" customFormat="1" ht="13.5" customHeight="1" x14ac:dyDescent="0.2">
      <c r="A11"/>
      <c r="B11" s="4"/>
      <c r="C11" s="74" t="s">
        <v>1</v>
      </c>
      <c r="D11" s="19"/>
      <c r="E11" s="64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4"/>
      <c r="AN11" s="64"/>
      <c r="AO11" s="59">
        <f>IF($C11="ü",SUM($F11:AL11)+$E11+$AM11+$AN11,"")</f>
        <v>0</v>
      </c>
      <c r="AP11" s="60">
        <f t="shared" si="3"/>
        <v>0</v>
      </c>
      <c r="AQ11" s="56">
        <f>IF($C11="ü",VLOOKUP(AP11,Jegyek!$A$2:$D$7,3),"-")</f>
        <v>1</v>
      </c>
      <c r="AR11" s="61"/>
      <c r="AS11" s="62" t="str">
        <f>IF($C11="ü",IF(VLOOKUP((AP11+$AS$2),Jegyek!$A$2:$D$7,3)&lt;&gt;AQ11,"ponthatáron",""),"")</f>
        <v/>
      </c>
    </row>
    <row r="12" spans="1:45" s="63" customFormat="1" ht="13.5" customHeight="1" x14ac:dyDescent="0.2">
      <c r="A12"/>
      <c r="B12" s="4"/>
      <c r="C12" s="74" t="s">
        <v>1</v>
      </c>
      <c r="D12" s="19"/>
      <c r="E12" s="64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4"/>
      <c r="AN12" s="64"/>
      <c r="AO12" s="59">
        <f>IF($C12="ü",SUM($F12:AL12)+$E12+$AM12+$AN12,"")</f>
        <v>0</v>
      </c>
      <c r="AP12" s="60">
        <f t="shared" si="3"/>
        <v>0</v>
      </c>
      <c r="AQ12" s="56">
        <f>IF($C12="ü",VLOOKUP(AP12,Jegyek!$A$2:$D$7,3),"-")</f>
        <v>1</v>
      </c>
      <c r="AR12" s="61"/>
      <c r="AS12" s="62" t="str">
        <f>IF($C12="ü",IF(VLOOKUP((AP12+$AS$2),Jegyek!$A$2:$D$7,3)&lt;&gt;AQ12,"ponthatáron",""),"")</f>
        <v/>
      </c>
    </row>
    <row r="13" spans="1:45" s="63" customFormat="1" ht="13.5" customHeight="1" x14ac:dyDescent="0.2">
      <c r="A13"/>
      <c r="B13" s="4"/>
      <c r="C13" s="74" t="s">
        <v>1</v>
      </c>
      <c r="D13" s="19"/>
      <c r="E13" s="64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4"/>
      <c r="AN13" s="64"/>
      <c r="AO13" s="59">
        <f>IF($C13="ü",SUM($F13:AL13)+$E13+$AM13+$AN13,"")</f>
        <v>0</v>
      </c>
      <c r="AP13" s="60">
        <f t="shared" ref="AP13" si="4">IF($C13="ü",AO13/AO$3,"")</f>
        <v>0</v>
      </c>
      <c r="AQ13" s="56">
        <f>IF($C13="ü",VLOOKUP(AP13,Jegyek!$A$2:$D$7,3),"-")</f>
        <v>1</v>
      </c>
      <c r="AR13" s="61"/>
      <c r="AS13" s="62"/>
    </row>
    <row r="14" spans="1:45" s="63" customFormat="1" ht="13.5" customHeight="1" x14ac:dyDescent="0.2">
      <c r="A14"/>
      <c r="B14" s="4"/>
      <c r="C14" s="74" t="s">
        <v>1</v>
      </c>
      <c r="D14" s="19"/>
      <c r="E14" s="64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4"/>
      <c r="AN14" s="64"/>
      <c r="AO14" s="59">
        <f>IF($C14="ü",SUM($F14:AL14)+$E14+$AM14+$AN14,"")</f>
        <v>0</v>
      </c>
      <c r="AP14" s="60">
        <f t="shared" si="3"/>
        <v>0</v>
      </c>
      <c r="AQ14" s="56">
        <f>IF($C14="ü",VLOOKUP(AP14,Jegyek!$A$2:$D$7,3),"-")</f>
        <v>1</v>
      </c>
      <c r="AR14" s="61"/>
      <c r="AS14" s="62" t="str">
        <f>IF($C14="ü",IF(VLOOKUP((AP14+$AS$2),Jegyek!$A$2:$D$7,3)&lt;&gt;AQ14,"ponthatáron",""),"")</f>
        <v/>
      </c>
    </row>
    <row r="15" spans="1:45" s="63" customFormat="1" ht="13.5" customHeight="1" x14ac:dyDescent="0.2">
      <c r="A15"/>
      <c r="B15" s="4"/>
      <c r="C15" s="74" t="s">
        <v>1</v>
      </c>
      <c r="D15" s="19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4"/>
      <c r="AN15" s="64"/>
      <c r="AO15" s="59">
        <f>IF($C15="ü",SUM($F15:AL15)+$E15+$AM15+$AN15,"")</f>
        <v>0</v>
      </c>
      <c r="AP15" s="60">
        <f t="shared" si="3"/>
        <v>0</v>
      </c>
      <c r="AQ15" s="56">
        <f>IF($C15="ü",VLOOKUP(AP15,Jegyek!$A$2:$D$7,3),"-")</f>
        <v>1</v>
      </c>
      <c r="AR15" s="61"/>
      <c r="AS15" s="62" t="str">
        <f>IF($C15="ü",IF(VLOOKUP((AP15+$AS$2),Jegyek!$A$2:$D$7,3)&lt;&gt;AQ15,"ponthatáron",""),"")</f>
        <v/>
      </c>
    </row>
    <row r="16" spans="1:45" s="63" customFormat="1" ht="13.5" customHeight="1" x14ac:dyDescent="0.2">
      <c r="A16"/>
      <c r="B16" s="4"/>
      <c r="C16" s="74" t="s">
        <v>1</v>
      </c>
      <c r="D16" s="19"/>
      <c r="E16" s="64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4"/>
      <c r="AN16" s="64"/>
      <c r="AO16" s="59">
        <f>IF($C16="ü",SUM($F16:AL16)+$E16+$AM16+$AN16,"")</f>
        <v>0</v>
      </c>
      <c r="AP16" s="60">
        <f t="shared" ref="AP16" si="5">IF($C16="ü",AO16/AO$3,"")</f>
        <v>0</v>
      </c>
      <c r="AQ16" s="56">
        <f>IF($C16="ü",VLOOKUP(AP16,Jegyek!$A$2:$D$7,3),"-")</f>
        <v>1</v>
      </c>
      <c r="AR16" s="61"/>
      <c r="AS16" s="62"/>
    </row>
    <row r="17" spans="1:45" s="63" customFormat="1" ht="13.5" customHeight="1" x14ac:dyDescent="0.2">
      <c r="A17"/>
      <c r="B17" s="4"/>
      <c r="C17" s="74" t="s">
        <v>1</v>
      </c>
      <c r="D17" s="19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4"/>
      <c r="AN17" s="64"/>
      <c r="AO17" s="59">
        <f>IF($C17="ü",SUM($F17:AL17)+$E17+$AM17+$AN17,"")</f>
        <v>0</v>
      </c>
      <c r="AP17" s="60">
        <f t="shared" si="3"/>
        <v>0</v>
      </c>
      <c r="AQ17" s="56">
        <f>IF($C17="ü",VLOOKUP(AP17,Jegyek!$A$2:$D$7,3),"-")</f>
        <v>1</v>
      </c>
      <c r="AR17" s="61"/>
      <c r="AS17" s="62"/>
    </row>
    <row r="18" spans="1:45" s="63" customFormat="1" ht="13.5" customHeight="1" x14ac:dyDescent="0.2">
      <c r="A18"/>
      <c r="B18" s="4"/>
      <c r="C18" s="74" t="s">
        <v>1</v>
      </c>
      <c r="D18" s="19"/>
      <c r="E18" s="64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4"/>
      <c r="AN18" s="64"/>
      <c r="AO18" s="59">
        <f>IF($C18="ü",SUM($F18:AL18)+$E18+$AM18+$AN18,"")</f>
        <v>0</v>
      </c>
      <c r="AP18" s="60">
        <f t="shared" si="3"/>
        <v>0</v>
      </c>
      <c r="AQ18" s="56">
        <f>IF($C18="ü",VLOOKUP(AP18,Jegyek!$A$2:$D$7,3),"-")</f>
        <v>1</v>
      </c>
      <c r="AR18" s="61"/>
      <c r="AS18" s="62" t="str">
        <f>IF($C18="ü",IF(VLOOKUP((AP18+$AS$2),Jegyek!$A$2:$D$7,3)&lt;&gt;AQ18,"ponthatáron",""),"")</f>
        <v/>
      </c>
    </row>
    <row r="19" spans="1:45" s="63" customFormat="1" ht="13.5" customHeight="1" x14ac:dyDescent="0.2">
      <c r="A19"/>
      <c r="B19" s="4"/>
      <c r="C19" s="74" t="s">
        <v>1</v>
      </c>
      <c r="D19" s="19"/>
      <c r="E19" s="64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4"/>
      <c r="AN19" s="64"/>
      <c r="AO19" s="59">
        <f>IF($C19="ü",SUM($F19:AL19)+$E19+$AM19+$AN19,"")</f>
        <v>0</v>
      </c>
      <c r="AP19" s="60">
        <f t="shared" si="3"/>
        <v>0</v>
      </c>
      <c r="AQ19" s="56">
        <f>IF($C19="ü",VLOOKUP(AP19,Jegyek!$A$2:$D$7,3),"-")</f>
        <v>1</v>
      </c>
      <c r="AR19" s="61"/>
      <c r="AS19" s="62" t="str">
        <f>IF($C19="ü",IF(VLOOKUP((AP19+$AS$2),Jegyek!$A$2:$D$7,3)&lt;&gt;AQ19,"ponthatáron",""),"")</f>
        <v/>
      </c>
    </row>
    <row r="20" spans="1:45" s="63" customFormat="1" ht="13.5" customHeight="1" x14ac:dyDescent="0.2">
      <c r="A20"/>
      <c r="B20" s="4"/>
      <c r="C20" s="74" t="s">
        <v>1</v>
      </c>
      <c r="D20" s="19"/>
      <c r="E20" s="64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4"/>
      <c r="AN20" s="64"/>
      <c r="AO20" s="59">
        <f>IF($C20="ü",SUM($F20:AL20)+$E20+$AM20+$AN20,"")</f>
        <v>0</v>
      </c>
      <c r="AP20" s="60">
        <f t="shared" si="3"/>
        <v>0</v>
      </c>
      <c r="AQ20" s="56">
        <f>IF($C20="ü",VLOOKUP(AP20,Jegyek!$A$2:$D$7,3),"-")</f>
        <v>1</v>
      </c>
      <c r="AR20" s="61"/>
      <c r="AS20" s="62" t="str">
        <f>IF($C20="ü",IF(VLOOKUP((AP20+$AS$2),Jegyek!$A$2:$D$7,3)&lt;&gt;AQ20,"ponthatáron",""),"")</f>
        <v/>
      </c>
    </row>
    <row r="21" spans="1:45" s="63" customFormat="1" ht="13.5" customHeight="1" x14ac:dyDescent="0.2">
      <c r="A21"/>
      <c r="B21" s="4"/>
      <c r="C21" s="74"/>
      <c r="D21" s="19"/>
      <c r="E21" s="64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4"/>
      <c r="AN21" s="64"/>
      <c r="AO21" s="59" t="str">
        <f>IF($C21="ü",SUM($F21:AL21)+$E21+$AM21+$AN21,"")</f>
        <v/>
      </c>
      <c r="AP21" s="60" t="str">
        <f t="shared" si="3"/>
        <v/>
      </c>
      <c r="AQ21" s="56" t="str">
        <f>IF($C21="ü",VLOOKUP(AP21,Jegyek!$A$2:$D$7,3),"-")</f>
        <v>-</v>
      </c>
      <c r="AR21" s="61"/>
      <c r="AS21" s="62" t="str">
        <f>IF($C21="ü",IF(VLOOKUP((AP21+$AS$2),Jegyek!$A$2:$D$7,3)&lt;&gt;AQ21,"ponthatáron",""),"")</f>
        <v/>
      </c>
    </row>
    <row r="22" spans="1:45" s="63" customFormat="1" ht="13.5" customHeight="1" x14ac:dyDescent="0.2">
      <c r="A22" s="72"/>
      <c r="B22" s="4"/>
      <c r="C22" s="18"/>
      <c r="D22" s="19"/>
      <c r="E22" s="64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4"/>
      <c r="AN22" s="64"/>
      <c r="AO22" s="59" t="str">
        <f>IF($C22="ü",SUM($F22:AL22)+$E22+$AM22+$AN22,"")</f>
        <v/>
      </c>
      <c r="AP22" s="60" t="str">
        <f t="shared" si="3"/>
        <v/>
      </c>
      <c r="AQ22" s="56" t="str">
        <f>IF($C22="ü",VLOOKUP(AP22,Jegyek!$A$2:$D$7,3),"-")</f>
        <v>-</v>
      </c>
      <c r="AR22" s="61"/>
      <c r="AS22" s="62" t="str">
        <f>IF($C22="ü",IF(VLOOKUP((AP22+$AS$2),Jegyek!$A$2:$D$7,3)&lt;&gt;AQ22,"ponthatáron",""),"")</f>
        <v/>
      </c>
    </row>
    <row r="23" spans="1:45" s="63" customFormat="1" ht="13.5" customHeight="1" x14ac:dyDescent="0.2">
      <c r="A23" s="71"/>
      <c r="B23" s="4"/>
      <c r="C23" s="18"/>
      <c r="D23" s="19"/>
      <c r="E23" s="64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4"/>
      <c r="AN23" s="64"/>
      <c r="AO23" s="59" t="str">
        <f>IF($C23="ü",SUM($F23:AL23)+$E23+$AM23+$AN23,"")</f>
        <v/>
      </c>
      <c r="AP23" s="60" t="str">
        <f t="shared" si="3"/>
        <v/>
      </c>
      <c r="AQ23" s="56" t="str">
        <f>IF($C23="ü",VLOOKUP(AP23,Jegyek!$A$2:$D$7,3),"-")</f>
        <v>-</v>
      </c>
      <c r="AR23" s="61"/>
      <c r="AS23" s="62" t="str">
        <f>IF($C23="ü",IF(VLOOKUP((AP23+$AS$2),Jegyek!$A$2:$D$7,3)&lt;&gt;AQ23,"ponthatáron",""),"")</f>
        <v/>
      </c>
    </row>
    <row r="24" spans="1:45" s="63" customFormat="1" ht="13.5" customHeight="1" x14ac:dyDescent="0.2">
      <c r="A24" s="22"/>
      <c r="B24" s="4"/>
      <c r="C24" s="18"/>
      <c r="D24" s="19"/>
      <c r="E24" s="64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4"/>
      <c r="AN24" s="64"/>
      <c r="AO24" s="59" t="str">
        <f>IF($C24="ü",SUM($F24:AL24)+$E24+$AM24+$AN24,"")</f>
        <v/>
      </c>
      <c r="AP24" s="60" t="str">
        <f t="shared" si="3"/>
        <v/>
      </c>
      <c r="AQ24" s="56" t="str">
        <f>IF($C24="ü",VLOOKUP(AP24,Jegyek!$A$2:$D$7,3),"-")</f>
        <v>-</v>
      </c>
      <c r="AR24" s="61"/>
      <c r="AS24" s="62" t="str">
        <f>IF($C24="ü",IF(VLOOKUP((AP24+$AS$2),Jegyek!$A$2:$D$7,3)&lt;&gt;AQ24,"ponthatáron",""),"")</f>
        <v/>
      </c>
    </row>
    <row r="25" spans="1:45" s="63" customFormat="1" ht="13.5" customHeight="1" x14ac:dyDescent="0.2">
      <c r="A25" s="22"/>
      <c r="B25" s="4"/>
      <c r="C25" s="18"/>
      <c r="D25" s="19"/>
      <c r="E25" s="64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4"/>
      <c r="AN25" s="64"/>
      <c r="AO25" s="59" t="str">
        <f>IF($C25="ü",SUM($F25:AL25)+$E25+$AM25+$AN25,"")</f>
        <v/>
      </c>
      <c r="AP25" s="60" t="str">
        <f t="shared" si="3"/>
        <v/>
      </c>
      <c r="AQ25" s="56" t="str">
        <f>IF($C25="ü",VLOOKUP(AP25,Jegyek!$A$2:$D$7,3),"-")</f>
        <v>-</v>
      </c>
      <c r="AR25" s="61"/>
      <c r="AS25" s="62" t="str">
        <f>IF($C25="ü",IF(VLOOKUP((AP25+$AS$2),Jegyek!$A$2:$D$7,3)&lt;&gt;AQ25,"ponthatáron",""),"")</f>
        <v/>
      </c>
    </row>
    <row r="26" spans="1:45" s="63" customFormat="1" ht="13.5" customHeight="1" x14ac:dyDescent="0.2">
      <c r="A26" s="22"/>
      <c r="B26" s="4"/>
      <c r="C26" s="18"/>
      <c r="D26" s="19"/>
      <c r="E26" s="64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4"/>
      <c r="AN26" s="64"/>
      <c r="AO26" s="59" t="str">
        <f>IF($C26="ü",SUM($F26:AL26)+$E26+$AM26+$AN26,"")</f>
        <v/>
      </c>
      <c r="AP26" s="60" t="str">
        <f t="shared" si="3"/>
        <v/>
      </c>
      <c r="AQ26" s="56" t="str">
        <f>IF($C26="ü",VLOOKUP(AP26,Jegyek!$A$2:$D$7,3),"-")</f>
        <v>-</v>
      </c>
      <c r="AR26" s="61"/>
      <c r="AS26" s="62" t="str">
        <f>IF($C26="ü",IF(VLOOKUP((AP26+$AS$2),Jegyek!$A$2:$D$7,3)&lt;&gt;AQ26,"ponthatáron",""),"")</f>
        <v/>
      </c>
    </row>
    <row r="27" spans="1:45" s="63" customFormat="1" ht="13.5" customHeight="1" x14ac:dyDescent="0.2">
      <c r="A27" s="22"/>
      <c r="B27" s="4"/>
      <c r="C27" s="18"/>
      <c r="D27" s="19"/>
      <c r="E27" s="64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4"/>
      <c r="AN27" s="64"/>
      <c r="AO27" s="59" t="str">
        <f>IF($C27="ü",SUM($F27:AL27)+$E27+$AM27+$AN27,"")</f>
        <v/>
      </c>
      <c r="AP27" s="60" t="str">
        <f t="shared" si="3"/>
        <v/>
      </c>
      <c r="AQ27" s="56" t="str">
        <f>IF($C27="ü",VLOOKUP(AP27,Jegyek!$A$2:$D$7,3),"-")</f>
        <v>-</v>
      </c>
      <c r="AR27" s="61"/>
      <c r="AS27" s="62" t="str">
        <f>IF($C27="ü",IF(VLOOKUP((AP27+$AS$2),Jegyek!$A$2:$D$7,3)&lt;&gt;AQ27,"ponthatáron",""),"")</f>
        <v/>
      </c>
    </row>
    <row r="28" spans="1:45" s="63" customFormat="1" ht="13.5" customHeight="1" x14ac:dyDescent="0.2">
      <c r="A28" s="22"/>
      <c r="B28" s="4"/>
      <c r="C28" s="18"/>
      <c r="D28" s="19"/>
      <c r="E28" s="64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4"/>
      <c r="AN28" s="64"/>
      <c r="AO28" s="59" t="str">
        <f>IF($C28="ü",SUM($F28:AL28)+$E28+$AM28+$AN28,"")</f>
        <v/>
      </c>
      <c r="AP28" s="60" t="str">
        <f t="shared" si="3"/>
        <v/>
      </c>
      <c r="AQ28" s="56" t="str">
        <f>IF($C28="ü",VLOOKUP(AP28,Jegyek!$A$2:$D$7,3),"-")</f>
        <v>-</v>
      </c>
      <c r="AR28" s="61"/>
      <c r="AS28" s="62" t="str">
        <f>IF($C28="ü",IF(VLOOKUP((AP28+$AS$2),Jegyek!$A$2:$D$7,3)&lt;&gt;AQ28,"ponthatáron",""),"")</f>
        <v/>
      </c>
    </row>
    <row r="29" spans="1:45" s="63" customFormat="1" ht="13.5" customHeight="1" x14ac:dyDescent="0.2">
      <c r="A29" s="22"/>
      <c r="B29" s="4"/>
      <c r="C29" s="18"/>
      <c r="D29" s="19"/>
      <c r="E29" s="64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4"/>
      <c r="AN29" s="64"/>
      <c r="AO29" s="59" t="str">
        <f>IF($C29="ü",SUM($F29:AL29)+$E29+$AM29+$AN29,"")</f>
        <v/>
      </c>
      <c r="AP29" s="60" t="str">
        <f t="shared" si="3"/>
        <v/>
      </c>
      <c r="AQ29" s="56" t="str">
        <f>IF($C29="ü",VLOOKUP(AP29,Jegyek!$A$2:$D$7,3),"-")</f>
        <v>-</v>
      </c>
      <c r="AR29" s="61"/>
      <c r="AS29" s="62" t="str">
        <f>IF($C29="ü",IF(VLOOKUP((AP29+$AS$2),Jegyek!$A$2:$D$7,3)&lt;&gt;AQ29,"ponthatáron",""),"")</f>
        <v/>
      </c>
    </row>
    <row r="30" spans="1:45" s="63" customFormat="1" ht="13.5" customHeight="1" x14ac:dyDescent="0.2">
      <c r="A30" s="22"/>
      <c r="B30" s="4"/>
      <c r="C30" s="18"/>
      <c r="D30" s="19"/>
      <c r="E30" s="6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4"/>
      <c r="AN30" s="64"/>
      <c r="AO30" s="59" t="str">
        <f>IF($C30="ü",SUM($F30:AL30)+$E30+$AM30+$AN30,"")</f>
        <v/>
      </c>
      <c r="AP30" s="60" t="str">
        <f t="shared" si="3"/>
        <v/>
      </c>
      <c r="AQ30" s="56" t="str">
        <f>IF($C30="ü",VLOOKUP(AP30,Jegyek!$A$2:$D$7,3),"-")</f>
        <v>-</v>
      </c>
      <c r="AR30" s="61"/>
      <c r="AS30" s="62" t="str">
        <f>IF($C30="ü",IF(VLOOKUP((AP30+$AS$2),Jegyek!$A$2:$D$7,3)&lt;&gt;AQ30,"ponthatáron",""),"")</f>
        <v/>
      </c>
    </row>
    <row r="31" spans="1:45" s="63" customFormat="1" ht="13.5" customHeight="1" x14ac:dyDescent="0.2">
      <c r="A31" s="22"/>
      <c r="B31" s="4"/>
      <c r="C31" s="18"/>
      <c r="D31" s="19"/>
      <c r="E31" s="64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4"/>
      <c r="AN31" s="64"/>
      <c r="AO31" s="59" t="str">
        <f>IF($C31="ü",SUM($F31:AL31)+$E31+$AM31+$AN31,"")</f>
        <v/>
      </c>
      <c r="AP31" s="60" t="str">
        <f t="shared" si="3"/>
        <v/>
      </c>
      <c r="AQ31" s="56" t="str">
        <f>IF($C31="ü",VLOOKUP(AP31,Jegyek!$A$2:$D$7,3),"-")</f>
        <v>-</v>
      </c>
      <c r="AR31" s="61"/>
      <c r="AS31" s="62" t="str">
        <f>IF($C31="ü",IF(VLOOKUP((AP31+$AS$2),Jegyek!$A$2:$D$7,3)&lt;&gt;AQ31,"ponthatáron",""),"")</f>
        <v/>
      </c>
    </row>
    <row r="32" spans="1:45" s="63" customFormat="1" ht="13.5" customHeight="1" x14ac:dyDescent="0.2">
      <c r="A32" s="22"/>
      <c r="B32" s="4"/>
      <c r="C32" s="18"/>
      <c r="D32" s="19"/>
      <c r="E32" s="64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4"/>
      <c r="AN32" s="64"/>
      <c r="AO32" s="59" t="str">
        <f>IF($C32="ü",SUM($F32:AL32)+$E32+$AM32+$AN32,"")</f>
        <v/>
      </c>
      <c r="AP32" s="60" t="str">
        <f t="shared" si="3"/>
        <v/>
      </c>
      <c r="AQ32" s="56" t="str">
        <f>IF($C32="ü",VLOOKUP(AP32,Jegyek!$A$2:$D$7,3),"-")</f>
        <v>-</v>
      </c>
      <c r="AR32" s="61"/>
      <c r="AS32" s="62" t="str">
        <f>IF($C32="ü",IF(VLOOKUP((AP32+$AS$2),Jegyek!$A$2:$D$7,3)&lt;&gt;AQ32,"ponthatáron",""),"")</f>
        <v/>
      </c>
    </row>
    <row r="33" spans="1:45" s="63" customFormat="1" ht="13.5" customHeight="1" x14ac:dyDescent="0.2">
      <c r="A33" s="22"/>
      <c r="B33" s="4"/>
      <c r="C33" s="18"/>
      <c r="D33" s="19"/>
      <c r="E33" s="64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4"/>
      <c r="AN33" s="64"/>
      <c r="AO33" s="59" t="str">
        <f>IF($C33="ü",SUM($F33:AL33)+$E33+$AM33+$AN33,"")</f>
        <v/>
      </c>
      <c r="AP33" s="60" t="str">
        <f t="shared" si="3"/>
        <v/>
      </c>
      <c r="AQ33" s="56" t="str">
        <f>IF($C33="ü",VLOOKUP(AP33,Jegyek!$A$2:$D$7,3),"-")</f>
        <v>-</v>
      </c>
      <c r="AR33" s="61"/>
      <c r="AS33" s="62" t="str">
        <f>IF($C33="ü",IF(VLOOKUP((AP33+$AS$2),Jegyek!$A$2:$D$7,3)&lt;&gt;AQ33,"ponthatáron",""),"")</f>
        <v/>
      </c>
    </row>
    <row r="34" spans="1:45" s="63" customFormat="1" ht="13.5" customHeight="1" x14ac:dyDescent="0.2">
      <c r="A34" s="22"/>
      <c r="B34" s="4"/>
      <c r="C34" s="18"/>
      <c r="D34" s="19"/>
      <c r="E34" s="64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7"/>
      <c r="AN34" s="67"/>
      <c r="AO34" s="59" t="str">
        <f>IF($C34="ü",SUM($F34:AL34)+$E34+$AM34+$AN34,"")</f>
        <v/>
      </c>
      <c r="AP34" s="60" t="str">
        <f t="shared" si="3"/>
        <v/>
      </c>
      <c r="AQ34" s="56" t="str">
        <f>IF($C34="ü",VLOOKUP(AP34,Jegyek!$A$2:$D$7,3),"-")</f>
        <v>-</v>
      </c>
      <c r="AR34" s="61"/>
      <c r="AS34" s="62" t="str">
        <f>IF($C34="ü",IF(VLOOKUP((AP34+$AS$2),Jegyek!$A$2:$D$7,3)&lt;&gt;AQ34,"ponthatáron",""),"")</f>
        <v/>
      </c>
    </row>
    <row r="35" spans="1:45" s="63" customFormat="1" ht="13.5" customHeight="1" x14ac:dyDescent="0.2">
      <c r="A35" s="23"/>
      <c r="B35" s="20"/>
      <c r="C35" s="21"/>
      <c r="D35" s="25"/>
      <c r="E35" s="68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70"/>
      <c r="AN35" s="70"/>
      <c r="AO35" s="59" t="str">
        <f>IF($C35="ü",SUM($F35:AL35)+$E35+$AM35+$AN35,"")</f>
        <v/>
      </c>
      <c r="AP35" s="60" t="str">
        <f t="shared" si="3"/>
        <v/>
      </c>
      <c r="AQ35" s="56" t="str">
        <f>IF($C35="ü",VLOOKUP(AP35,Jegyek!$A$2:$D$7,3),"-")</f>
        <v>-</v>
      </c>
      <c r="AR35" s="61"/>
      <c r="AS35" s="62" t="str">
        <f>IF($C35="ü",IF(VLOOKUP((AP35+$AS$2),Jegyek!$A$2:$D$7,3)&lt;&gt;AQ35,"ponthatáron",""),"")</f>
        <v/>
      </c>
    </row>
    <row r="36" spans="1:45" s="28" customFormat="1" x14ac:dyDescent="0.2">
      <c r="A36" s="46" t="str">
        <f>IF(COUNTA(TanulókNevei)&gt;0,COUNTA(TanulókNevei),"-")</f>
        <v>-</v>
      </c>
      <c r="B36" s="47"/>
      <c r="C36" s="46">
        <f>IF(COUNTA(C4:C35)&gt;0,COUNTIF(C4:C35,"=ü"),"-")</f>
        <v>17</v>
      </c>
      <c r="D36" s="48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3">
        <f>IF(COUNT(AO4:AO35)&gt;0,AVERAGE(AO4:AO35),"-")</f>
        <v>0</v>
      </c>
      <c r="AP36" s="44">
        <f>IF(COUNT(AP4:AP35)&gt;0,AVERAGE(AP4:AP35),"-")</f>
        <v>0</v>
      </c>
      <c r="AQ36" s="45">
        <f>IF(COUNT(AQ4:AQ35)&gt;0,AVERAGE(AQ4:AQ35),"-")</f>
        <v>1</v>
      </c>
      <c r="AR36" s="48"/>
      <c r="AS36" s="48"/>
    </row>
    <row r="37" spans="1:45" s="28" customFormat="1" x14ac:dyDescent="0.2">
      <c r="A37" s="90" t="s">
        <v>16</v>
      </c>
      <c r="B37" s="90"/>
      <c r="C37" s="90"/>
      <c r="E37" s="49" t="str">
        <f>IF(COUNT(E$4:E35)&gt;0,AVERAGE(E$4:E35),"-")</f>
        <v>-</v>
      </c>
      <c r="F37" s="49" t="str">
        <f>IF(COUNT(F$4:F35)&gt;0,AVERAGE(F$4:F35),"-")</f>
        <v>-</v>
      </c>
      <c r="G37" s="49" t="str">
        <f>IF(COUNT(G$4:G35)&gt;0,AVERAGE(G$4:G35),"-")</f>
        <v>-</v>
      </c>
      <c r="H37" s="49"/>
      <c r="I37" s="49" t="str">
        <f>IF(COUNT(I$4:I35)&gt;0,AVERAGE(I$4:I35),"-")</f>
        <v>-</v>
      </c>
      <c r="J37" s="49" t="str">
        <f>IF(COUNT(J$4:J35)&gt;0,AVERAGE(J$4:J35),"-")</f>
        <v>-</v>
      </c>
      <c r="K37" s="49" t="str">
        <f>IF(COUNT(K$4:K35)&gt;0,AVERAGE(K$4:K35),"-")</f>
        <v>-</v>
      </c>
      <c r="L37" s="49" t="str">
        <f>IF(COUNT(L$4:L35)&gt;0,AVERAGE(L$4:L35),"-")</f>
        <v>-</v>
      </c>
      <c r="M37" s="49" t="str">
        <f>IF(COUNT(M$4:M35)&gt;0,AVERAGE(M$4:M35),"-")</f>
        <v>-</v>
      </c>
      <c r="N37" s="49" t="str">
        <f>IF(COUNT(N$4:N35)&gt;0,AVERAGE(N$4:N35),"-")</f>
        <v>-</v>
      </c>
      <c r="O37" s="49" t="str">
        <f>IF(COUNT(O$4:O35)&gt;0,AVERAGE(O$4:O35),"-")</f>
        <v>-</v>
      </c>
      <c r="P37" s="49" t="str">
        <f>IF(COUNT(P$4:P35)&gt;0,AVERAGE(P$4:P35),"-")</f>
        <v>-</v>
      </c>
      <c r="Q37" s="49" t="str">
        <f>IF(COUNT(Q$4:Q35)&gt;0,AVERAGE(Q$4:Q35),"-")</f>
        <v>-</v>
      </c>
      <c r="R37" s="49" t="str">
        <f>IF(COUNT(R$4:R35)&gt;0,AVERAGE(R$4:R35),"-")</f>
        <v>-</v>
      </c>
      <c r="S37" s="49" t="str">
        <f>IF(COUNT(S$4:S35)&gt;0,AVERAGE(S$4:S35),"-")</f>
        <v>-</v>
      </c>
      <c r="T37" s="49" t="str">
        <f>IF(COUNT(T$4:T35)&gt;0,AVERAGE(T$4:T35),"-")</f>
        <v>-</v>
      </c>
      <c r="U37" s="49" t="str">
        <f>IF(COUNT(U$4:U35)&gt;0,AVERAGE(U$4:U35),"-")</f>
        <v>-</v>
      </c>
      <c r="V37" s="49" t="str">
        <f>IF(COUNT(V$4:V35)&gt;0,AVERAGE(V$4:V35),"-")</f>
        <v>-</v>
      </c>
      <c r="W37" s="49" t="str">
        <f>IF(COUNT(W$4:W35)&gt;0,AVERAGE(W$4:W35),"-")</f>
        <v>-</v>
      </c>
      <c r="X37" s="49" t="str">
        <f>IF(COUNT(X$4:X35)&gt;0,AVERAGE(X$4:X35),"-")</f>
        <v>-</v>
      </c>
      <c r="Y37" s="49" t="str">
        <f>IF(COUNT(Y$4:Y35)&gt;0,AVERAGE(Y$4:Y35),"-")</f>
        <v>-</v>
      </c>
      <c r="Z37" s="49" t="str">
        <f>IF(COUNT(Z$4:Z35)&gt;0,AVERAGE(Z$4:Z35),"-")</f>
        <v>-</v>
      </c>
      <c r="AA37" s="49" t="str">
        <f>IF(COUNT(AA$4:AA35)&gt;0,AVERAGE(AA$4:AA35),"-")</f>
        <v>-</v>
      </c>
      <c r="AB37" s="49" t="str">
        <f>IF(COUNT(AB$4:AB35)&gt;0,AVERAGE(AB$4:AB35),"-")</f>
        <v>-</v>
      </c>
      <c r="AC37" s="49" t="str">
        <f>IF(COUNT(AC$4:AC35)&gt;0,AVERAGE(AC$4:AC35),"-")</f>
        <v>-</v>
      </c>
      <c r="AD37" s="49" t="str">
        <f>IF(COUNT(AD$4:AD35)&gt;0,AVERAGE(AD$4:AD35),"-")</f>
        <v>-</v>
      </c>
      <c r="AE37" s="49" t="str">
        <f>IF(COUNT(AE$4:AE35)&gt;0,AVERAGE(AE$4:AE35),"-")</f>
        <v>-</v>
      </c>
      <c r="AF37" s="49" t="str">
        <f>IF(COUNT(AF$4:AF35)&gt;0,AVERAGE(AF$4:AF35),"-")</f>
        <v>-</v>
      </c>
      <c r="AG37" s="49" t="str">
        <f>IF(COUNT(AG$4:AG35)&gt;0,AVERAGE(AG$4:AG35),"-")</f>
        <v>-</v>
      </c>
      <c r="AH37" s="49" t="str">
        <f>IF(COUNT(AH$4:AH35)&gt;0,AVERAGE(AH$4:AH35),"-")</f>
        <v>-</v>
      </c>
      <c r="AI37" s="49" t="str">
        <f>IF(COUNT(AI$4:AI35)&gt;0,AVERAGE(AI$4:AI35),"-")</f>
        <v>-</v>
      </c>
      <c r="AJ37" s="49" t="str">
        <f>IF(COUNT(AJ$4:AJ35)&gt;0,AVERAGE(AJ$4:AJ35),"-")</f>
        <v>-</v>
      </c>
      <c r="AK37" s="49" t="str">
        <f>IF(COUNT(AK$4:AK35)&gt;0,AVERAGE(AK$4:AK35),"-")</f>
        <v>-</v>
      </c>
      <c r="AL37" s="49" t="str">
        <f>IF(COUNT(AL$4:AL35)&gt;0,AVERAGE(AL$4:AL35),"-")</f>
        <v>-</v>
      </c>
      <c r="AM37" s="49" t="str">
        <f>IF(COUNT(AM$4:AM35)&gt;0,AVERAGE(AM$4:AM35),"-")</f>
        <v>-</v>
      </c>
      <c r="AN37" s="49" t="str">
        <f>IF(COUNT(AN$4:AN35)&gt;0,AVERAGE(AN$4:AN35),"-")</f>
        <v>-</v>
      </c>
    </row>
    <row r="38" spans="1:45" s="28" customFormat="1" x14ac:dyDescent="0.2">
      <c r="A38" s="90" t="s">
        <v>17</v>
      </c>
      <c r="B38" s="90"/>
      <c r="C38" s="90"/>
      <c r="E38" s="49" t="str">
        <f>IF(COUNT(E$4:E35)&gt;0,_xlfn.STDEV.P(E$4:E35),"-")</f>
        <v>-</v>
      </c>
      <c r="F38" s="49" t="str">
        <f>IF(COUNT(F$4:F35)&gt;0,_xlfn.STDEV.P(F$4:F35),"-")</f>
        <v>-</v>
      </c>
      <c r="G38" s="49" t="str">
        <f>IF(COUNT(G$4:G35)&gt;0,_xlfn.STDEV.P(G$4:G35),"-")</f>
        <v>-</v>
      </c>
      <c r="H38" s="49"/>
      <c r="I38" s="49" t="str">
        <f>IF(COUNT(I$4:I35)&gt;0,_xlfn.STDEV.P(I$4:I35),"-")</f>
        <v>-</v>
      </c>
      <c r="J38" s="49" t="str">
        <f>IF(COUNT(J$4:J35)&gt;0,_xlfn.STDEV.P(J$4:J35),"-")</f>
        <v>-</v>
      </c>
      <c r="K38" s="49" t="str">
        <f>IF(COUNT(K$4:K35)&gt;0,_xlfn.STDEV.P(K$4:K35),"-")</f>
        <v>-</v>
      </c>
      <c r="L38" s="49" t="str">
        <f>IF(COUNT(L$4:L35)&gt;0,_xlfn.STDEV.P(L$4:L35),"-")</f>
        <v>-</v>
      </c>
      <c r="M38" s="49" t="str">
        <f>IF(COUNT(M$4:M35)&gt;0,_xlfn.STDEV.P(M$4:M35),"-")</f>
        <v>-</v>
      </c>
      <c r="N38" s="49" t="str">
        <f>IF(COUNT(N$4:N35)&gt;0,_xlfn.STDEV.P(N$4:N35),"-")</f>
        <v>-</v>
      </c>
      <c r="O38" s="49" t="str">
        <f>IF(COUNT(O$4:O35)&gt;0,_xlfn.STDEV.P(O$4:O35),"-")</f>
        <v>-</v>
      </c>
      <c r="P38" s="49" t="str">
        <f>IF(COUNT(P$4:P35)&gt;0,_xlfn.STDEV.P(P$4:P35),"-")</f>
        <v>-</v>
      </c>
      <c r="Q38" s="49" t="str">
        <f>IF(COUNT(Q$4:Q35)&gt;0,_xlfn.STDEV.P(Q$4:Q35),"-")</f>
        <v>-</v>
      </c>
      <c r="R38" s="49" t="str">
        <f>IF(COUNT(R$4:R35)&gt;0,_xlfn.STDEV.P(R$4:R35),"-")</f>
        <v>-</v>
      </c>
      <c r="S38" s="49" t="str">
        <f>IF(COUNT(S$4:S35)&gt;0,_xlfn.STDEV.P(S$4:S35),"-")</f>
        <v>-</v>
      </c>
      <c r="T38" s="49" t="str">
        <f>IF(COUNT(T$4:T35)&gt;0,_xlfn.STDEV.P(T$4:T35),"-")</f>
        <v>-</v>
      </c>
      <c r="U38" s="49" t="str">
        <f>IF(COUNT(U$4:U35)&gt;0,_xlfn.STDEV.P(U$4:U35),"-")</f>
        <v>-</v>
      </c>
      <c r="V38" s="49" t="str">
        <f>IF(COUNT(V$4:V35)&gt;0,_xlfn.STDEV.P(V$4:V35),"-")</f>
        <v>-</v>
      </c>
      <c r="W38" s="49" t="str">
        <f>IF(COUNT(W$4:W35)&gt;0,_xlfn.STDEV.P(W$4:W35),"-")</f>
        <v>-</v>
      </c>
      <c r="X38" s="49" t="str">
        <f>IF(COUNT(X$4:X35)&gt;0,_xlfn.STDEV.P(X$4:X35),"-")</f>
        <v>-</v>
      </c>
      <c r="Y38" s="49" t="str">
        <f>IF(COUNT(Y$4:Y35)&gt;0,_xlfn.STDEV.P(Y$4:Y35),"-")</f>
        <v>-</v>
      </c>
      <c r="Z38" s="49" t="str">
        <f>IF(COUNT(Z$4:Z35)&gt;0,_xlfn.STDEV.P(Z$4:Z35),"-")</f>
        <v>-</v>
      </c>
      <c r="AA38" s="49" t="str">
        <f>IF(COUNT(AA$4:AA35)&gt;0,_xlfn.STDEV.P(AA$4:AA35),"-")</f>
        <v>-</v>
      </c>
      <c r="AB38" s="49" t="str">
        <f>IF(COUNT(AB$4:AB35)&gt;0,_xlfn.STDEV.P(AB$4:AB35),"-")</f>
        <v>-</v>
      </c>
      <c r="AC38" s="49" t="str">
        <f>IF(COUNT(AC$4:AC35)&gt;0,_xlfn.STDEV.P(AC$4:AC35),"-")</f>
        <v>-</v>
      </c>
      <c r="AD38" s="49" t="str">
        <f>IF(COUNT(AD$4:AD35)&gt;0,_xlfn.STDEV.P(AD$4:AD35),"-")</f>
        <v>-</v>
      </c>
      <c r="AE38" s="49" t="str">
        <f>IF(COUNT(AE$4:AE35)&gt;0,_xlfn.STDEV.P(AE$4:AE35),"-")</f>
        <v>-</v>
      </c>
      <c r="AF38" s="49" t="str">
        <f>IF(COUNT(AF$4:AF35)&gt;0,_xlfn.STDEV.P(AF$4:AF35),"-")</f>
        <v>-</v>
      </c>
      <c r="AG38" s="49" t="str">
        <f>IF(COUNT(AG$4:AG35)&gt;0,_xlfn.STDEV.P(AG$4:AG35),"-")</f>
        <v>-</v>
      </c>
      <c r="AH38" s="49" t="str">
        <f>IF(COUNT(AH$4:AH35)&gt;0,_xlfn.STDEV.P(AH$4:AH35),"-")</f>
        <v>-</v>
      </c>
      <c r="AI38" s="49" t="str">
        <f>IF(COUNT(AI$4:AI35)&gt;0,_xlfn.STDEV.P(AI$4:AI35),"-")</f>
        <v>-</v>
      </c>
      <c r="AJ38" s="49" t="str">
        <f>IF(COUNT(AJ$4:AJ35)&gt;0,_xlfn.STDEV.P(AJ$4:AJ35),"-")</f>
        <v>-</v>
      </c>
      <c r="AK38" s="49" t="str">
        <f>IF(COUNT(AK$4:AK35)&gt;0,_xlfn.STDEV.P(AK$4:AK35),"-")</f>
        <v>-</v>
      </c>
      <c r="AL38" s="49" t="str">
        <f>IF(COUNT(AL$4:AL35)&gt;0,_xlfn.STDEV.P(AL$4:AL35),"-")</f>
        <v>-</v>
      </c>
      <c r="AM38" s="49" t="str">
        <f>IF(COUNT(AM$4:AM35)&gt;0,_xlfn.STDEV.P(AM$4:AM35),"-")</f>
        <v>-</v>
      </c>
      <c r="AN38" s="49" t="str">
        <f>IF(COUNT(AN$4:AN35)&gt;0,_xlfn.STDEV.P(AN$4:AN35),"-")</f>
        <v>-</v>
      </c>
    </row>
    <row r="39" spans="1:45" s="28" customFormat="1" x14ac:dyDescent="0.2">
      <c r="A39" s="90" t="s">
        <v>18</v>
      </c>
      <c r="B39" s="90"/>
      <c r="C39" s="90"/>
      <c r="E39" s="50" t="str">
        <f>IF(COUNT(E$4:E35)&gt;0,COUNTIF(E$4:E35,"="&amp;E$3),"-")</f>
        <v>-</v>
      </c>
      <c r="F39" s="50" t="str">
        <f>IF(COUNT(F$4:F35)&gt;0,COUNTIF(F$4:F35,"="&amp;F$3),"-")</f>
        <v>-</v>
      </c>
      <c r="G39" s="50" t="str">
        <f>IF(COUNT(G$4:G35)&gt;0,COUNTIF(G$4:G35,"="&amp;#REF!),"-")</f>
        <v>-</v>
      </c>
      <c r="H39" s="50"/>
      <c r="I39" s="50" t="str">
        <f>IF(COUNT(I$4:I35)&gt;0,COUNTIF(I$4:I35,"="&amp;G$3),"-")</f>
        <v>-</v>
      </c>
      <c r="J39" s="50" t="str">
        <f>IF(COUNT(J$4:J35)&gt;0,COUNTIF(J$4:J35,"="&amp;#REF!),"-")</f>
        <v>-</v>
      </c>
      <c r="K39" s="50" t="str">
        <f>IF(COUNT(K$4:K35)&gt;0,COUNTIF(K$4:K35,"="&amp;#REF!),"-")</f>
        <v>-</v>
      </c>
      <c r="L39" s="50" t="str">
        <f>IF(COUNT(L$4:L35)&gt;0,COUNTIF(L$4:L35,"="&amp;#REF!),"-")</f>
        <v>-</v>
      </c>
      <c r="M39" s="50" t="str">
        <f>IF(COUNT(M$4:M35)&gt;0,COUNTIF(M$4:M35,"="&amp;#REF!),"-")</f>
        <v>-</v>
      </c>
      <c r="N39" s="50" t="str">
        <f>IF(COUNT(N$4:N35)&gt;0,COUNTIF(N$4:N35,"="&amp;#REF!),"-")</f>
        <v>-</v>
      </c>
      <c r="O39" s="50" t="str">
        <f>IF(COUNT(O$4:O35)&gt;0,COUNTIF(O$4:O35,"="&amp;#REF!),"-")</f>
        <v>-</v>
      </c>
      <c r="P39" s="50" t="str">
        <f>IF(COUNT(P$4:P35)&gt;0,COUNTIF(P$4:P35,"="&amp;#REF!),"-")</f>
        <v>-</v>
      </c>
      <c r="Q39" s="50" t="str">
        <f>IF(COUNT(Q$4:Q35)&gt;0,COUNTIF(Q$4:Q35,"="&amp;#REF!),"-")</f>
        <v>-</v>
      </c>
      <c r="R39" s="50" t="str">
        <f>IF(COUNT(R$4:R35)&gt;0,COUNTIF(R$4:R35,"="&amp;#REF!),"-")</f>
        <v>-</v>
      </c>
      <c r="S39" s="50" t="str">
        <f>IF(COUNT(S$4:S35)&gt;0,COUNTIF(S$4:S35,"="&amp;#REF!),"-")</f>
        <v>-</v>
      </c>
      <c r="T39" s="50" t="str">
        <f>IF(COUNT(T$4:T35)&gt;0,COUNTIF(T$4:T35,"="&amp;#REF!),"-")</f>
        <v>-</v>
      </c>
      <c r="U39" s="50" t="str">
        <f>IF(COUNT(U$4:U35)&gt;0,COUNTIF(U$4:U35,"="&amp;#REF!),"-")</f>
        <v>-</v>
      </c>
      <c r="V39" s="50" t="str">
        <f>IF(COUNT(V$4:V35)&gt;0,COUNTIF(V$4:V35,"="&amp;#REF!),"-")</f>
        <v>-</v>
      </c>
      <c r="W39" s="50" t="str">
        <f>IF(COUNT(W$4:W35)&gt;0,COUNTIF(W$4:W35,"="&amp;#REF!),"-")</f>
        <v>-</v>
      </c>
      <c r="X39" s="50" t="str">
        <f>IF(COUNT(X$4:X35)&gt;0,COUNTIF(X$4:X35,"="&amp;#REF!),"-")</f>
        <v>-</v>
      </c>
      <c r="Y39" s="50" t="str">
        <f>IF(COUNT(Y$4:Y35)&gt;0,COUNTIF(Y$4:Y35,"="&amp;#REF!),"-")</f>
        <v>-</v>
      </c>
      <c r="Z39" s="50" t="str">
        <f>IF(COUNT(Z$4:Z35)&gt;0,COUNTIF(Z$4:Z35,"="&amp;#REF!),"-")</f>
        <v>-</v>
      </c>
      <c r="AA39" s="50" t="str">
        <f>IF(COUNT(AA$4:AA35)&gt;0,COUNTIF(AA$4:AA35,"="&amp;#REF!),"-")</f>
        <v>-</v>
      </c>
      <c r="AB39" s="50" t="str">
        <f>IF(COUNT(AB$4:AB35)&gt;0,COUNTIF(AB$4:AB35,"="&amp;#REF!),"-")</f>
        <v>-</v>
      </c>
      <c r="AC39" s="50" t="str">
        <f>IF(COUNT(AC$4:AC35)&gt;0,COUNTIF(AC$4:AC35,"="&amp;AC$3),"-")</f>
        <v>-</v>
      </c>
      <c r="AD39" s="50" t="str">
        <f>IF(COUNT(AD$4:AD35)&gt;0,COUNTIF(AD$4:AD35,"="&amp;AL$3),"-")</f>
        <v>-</v>
      </c>
      <c r="AE39" s="50" t="str">
        <f>IF(COUNT(AE$4:AE35)&gt;0,COUNTIF(AE$4:AE35,"="&amp;AE$3),"-")</f>
        <v>-</v>
      </c>
      <c r="AF39" s="50" t="str">
        <f>IF(COUNT(AF$4:AF35)&gt;0,COUNTIF(AF$4:AF35,"="&amp;AF$3),"-")</f>
        <v>-</v>
      </c>
      <c r="AG39" s="50" t="str">
        <f>IF(COUNT(AG$4:AG35)&gt;0,COUNTIF(AG$4:AG35,"="&amp;AG$3),"-")</f>
        <v>-</v>
      </c>
      <c r="AH39" s="50" t="str">
        <f>IF(COUNT(AH$4:AH35)&gt;0,COUNTIF(AH$4:AH35,"="&amp;#REF!),"-")</f>
        <v>-</v>
      </c>
      <c r="AI39" s="50" t="str">
        <f>IF(COUNT(AI$4:AI35)&gt;0,COUNTIF(AI$4:AI35,"="&amp;#REF!),"-")</f>
        <v>-</v>
      </c>
      <c r="AJ39" s="50" t="str">
        <f>IF(COUNT(AJ$4:AJ35)&gt;0,COUNTIF(AJ$4:AJ35,"="&amp;#REF!),"-")</f>
        <v>-</v>
      </c>
      <c r="AK39" s="50" t="str">
        <f>IF(COUNT(AK$4:AK35)&gt;0,COUNTIF(AK$4:AK35,"="&amp;#REF!),"-")</f>
        <v>-</v>
      </c>
      <c r="AL39" s="50" t="str">
        <f>IF(COUNT(AL$4:AL35)&gt;0,COUNTIF(AL$4:AL35,"="&amp;#REF!),"-")</f>
        <v>-</v>
      </c>
      <c r="AM39" s="50" t="str">
        <f>IF(COUNT(AM$4:AM35)&gt;0,COUNTIF(AM$4:AM35,"="&amp;AM$3),"-")</f>
        <v>-</v>
      </c>
      <c r="AN39" s="50" t="str">
        <f>IF(COUNT(AN$4:AN35)&gt;0,COUNTIF(AN$4:AN35,"="&amp;AN$3),"-")</f>
        <v>-</v>
      </c>
    </row>
    <row r="40" spans="1:45" s="28" customFormat="1" x14ac:dyDescent="0.2">
      <c r="A40" s="90" t="s">
        <v>19</v>
      </c>
      <c r="B40" s="90"/>
      <c r="C40" s="90"/>
      <c r="E40" s="51" t="str">
        <f>IF(COUNT(E$4:E35)&gt;0,COUNTIF(E$4:E35,"&lt;"&amp;E$3),"-")</f>
        <v>-</v>
      </c>
      <c r="F40" s="51" t="str">
        <f>IF(COUNT(F$4:F35)&gt;0,COUNTIF(F$4:F35,"&lt;"&amp;F$3),"-")</f>
        <v>-</v>
      </c>
      <c r="G40" s="51" t="str">
        <f>IF(COUNT(G$4:G35)&gt;0,COUNTIF(G$4:G35,"&lt;"&amp;#REF!),"-")</f>
        <v>-</v>
      </c>
      <c r="H40" s="51"/>
      <c r="I40" s="51" t="str">
        <f>IF(COUNT(I$4:I35)&gt;0,COUNTIF(I$4:I35,"&lt;"&amp;G$3),"-")</f>
        <v>-</v>
      </c>
      <c r="J40" s="51" t="str">
        <f>IF(COUNT(J$4:J35)&gt;0,COUNTIF(J$4:J35,"&lt;"&amp;#REF!),"-")</f>
        <v>-</v>
      </c>
      <c r="K40" s="51" t="str">
        <f>IF(COUNT(K$4:K35)&gt;0,COUNTIF(K$4:K35,"&lt;"&amp;#REF!),"-")</f>
        <v>-</v>
      </c>
      <c r="L40" s="51" t="str">
        <f>IF(COUNT(L$4:L35)&gt;0,COUNTIF(L$4:L35,"&lt;"&amp;#REF!),"-")</f>
        <v>-</v>
      </c>
      <c r="M40" s="51" t="str">
        <f>IF(COUNT(M$4:M35)&gt;0,COUNTIF(M$4:M35,"&lt;"&amp;#REF!),"-")</f>
        <v>-</v>
      </c>
      <c r="N40" s="51" t="str">
        <f>IF(COUNT(N$4:N35)&gt;0,COUNTIF(N$4:N35,"&lt;"&amp;#REF!),"-")</f>
        <v>-</v>
      </c>
      <c r="O40" s="51" t="str">
        <f>IF(COUNT(O$4:O35)&gt;0,COUNTIF(O$4:O35,"&lt;"&amp;#REF!),"-")</f>
        <v>-</v>
      </c>
      <c r="P40" s="51" t="str">
        <f>IF(COUNT(P$4:P35)&gt;0,COUNTIF(P$4:P35,"&lt;"&amp;#REF!),"-")</f>
        <v>-</v>
      </c>
      <c r="Q40" s="51" t="str">
        <f>IF(COUNT(Q$4:Q35)&gt;0,COUNTIF(Q$4:Q35,"&lt;"&amp;#REF!),"-")</f>
        <v>-</v>
      </c>
      <c r="R40" s="51" t="str">
        <f>IF(COUNT(R$4:R35)&gt;0,COUNTIF(R$4:R35,"&lt;"&amp;#REF!),"-")</f>
        <v>-</v>
      </c>
      <c r="S40" s="51" t="str">
        <f>IF(COUNT(S$4:S35)&gt;0,COUNTIF(S$4:S35,"&lt;"&amp;#REF!),"-")</f>
        <v>-</v>
      </c>
      <c r="T40" s="51" t="str">
        <f>IF(COUNT(T$4:T35)&gt;0,COUNTIF(T$4:T35,"&lt;"&amp;#REF!),"-")</f>
        <v>-</v>
      </c>
      <c r="U40" s="51" t="str">
        <f>IF(COUNT(U$4:U35)&gt;0,COUNTIF(U$4:U35,"&lt;"&amp;#REF!),"-")</f>
        <v>-</v>
      </c>
      <c r="V40" s="51" t="str">
        <f>IF(COUNT(V$4:V35)&gt;0,COUNTIF(V$4:V35,"&lt;"&amp;#REF!),"-")</f>
        <v>-</v>
      </c>
      <c r="W40" s="51" t="str">
        <f>IF(COUNT(W$4:W35)&gt;0,COUNTIF(W$4:W35,"&lt;"&amp;#REF!),"-")</f>
        <v>-</v>
      </c>
      <c r="X40" s="51" t="str">
        <f>IF(COUNT(X$4:X35)&gt;0,COUNTIF(X$4:X35,"&lt;"&amp;#REF!),"-")</f>
        <v>-</v>
      </c>
      <c r="Y40" s="51" t="str">
        <f>IF(COUNT(Y$4:Y35)&gt;0,COUNTIF(Y$4:Y35,"&lt;"&amp;#REF!),"-")</f>
        <v>-</v>
      </c>
      <c r="Z40" s="51" t="str">
        <f>IF(COUNT(Z$4:Z35)&gt;0,COUNTIF(Z$4:Z35,"&lt;"&amp;#REF!),"-")</f>
        <v>-</v>
      </c>
      <c r="AA40" s="51" t="str">
        <f>IF(COUNT(AA$4:AA35)&gt;0,COUNTIF(AA$4:AA35,"&lt;"&amp;#REF!),"-")</f>
        <v>-</v>
      </c>
      <c r="AB40" s="51" t="str">
        <f>IF(COUNT(AB$4:AB35)&gt;0,COUNTIF(AB$4:AB35,"&lt;"&amp;#REF!),"-")</f>
        <v>-</v>
      </c>
      <c r="AC40" s="51" t="str">
        <f>IF(COUNT(AC$4:AC35)&gt;0,COUNTIF(AC$4:AC35,"&lt;"&amp;AC$3),"-")</f>
        <v>-</v>
      </c>
      <c r="AD40" s="51" t="str">
        <f>IF(COUNT(AD$4:AD35)&gt;0,COUNTIF(AD$4:AD35,"&lt;"&amp;AL$3),"-")</f>
        <v>-</v>
      </c>
      <c r="AE40" s="51" t="str">
        <f>IF(COUNT(AE$4:AE35)&gt;0,COUNTIF(AE$4:AE35,"&lt;"&amp;AE$3),"-")</f>
        <v>-</v>
      </c>
      <c r="AF40" s="51" t="str">
        <f>IF(COUNT(AF$4:AF35)&gt;0,COUNTIF(AF$4:AF35,"&lt;"&amp;AF$3),"-")</f>
        <v>-</v>
      </c>
      <c r="AG40" s="51" t="str">
        <f>IF(COUNT(AG$4:AG35)&gt;0,COUNTIF(AG$4:AG35,"&lt;"&amp;AG$3),"-")</f>
        <v>-</v>
      </c>
      <c r="AH40" s="51" t="str">
        <f>IF(COUNT(AH$4:AH35)&gt;0,COUNTIF(AH$4:AH35,"&lt;"&amp;#REF!),"-")</f>
        <v>-</v>
      </c>
      <c r="AI40" s="51" t="str">
        <f>IF(COUNT(AI$4:AI35)&gt;0,COUNTIF(AI$4:AI35,"&lt;"&amp;#REF!),"-")</f>
        <v>-</v>
      </c>
      <c r="AJ40" s="51" t="str">
        <f>IF(COUNT(AJ$4:AJ35)&gt;0,COUNTIF(AJ$4:AJ35,"&lt;"&amp;#REF!),"-")</f>
        <v>-</v>
      </c>
      <c r="AK40" s="51" t="str">
        <f>IF(COUNT(AK$4:AK35)&gt;0,COUNTIF(AK$4:AK35,"&lt;"&amp;#REF!),"-")</f>
        <v>-</v>
      </c>
      <c r="AL40" s="51" t="str">
        <f>IF(COUNT(AL$4:AL35)&gt;0,COUNTIF(AL$4:AL35,"&lt;"&amp;#REF!),"-")</f>
        <v>-</v>
      </c>
      <c r="AM40" s="51" t="str">
        <f>IF(COUNT(AM$4:AM35)&gt;0,COUNTIF(AM$4:AM35,"&lt;"&amp;AM$3),"-")</f>
        <v>-</v>
      </c>
      <c r="AN40" s="51" t="str">
        <f>IF(COUNT(AN$4:AN35)&gt;0,COUNTIF(AN$4:AN35,"&lt;"&amp;AN$3),"-")</f>
        <v>-</v>
      </c>
    </row>
    <row r="41" spans="1:45" s="28" customFormat="1" x14ac:dyDescent="0.2">
      <c r="A41" s="52"/>
      <c r="B41" s="53"/>
    </row>
    <row r="42" spans="1:45" s="28" customFormat="1" x14ac:dyDescent="0.2">
      <c r="A42" s="90" t="s">
        <v>24</v>
      </c>
      <c r="B42" s="90"/>
      <c r="C42" s="90"/>
      <c r="E42" s="54">
        <f>IFERROR(INDEX($A$4:$AP35,MATCH(MAX($AP$4:$AP35),$AP$4:$AP35,0),1),"-")</f>
        <v>0</v>
      </c>
    </row>
    <row r="43" spans="1:45" s="28" customFormat="1" x14ac:dyDescent="0.2">
      <c r="A43" s="90" t="s">
        <v>25</v>
      </c>
      <c r="B43" s="90"/>
      <c r="C43" s="90"/>
      <c r="E43" s="54">
        <f>IFERROR(INDEX($A$4:$AP35,MATCH(MIN($AP$4:$AP35),$AP$4:$AP35,0),1),"-")</f>
        <v>0</v>
      </c>
    </row>
  </sheetData>
  <sortState xmlns:xlrd2="http://schemas.microsoft.com/office/spreadsheetml/2017/richdata2" ref="A4:U20">
    <sortCondition ref="A4:A20"/>
  </sortState>
  <mergeCells count="13">
    <mergeCell ref="AR1:AR2"/>
    <mergeCell ref="A43:C43"/>
    <mergeCell ref="AO1:AP2"/>
    <mergeCell ref="AQ1:AQ2"/>
    <mergeCell ref="B1:B2"/>
    <mergeCell ref="C1:C2"/>
    <mergeCell ref="A42:C42"/>
    <mergeCell ref="A37:C37"/>
    <mergeCell ref="A38:C38"/>
    <mergeCell ref="A39:C39"/>
    <mergeCell ref="A40:C40"/>
    <mergeCell ref="A1:A2"/>
    <mergeCell ref="D1:D2"/>
  </mergeCells>
  <phoneticPr fontId="0" type="noConversion"/>
  <conditionalFormatting sqref="E4:AN35">
    <cfRule type="cellIs" dxfId="7" priority="8" stopIfTrue="1" operator="greaterThan">
      <formula>E$3</formula>
    </cfRule>
    <cfRule type="cellIs" dxfId="6" priority="10" stopIfTrue="1" operator="notEqual">
      <formula>E$3</formula>
    </cfRule>
  </conditionalFormatting>
  <conditionalFormatting sqref="F37 AC37 AE37:AG37 AM37">
    <cfRule type="cellIs" dxfId="5" priority="2" operator="equal">
      <formula>F$3</formula>
    </cfRule>
  </conditionalFormatting>
  <conditionalFormatting sqref="F37:AM38">
    <cfRule type="cellIs" dxfId="4" priority="3" operator="equal">
      <formula>0</formula>
    </cfRule>
  </conditionalFormatting>
  <conditionalFormatting sqref="G37:H37 J37:AB37 AH37:AL37">
    <cfRule type="cellIs" dxfId="3" priority="19" operator="equal">
      <formula>#REF!</formula>
    </cfRule>
  </conditionalFormatting>
  <conditionalFormatting sqref="I37">
    <cfRule type="cellIs" dxfId="2" priority="18" operator="equal">
      <formula>G$3</formula>
    </cfRule>
  </conditionalFormatting>
  <conditionalFormatting sqref="AD37">
    <cfRule type="cellIs" dxfId="1" priority="39" operator="equal">
      <formula>AL$3</formula>
    </cfRule>
  </conditionalFormatting>
  <dataValidations disablePrompts="1" count="1">
    <dataValidation type="list" allowBlank="1" showInputMessage="1" showErrorMessage="1" sqref="C4:C35" xr:uid="{00000000-0002-0000-0000-000000000000}">
      <formula1>$C$3</formula1>
    </dataValidation>
  </dataValidations>
  <printOptions horizontalCentered="1" verticalCentered="1"/>
  <pageMargins left="0.375" right="0.23622047244094491" top="0.35433070866141736" bottom="0.35433070866141736" header="0.19685039370078741" footer="0.19685039370078741"/>
  <pageSetup paperSize="9" fitToHeight="0" orientation="landscape" r:id="rId1"/>
  <headerFooter>
    <oddHeader>&amp;C&amp;G</oddHeader>
    <oddFooter>&amp;L&amp;"-,Normál"&amp;8Győri Műszaki Szakképzési Centrum Jedlik Ányos Gépipari és Informatikai Szakgimnáziuma, Szakközépiskolája és Kollégiuma&amp;R&amp;"Calibri,Félkövér"&amp;9&amp;K00-046&amp;D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1000000}">
          <x14:formula1>
            <xm:f>Jegyek!$A$12:$A$17</xm:f>
          </x14:formula1>
          <xm:sqref>B4:B35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topLeftCell="A34" workbookViewId="0">
      <selection sqref="A1:A37"/>
    </sheetView>
  </sheetViews>
  <sheetFormatPr defaultRowHeight="12.75" x14ac:dyDescent="0.2"/>
  <sheetData>
    <row r="1" spans="1:1" ht="45.75" thickBot="1" x14ac:dyDescent="0.3">
      <c r="A1" s="78" t="s">
        <v>28</v>
      </c>
    </row>
    <row r="2" spans="1:1" ht="225.75" thickBot="1" x14ac:dyDescent="0.3">
      <c r="A2" s="79" t="s">
        <v>29</v>
      </c>
    </row>
    <row r="3" spans="1:1" ht="30.75" thickBot="1" x14ac:dyDescent="0.3">
      <c r="A3" s="80" t="s">
        <v>30</v>
      </c>
    </row>
    <row r="4" spans="1:1" ht="180.75" thickBot="1" x14ac:dyDescent="0.3">
      <c r="A4" s="81" t="s">
        <v>31</v>
      </c>
    </row>
    <row r="5" spans="1:1" ht="195.75" thickBot="1" x14ac:dyDescent="0.3">
      <c r="A5" s="79" t="s">
        <v>32</v>
      </c>
    </row>
    <row r="6" spans="1:1" ht="30.75" thickBot="1" x14ac:dyDescent="0.3">
      <c r="A6" s="80" t="s">
        <v>33</v>
      </c>
    </row>
    <row r="7" spans="1:1" ht="150.75" thickBot="1" x14ac:dyDescent="0.3">
      <c r="A7" s="81" t="s">
        <v>34</v>
      </c>
    </row>
    <row r="8" spans="1:1" ht="150.75" thickBot="1" x14ac:dyDescent="0.3">
      <c r="A8" s="81" t="s">
        <v>35</v>
      </c>
    </row>
    <row r="9" spans="1:1" ht="165.75" thickBot="1" x14ac:dyDescent="0.3">
      <c r="A9" s="79" t="s">
        <v>36</v>
      </c>
    </row>
    <row r="10" spans="1:1" ht="30.75" thickBot="1" x14ac:dyDescent="0.3">
      <c r="A10" s="80" t="s">
        <v>37</v>
      </c>
    </row>
    <row r="11" spans="1:1" ht="135.75" thickBot="1" x14ac:dyDescent="0.3">
      <c r="A11" s="81" t="s">
        <v>38</v>
      </c>
    </row>
    <row r="12" spans="1:1" ht="75.75" thickBot="1" x14ac:dyDescent="0.3">
      <c r="A12" s="79" t="s">
        <v>39</v>
      </c>
    </row>
    <row r="13" spans="1:1" ht="30.75" thickBot="1" x14ac:dyDescent="0.3">
      <c r="A13" s="80" t="s">
        <v>40</v>
      </c>
    </row>
    <row r="14" spans="1:1" ht="75.75" thickBot="1" x14ac:dyDescent="0.3">
      <c r="A14" s="81" t="s">
        <v>41</v>
      </c>
    </row>
    <row r="15" spans="1:1" ht="120.75" thickBot="1" x14ac:dyDescent="0.3">
      <c r="A15" s="81" t="s">
        <v>42</v>
      </c>
    </row>
    <row r="16" spans="1:1" ht="135.75" thickBot="1" x14ac:dyDescent="0.3">
      <c r="A16" s="81" t="s">
        <v>43</v>
      </c>
    </row>
    <row r="17" spans="1:1" ht="75.75" thickBot="1" x14ac:dyDescent="0.3">
      <c r="A17" s="79" t="s">
        <v>39</v>
      </c>
    </row>
    <row r="18" spans="1:1" ht="30.75" thickBot="1" x14ac:dyDescent="0.3">
      <c r="A18" s="80" t="s">
        <v>44</v>
      </c>
    </row>
    <row r="19" spans="1:1" ht="90.75" thickBot="1" x14ac:dyDescent="0.3">
      <c r="A19" s="81" t="s">
        <v>45</v>
      </c>
    </row>
    <row r="20" spans="1:1" ht="90.75" thickBot="1" x14ac:dyDescent="0.3">
      <c r="A20" s="81" t="s">
        <v>46</v>
      </c>
    </row>
    <row r="21" spans="1:1" ht="105.75" thickBot="1" x14ac:dyDescent="0.3">
      <c r="A21" s="81" t="s">
        <v>47</v>
      </c>
    </row>
    <row r="22" spans="1:1" ht="165.75" thickBot="1" x14ac:dyDescent="0.3">
      <c r="A22" s="79" t="s">
        <v>48</v>
      </c>
    </row>
    <row r="23" spans="1:1" ht="30.75" thickBot="1" x14ac:dyDescent="0.3">
      <c r="A23" s="80" t="s">
        <v>49</v>
      </c>
    </row>
    <row r="24" spans="1:1" ht="90.75" thickBot="1" x14ac:dyDescent="0.3">
      <c r="A24" s="81" t="s">
        <v>50</v>
      </c>
    </row>
    <row r="25" spans="1:1" ht="120.75" thickBot="1" x14ac:dyDescent="0.3">
      <c r="A25" s="81" t="s">
        <v>51</v>
      </c>
    </row>
    <row r="26" spans="1:1" ht="165.75" thickBot="1" x14ac:dyDescent="0.3">
      <c r="A26" s="81" t="s">
        <v>52</v>
      </c>
    </row>
    <row r="27" spans="1:1" ht="330.75" thickBot="1" x14ac:dyDescent="0.3">
      <c r="A27" s="79" t="s">
        <v>63</v>
      </c>
    </row>
    <row r="28" spans="1:1" ht="30.75" thickBot="1" x14ac:dyDescent="0.3">
      <c r="A28" s="80" t="s">
        <v>53</v>
      </c>
    </row>
    <row r="29" spans="1:1" ht="120.75" thickBot="1" x14ac:dyDescent="0.3">
      <c r="A29" s="81" t="s">
        <v>54</v>
      </c>
    </row>
    <row r="30" spans="1:1" ht="135.75" thickBot="1" x14ac:dyDescent="0.3">
      <c r="A30" s="81" t="s">
        <v>55</v>
      </c>
    </row>
    <row r="31" spans="1:1" ht="150.75" thickBot="1" x14ac:dyDescent="0.3">
      <c r="A31" s="81" t="s">
        <v>56</v>
      </c>
    </row>
    <row r="32" spans="1:1" ht="90.75" thickBot="1" x14ac:dyDescent="0.3">
      <c r="A32" s="79" t="s">
        <v>57</v>
      </c>
    </row>
    <row r="33" spans="1:1" ht="30.75" thickBot="1" x14ac:dyDescent="0.3">
      <c r="A33" s="80" t="s">
        <v>58</v>
      </c>
    </row>
    <row r="34" spans="1:1" ht="105.75" thickBot="1" x14ac:dyDescent="0.3">
      <c r="A34" s="81" t="s">
        <v>59</v>
      </c>
    </row>
    <row r="35" spans="1:1" ht="105.75" thickBot="1" x14ac:dyDescent="0.3">
      <c r="A35" s="81" t="s">
        <v>60</v>
      </c>
    </row>
    <row r="36" spans="1:1" ht="150.75" thickBot="1" x14ac:dyDescent="0.3">
      <c r="A36" s="81" t="s">
        <v>61</v>
      </c>
    </row>
    <row r="37" spans="1:1" ht="75.75" thickBot="1" x14ac:dyDescent="0.3">
      <c r="A37" s="7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J18"/>
  <sheetViews>
    <sheetView zoomScale="250" zoomScaleNormal="250" workbookViewId="0">
      <selection activeCell="D3" sqref="D3"/>
    </sheetView>
  </sheetViews>
  <sheetFormatPr defaultColWidth="9.140625" defaultRowHeight="12.75" x14ac:dyDescent="0.2"/>
  <cols>
    <col min="1" max="1" width="5.5703125" style="5" customWidth="1"/>
    <col min="2" max="2" width="7.28515625" style="1" customWidth="1"/>
    <col min="3" max="3" width="7.140625" style="1" customWidth="1"/>
    <col min="4" max="16384" width="9.140625" style="1"/>
  </cols>
  <sheetData>
    <row r="1" spans="1:10" x14ac:dyDescent="0.2">
      <c r="C1" s="6" t="s">
        <v>3</v>
      </c>
      <c r="D1" s="6" t="s">
        <v>4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</row>
    <row r="2" spans="1:10" hidden="1" x14ac:dyDescent="0.2">
      <c r="A2" s="24">
        <v>-10</v>
      </c>
      <c r="B2" s="14">
        <f>ROUNDUP(Adatok!$AO$3*Jegyek!A2,1)</f>
        <v>-60</v>
      </c>
      <c r="C2" s="9">
        <v>1</v>
      </c>
      <c r="D2" s="6"/>
      <c r="F2" s="1">
        <f t="array" ref="F2:J2">TRANSPOSE($C$3:$C$7)</f>
        <v>1</v>
      </c>
      <c r="G2" s="1">
        <v>2</v>
      </c>
      <c r="H2" s="1">
        <v>3</v>
      </c>
      <c r="I2" s="1">
        <v>4</v>
      </c>
      <c r="J2" s="1">
        <v>5</v>
      </c>
    </row>
    <row r="3" spans="1:10" x14ac:dyDescent="0.2">
      <c r="A3" s="7">
        <v>0</v>
      </c>
      <c r="B3" s="14">
        <f>ROUNDUP(Adatok!$AO$3*Jegyek!A3,1)</f>
        <v>0</v>
      </c>
      <c r="C3" s="9">
        <v>1</v>
      </c>
      <c r="D3" s="10">
        <f>DCOUNT(Adatok!$AQ$3:$AQ$35,"Jegy",F$1:F$2)</f>
        <v>17</v>
      </c>
    </row>
    <row r="4" spans="1:10" x14ac:dyDescent="0.2">
      <c r="A4" s="7">
        <v>0.4</v>
      </c>
      <c r="B4" s="14">
        <f>ROUNDUP(Adatok!$AO$3*Jegyek!A4,1)</f>
        <v>2.4</v>
      </c>
      <c r="C4" s="9">
        <v>2</v>
      </c>
      <c r="D4" s="10">
        <f>DCOUNT(Adatok!$AQ$3:$AQ$35,"Jegy",G$1:G$2)</f>
        <v>0</v>
      </c>
    </row>
    <row r="5" spans="1:10" x14ac:dyDescent="0.2">
      <c r="A5" s="7">
        <v>0.55000000000000004</v>
      </c>
      <c r="B5" s="14">
        <f>ROUNDUP(Adatok!$AO$3*Jegyek!A5,1)</f>
        <v>3.3</v>
      </c>
      <c r="C5" s="9">
        <v>3</v>
      </c>
      <c r="D5" s="10">
        <f>DCOUNT(Adatok!$AQ$3:$AQ$35,"Jegy",H$1:H$2)</f>
        <v>0</v>
      </c>
    </row>
    <row r="6" spans="1:10" x14ac:dyDescent="0.2">
      <c r="A6" s="7">
        <v>0.7</v>
      </c>
      <c r="B6" s="14">
        <f>ROUNDUP(Adatok!$AO$3*Jegyek!A6,1)</f>
        <v>4.2</v>
      </c>
      <c r="C6" s="9">
        <v>4</v>
      </c>
      <c r="D6" s="10">
        <f>DCOUNT(Adatok!$AQ$3:$AQ$35,"Jegy",I$1:I$2)</f>
        <v>0</v>
      </c>
    </row>
    <row r="7" spans="1:10" x14ac:dyDescent="0.2">
      <c r="A7" s="7">
        <v>0.85</v>
      </c>
      <c r="B7" s="14">
        <f>ROUNDUP(Adatok!$AO$3*Jegyek!A7,1)</f>
        <v>5.0999999999999996</v>
      </c>
      <c r="C7" s="9">
        <v>5</v>
      </c>
      <c r="D7" s="10">
        <f>DCOUNT(Adatok!$AQ$3:$AQ$35,"Jegy",J$1:J$2)</f>
        <v>0</v>
      </c>
    </row>
    <row r="10" spans="1:10" x14ac:dyDescent="0.2">
      <c r="B10" s="8">
        <f>Adatok!AO3</f>
        <v>6</v>
      </c>
      <c r="C10" s="11">
        <f>B10/$B$10</f>
        <v>1</v>
      </c>
    </row>
    <row r="11" spans="1:10" x14ac:dyDescent="0.2">
      <c r="A11" s="9" t="s">
        <v>14</v>
      </c>
      <c r="B11" s="101" t="s">
        <v>12</v>
      </c>
      <c r="C11" s="101"/>
    </row>
    <row r="12" spans="1:10" x14ac:dyDescent="0.2">
      <c r="A12" s="5" t="s">
        <v>7</v>
      </c>
      <c r="B12" s="12">
        <f>IF(COUNTIF(Adatok!$B$4:$B$35,A12)&gt;0,AVERAGEIF(Adatok!$B$4:$B$35,A12,Adatok!$AO$4:$AO$35),0)</f>
        <v>0</v>
      </c>
      <c r="C12" s="11">
        <f t="shared" ref="C12:C17" si="0">B12/$B$10</f>
        <v>0</v>
      </c>
      <c r="D12" s="10">
        <f>COUNTIF(Adatok!$B$4:$B$35,Jegyek!A12)</f>
        <v>0</v>
      </c>
    </row>
    <row r="13" spans="1:10" x14ac:dyDescent="0.2">
      <c r="A13" s="5" t="s">
        <v>8</v>
      </c>
      <c r="B13" s="12">
        <f>IF(COUNTIF(Adatok!$B$4:$B$35,A13)&gt;0,AVERAGEIF(Adatok!$B$4:$B$35,A13,Adatok!$AO$4:$AO$35),0)</f>
        <v>0</v>
      </c>
      <c r="C13" s="11">
        <f t="shared" si="0"/>
        <v>0</v>
      </c>
      <c r="D13" s="10">
        <f>COUNTIF(Adatok!$B$4:$B$35,Jegyek!A13)</f>
        <v>0</v>
      </c>
    </row>
    <row r="14" spans="1:10" x14ac:dyDescent="0.2">
      <c r="A14" s="5" t="s">
        <v>13</v>
      </c>
      <c r="B14" s="12">
        <f>IF(COUNTIF(Adatok!$B$4:$B$35,A14)&gt;0,AVERAGEIF(Adatok!$B$4:$B$35,A14,Adatok!$AO$4:$AO$35),0)</f>
        <v>0</v>
      </c>
      <c r="C14" s="11">
        <f t="shared" si="0"/>
        <v>0</v>
      </c>
      <c r="D14" s="10">
        <f>COUNTIF(Adatok!$B$4:$B$35,Jegyek!A14)</f>
        <v>0</v>
      </c>
    </row>
    <row r="15" spans="1:10" x14ac:dyDescent="0.2">
      <c r="A15" s="5" t="s">
        <v>11</v>
      </c>
      <c r="B15" s="12">
        <f>IF(COUNTIF(Adatok!$B$4:$B$35,A15)&gt;0,AVERAGEIF(Adatok!$B$4:$B$35,A15,Adatok!$AO$4:$AO$35),0)</f>
        <v>0</v>
      </c>
      <c r="C15" s="11">
        <f t="shared" si="0"/>
        <v>0</v>
      </c>
      <c r="D15" s="10">
        <f>COUNTIF(Adatok!$B$4:$B$35,Jegyek!A15)</f>
        <v>0</v>
      </c>
    </row>
    <row r="16" spans="1:10" x14ac:dyDescent="0.2">
      <c r="A16" s="5" t="s">
        <v>10</v>
      </c>
      <c r="B16" s="12">
        <f>IF(COUNTIF(Adatok!$B$4:$B$35,A16)&gt;0,AVERAGEIF(Adatok!$B$4:$B$35,A16,Adatok!$AO$4:$AO$35),0)</f>
        <v>0</v>
      </c>
      <c r="C16" s="11">
        <f t="shared" si="0"/>
        <v>0</v>
      </c>
      <c r="D16" s="10">
        <f>COUNTIF(Adatok!$B$4:$B$35,Jegyek!A16)</f>
        <v>0</v>
      </c>
    </row>
    <row r="17" spans="1:4" x14ac:dyDescent="0.2">
      <c r="A17" s="5" t="s">
        <v>9</v>
      </c>
      <c r="B17" s="12">
        <f>IF(COUNTIF(Adatok!$B$4:$B$35,A17)&gt;0,AVERAGEIF(Adatok!$B$4:$B$35,A17,Adatok!$AO$4:$AO$35),0)</f>
        <v>0</v>
      </c>
      <c r="C17" s="11">
        <f t="shared" si="0"/>
        <v>0</v>
      </c>
      <c r="D17" s="10">
        <f>COUNTIF(Adatok!$B$4:$B$35,Jegyek!A17)</f>
        <v>0</v>
      </c>
    </row>
    <row r="18" spans="1:4" x14ac:dyDescent="0.2">
      <c r="C18" s="13">
        <f>IF(COUNT(Adatok!AP4:AP35)&gt;0,AVERAGE(Adatok!AP4:AP35),"-")</f>
        <v>0</v>
      </c>
    </row>
  </sheetData>
  <mergeCells count="1">
    <mergeCell ref="B11:C11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F124DFDD-523A-475E-98B7-45C92F7A4596}">
            <xm:f>COUNTIF(Adatok!$B$4:$B$35,$A12)=0</xm:f>
            <x14:dxf>
              <font>
                <color theme="0" tint="-0.24994659260841701"/>
              </font>
            </x14:dxf>
          </x14:cfRule>
          <xm:sqref>A12:D17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"/>
  <sheetViews>
    <sheetView workbookViewId="0">
      <selection activeCell="Q31" sqref="Q31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4</vt:i4>
      </vt:variant>
      <vt:variant>
        <vt:lpstr>Névvel ellátott tartományok</vt:lpstr>
      </vt:variant>
      <vt:variant>
        <vt:i4>2</vt:i4>
      </vt:variant>
    </vt:vector>
  </HeadingPairs>
  <TitlesOfParts>
    <vt:vector size="6" baseType="lpstr">
      <vt:lpstr>Adatok</vt:lpstr>
      <vt:lpstr>Munka1</vt:lpstr>
      <vt:lpstr>Jegyek</vt:lpstr>
      <vt:lpstr>Eredmények</vt:lpstr>
      <vt:lpstr>Adatok!Nyomtatási_terület</vt:lpstr>
      <vt:lpstr>TanulókNevei</vt:lpstr>
    </vt:vector>
  </TitlesOfParts>
  <Company>Jedlik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Dolgozat - Értékelés</dc:title>
  <dc:creator>Bognár Pál</dc:creator>
  <cp:keywords>értékelés;dolgozat</cp:keywords>
  <cp:lastModifiedBy>O365 felhasználó</cp:lastModifiedBy>
  <cp:lastPrinted>2017-12-14T10:07:58Z</cp:lastPrinted>
  <dcterms:created xsi:type="dcterms:W3CDTF">2007-04-11T07:53:56Z</dcterms:created>
  <dcterms:modified xsi:type="dcterms:W3CDTF">2024-05-20T21:04:00Z</dcterms:modified>
</cp:coreProperties>
</file>