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n\Desktop\"/>
    </mc:Choice>
  </mc:AlternateContent>
  <xr:revisionPtr revIDLastSave="0" documentId="13_ncr:1_{1D5762AD-0ADE-401B-AD37-083C1148AB31}" xr6:coauthVersionLast="47" xr6:coauthVersionMax="47" xr10:uidLastSave="{00000000-0000-0000-0000-000000000000}"/>
  <bookViews>
    <workbookView xWindow="14295" yWindow="0" windowWidth="14610" windowHeight="1558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5" i="1" l="1"/>
  <c r="Q12" i="1"/>
  <c r="T9" i="1" l="1"/>
  <c r="T8" i="1"/>
  <c r="U8" i="1" s="1"/>
  <c r="T7" i="1"/>
  <c r="T6" i="1"/>
  <c r="U6" i="1"/>
  <c r="U7" i="1"/>
  <c r="U5" i="1"/>
  <c r="T5" i="1"/>
  <c r="U4" i="1"/>
  <c r="T4" i="1"/>
  <c r="U3" i="1"/>
  <c r="T3" i="1"/>
  <c r="J5" i="1"/>
  <c r="L16" i="1"/>
  <c r="M16" i="1"/>
  <c r="S1" i="1"/>
  <c r="S2" i="1" s="1"/>
  <c r="X16" i="1" l="1"/>
  <c r="M4" i="1"/>
  <c r="S4" i="1" s="1"/>
  <c r="S14" i="1"/>
  <c r="J14" i="1"/>
  <c r="K14" i="1" s="1"/>
  <c r="S13" i="1"/>
  <c r="J13" i="1"/>
  <c r="K13" i="1" s="1"/>
  <c r="S12" i="1"/>
  <c r="J12" i="1"/>
  <c r="K12" i="1" s="1"/>
  <c r="S11" i="1"/>
  <c r="J11" i="1"/>
  <c r="K11" i="1" s="1"/>
  <c r="S10" i="1"/>
  <c r="J10" i="1"/>
  <c r="K10" i="1" s="1"/>
  <c r="S9" i="1"/>
  <c r="J9" i="1"/>
  <c r="K9" i="1" s="1"/>
  <c r="S8" i="1"/>
  <c r="J8" i="1"/>
  <c r="S7" i="1"/>
  <c r="J7" i="1"/>
  <c r="K7" i="1" s="1"/>
  <c r="S6" i="1"/>
  <c r="J6" i="1"/>
  <c r="K6" i="1" s="1"/>
  <c r="S5" i="1"/>
  <c r="K5" i="1"/>
  <c r="J4" i="1"/>
  <c r="K4" i="1" s="1"/>
  <c r="S3" i="1"/>
  <c r="J3" i="1"/>
  <c r="K3" i="1" s="1"/>
  <c r="J1" i="1"/>
  <c r="J2" i="1" s="1"/>
  <c r="T12" i="1" l="1"/>
  <c r="T11" i="1"/>
  <c r="U11" i="1" s="1"/>
  <c r="T10" i="1"/>
  <c r="U10" i="1" s="1"/>
  <c r="U9" i="1"/>
  <c r="T14" i="1"/>
  <c r="U14" i="1" s="1"/>
  <c r="T13" i="1"/>
  <c r="U13" i="1" s="1"/>
  <c r="U12" i="1"/>
  <c r="S15" i="1"/>
  <c r="K8" i="1"/>
  <c r="J15" i="1"/>
  <c r="V16" i="1"/>
  <c r="W16" i="1"/>
  <c r="K1" i="1"/>
  <c r="T15" i="1" l="1"/>
  <c r="S16" i="1" s="1"/>
  <c r="T16" i="1" s="1"/>
  <c r="K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Hayden</author>
  </authors>
  <commentList>
    <comment ref="M4" authorId="0" shapeId="0" xr:uid="{F1AFCBEF-E7CF-4DB5-85F9-D69717EC9BFD}">
      <text>
        <r>
          <rPr>
            <b/>
            <sz val="9"/>
            <color indexed="81"/>
            <rFont val="Tahoma"/>
            <charset val="1"/>
          </rPr>
          <t>Fathers snacks + Panera lunch
(pineapple, fruit snacks, reeces, brookside) (chicken noodle + tuna sandwich value meal)</t>
        </r>
      </text>
    </comment>
    <comment ref="N5" authorId="0" shapeId="0" xr:uid="{E302FFC3-D24D-49EB-BCC0-097DF1372EA2}">
      <text>
        <r>
          <rPr>
            <b/>
            <sz val="9"/>
            <color indexed="81"/>
            <rFont val="Tahoma"/>
            <charset val="1"/>
          </rPr>
          <t>Mr. Beast Burger, "Chris", meal</t>
        </r>
      </text>
    </comment>
    <comment ref="N6" authorId="0" shapeId="0" xr:uid="{8B29DFD6-B966-4285-BAEB-7E9B2369015C}">
      <text>
        <r>
          <rPr>
            <b/>
            <sz val="9"/>
            <color indexed="81"/>
            <rFont val="Tahoma"/>
            <charset val="1"/>
          </rPr>
          <t>Not flex: $20 at bob's diner for chicken sandwich</t>
        </r>
      </text>
    </comment>
    <comment ref="Q6" authorId="0" shapeId="0" xr:uid="{F6F6958F-FC9E-4AB4-955B-09A6771C14D2}">
      <text>
        <r>
          <rPr>
            <b/>
            <sz val="9"/>
            <color indexed="81"/>
            <rFont val="Tahoma"/>
            <charset val="1"/>
          </rPr>
          <t>Fathers: Mac&amp;cheese cup, soup cup, peanutbutter m&amp;m's, hi-chew, 2 pineapple, lifesavers. Also just picked up a large care package lol</t>
        </r>
      </text>
    </comment>
    <comment ref="L7" authorId="0" shapeId="0" xr:uid="{543122DD-3995-4B13-BF21-D2AA8BB396F4}">
      <text>
        <r>
          <rPr>
            <b/>
            <sz val="9"/>
            <color indexed="81"/>
            <rFont val="Tahoma"/>
            <charset val="1"/>
          </rPr>
          <t>$12.61 ramen dinner w/ Kale, counts for this and last stirfry
$16.96 FOR ALTOIDSx4 Hannaford??</t>
        </r>
      </text>
    </comment>
    <comment ref="M7" authorId="0" shapeId="0" xr:uid="{301B3386-27F4-4585-8CF6-221937EB97D0}">
      <text>
        <r>
          <rPr>
            <b/>
            <sz val="9"/>
            <color indexed="81"/>
            <rFont val="Tahoma"/>
            <charset val="1"/>
          </rPr>
          <t>Mr Beast Chicken Sandwitch</t>
        </r>
      </text>
    </comment>
    <comment ref="P8" authorId="0" shapeId="0" xr:uid="{2129A82A-BE6E-493B-AB8E-C69935CA2662}">
      <text>
        <r>
          <rPr>
            <b/>
            <sz val="9"/>
            <color indexed="81"/>
            <rFont val="Tahoma"/>
            <charset val="1"/>
          </rPr>
          <t>Fathers: Mike&amp;Ike, Hi-chew sweet+sour, starburst. Starbutst was PDII presentation quiz prize</t>
        </r>
      </text>
    </comment>
    <comment ref="L10" authorId="0" shapeId="0" xr:uid="{C997A107-1F1E-4CBD-8079-B873603BF215}">
      <text>
        <r>
          <rPr>
            <b/>
            <sz val="9"/>
            <color indexed="81"/>
            <rFont val="Tahoma"/>
            <charset val="1"/>
          </rPr>
          <t>Panera: Strawberry banana smoothie</t>
        </r>
      </text>
    </comment>
    <comment ref="P10" authorId="0" shapeId="0" xr:uid="{19D22BE3-6E50-4D56-BB48-75B25E2803CC}">
      <text>
        <r>
          <rPr>
            <b/>
            <sz val="9"/>
            <color indexed="81"/>
            <rFont val="Tahoma"/>
            <charset val="1"/>
          </rPr>
          <t>Panera: Frozen Strawberry Lemonade</t>
        </r>
      </text>
    </comment>
    <comment ref="Q11" authorId="0" shapeId="0" xr:uid="{1059A49F-DEAD-4435-BD64-8C75F83061A1}">
      <text>
        <r>
          <rPr>
            <b/>
            <sz val="9"/>
            <color indexed="81"/>
            <rFont val="Tahoma"/>
            <charset val="1"/>
          </rPr>
          <t>Panera: bacon turkey bravo + strawberry smoothie. Lunch + Sunday late night snack</t>
        </r>
      </text>
    </comment>
    <comment ref="N12" authorId="0" shapeId="0" xr:uid="{B159A4E7-DE7E-4097-B9FF-A1F738E5B67D}">
      <text>
        <r>
          <rPr>
            <b/>
            <sz val="9"/>
            <color indexed="81"/>
            <rFont val="Tahoma"/>
            <charset val="1"/>
          </rPr>
          <t>Panera: Mango smoothie</t>
        </r>
      </text>
    </comment>
    <comment ref="P12" authorId="0" shapeId="0" xr:uid="{1839A5DA-416D-4B31-B8F1-B169705D5DFC}">
      <text>
        <r>
          <rPr>
            <b/>
            <sz val="9"/>
            <color indexed="81"/>
            <rFont val="Tahoma"/>
            <charset val="1"/>
          </rPr>
          <t>Panera: Egg white avacado spinach sandwitch + strawberry bananna smoothie</t>
        </r>
      </text>
    </comment>
    <comment ref="Q12" authorId="0" shapeId="0" xr:uid="{63935F5D-1178-4635-B837-37E277A5CFE7}">
      <text>
        <r>
          <rPr>
            <b/>
            <sz val="9"/>
            <color indexed="81"/>
            <rFont val="Tahoma"/>
            <charset val="1"/>
          </rPr>
          <t>Fathers: 5.38 altoids arctic strawberry and arctic wintergreen
Panera: Strawberry smoothie</t>
        </r>
      </text>
    </comment>
    <comment ref="R12" authorId="0" shapeId="0" xr:uid="{268B2FCA-8B53-42FA-955F-4EBE06EEBE66}">
      <text>
        <r>
          <rPr>
            <b/>
            <sz val="9"/>
            <color indexed="81"/>
            <rFont val="Tahoma"/>
            <charset val="1"/>
          </rPr>
          <t>Panera: Frozen strawberry lemonade, yp2 bacon turkey bravo, strawberry poppy chicken salad</t>
        </r>
      </text>
    </comment>
    <comment ref="N13" authorId="0" shapeId="0" xr:uid="{9EF6ED28-13C3-4EB2-AC69-06A7BD0D4284}">
      <text>
        <r>
          <rPr>
            <b/>
            <sz val="9"/>
            <color indexed="81"/>
            <rFont val="Tahoma"/>
            <charset val="1"/>
          </rPr>
          <t>Panera: Strawberry smoothie + cinimon roll</t>
        </r>
      </text>
    </comment>
    <comment ref="Q13" authorId="0" shapeId="0" xr:uid="{4AF60E8C-3E58-4B66-BA89-D499F9A4E571}">
      <text>
        <r>
          <rPr>
            <b/>
            <sz val="9"/>
            <color indexed="81"/>
            <rFont val="Tahoma"/>
            <charset val="1"/>
          </rPr>
          <t>Panera: Cinimmon roll (sub for lemon drop cookie), strawberry smoothie, yp2 fuji apple chicken salad, turkey blt w/ avacado</t>
        </r>
      </text>
    </comment>
    <comment ref="L14" authorId="0" shapeId="0" xr:uid="{C61AED2A-A2BB-4F62-A38B-55AF426B0BB1}">
      <text>
        <r>
          <rPr>
            <b/>
            <sz val="9"/>
            <color indexed="81"/>
            <rFont val="Tahoma"/>
            <charset val="1"/>
          </rPr>
          <t>Hayden:</t>
        </r>
        <r>
          <rPr>
            <sz val="9"/>
            <color indexed="81"/>
            <rFont val="Tahoma"/>
            <charset val="1"/>
          </rPr>
          <t xml:space="preserve">
you pick two, </t>
        </r>
      </text>
    </comment>
    <comment ref="N14" authorId="0" shapeId="0" xr:uid="{FBD57BE4-AFD2-462F-AC24-C528F5A7E47C}">
      <text>
        <r>
          <rPr>
            <b/>
            <sz val="9"/>
            <color indexed="81"/>
            <rFont val="Tahoma"/>
            <charset val="1"/>
          </rPr>
          <t>Panera: frozen Strawberry lemonade, cinimon roll</t>
        </r>
      </text>
    </comment>
    <comment ref="O14" authorId="0" shapeId="0" xr:uid="{EBB4CDF5-BC0C-4DBD-8FF5-7BFE62B49FE7}">
      <text>
        <r>
          <rPr>
            <b/>
            <sz val="9"/>
            <color indexed="81"/>
            <rFont val="Tahoma"/>
            <charset val="1"/>
          </rPr>
          <t>Panera: Free orange scone and strawberry lemonade because flex went down</t>
        </r>
      </text>
    </comment>
    <comment ref="K15" authorId="0" shapeId="0" xr:uid="{E30E0320-30A4-433A-A2D1-AAB4E575BDBD}">
      <text>
        <r>
          <rPr>
            <b/>
            <sz val="9"/>
            <color indexed="81"/>
            <rFont val="Tahoma"/>
            <charset val="1"/>
          </rPr>
          <t>Change weekly</t>
        </r>
      </text>
    </comment>
  </commentList>
</comments>
</file>

<file path=xl/sharedStrings.xml><?xml version="1.0" encoding="utf-8"?>
<sst xmlns="http://schemas.openxmlformats.org/spreadsheetml/2006/main" count="40" uniqueCount="28">
  <si>
    <t>Swipes</t>
  </si>
  <si>
    <t>Flex</t>
  </si>
  <si>
    <t>week</t>
  </si>
  <si>
    <t>Sunday</t>
  </si>
  <si>
    <t>Monday</t>
  </si>
  <si>
    <t>Tuesday</t>
  </si>
  <si>
    <t>Wednesday</t>
  </si>
  <si>
    <t>Thursday</t>
  </si>
  <si>
    <t>Friday</t>
  </si>
  <si>
    <t>Saturday</t>
  </si>
  <si>
    <t>Ideal ish</t>
  </si>
  <si>
    <t>have per week</t>
  </si>
  <si>
    <t>have total</t>
  </si>
  <si>
    <t>have per day</t>
  </si>
  <si>
    <t>used</t>
  </si>
  <si>
    <t>wasted</t>
  </si>
  <si>
    <t>remaining valid</t>
  </si>
  <si>
    <t>remaining</t>
  </si>
  <si>
    <t>remaining per week</t>
  </si>
  <si>
    <t>weeks</t>
  </si>
  <si>
    <t>days</t>
  </si>
  <si>
    <t>today</t>
  </si>
  <si>
    <t>ends</t>
  </si>
  <si>
    <t>Week of</t>
  </si>
  <si>
    <t>x</t>
  </si>
  <si>
    <t>target</t>
  </si>
  <si>
    <t>missed by</t>
  </si>
  <si>
    <t>remaining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</si>
</sst>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tabSelected="1" zoomScale="189" zoomScaleNormal="95" workbookViewId="0">
      <selection activeCell="A15" sqref="A15"/>
    </sheetView>
  </sheetViews>
  <sheetFormatPr defaultColWidth="11.5703125" defaultRowHeight="12.75" x14ac:dyDescent="0.2"/>
  <cols>
    <col min="1" max="1" width="11.5703125" style="2"/>
  </cols>
  <sheetData>
    <row r="1" spans="1:25" x14ac:dyDescent="0.2">
      <c r="C1" t="s">
        <v>0</v>
      </c>
      <c r="J1">
        <f>12</f>
        <v>12</v>
      </c>
      <c r="K1">
        <f>J1*12</f>
        <v>144</v>
      </c>
      <c r="L1" t="s">
        <v>1</v>
      </c>
      <c r="S1">
        <f>T1/12</f>
        <v>21.666666666666668</v>
      </c>
      <c r="T1">
        <v>260</v>
      </c>
    </row>
    <row r="2" spans="1:25" s="1" customFormat="1" x14ac:dyDescent="0.2">
      <c r="A2" s="3" t="s">
        <v>23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>
        <f>J1/7</f>
        <v>1.7142857142857142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>
        <f>S1/7</f>
        <v>3.0952380952380953</v>
      </c>
      <c r="T2" s="1" t="s">
        <v>25</v>
      </c>
      <c r="U2" s="1" t="s">
        <v>26</v>
      </c>
    </row>
    <row r="3" spans="1:25" x14ac:dyDescent="0.2">
      <c r="A3" s="2">
        <v>45067</v>
      </c>
      <c r="B3">
        <v>1</v>
      </c>
      <c r="D3">
        <v>1</v>
      </c>
      <c r="E3">
        <v>1</v>
      </c>
      <c r="F3">
        <v>1</v>
      </c>
      <c r="G3">
        <v>3</v>
      </c>
      <c r="H3">
        <v>2</v>
      </c>
      <c r="I3">
        <v>2</v>
      </c>
      <c r="J3">
        <f t="shared" ref="J3:J14" si="0">SUM(C3:I3)</f>
        <v>10</v>
      </c>
      <c r="K3">
        <f t="shared" ref="K3:K14" si="1">12-J3</f>
        <v>2</v>
      </c>
      <c r="S3">
        <f t="shared" ref="S3:S14" si="2">SUM(L3:R3)</f>
        <v>0</v>
      </c>
      <c r="T3">
        <f>(260/12)</f>
        <v>21.666666666666668</v>
      </c>
      <c r="U3">
        <f>T3-S3</f>
        <v>21.666666666666668</v>
      </c>
    </row>
    <row r="4" spans="1:25" s="1" customFormat="1" x14ac:dyDescent="0.2">
      <c r="A4" s="3">
        <v>45074</v>
      </c>
      <c r="B4" s="1">
        <v>2</v>
      </c>
      <c r="C4" s="1">
        <v>2</v>
      </c>
      <c r="D4" s="1">
        <v>1</v>
      </c>
      <c r="E4" s="1">
        <v>2</v>
      </c>
      <c r="F4" s="1">
        <v>2</v>
      </c>
      <c r="G4" s="1">
        <v>1</v>
      </c>
      <c r="H4" s="1">
        <v>1</v>
      </c>
      <c r="I4" s="1">
        <v>2</v>
      </c>
      <c r="J4" s="1">
        <f t="shared" si="0"/>
        <v>11</v>
      </c>
      <c r="K4" s="1">
        <f t="shared" si="1"/>
        <v>1</v>
      </c>
      <c r="M4" s="1">
        <f>15.16+7.99</f>
        <v>23.15</v>
      </c>
      <c r="S4" s="1">
        <f t="shared" si="2"/>
        <v>23.15</v>
      </c>
      <c r="T4" s="1">
        <f>((260-SUM(S$3:S3))/11)</f>
        <v>23.636363636363637</v>
      </c>
      <c r="U4" s="6">
        <f>T4-S4</f>
        <v>0.48636363636363811</v>
      </c>
    </row>
    <row r="5" spans="1:25" x14ac:dyDescent="0.2">
      <c r="A5" s="2">
        <v>45081</v>
      </c>
      <c r="B5">
        <v>3</v>
      </c>
      <c r="C5">
        <v>1</v>
      </c>
      <c r="D5">
        <v>2</v>
      </c>
      <c r="E5">
        <v>1</v>
      </c>
      <c r="F5">
        <v>1</v>
      </c>
      <c r="G5">
        <v>2</v>
      </c>
      <c r="H5">
        <v>2</v>
      </c>
      <c r="I5">
        <v>2</v>
      </c>
      <c r="J5">
        <f>SUM(C5:I5)</f>
        <v>11</v>
      </c>
      <c r="K5">
        <f t="shared" si="1"/>
        <v>1</v>
      </c>
      <c r="N5">
        <v>14.79</v>
      </c>
      <c r="S5">
        <f t="shared" si="2"/>
        <v>14.79</v>
      </c>
      <c r="T5">
        <f>((260-SUM(S$3:S4))/10)</f>
        <v>23.684999999999999</v>
      </c>
      <c r="U5">
        <f>T5-S5</f>
        <v>8.8949999999999996</v>
      </c>
    </row>
    <row r="6" spans="1:25" s="1" customFormat="1" x14ac:dyDescent="0.2">
      <c r="A6" s="3">
        <v>45088</v>
      </c>
      <c r="B6" s="1">
        <v>4</v>
      </c>
      <c r="C6" s="1">
        <v>1</v>
      </c>
      <c r="D6" s="1">
        <v>1</v>
      </c>
      <c r="E6" s="1">
        <v>2</v>
      </c>
      <c r="F6" s="1">
        <v>1</v>
      </c>
      <c r="G6" s="1">
        <v>2</v>
      </c>
      <c r="H6" s="1">
        <v>1</v>
      </c>
      <c r="I6" s="1">
        <v>2</v>
      </c>
      <c r="J6" s="1">
        <f t="shared" si="0"/>
        <v>10</v>
      </c>
      <c r="K6" s="1">
        <f t="shared" si="1"/>
        <v>2</v>
      </c>
      <c r="Q6" s="1">
        <v>23.73</v>
      </c>
      <c r="S6" s="1">
        <f t="shared" si="2"/>
        <v>23.73</v>
      </c>
      <c r="T6" s="1">
        <f>((260-SUM(S$3:S5))/9)</f>
        <v>24.673333333333332</v>
      </c>
      <c r="U6" s="6">
        <f t="shared" ref="U6:U14" si="3">T6-S6</f>
        <v>0.94333333333333158</v>
      </c>
    </row>
    <row r="7" spans="1:25" x14ac:dyDescent="0.2">
      <c r="A7" s="2">
        <v>45095</v>
      </c>
      <c r="B7">
        <v>5</v>
      </c>
      <c r="C7">
        <v>0</v>
      </c>
      <c r="D7">
        <v>1</v>
      </c>
      <c r="E7">
        <v>2</v>
      </c>
      <c r="F7">
        <v>2</v>
      </c>
      <c r="G7">
        <v>2</v>
      </c>
      <c r="H7">
        <v>2</v>
      </c>
      <c r="I7">
        <v>2</v>
      </c>
      <c r="J7">
        <f t="shared" si="0"/>
        <v>11</v>
      </c>
      <c r="K7">
        <f t="shared" si="1"/>
        <v>1</v>
      </c>
      <c r="M7">
        <v>8.49</v>
      </c>
      <c r="S7">
        <f t="shared" si="2"/>
        <v>8.49</v>
      </c>
      <c r="T7">
        <f>((260-SUM(S$3:S6))/8)</f>
        <v>24.791249999999998</v>
      </c>
      <c r="U7">
        <f t="shared" si="3"/>
        <v>16.301249999999996</v>
      </c>
    </row>
    <row r="8" spans="1:25" s="1" customFormat="1" x14ac:dyDescent="0.2">
      <c r="A8" s="4">
        <v>45102</v>
      </c>
      <c r="B8" s="5">
        <v>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2</v>
      </c>
      <c r="I8" s="1">
        <v>0</v>
      </c>
      <c r="J8" s="1">
        <f t="shared" si="0"/>
        <v>7</v>
      </c>
      <c r="K8" s="1">
        <f t="shared" si="1"/>
        <v>5</v>
      </c>
      <c r="P8" s="1">
        <v>9.57</v>
      </c>
      <c r="S8" s="1">
        <f t="shared" si="2"/>
        <v>9.57</v>
      </c>
      <c r="T8" s="1">
        <f>((260-SUM(S$3:S7))/7)</f>
        <v>27.12</v>
      </c>
      <c r="U8" s="6">
        <f t="shared" si="3"/>
        <v>17.55</v>
      </c>
    </row>
    <row r="9" spans="1:25" x14ac:dyDescent="0.2">
      <c r="A9" s="2">
        <v>45116</v>
      </c>
      <c r="B9">
        <v>7</v>
      </c>
      <c r="C9">
        <v>1</v>
      </c>
      <c r="D9">
        <v>1</v>
      </c>
      <c r="E9">
        <v>1</v>
      </c>
      <c r="F9">
        <v>0</v>
      </c>
      <c r="G9">
        <v>2</v>
      </c>
      <c r="H9">
        <v>2</v>
      </c>
      <c r="I9">
        <v>2</v>
      </c>
      <c r="J9">
        <f t="shared" si="0"/>
        <v>9</v>
      </c>
      <c r="K9">
        <f t="shared" si="1"/>
        <v>3</v>
      </c>
      <c r="S9">
        <f t="shared" si="2"/>
        <v>0</v>
      </c>
      <c r="T9">
        <f>((260-SUM(S$3:S8))/6)</f>
        <v>30.045000000000002</v>
      </c>
      <c r="U9">
        <f t="shared" si="3"/>
        <v>30.045000000000002</v>
      </c>
    </row>
    <row r="10" spans="1:25" s="1" customFormat="1" x14ac:dyDescent="0.2">
      <c r="A10" s="4">
        <v>45123</v>
      </c>
      <c r="B10" s="1">
        <v>8</v>
      </c>
      <c r="C10" s="1">
        <v>2</v>
      </c>
      <c r="D10" s="1">
        <v>1</v>
      </c>
      <c r="E10" s="1">
        <v>1</v>
      </c>
      <c r="F10" s="1">
        <v>2</v>
      </c>
      <c r="G10" s="1">
        <v>2</v>
      </c>
      <c r="H10" s="1">
        <v>2</v>
      </c>
      <c r="I10" s="1">
        <v>2</v>
      </c>
      <c r="J10" s="1">
        <f t="shared" si="0"/>
        <v>12</v>
      </c>
      <c r="K10" s="1">
        <f t="shared" si="1"/>
        <v>0</v>
      </c>
      <c r="L10" s="1">
        <v>6.39</v>
      </c>
      <c r="P10" s="1">
        <v>4.3899999999999997</v>
      </c>
      <c r="S10" s="1">
        <f t="shared" si="2"/>
        <v>10.78</v>
      </c>
      <c r="T10" s="1">
        <f>((260-SUM(S$3:S9))/5)</f>
        <v>36.054000000000002</v>
      </c>
      <c r="U10" s="6">
        <f t="shared" si="3"/>
        <v>25.274000000000001</v>
      </c>
    </row>
    <row r="11" spans="1:25" x14ac:dyDescent="0.2">
      <c r="A11" s="2">
        <v>45130</v>
      </c>
      <c r="B11">
        <v>9</v>
      </c>
      <c r="C11">
        <v>2</v>
      </c>
      <c r="D11">
        <v>1</v>
      </c>
      <c r="E11">
        <v>2</v>
      </c>
      <c r="F11">
        <v>2</v>
      </c>
      <c r="G11">
        <v>2</v>
      </c>
      <c r="H11">
        <v>1</v>
      </c>
      <c r="I11">
        <v>1</v>
      </c>
      <c r="J11">
        <f t="shared" si="0"/>
        <v>11</v>
      </c>
      <c r="K11">
        <f t="shared" si="1"/>
        <v>1</v>
      </c>
      <c r="Q11">
        <v>18.38</v>
      </c>
      <c r="S11">
        <f t="shared" si="2"/>
        <v>18.38</v>
      </c>
      <c r="T11">
        <f>((260-SUM(S$3:S10))/4)</f>
        <v>42.372500000000002</v>
      </c>
      <c r="U11">
        <f t="shared" si="3"/>
        <v>23.992500000000003</v>
      </c>
    </row>
    <row r="12" spans="1:25" s="1" customFormat="1" x14ac:dyDescent="0.2">
      <c r="A12" s="4">
        <v>45137</v>
      </c>
      <c r="B12" s="1">
        <v>10</v>
      </c>
      <c r="C12" s="1">
        <v>1</v>
      </c>
      <c r="D12" s="1">
        <v>2</v>
      </c>
      <c r="E12" s="1">
        <v>1</v>
      </c>
      <c r="F12" s="1">
        <v>1</v>
      </c>
      <c r="G12" s="1">
        <v>1</v>
      </c>
      <c r="H12" s="1">
        <v>2</v>
      </c>
      <c r="I12" s="1">
        <v>1</v>
      </c>
      <c r="J12" s="1">
        <f t="shared" si="0"/>
        <v>9</v>
      </c>
      <c r="K12" s="1">
        <f t="shared" si="1"/>
        <v>3</v>
      </c>
      <c r="N12" s="1">
        <v>6.39</v>
      </c>
      <c r="P12" s="1">
        <v>12.88</v>
      </c>
      <c r="Q12" s="1">
        <f>5.38+6.39</f>
        <v>11.77</v>
      </c>
      <c r="R12" s="1">
        <v>19.37</v>
      </c>
      <c r="S12" s="1">
        <f t="shared" si="2"/>
        <v>50.41</v>
      </c>
      <c r="T12" s="1">
        <f>((260-SUM(S$3:S11))/3)</f>
        <v>50.370000000000005</v>
      </c>
      <c r="U12" s="6">
        <f t="shared" si="3"/>
        <v>-3.9999999999992042E-2</v>
      </c>
    </row>
    <row r="13" spans="1:25" x14ac:dyDescent="0.2">
      <c r="A13" s="2">
        <v>45144</v>
      </c>
      <c r="B13">
        <v>11</v>
      </c>
      <c r="C13">
        <v>1</v>
      </c>
      <c r="D13">
        <v>2</v>
      </c>
      <c r="E13">
        <v>2</v>
      </c>
      <c r="F13">
        <v>1</v>
      </c>
      <c r="G13">
        <v>2</v>
      </c>
      <c r="H13">
        <v>0</v>
      </c>
      <c r="I13">
        <v>1</v>
      </c>
      <c r="J13">
        <f t="shared" si="0"/>
        <v>9</v>
      </c>
      <c r="K13">
        <f t="shared" si="1"/>
        <v>3</v>
      </c>
      <c r="N13">
        <v>10.38</v>
      </c>
      <c r="Q13">
        <v>23.66</v>
      </c>
      <c r="S13">
        <f t="shared" si="2"/>
        <v>34.04</v>
      </c>
      <c r="T13">
        <f>((260-SUM(S$3:S12))/2)</f>
        <v>50.350000000000009</v>
      </c>
      <c r="U13">
        <f t="shared" si="3"/>
        <v>16.310000000000009</v>
      </c>
    </row>
    <row r="14" spans="1:25" s="1" customFormat="1" x14ac:dyDescent="0.2">
      <c r="A14" s="3">
        <v>45151</v>
      </c>
      <c r="B14" s="1">
        <v>12</v>
      </c>
      <c r="C14" s="1">
        <v>1</v>
      </c>
      <c r="D14" s="1">
        <v>2</v>
      </c>
      <c r="E14" s="1">
        <v>1</v>
      </c>
      <c r="F14" s="1">
        <v>1</v>
      </c>
      <c r="G14" s="1">
        <v>2</v>
      </c>
      <c r="H14" s="1">
        <v>1</v>
      </c>
      <c r="I14" s="1" t="s">
        <v>24</v>
      </c>
      <c r="J14" s="1">
        <f t="shared" si="0"/>
        <v>8</v>
      </c>
      <c r="K14" s="1">
        <f t="shared" si="1"/>
        <v>4</v>
      </c>
      <c r="L14" s="1">
        <v>19.07</v>
      </c>
      <c r="N14" s="1">
        <v>8.3800000000000008</v>
      </c>
      <c r="R14" s="1" t="s">
        <v>24</v>
      </c>
      <c r="S14" s="1">
        <f t="shared" si="2"/>
        <v>27.450000000000003</v>
      </c>
      <c r="T14" s="1">
        <f>((260-SUM(S$3:S13))/1)</f>
        <v>66.660000000000025</v>
      </c>
      <c r="U14" s="6">
        <f t="shared" si="3"/>
        <v>39.210000000000022</v>
      </c>
    </row>
    <row r="15" spans="1:25" x14ac:dyDescent="0.2">
      <c r="J15">
        <f>SUM(J3:J14)</f>
        <v>118</v>
      </c>
      <c r="K15">
        <f>SUM(K3:K14)</f>
        <v>26</v>
      </c>
      <c r="S15">
        <f>SUM(S3:S14)</f>
        <v>220.78999999999996</v>
      </c>
      <c r="T15">
        <f>260-S15</f>
        <v>39.210000000000036</v>
      </c>
      <c r="V15" t="s">
        <v>19</v>
      </c>
      <c r="W15" t="s">
        <v>20</v>
      </c>
      <c r="X15" t="s">
        <v>21</v>
      </c>
      <c r="Y15" t="s">
        <v>22</v>
      </c>
    </row>
    <row r="16" spans="1:25" x14ac:dyDescent="0.2">
      <c r="B16" t="s">
        <v>10</v>
      </c>
      <c r="C16">
        <v>1</v>
      </c>
      <c r="D16">
        <v>1</v>
      </c>
      <c r="E16">
        <v>2</v>
      </c>
      <c r="F16">
        <v>2</v>
      </c>
      <c r="G16">
        <v>2</v>
      </c>
      <c r="H16">
        <v>2</v>
      </c>
      <c r="I16">
        <v>2</v>
      </c>
      <c r="K16">
        <f>SUM(K3:K14)-K15</f>
        <v>0</v>
      </c>
      <c r="L16">
        <f>260/2/12</f>
        <v>10.833333333333334</v>
      </c>
      <c r="M16">
        <f>260/2/12</f>
        <v>10.833333333333334</v>
      </c>
      <c r="N16">
        <v>0</v>
      </c>
      <c r="O16">
        <v>0</v>
      </c>
      <c r="P16">
        <v>0</v>
      </c>
      <c r="Q16">
        <v>0</v>
      </c>
      <c r="R16">
        <v>0</v>
      </c>
      <c r="S16">
        <f ca="1">T15/(Y16-X16)</f>
        <v>-19.605000000000018</v>
      </c>
      <c r="T16">
        <f ca="1">S16*7</f>
        <v>-137.23500000000013</v>
      </c>
      <c r="V16">
        <f ca="1">FLOOR((Y16-X16)/7,1)</f>
        <v>-1</v>
      </c>
      <c r="W16">
        <f ca="1">MOD(Y16-X16,7)</f>
        <v>5</v>
      </c>
      <c r="X16" s="2">
        <f ca="1">TODAY()</f>
        <v>45158</v>
      </c>
      <c r="Y16" s="2">
        <v>45156</v>
      </c>
    </row>
    <row r="17" spans="10:20" x14ac:dyDescent="0.2">
      <c r="J17" t="s">
        <v>11</v>
      </c>
      <c r="K17" t="s">
        <v>12</v>
      </c>
    </row>
    <row r="18" spans="10:20" x14ac:dyDescent="0.2">
      <c r="J18" t="s">
        <v>13</v>
      </c>
      <c r="S18" t="s">
        <v>11</v>
      </c>
      <c r="T18" t="s">
        <v>12</v>
      </c>
    </row>
    <row r="19" spans="10:20" x14ac:dyDescent="0.2">
      <c r="J19" t="s">
        <v>14</v>
      </c>
      <c r="K19" t="s">
        <v>15</v>
      </c>
      <c r="S19" t="s">
        <v>13</v>
      </c>
    </row>
    <row r="20" spans="10:20" x14ac:dyDescent="0.2">
      <c r="K20" t="s">
        <v>16</v>
      </c>
      <c r="S20" t="s">
        <v>14</v>
      </c>
      <c r="T20" t="s">
        <v>17</v>
      </c>
    </row>
    <row r="21" spans="10:20" x14ac:dyDescent="0.2">
      <c r="S21" t="s">
        <v>27</v>
      </c>
      <c r="T21" t="s">
        <v>18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Hayden</cp:lastModifiedBy>
  <cp:revision>1</cp:revision>
  <dcterms:modified xsi:type="dcterms:W3CDTF">2023-08-20T14:46:58Z</dcterms:modified>
  <dc:language>en-US</dc:language>
</cp:coreProperties>
</file>