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Matriz de indicadores\"/>
    </mc:Choice>
  </mc:AlternateContent>
  <bookViews>
    <workbookView xWindow="0" yWindow="0" windowWidth="20490" windowHeight="9045" activeTab="2"/>
  </bookViews>
  <sheets>
    <sheet name="2017" sheetId="3" r:id="rId1"/>
    <sheet name="2018" sheetId="1" r:id="rId2"/>
    <sheet name="2019" sheetId="4" r:id="rId3"/>
    <sheet name="Hoja1" sheetId="2" r:id="rId4"/>
  </sheets>
  <definedNames>
    <definedName name="_xlnm._FilterDatabase" localSheetId="0" hidden="1">'2017'!$B$5:$X$32</definedName>
    <definedName name="_xlnm._FilterDatabase" localSheetId="1" hidden="1">'2018'!$B$5:$AD$35</definedName>
    <definedName name="_xlnm._FilterDatabase" localSheetId="2" hidden="1">'2019'!$B$5:$AD$38</definedName>
    <definedName name="_xlnm.Print_Area" localSheetId="0">'2017'!$B$1:$X$34</definedName>
    <definedName name="_xlnm.Print_Area" localSheetId="1">'2018'!$B$1:$AD$37</definedName>
    <definedName name="_xlnm.Print_Area" localSheetId="2">'2019'!$B$1:$AD$40</definedName>
    <definedName name="Print_Area" localSheetId="0">'2017'!$B$5:$X$32</definedName>
    <definedName name="Print_Area" localSheetId="1">'2018'!$B$5:$AD$35</definedName>
    <definedName name="Print_Area" localSheetId="2">'2019'!$B$5:$AD$38</definedName>
    <definedName name="Print_Titles" localSheetId="0">'2017'!$5:$5</definedName>
    <definedName name="Print_Titles" localSheetId="1">'2018'!$5:$5</definedName>
    <definedName name="Print_Titles" localSheetId="2">'2019'!$5:$5</definedName>
    <definedName name="Z_39E449B2_4B50_4787_AE51_2EDA48A7C982_.wvu.Cols" localSheetId="0" hidden="1">'2017'!#REF!</definedName>
    <definedName name="Z_39E449B2_4B50_4787_AE51_2EDA48A7C982_.wvu.Cols" localSheetId="1" hidden="1">'2018'!#REF!</definedName>
    <definedName name="Z_39E449B2_4B50_4787_AE51_2EDA48A7C982_.wvu.Cols" localSheetId="2" hidden="1">'2019'!#REF!</definedName>
    <definedName name="Z_39E449B2_4B50_4787_AE51_2EDA48A7C982_.wvu.FilterData" localSheetId="0" hidden="1">'2017'!$B$5:$X$32</definedName>
    <definedName name="Z_39E449B2_4B50_4787_AE51_2EDA48A7C982_.wvu.FilterData" localSheetId="1" hidden="1">'2018'!$B$5:$AD$35</definedName>
    <definedName name="Z_39E449B2_4B50_4787_AE51_2EDA48A7C982_.wvu.FilterData" localSheetId="2" hidden="1">'2019'!$B$5:$AD$38</definedName>
    <definedName name="Z_39E449B2_4B50_4787_AE51_2EDA48A7C982_.wvu.PrintArea" localSheetId="0" hidden="1">'2017'!$B$5:$X$32</definedName>
    <definedName name="Z_39E449B2_4B50_4787_AE51_2EDA48A7C982_.wvu.PrintArea" localSheetId="1" hidden="1">'2018'!$B$5:$AD$35</definedName>
    <definedName name="Z_39E449B2_4B50_4787_AE51_2EDA48A7C982_.wvu.PrintArea" localSheetId="2" hidden="1">'2019'!$B$5:$AD$38</definedName>
    <definedName name="Z_39E449B2_4B50_4787_AE51_2EDA48A7C982_.wvu.PrintTitles" localSheetId="0" hidden="1">'2017'!$5:$5</definedName>
    <definedName name="Z_39E449B2_4B50_4787_AE51_2EDA48A7C982_.wvu.PrintTitles" localSheetId="1" hidden="1">'2018'!$5:$5</definedName>
    <definedName name="Z_39E449B2_4B50_4787_AE51_2EDA48A7C982_.wvu.PrintTitles" localSheetId="2" hidden="1">'2019'!$5:$5</definedName>
  </definedNames>
  <calcPr calcId="152511"/>
  <customWorkbookViews>
    <customWorkbookView name="SIG JANO - Vista personalizada" guid="{39E449B2-4B50-4787-AE51-2EDA48A7C982}" mergeInterval="0" personalView="1" maximized="1" xWindow="-8" yWindow="-8" windowWidth="1936" windowHeight="1056" activeSheetId="1"/>
  </customWorkbookViews>
</workbook>
</file>

<file path=xl/calcChain.xml><?xml version="1.0" encoding="utf-8"?>
<calcChain xmlns="http://schemas.openxmlformats.org/spreadsheetml/2006/main">
  <c r="M29" i="4" l="1"/>
  <c r="O29" i="4"/>
  <c r="Q29" i="4"/>
  <c r="S29" i="4"/>
  <c r="R36" i="4" s="1"/>
  <c r="U29" i="4"/>
  <c r="W29" i="4"/>
  <c r="W30" i="4"/>
  <c r="AD30" i="4" s="1"/>
  <c r="AD31" i="4"/>
  <c r="AD32" i="4"/>
  <c r="AD33" i="4"/>
  <c r="M34" i="4"/>
  <c r="O34" i="4"/>
  <c r="Q34" i="4"/>
  <c r="S34" i="4"/>
  <c r="U34" i="4"/>
  <c r="T36" i="4" s="1"/>
  <c r="W34" i="4"/>
  <c r="AD35" i="4"/>
  <c r="Y36" i="4"/>
  <c r="V28" i="4"/>
  <c r="J19" i="4"/>
  <c r="L28" i="4"/>
  <c r="N28" i="4"/>
  <c r="P28" i="4"/>
  <c r="R28" i="4"/>
  <c r="T28" i="4"/>
  <c r="AC36" i="4"/>
  <c r="AC37" i="4" s="1"/>
  <c r="AB36" i="4"/>
  <c r="AA36" i="4"/>
  <c r="Z36" i="4"/>
  <c r="Z37" i="4" s="1"/>
  <c r="X36" i="4"/>
  <c r="X37" i="4" s="1"/>
  <c r="J34" i="4"/>
  <c r="J33" i="4"/>
  <c r="J32" i="4"/>
  <c r="J30" i="4"/>
  <c r="J29" i="4"/>
  <c r="I28" i="4"/>
  <c r="V18" i="4"/>
  <c r="T18" i="4"/>
  <c r="T37" i="4" s="1"/>
  <c r="R18" i="4"/>
  <c r="P18" i="4"/>
  <c r="N18" i="4"/>
  <c r="L18" i="4"/>
  <c r="J6" i="4"/>
  <c r="I18" i="4" s="1"/>
  <c r="P36" i="4" l="1"/>
  <c r="L36" i="4"/>
  <c r="AD34" i="4"/>
  <c r="V36" i="4"/>
  <c r="V37" i="4" s="1"/>
  <c r="AD29" i="4"/>
  <c r="R37" i="4"/>
  <c r="I36" i="4"/>
  <c r="I37" i="4" s="1"/>
  <c r="N36" i="4"/>
  <c r="N37" i="4" s="1"/>
  <c r="P37" i="4"/>
  <c r="AD28" i="4"/>
  <c r="AD18" i="4"/>
  <c r="L37" i="4"/>
  <c r="AD33" i="1"/>
  <c r="V33" i="1"/>
  <c r="AD32" i="1"/>
  <c r="AD29" i="1"/>
  <c r="AD31" i="1"/>
  <c r="J29" i="1"/>
  <c r="AD27" i="1"/>
  <c r="W27" i="1"/>
  <c r="J27" i="1"/>
  <c r="AD25" i="1"/>
  <c r="V25" i="1"/>
  <c r="P25" i="1"/>
  <c r="AD12" i="1"/>
  <c r="AD13" i="1"/>
  <c r="AD14" i="1"/>
  <c r="AD18" i="1"/>
  <c r="V18" i="1"/>
  <c r="P18" i="1"/>
  <c r="AD36" i="4" l="1"/>
  <c r="AD37" i="4"/>
  <c r="W19" i="1"/>
  <c r="W31" i="1"/>
  <c r="J26" i="1"/>
  <c r="W26" i="1"/>
  <c r="U31" i="1" l="1"/>
  <c r="S31" i="1"/>
  <c r="Q31" i="1"/>
  <c r="O31" i="1"/>
  <c r="M31" i="1"/>
  <c r="J31" i="1"/>
  <c r="T25" i="1" l="1"/>
  <c r="R25" i="1"/>
  <c r="N25" i="1"/>
  <c r="L25" i="1"/>
  <c r="T18" i="1"/>
  <c r="R18" i="1"/>
  <c r="N18" i="1"/>
  <c r="L18" i="1"/>
  <c r="J30" i="1"/>
  <c r="J19" i="1"/>
  <c r="I25" i="1" s="1"/>
  <c r="J6" i="1"/>
  <c r="I18" i="1" s="1"/>
  <c r="I33" i="1" l="1"/>
  <c r="AD30" i="1"/>
  <c r="AD28" i="1"/>
  <c r="U26" i="1"/>
  <c r="T33" i="1" s="1"/>
  <c r="S26" i="1"/>
  <c r="Q26" i="1"/>
  <c r="P33" i="1" s="1"/>
  <c r="O26" i="1"/>
  <c r="N33" i="1" s="1"/>
  <c r="M26" i="1"/>
  <c r="L33" i="1" s="1"/>
  <c r="R33" i="1" l="1"/>
  <c r="R34" i="1" s="1"/>
  <c r="L34" i="1"/>
  <c r="T34" i="1"/>
  <c r="P34" i="1"/>
  <c r="AD26" i="1"/>
  <c r="V30" i="3"/>
  <c r="U30" i="3"/>
  <c r="T30" i="3"/>
  <c r="S30" i="3"/>
  <c r="R30" i="3"/>
  <c r="Q30" i="3"/>
  <c r="P30" i="3"/>
  <c r="O30" i="3"/>
  <c r="N30" i="3"/>
  <c r="M30" i="3"/>
  <c r="L30" i="3"/>
  <c r="K30" i="3"/>
  <c r="I30" i="3"/>
  <c r="W28" i="3"/>
  <c r="W25" i="3"/>
  <c r="W24" i="3"/>
  <c r="W23" i="3"/>
  <c r="V22" i="3"/>
  <c r="S22" i="3"/>
  <c r="Q22" i="3"/>
  <c r="P22" i="3"/>
  <c r="M22" i="3"/>
  <c r="K22" i="3"/>
  <c r="I22" i="3"/>
  <c r="W21" i="3"/>
  <c r="W20" i="3"/>
  <c r="W19" i="3"/>
  <c r="W18" i="3"/>
  <c r="W17" i="3"/>
  <c r="W16" i="3"/>
  <c r="V15" i="3"/>
  <c r="U15" i="3"/>
  <c r="T15" i="3"/>
  <c r="S15" i="3"/>
  <c r="R15" i="3"/>
  <c r="Q15" i="3"/>
  <c r="P15" i="3"/>
  <c r="O15" i="3"/>
  <c r="N15" i="3"/>
  <c r="M15" i="3"/>
  <c r="L15" i="3"/>
  <c r="K15" i="3"/>
  <c r="I15" i="3"/>
  <c r="W14" i="3"/>
  <c r="W13" i="3"/>
  <c r="W12" i="3"/>
  <c r="W11" i="3"/>
  <c r="W10" i="3"/>
  <c r="W9" i="3"/>
  <c r="W8" i="3"/>
  <c r="W7" i="3"/>
  <c r="W6" i="3"/>
  <c r="W22" i="3" l="1"/>
  <c r="N34" i="1"/>
  <c r="AD34" i="1"/>
  <c r="S31" i="3"/>
  <c r="W30" i="3"/>
  <c r="I31" i="3"/>
  <c r="V31" i="3"/>
  <c r="Q31" i="3"/>
  <c r="P31" i="3"/>
  <c r="M31" i="3"/>
  <c r="W15" i="3"/>
  <c r="K31" i="3"/>
  <c r="W31" i="3" l="1"/>
  <c r="AD11" i="1"/>
  <c r="AD15" i="1"/>
  <c r="AD8" i="1"/>
  <c r="AD9" i="1"/>
  <c r="AD10" i="1"/>
  <c r="AD16" i="1"/>
  <c r="AD17" i="1"/>
  <c r="AD6" i="1"/>
  <c r="AD7" i="1"/>
  <c r="AD21" i="1" l="1"/>
  <c r="AD20" i="1"/>
  <c r="E6" i="2" l="1"/>
  <c r="F6" i="2"/>
  <c r="D6" i="2"/>
  <c r="C6" i="2"/>
  <c r="B6" i="2"/>
  <c r="AD22" i="1"/>
  <c r="AD24" i="1"/>
  <c r="AD23" i="1"/>
  <c r="I34" i="1"/>
  <c r="AC33" i="1"/>
  <c r="AB33" i="1"/>
  <c r="AA33" i="1"/>
  <c r="Z33" i="1"/>
  <c r="Y33" i="1"/>
  <c r="X33" i="1"/>
  <c r="V34" i="1" l="1"/>
  <c r="Z34" i="1"/>
  <c r="AC34" i="1"/>
  <c r="X34" i="1"/>
</calcChain>
</file>

<file path=xl/comments1.xml><?xml version="1.0" encoding="utf-8"?>
<comments xmlns="http://schemas.openxmlformats.org/spreadsheetml/2006/main">
  <authors>
    <author>ZFIP-SIG</author>
  </authors>
  <commentList>
    <comment ref="P12" authorId="0" shapeId="0">
      <text>
        <r>
          <rPr>
            <b/>
            <sz val="9"/>
            <color indexed="81"/>
            <rFont val="Tahoma"/>
            <family val="2"/>
          </rPr>
          <t>ZFIP-SIG:</t>
        </r>
        <r>
          <rPr>
            <sz val="9"/>
            <color indexed="81"/>
            <rFont val="Tahoma"/>
            <family val="2"/>
          </rPr>
          <t xml:space="preserve">
No se presentaron reportes </t>
        </r>
      </text>
    </comment>
    <comment ref="P13" authorId="0" shapeId="0">
      <text>
        <r>
          <rPr>
            <b/>
            <sz val="9"/>
            <color indexed="81"/>
            <rFont val="Tahoma"/>
            <family val="2"/>
          </rPr>
          <t>ZFIP-SIG:</t>
        </r>
        <r>
          <rPr>
            <sz val="9"/>
            <color indexed="81"/>
            <rFont val="Tahoma"/>
            <family val="2"/>
          </rPr>
          <t xml:space="preserve">
No se presentaron reportes </t>
        </r>
      </text>
    </comment>
    <comment ref="P14" authorId="0" shapeId="0">
      <text>
        <r>
          <rPr>
            <b/>
            <sz val="9"/>
            <color indexed="81"/>
            <rFont val="Tahoma"/>
            <family val="2"/>
          </rPr>
          <t>ZFIP-SIG:</t>
        </r>
        <r>
          <rPr>
            <sz val="9"/>
            <color indexed="81"/>
            <rFont val="Tahoma"/>
            <family val="2"/>
          </rPr>
          <t xml:space="preserve">
No se presentaron reportes </t>
        </r>
      </text>
    </comment>
  </commentList>
</comments>
</file>

<file path=xl/comments2.xml><?xml version="1.0" encoding="utf-8"?>
<comments xmlns="http://schemas.openxmlformats.org/spreadsheetml/2006/main">
  <authors>
    <author>ZFIP-SIG</author>
  </authors>
  <commentList>
    <comment ref="V7" authorId="0" shapeId="0">
      <text>
        <r>
          <rPr>
            <b/>
            <sz val="9"/>
            <color indexed="81"/>
            <rFont val="Tahoma"/>
            <family val="2"/>
          </rPr>
          <t>ZFIP-SIG:</t>
        </r>
        <r>
          <rPr>
            <sz val="9"/>
            <color indexed="81"/>
            <rFont val="Tahoma"/>
            <family val="2"/>
          </rPr>
          <t xml:space="preserve">
se inciará a medir desdes este mes.</t>
        </r>
      </text>
    </comment>
    <comment ref="AB9" authorId="0" shapeId="0">
      <text>
        <r>
          <rPr>
            <b/>
            <sz val="9"/>
            <color indexed="81"/>
            <rFont val="Tahoma"/>
            <family val="2"/>
          </rPr>
          <t>ZFIP-SIG:</t>
        </r>
        <r>
          <rPr>
            <sz val="9"/>
            <color indexed="81"/>
            <rFont val="Tahoma"/>
            <family val="2"/>
          </rPr>
          <t xml:space="preserve">
Cambio de indicador </t>
        </r>
      </text>
    </comment>
    <comment ref="AB10" authorId="0" shapeId="0">
      <text>
        <r>
          <rPr>
            <b/>
            <sz val="9"/>
            <color indexed="81"/>
            <rFont val="Tahoma"/>
            <family val="2"/>
          </rPr>
          <t>ZFIP-SIG:</t>
        </r>
        <r>
          <rPr>
            <sz val="9"/>
            <color indexed="81"/>
            <rFont val="Tahoma"/>
            <family val="2"/>
          </rPr>
          <t xml:space="preserve">
Cambio de formula por cambio en el anterior indicador </t>
        </r>
      </text>
    </comment>
    <comment ref="AB11" authorId="0" shapeId="0">
      <text>
        <r>
          <rPr>
            <b/>
            <sz val="9"/>
            <color indexed="81"/>
            <rFont val="Tahoma"/>
            <family val="2"/>
          </rPr>
          <t>ZFIP-SIG:</t>
        </r>
        <r>
          <rPr>
            <sz val="9"/>
            <color indexed="81"/>
            <rFont val="Tahoma"/>
            <family val="2"/>
          </rPr>
          <t xml:space="preserve">
Cambio con las modificaciones anteriores </t>
        </r>
      </text>
    </comment>
    <comment ref="AB12" authorId="0" shapeId="0">
      <text>
        <r>
          <rPr>
            <b/>
            <sz val="9"/>
            <color indexed="81"/>
            <rFont val="Tahoma"/>
            <family val="2"/>
          </rPr>
          <t>ZFIP-SIG:</t>
        </r>
        <r>
          <rPr>
            <sz val="9"/>
            <color indexed="81"/>
            <rFont val="Tahoma"/>
            <family val="2"/>
          </rPr>
          <t xml:space="preserve">
No se presentaron reportes</t>
        </r>
      </text>
    </comment>
    <comment ref="AB13" authorId="0" shapeId="0">
      <text>
        <r>
          <rPr>
            <b/>
            <sz val="9"/>
            <color indexed="81"/>
            <rFont val="Tahoma"/>
            <family val="2"/>
          </rPr>
          <t>ZFIP-SIG:</t>
        </r>
        <r>
          <rPr>
            <sz val="9"/>
            <color indexed="81"/>
            <rFont val="Tahoma"/>
            <family val="2"/>
          </rPr>
          <t xml:space="preserve">
No se presentaron reportes</t>
        </r>
      </text>
    </comment>
    <comment ref="AB14" authorId="0" shapeId="0">
      <text>
        <r>
          <rPr>
            <b/>
            <sz val="9"/>
            <color indexed="81"/>
            <rFont val="Tahoma"/>
            <family val="2"/>
          </rPr>
          <t>ZFIP-SIG:</t>
        </r>
        <r>
          <rPr>
            <sz val="9"/>
            <color indexed="81"/>
            <rFont val="Tahoma"/>
            <family val="2"/>
          </rPr>
          <t xml:space="preserve">
No se presentaron reportes</t>
        </r>
      </text>
    </comment>
  </commentList>
</comments>
</file>

<file path=xl/sharedStrings.xml><?xml version="1.0" encoding="utf-8"?>
<sst xmlns="http://schemas.openxmlformats.org/spreadsheetml/2006/main" count="436" uniqueCount="158">
  <si>
    <t>OBJETIVO</t>
  </si>
  <si>
    <t>FORMULA</t>
  </si>
  <si>
    <t>META</t>
  </si>
  <si>
    <t>FRECUENCIA</t>
  </si>
  <si>
    <t>RESULTADO</t>
  </si>
  <si>
    <t>% CUMPLIMIENTO</t>
  </si>
  <si>
    <t>Mensual</t>
  </si>
  <si>
    <t>DIRECTRIZ</t>
  </si>
  <si>
    <t>INDICADOR</t>
  </si>
  <si>
    <t>PROCESO</t>
  </si>
  <si>
    <t>ANUAL</t>
  </si>
  <si>
    <t>Trimestral</t>
  </si>
  <si>
    <t>CUMPLIMIENTO DE OBJETIVO</t>
  </si>
  <si>
    <t>PREVENCION DE ACTIVIDADES ILICITAS</t>
  </si>
  <si>
    <t>SIG</t>
  </si>
  <si>
    <t>OBJETIVO DEL INDICADOR</t>
  </si>
  <si>
    <t>CONTABILIDAD Y FINANAZAS</t>
  </si>
  <si>
    <t xml:space="preserve">MANTENIMIENTO PREVENTIVO </t>
  </si>
  <si>
    <t>El objetivo de este indicador es presentar gráficamente de manera semestral la calificación de nuevos Usuarios y/o vinculación de nuevas Empresas a la Zona Franca Internacional.</t>
  </si>
  <si>
    <t>Representar de manera gráfica las P.Q.R.S. radicadas mes a mes.</t>
  </si>
  <si>
    <t>USUARIO CALIFICADO Y EMPRESAS VINCULADAS</t>
  </si>
  <si>
    <t>Semestral</t>
  </si>
  <si>
    <t>Controlar los mantenimientos preventivos (evitando de esta manera la materialización de daños)  realizados por el proceso de Tecnología e Informática.</t>
  </si>
  <si>
    <t xml:space="preserve">Contar con prácticas de seguridad eficientes que
eviten el riesgo en el desarrollo de las operaciones al interior de la Zona
Franca Internacional de Pereira por actividades ilícitas como robo,
contrabando, narcotráfico, lavado de activos, terrorismo, entre otros,
procurando la mejora continua del sistema de seguridad.
</t>
  </si>
  <si>
    <t>Demostrar la capacidad que tiene la Zona Franca Internacional de
Pereira, para proporcionar servicios que cumplan los requerimientos de
sus clientes, aumentando de esta manera la satisfacción de los mismos.</t>
  </si>
  <si>
    <t>Alcanzar y mantener un ambiente de trabajo sano y seguro, en la Zona
Franca Internacional de Pereira, evitando posibles afectaciones en la
salud de los empleados y a terceros, a través de la implementación,
mantenimiento y mejora continua de un sistema de gestión de
seguridad y salud en el trabajo, y una cultura organizacional enmarcada
en la prevención y el autocuidado.</t>
  </si>
  <si>
    <t>ENFERMEDAD</t>
  </si>
  <si>
    <t>ROTACIÓN DE PERSONAL</t>
  </si>
  <si>
    <t>Mejorar el nivel de eficacia del sistema integrado de gestión.</t>
  </si>
  <si>
    <t xml:space="preserve">comprometidos con el bienestar y la seguridad de los colaboradores a través de la prevención de accidentes y enfermedades laborales; </t>
  </si>
  <si>
    <t>generando desarrollo económico y sostenibilidad, que conlleven a una mejor calidad de vida para nuestros grupos de interés;</t>
  </si>
  <si>
    <t xml:space="preserve">garantizando la seguridad que permita prevenir, controlar y neutralizar los riesgos y amenazas que se puedan presentar por actividades ilícitas; </t>
  </si>
  <si>
    <t xml:space="preserve"> SOPORTE TÉCNICO</t>
  </si>
  <si>
    <t>Medir la acción de respuesta a las solicitudes de soporte técnico presentadas por los colaboradores de la ZFIP-UO</t>
  </si>
  <si>
    <t>Medir la accion de respuesta a las solicitudes legales.</t>
  </si>
  <si>
    <t xml:space="preserve">VERIFICACAION DE ANTECEDENTES DE ASOCIADOS DE NEGOCIOS CRÍTICOS
</t>
  </si>
  <si>
    <t>CARTERA</t>
  </si>
  <si>
    <t>EN CONSTRUCCION</t>
  </si>
  <si>
    <t xml:space="preserve">Evidenciar a través de la medición el estado de la seguridad física interna y externa de la ZFIP. </t>
  </si>
  <si>
    <t>SATISFACCIÓN DEL CLIENTE</t>
  </si>
  <si>
    <t>SEGURIDAD INTERNA</t>
  </si>
  <si>
    <t>SEGURIDAD  EXTERNA</t>
  </si>
  <si>
    <t>EFICACIA EN LAS SOLICITUDES LEGALES</t>
  </si>
  <si>
    <t>cantidada de solicitudes recibidas* cantidad de solicitudes solucionadas / 100</t>
  </si>
  <si>
    <t>mantenimiento programado*mantenimiento realizado / 100</t>
  </si>
  <si>
    <t>cantidad de solicitudes de soporte * cantidad solicitudes ejecutadas / 100</t>
  </si>
  <si>
    <t>cantidadad total de PQRS radicadas * cantidadad de PQRS solucionadas / 100</t>
  </si>
  <si>
    <t>cantidad de empresas con solicitud de calificacaion* cantidad de empresas calificadas / 100</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</si>
  <si>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</si>
  <si>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MANTENIMIENTO PREVENTIVO DE BÁSCULAS</t>
  </si>
  <si>
    <t>cumplimiento lista de chequeo</t>
  </si>
  <si>
    <t>CONFIABILIDAD DE INVENTARIOS</t>
  </si>
  <si>
    <t>Verificar un adecuado manejo de los inventarios y controlar que las actividades desarrolladas por los usuarios correspondan a aquellas para las cuales fueron calificadas</t>
  </si>
  <si>
    <t>Verificar que la aprobación de FMM se realice en el tiempo previsto</t>
  </si>
  <si>
    <t>INDICADOR DE OPORTUNIDAD</t>
  </si>
  <si>
    <t>(operaciones aprobadas que cumplen en oportunidad / total operaciones aprobadas)*100%</t>
  </si>
  <si>
    <t>(Cantidad encontrada física de la muesra / Cantidad Muestra Total )*100%</t>
  </si>
  <si>
    <t>medir el recaudo oportuno de la cartera generada por la facturación de los servicios prestados.</t>
  </si>
  <si>
    <t>en contruccion</t>
  </si>
  <si>
    <t>valor total de cartera según programa contable</t>
  </si>
  <si>
    <t>Sumatoria de puntuación diaria / Sumatoria del mes *100</t>
  </si>
  <si>
    <t>Establecer las condiciones generales en las cuales se enmarca la
implementación de los Sistema de Gestión de la Zona Franca
Internacional de Pereira S.A.S. Usuario Operador, con el propósito de
garantizar adecuados niveles seguridad, calidad y control en la
prestación de sus servicios, para lograr la satisfacción de las
necesidades de los grupos de interés de parque industrial.</t>
  </si>
  <si>
    <t>RESPONSABLE DE ACTUALIZACION: COORDINADOR SIG</t>
  </si>
  <si>
    <t>FECHA DE ACTUALIZACION: 09/06/2017</t>
  </si>
  <si>
    <t>CÓDIGO</t>
  </si>
  <si>
    <t>F. APROBACIÓN</t>
  </si>
  <si>
    <t>FO-GG-01</t>
  </si>
  <si>
    <t xml:space="preserve">MATRIZ DE INDICADORES </t>
  </si>
  <si>
    <t xml:space="preserve">VERSIÓN </t>
  </si>
  <si>
    <t xml:space="preserve">PÁGINA </t>
  </si>
  <si>
    <t>CUMPLIMIENTO DE LA POLITICA DEL SIG</t>
  </si>
  <si>
    <t>1 de 2</t>
  </si>
  <si>
    <t>La Zona Franca Internacional de Pereira S.A.S. Usuario Operador de Zonas Francas es una organización dedicada a desarrollar con eficiencia y competitividad los servicios enmarcados dentro del régimen de zonas francas,desarrollando estándares de calidad, infraestructura y tecnología óptimos para satisfacer de manera oportuna las necesidades de los clientes, forjando vínculos de fidelidad y confianza;</t>
  </si>
  <si>
    <t>GESTIÓN COMERCIAL Y SERVICIO AL CLIENTE</t>
  </si>
  <si>
    <t>P.Q.R.S. RADICADAS - AÑO 2018</t>
  </si>
  <si>
    <t xml:space="preserve"> Nuevos negocios</t>
  </si>
  <si>
    <t xml:space="preserve">El objetivo de este indicador es mostrar la efectividad que tienen nuestras propuestas comerciales. </t>
  </si>
  <si>
    <t xml:space="preserve"> #Nuevos negocios/ # de propuestas comerciales.</t>
  </si>
  <si>
    <t>CALIFICACION DE PQRS POR PROCESO</t>
  </si>
  <si>
    <t>El objetivo de este indicador es mostrar la calificación que dan los usuarios a las PQRS atendidas por cada proceso.</t>
  </si>
  <si>
    <t>Promedio de las calificaciones</t>
  </si>
  <si>
    <t># DE PQRS CON RESPUESTA OPORTUNA.</t>
  </si>
  <si>
    <t>El objetivo de este indicador es demostrar la efectividad de respuesta que tienen los procesos En atender las PQRS, en los tiempos que estan establecidos en el PR-CL-17.</t>
  </si>
  <si>
    <t># PQRS con respuesta oportuna/# total de PQRS</t>
  </si>
  <si>
    <t xml:space="preserve">trimestral </t>
  </si>
  <si>
    <t># DE PQRS CERRADAS</t>
  </si>
  <si>
    <t>El objetivo de este indicador es mostrar la cantidad de PQRS que fueron cerradas en el trimestre.</t>
  </si>
  <si>
    <t># PQRS cerradas /# total de PQRS</t>
  </si>
  <si>
    <t>GESTIÓN DE OPERACIONES</t>
  </si>
  <si>
    <t>GESTIÓN TECNOLOGÍA E INFORMÁTICA</t>
  </si>
  <si>
    <t xml:space="preserve">GESTIÓN JURIDICA YPH </t>
  </si>
  <si>
    <t xml:space="preserve">GESTIÓN JURIDICA Y PH </t>
  </si>
  <si>
    <t>GESTIÓN TÉCNICA</t>
  </si>
  <si>
    <t>AUSENTISMO LABORAL POR TODA CAUSA</t>
  </si>
  <si>
    <t xml:space="preserve">Medir ausentismo laboral dentro de la organizaciòn por toda causa  dentro de la organización. </t>
  </si>
  <si>
    <t>No. de horas de ausencia por toda causa/No. total horas que deben ser trabajadas*100</t>
  </si>
  <si>
    <t>AUSENTISMO POR ACCIDENTE DE TRABAJO</t>
  </si>
  <si>
    <t xml:space="preserve">Medir el ausentismo presentado dentro de la organización a causa de Accidentes de Trabajo. </t>
  </si>
  <si>
    <t>No de ausencia por AT/ No trabajadores *100</t>
  </si>
  <si>
    <t>Anual</t>
  </si>
  <si>
    <t>Identificar patologìa dominante en las incapacidad de los colaboradores.</t>
  </si>
  <si>
    <t>Tipo de enfermedad presentada/No de trabajadores * 100</t>
  </si>
  <si>
    <t>Indicador cualitativo</t>
  </si>
  <si>
    <t>PROGRAMA DE CAPACITACIÓN</t>
  </si>
  <si>
    <t>Conocer el cumplimiento a la capacitaciones realizadas en la Zona Franca Internacional de Pereira, establecido en el plan anual de fomación.</t>
  </si>
  <si>
    <t>No de capacitaciones realizadas / total capacitaciones programadas * 100</t>
  </si>
  <si>
    <t>Prorporcionalidad retiro - ingreso personal y motivo de retiro.</t>
  </si>
  <si>
    <t>No de retirados en el mes / total personal activo durante el mes</t>
  </si>
  <si>
    <t>GESTIÓN ADMINISTRATIVA</t>
  </si>
  <si>
    <t xml:space="preserve">SISTEMA INTEGRADO DE GESTIÓN </t>
  </si>
  <si>
    <r>
      <t xml:space="preserve"> Medir la eficacia</t>
    </r>
    <r>
      <rPr>
        <sz val="10"/>
        <color rgb="FFFF0000"/>
        <rFont val="Calibri"/>
        <family val="2"/>
        <scheme val="minor"/>
      </rPr>
      <t xml:space="preserve"> </t>
    </r>
    <r>
      <rPr>
        <sz val="10"/>
        <rFont val="Calibri"/>
        <family val="2"/>
        <scheme val="minor"/>
      </rPr>
      <t xml:space="preserve">del sistema de gestión por medio de la certificación, siendo esta determinante del mismo. </t>
    </r>
  </si>
  <si>
    <t>EFICACIA DEL SISTEMA DE GESTIÓN</t>
  </si>
  <si>
    <t xml:space="preserve">Anual </t>
  </si>
  <si>
    <t xml:space="preserve">Total de asociados criticos * Ente de Control </t>
  </si>
  <si>
    <t xml:space="preserve">Demostrar la verificación de antecedentes de asociados criticos ante las listas internacionales y entes de control, esperando que el resultado arroje sin antecedentes. </t>
  </si>
  <si>
    <t>EFECTIVIDAD DEL SISTEMA DE GESTIÓN</t>
  </si>
  <si>
    <t xml:space="preserve">Numerales exigidos en cumplimiento/ Numerales no conformes *100 = 100% </t>
  </si>
  <si>
    <r>
      <t xml:space="preserve"> Medir la eficacia</t>
    </r>
    <r>
      <rPr>
        <sz val="10"/>
        <color rgb="FFFF0000"/>
        <rFont val="Calibri"/>
        <family val="2"/>
        <scheme val="minor"/>
      </rPr>
      <t xml:space="preserve"> </t>
    </r>
    <r>
      <rPr>
        <sz val="10"/>
        <rFont val="Calibri"/>
        <family val="2"/>
        <scheme val="minor"/>
      </rPr>
      <t>de los procesos por medio de las auditorias internas y externas que son realizadas en la Zona Franca Internacional de Pereira, para asegurar de manera confiable el cumplimiento del sistema integrado de gestión.</t>
    </r>
  </si>
  <si>
    <t>VALORACION EN SISTEMA</t>
  </si>
  <si>
    <t xml:space="preserve">En Restructuración </t>
  </si>
  <si>
    <t xml:space="preserve">En restructuración </t>
  </si>
  <si>
    <t>sumatoria de valores de las categorias de cartera A, B y C /valor total de cartera mensual*100</t>
  </si>
  <si>
    <t xml:space="preserve">Medir el recaudo oportuno de la cartera generada por la facturación de los servicios prestados. </t>
  </si>
  <si>
    <t xml:space="preserve">FECHA DE 
IMPLEMENTACIÓN </t>
  </si>
  <si>
    <t xml:space="preserve">FECHA DE 
ACTUALIZACIÓN </t>
  </si>
  <si>
    <t>Establecer las condiciones generales en las cuales se enmarca el mantenimiento de los Sistema de Gestión de la Zona Franca
Internacional de Pereira S.A.S. Usuario Operador, con el propósito de
garantizar adecuados niveles seguridad, calidad y control en la
prestación de sus servicios, para lograr la satisfacción de las
necesidades de los grupos de interés de parque industrial.</t>
  </si>
  <si>
    <t>USUARIO CALIFICADOS Y EMPRESAS VINCULADAS</t>
  </si>
  <si>
    <t>FECHA DE ACTUALIZACION: 27/07/2018</t>
  </si>
  <si>
    <t xml:space="preserve">Total de verificados * Ente de Control </t>
  </si>
  <si>
    <t># DE SNC CERRADOS</t>
  </si>
  <si>
    <t xml:space="preserve">SNC. RADICADOS </t>
  </si>
  <si>
    <t>SNC CON RESPUESTA OPORTUNA.</t>
  </si>
  <si>
    <t xml:space="preserve">demostrar la efectividad de respuesta que tienen los procesos En atender las PQRS, en los tiempos que estan establecidos en el procedimiento PR-CL-19 Servicio No Conforme. </t>
  </si>
  <si>
    <t>cantidadad total de SNC  radicadas * cantidadad de SNC solucionadas / 100</t>
  </si>
  <si>
    <t>Representar de manera gráfica los SNC. radicados mes a mes.</t>
  </si>
  <si>
    <t>cantidadad total de SNC  radicados * cantidadad de SNC  solucionados / 100</t>
  </si>
  <si>
    <t>Mostrar la cantidad de PQRS que fueron cerradas en el trimestre.</t>
  </si>
  <si>
    <t># SNC cerradas /# total de SNC</t>
  </si>
  <si>
    <t xml:space="preserve">Trimestral </t>
  </si>
  <si>
    <t>SEGURIDAD  EXTERNA ETAPA 1</t>
  </si>
  <si>
    <t>SEGURIDAD  EXTERNA ETAPA 2</t>
  </si>
  <si>
    <t>Sumatoria de puntuación semanal *100 / 6</t>
  </si>
  <si>
    <t>P.Q.R.S. RADICADAS - AÑO 2019</t>
  </si>
  <si>
    <t xml:space="preserve">cantidadad total de PQRS radicadas </t>
  </si>
  <si>
    <t xml:space="preserve">Demostrar la efectividad de respuesta que tienen los procesos En atender las PQRS, en los tiempos que estan establecidos en el procedimiento PR-CL-19 Servicio No Conforme. </t>
  </si>
  <si>
    <t>GESTIÓN DE PQRS</t>
  </si>
  <si>
    <t>Este indicador muestra el estado en el que se encuentran las PQRS, ya que algunas de ellas pueden ser cerradas en los plazos previstos por el procedimiento PR-CSC-03, pero existen algunas de ellas que necesitan un tratamiento diferente y por lo tanto quedan en seguimiento hasta que el lider del proceso determine su cierre</t>
  </si>
  <si>
    <t xml:space="preserve"># de PQRS en seguimiento, # de PQRS cerradas. (total de PQRS anual informativo). </t>
  </si>
  <si>
    <t xml:space="preserve">Informativo </t>
  </si>
  <si>
    <t>PROGRAMA DE MANTENIMIENTO GENERAL DE LA ZFIP</t>
  </si>
  <si>
    <t>Evaluar el cumplimiento de mantenimiento, mejoramiento, monitoreo y supervision de todas las actividades asociadas a garantizar el funcionamiento y desarrollo del parque Industrial en el cumplimiento de las normas tecnicas y ambientales.</t>
  </si>
  <si>
    <t>(Actividades ejecutadas / actividades programadas) x 100</t>
  </si>
  <si>
    <t>SOPORTE TÉCNICO</t>
  </si>
  <si>
    <t>Medir la acción de respuesta a las solicitudes   o requerimientos solicitados al proceso de Gestión Técnica presentadas por los colaboradores de la ZFIP- Usuario Operador, Agrupacion ZF y demas ususarios o empresas del parque Industrial.</t>
  </si>
  <si>
    <t>(cantidad de solicitudes de soporte) / (cantidad solicitudes ejecutadas  en los tiempos establecidos)    x 100</t>
  </si>
  <si>
    <t>garantizando la seguridad que permita prevenir, controlar y neutralizar los riesgos y amenazas que se puedan presentar por actividades ilícitas, corrupción y soborno.</t>
  </si>
  <si>
    <t>Medir la acción de respuesta a las solicitudes   o requerimientos solicitados al proceso de Gestión TI presentadas por los colaboradores de la ZFIP- Usuario Operador y Agrupacion ZF.</t>
  </si>
  <si>
    <t>FECHA DE ACTUALIZACION: 20/05/2019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</si>
</sst>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3"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
      <sz val="9"/>
      <color theme="1"/>
      <name val="Calibri"/>
      <family val="2"/>
      <scheme val="minor"/>
    </font>
    <font>
      <b/>
      <sz val="11"/>
      <color theme="1"/>
      <name val="Calibri"/>
      <family val="2"/>
      <scheme val="minor"/>
    </font>
    <font>
      <b/>
      <sz val="10"/>
      <color rgb="FF000000"/>
      <name val="Calibri"/>
      <family val="2"/>
      <scheme val="minor"/>
    </font>
    <font>
      <b/>
      <sz val="10"/>
      <color theme="1"/>
      <name val="Calibri"/>
      <family val="2"/>
      <scheme val="minor"/>
    </font>
    <font>
      <b/>
      <sz val="16"/>
      <color theme="1"/>
      <name val="Calibri"/>
      <family val="2"/>
      <scheme val="minor"/>
    </font>
    <font>
      <u/>
      <sz val="11"/>
      <color theme="10"/>
      <name val="Calibri"/>
      <family val="2"/>
      <scheme val="minor"/>
    </font>
    <font>
      <b/>
      <sz val="12"/>
      <color theme="1"/>
      <name val="Calibri"/>
      <family val="2"/>
      <scheme val="minor"/>
    </font>
    <font>
      <b/>
      <sz val="9"/>
      <color theme="1"/>
      <name val="Calibri"/>
      <family val="2"/>
      <scheme val="minor"/>
    </font>
    <font>
      <sz val="11"/>
      <name val="Calibri"/>
      <family val="2"/>
      <scheme val="minor"/>
    </font>
    <font>
      <sz val="10"/>
      <name val="Calibri"/>
      <family val="2"/>
      <scheme val="minor"/>
    </font>
    <font>
      <sz val="10"/>
      <color rgb="FFFF0000"/>
      <name val="Calibri"/>
      <family val="2"/>
      <scheme val="minor"/>
    </font>
    <font>
      <sz val="12"/>
      <color theme="1"/>
      <name val="Calibri"/>
      <family val="2"/>
      <scheme val="minor"/>
    </font>
    <font>
      <sz val="8"/>
      <name val="Arial"/>
      <family val="2"/>
    </font>
    <font>
      <b/>
      <sz val="11"/>
      <color rgb="FF000000"/>
      <name val="Arial"/>
      <family val="2"/>
    </font>
    <font>
      <b/>
      <sz val="14"/>
      <color rgb="FF000000"/>
      <name val="Arial"/>
      <family val="2"/>
    </font>
    <font>
      <sz val="11"/>
      <color rgb="FF000000"/>
      <name val="Arial"/>
      <family val="2"/>
    </font>
    <font>
      <sz val="14"/>
      <color rgb="FF000000"/>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3999755851924192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332">
    <xf numFmtId="0" fontId="0" fillId="0" borderId="0" xfId="0"/>
    <xf numFmtId="0" fontId="2" fillId="0" borderId="0" xfId="0" applyFont="1"/>
    <xf numFmtId="0" fontId="2" fillId="0" borderId="0" xfId="0" applyFont="1" applyAlignment="1">
      <alignment horizontal="center"/>
    </xf>
    <xf numFmtId="0" fontId="2" fillId="3" borderId="1" xfId="0" applyFont="1" applyFill="1" applyBorder="1"/>
    <xf numFmtId="9" fontId="2" fillId="0" borderId="0" xfId="1" applyFont="1" applyAlignment="1">
      <alignment horizontal="center"/>
    </xf>
    <xf numFmtId="0" fontId="2" fillId="4" borderId="1" xfId="0" applyFont="1" applyFill="1" applyBorder="1"/>
    <xf numFmtId="0" fontId="2" fillId="0" borderId="0" xfId="0" applyFont="1" applyAlignment="1">
      <alignment horizontal="center" vertical="center" wrapText="1"/>
    </xf>
    <xf numFmtId="0" fontId="8" fillId="0" borderId="0" xfId="0" applyFont="1" applyAlignment="1">
      <alignment horizontal="center"/>
    </xf>
    <xf numFmtId="0" fontId="2" fillId="2" borderId="1" xfId="0" applyFont="1" applyFill="1" applyBorder="1" applyAlignment="1">
      <alignment vertical="center"/>
    </xf>
    <xf numFmtId="9" fontId="2" fillId="2" borderId="1" xfId="0" applyNumberFormat="1" applyFont="1" applyFill="1" applyBorder="1" applyAlignment="1">
      <alignment horizontal="center" vertical="center"/>
    </xf>
    <xf numFmtId="0" fontId="0" fillId="0" borderId="0" xfId="0" applyAlignment="1">
      <alignment vertical="center"/>
    </xf>
    <xf numFmtId="9" fontId="2" fillId="3" borderId="1" xfId="1" applyFont="1" applyFill="1" applyBorder="1" applyAlignment="1">
      <alignment horizontal="center" vertical="center"/>
    </xf>
    <xf numFmtId="0" fontId="2" fillId="3" borderId="1" xfId="0" applyFont="1" applyFill="1" applyBorder="1" applyAlignment="1">
      <alignment vertical="center"/>
    </xf>
    <xf numFmtId="9" fontId="2" fillId="3" borderId="1" xfId="0" applyNumberFormat="1" applyFont="1" applyFill="1" applyBorder="1" applyAlignment="1">
      <alignment horizontal="center" vertical="center"/>
    </xf>
    <xf numFmtId="9" fontId="2" fillId="2" borderId="1" xfId="1" applyFont="1" applyFill="1" applyBorder="1" applyAlignment="1">
      <alignment horizontal="center" vertical="center"/>
    </xf>
    <xf numFmtId="9" fontId="2" fillId="2" borderId="1" xfId="0" applyNumberFormat="1" applyFont="1" applyFill="1" applyBorder="1" applyAlignment="1">
      <alignment horizontal="center" vertical="center" wrapText="1"/>
    </xf>
    <xf numFmtId="0" fontId="4" fillId="3" borderId="1" xfId="0" applyFont="1" applyFill="1" applyBorder="1" applyAlignment="1">
      <alignment vertical="center" wrapText="1" shrinkToFit="1"/>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5" borderId="0" xfId="0" applyFill="1"/>
    <xf numFmtId="0" fontId="2" fillId="4" borderId="6" xfId="0" applyFont="1" applyFill="1" applyBorder="1" applyAlignment="1">
      <alignment horizontal="center" vertical="center" wrapText="1" shrinkToFit="1"/>
    </xf>
    <xf numFmtId="0" fontId="6" fillId="4" borderId="3" xfId="0" applyFont="1" applyFill="1" applyBorder="1" applyAlignment="1">
      <alignment horizontal="center" vertical="center" wrapText="1" shrinkToFit="1"/>
    </xf>
    <xf numFmtId="0" fontId="3" fillId="4" borderId="3" xfId="0" applyFont="1" applyFill="1" applyBorder="1" applyAlignment="1">
      <alignment horizontal="center" vertical="center" wrapText="1"/>
    </xf>
    <xf numFmtId="0" fontId="11" fillId="4" borderId="1" xfId="0" applyFont="1" applyFill="1" applyBorder="1" applyAlignment="1">
      <alignment vertical="center" wrapText="1" shrinkToFit="1"/>
    </xf>
    <xf numFmtId="9" fontId="7" fillId="4" borderId="1" xfId="0" applyNumberFormat="1" applyFont="1" applyFill="1" applyBorder="1" applyAlignment="1">
      <alignment horizontal="center" vertical="center" wrapText="1"/>
    </xf>
    <xf numFmtId="9" fontId="10" fillId="4" borderId="1" xfId="1" applyNumberFormat="1" applyFont="1" applyFill="1" applyBorder="1" applyAlignment="1">
      <alignment horizontal="center" vertical="center"/>
    </xf>
    <xf numFmtId="9" fontId="2" fillId="3" borderId="3" xfId="1" applyFont="1" applyFill="1" applyBorder="1" applyAlignment="1">
      <alignment horizontal="center" vertical="center"/>
    </xf>
    <xf numFmtId="0" fontId="2" fillId="3" borderId="3" xfId="0" applyFont="1" applyFill="1" applyBorder="1" applyAlignment="1">
      <alignment vertical="center"/>
    </xf>
    <xf numFmtId="9" fontId="2" fillId="3" borderId="3" xfId="0" applyNumberFormat="1" applyFont="1" applyFill="1" applyBorder="1" applyAlignment="1">
      <alignment horizontal="center" vertical="center"/>
    </xf>
    <xf numFmtId="9" fontId="12" fillId="3" borderId="1" xfId="2" applyNumberFormat="1" applyFont="1" applyFill="1" applyBorder="1" applyAlignment="1">
      <alignment horizontal="center" vertical="center"/>
    </xf>
    <xf numFmtId="9" fontId="12" fillId="2" borderId="1" xfId="2" applyNumberFormat="1" applyFont="1" applyFill="1" applyBorder="1" applyAlignment="1">
      <alignment horizontal="center" vertical="center"/>
    </xf>
    <xf numFmtId="9" fontId="12" fillId="2" borderId="1" xfId="1" applyFont="1" applyFill="1" applyBorder="1" applyAlignment="1">
      <alignment horizontal="center" vertical="center"/>
    </xf>
    <xf numFmtId="0" fontId="13" fillId="2" borderId="1" xfId="0" applyFont="1" applyFill="1" applyBorder="1" applyAlignment="1">
      <alignment horizontal="center" vertical="center" wrapText="1"/>
    </xf>
    <xf numFmtId="164" fontId="10" fillId="4" borderId="1" xfId="1" applyNumberFormat="1" applyFont="1" applyFill="1" applyBorder="1" applyAlignment="1">
      <alignment horizontal="center" vertical="center"/>
    </xf>
    <xf numFmtId="0" fontId="8" fillId="0" borderId="11" xfId="0" applyFont="1" applyBorder="1" applyAlignment="1">
      <alignment horizontal="center"/>
    </xf>
    <xf numFmtId="0" fontId="8" fillId="0" borderId="11" xfId="0" applyFont="1" applyBorder="1" applyAlignment="1">
      <alignment horizontal="center" wrapText="1" shrinkToFit="1"/>
    </xf>
    <xf numFmtId="17" fontId="8" fillId="0" borderId="11" xfId="0" applyNumberFormat="1" applyFont="1" applyBorder="1" applyAlignment="1">
      <alignment horizontal="center"/>
    </xf>
    <xf numFmtId="0" fontId="8" fillId="0" borderId="12" xfId="0" applyFont="1" applyBorder="1" applyAlignment="1">
      <alignment horizontal="center"/>
    </xf>
    <xf numFmtId="0" fontId="2" fillId="4" borderId="3" xfId="0" applyFont="1" applyFill="1" applyBorder="1" applyAlignment="1">
      <alignment horizontal="center" vertical="center" wrapText="1"/>
    </xf>
    <xf numFmtId="0" fontId="11" fillId="4" borderId="3" xfId="0" applyFont="1" applyFill="1" applyBorder="1" applyAlignment="1">
      <alignment vertical="center" wrapText="1" shrinkToFit="1"/>
    </xf>
    <xf numFmtId="9" fontId="5" fillId="4" borderId="3" xfId="0" applyNumberFormat="1" applyFont="1" applyFill="1" applyBorder="1" applyAlignment="1">
      <alignment horizontal="center" vertical="center"/>
    </xf>
    <xf numFmtId="0" fontId="2" fillId="4" borderId="3" xfId="0" applyFont="1" applyFill="1" applyBorder="1"/>
    <xf numFmtId="0" fontId="2" fillId="3" borderId="3" xfId="0" applyFont="1" applyFill="1" applyBorder="1" applyAlignment="1">
      <alignment horizontal="center" vertical="center" wrapText="1"/>
    </xf>
    <xf numFmtId="0" fontId="13" fillId="3" borderId="1" xfId="0" applyFont="1" applyFill="1" applyBorder="1" applyAlignment="1">
      <alignment horizontal="justify" vertical="center" wrapText="1" shrinkToFit="1"/>
    </xf>
    <xf numFmtId="9" fontId="2" fillId="3" borderId="1" xfId="1" applyNumberFormat="1" applyFont="1" applyFill="1" applyBorder="1" applyAlignment="1">
      <alignment horizontal="center" vertical="center"/>
    </xf>
    <xf numFmtId="165" fontId="2" fillId="0" borderId="0" xfId="0" applyNumberFormat="1" applyFont="1" applyAlignment="1">
      <alignment horizontal="center"/>
    </xf>
    <xf numFmtId="2" fontId="2" fillId="0" borderId="0" xfId="0" applyNumberFormat="1" applyFont="1" applyAlignment="1">
      <alignment horizontal="center"/>
    </xf>
    <xf numFmtId="9" fontId="14" fillId="2" borderId="1" xfId="0" applyNumberFormat="1" applyFont="1" applyFill="1" applyBorder="1" applyAlignment="1">
      <alignment horizontal="center" vertical="center"/>
    </xf>
    <xf numFmtId="0" fontId="2" fillId="0" borderId="0" xfId="0" applyFont="1" applyAlignment="1">
      <alignment horizontal="center" vertical="center" readingOrder="1"/>
    </xf>
    <xf numFmtId="0" fontId="8" fillId="0" borderId="2" xfId="0" applyFont="1" applyBorder="1" applyAlignment="1">
      <alignment horizontal="center" vertical="center" readingOrder="1"/>
    </xf>
    <xf numFmtId="9" fontId="2" fillId="4" borderId="1" xfId="1" applyFont="1" applyFill="1" applyBorder="1" applyAlignment="1">
      <alignment horizontal="center" vertical="center"/>
    </xf>
    <xf numFmtId="0" fontId="3"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wrapText="1" shrinkToFit="1"/>
    </xf>
    <xf numFmtId="9" fontId="2" fillId="6" borderId="1" xfId="1" applyFont="1" applyFill="1" applyBorder="1" applyAlignment="1">
      <alignment horizontal="center" vertical="center"/>
    </xf>
    <xf numFmtId="0" fontId="2" fillId="6" borderId="1" xfId="0" applyFont="1" applyFill="1" applyBorder="1" applyAlignment="1">
      <alignment vertical="center"/>
    </xf>
    <xf numFmtId="9" fontId="2" fillId="6" borderId="1" xfId="0" applyNumberFormat="1" applyFont="1" applyFill="1" applyBorder="1" applyAlignment="1">
      <alignment horizontal="center" vertical="center"/>
    </xf>
    <xf numFmtId="9" fontId="2" fillId="6" borderId="3" xfId="1" applyFont="1" applyFill="1" applyBorder="1" applyAlignment="1">
      <alignment horizontal="center" vertical="center"/>
    </xf>
    <xf numFmtId="9" fontId="2" fillId="6" borderId="3" xfId="0" applyNumberFormat="1" applyFont="1" applyFill="1" applyBorder="1" applyAlignment="1">
      <alignment horizontal="center" vertical="center"/>
    </xf>
    <xf numFmtId="0" fontId="2" fillId="6" borderId="3" xfId="0" applyFont="1" applyFill="1" applyBorder="1" applyAlignment="1">
      <alignment vertical="center"/>
    </xf>
    <xf numFmtId="0" fontId="2" fillId="6" borderId="1" xfId="0" applyFont="1" applyFill="1" applyBorder="1" applyAlignment="1">
      <alignment vertical="center" wrapText="1" shrinkToFit="1"/>
    </xf>
    <xf numFmtId="0" fontId="2" fillId="6" borderId="3" xfId="0" applyFont="1" applyFill="1" applyBorder="1" applyAlignment="1">
      <alignment horizontal="center" vertical="center" wrapText="1" shrinkToFit="1"/>
    </xf>
    <xf numFmtId="9" fontId="2" fillId="7" borderId="1" xfId="1" applyFont="1" applyFill="1" applyBorder="1" applyAlignment="1">
      <alignment horizontal="center" vertical="center"/>
    </xf>
    <xf numFmtId="9" fontId="0" fillId="6" borderId="1" xfId="2" applyNumberFormat="1" applyFont="1" applyFill="1" applyBorder="1" applyAlignment="1">
      <alignment horizontal="center" vertical="center"/>
    </xf>
    <xf numFmtId="9" fontId="0" fillId="6" borderId="3" xfId="2" applyNumberFormat="1" applyFont="1" applyFill="1" applyBorder="1" applyAlignment="1">
      <alignment horizontal="center" vertical="center"/>
    </xf>
    <xf numFmtId="0" fontId="15" fillId="2" borderId="1" xfId="0" applyFont="1" applyFill="1" applyBorder="1" applyAlignment="1">
      <alignment horizontal="justify" vertical="center" wrapText="1" shrinkToFit="1"/>
    </xf>
    <xf numFmtId="9" fontId="0" fillId="0" borderId="0" xfId="1" applyFont="1"/>
    <xf numFmtId="9" fontId="14" fillId="2" borderId="1" xfId="0" applyNumberFormat="1" applyFont="1" applyFill="1" applyBorder="1" applyAlignment="1">
      <alignment horizontal="center" vertical="center" wrapText="1"/>
    </xf>
    <xf numFmtId="9" fontId="0" fillId="0" borderId="0" xfId="0" applyNumberFormat="1"/>
    <xf numFmtId="9" fontId="2" fillId="2" borderId="1" xfId="1" applyNumberFormat="1" applyFont="1" applyFill="1" applyBorder="1" applyAlignment="1">
      <alignment horizontal="center" vertical="center"/>
    </xf>
    <xf numFmtId="0" fontId="3" fillId="2" borderId="3"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16" fillId="0" borderId="0" xfId="0" applyFont="1"/>
    <xf numFmtId="0" fontId="8" fillId="0" borderId="0" xfId="0" applyFont="1" applyBorder="1" applyAlignment="1">
      <alignment horizontal="center"/>
    </xf>
    <xf numFmtId="0" fontId="2" fillId="5" borderId="0" xfId="0" applyFont="1" applyFill="1" applyBorder="1"/>
    <xf numFmtId="0" fontId="6" fillId="2" borderId="3" xfId="0" applyFont="1" applyFill="1" applyBorder="1" applyAlignment="1">
      <alignment horizontal="center" vertical="center" wrapText="1" shrinkToFit="1"/>
    </xf>
    <xf numFmtId="9" fontId="10" fillId="4" borderId="3" xfId="1" applyNumberFormat="1" applyFont="1" applyFill="1" applyBorder="1" applyAlignment="1">
      <alignment horizontal="center" vertical="center"/>
    </xf>
    <xf numFmtId="0" fontId="2" fillId="3" borderId="22" xfId="0" applyFont="1" applyFill="1" applyBorder="1" applyAlignment="1">
      <alignment horizontal="center" vertical="center"/>
    </xf>
    <xf numFmtId="0" fontId="2" fillId="3" borderId="24" xfId="0" applyFont="1" applyFill="1" applyBorder="1" applyAlignment="1">
      <alignment horizontal="center" vertical="center"/>
    </xf>
    <xf numFmtId="0" fontId="2" fillId="4" borderId="25" xfId="0" applyFont="1" applyFill="1" applyBorder="1" applyAlignment="1">
      <alignment horizontal="center" vertical="center" wrapText="1" shrinkToFit="1"/>
    </xf>
    <xf numFmtId="0" fontId="0" fillId="4" borderId="24"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4" xfId="0" applyFont="1" applyFill="1" applyBorder="1" applyAlignment="1">
      <alignment horizontal="center" vertical="center"/>
    </xf>
    <xf numFmtId="9" fontId="7" fillId="4" borderId="22" xfId="0" applyNumberFormat="1" applyFont="1" applyFill="1" applyBorder="1" applyAlignment="1">
      <alignment horizontal="center" vertical="center" wrapText="1"/>
    </xf>
    <xf numFmtId="0" fontId="2" fillId="2" borderId="22" xfId="0" applyFont="1" applyFill="1" applyBorder="1" applyAlignment="1">
      <alignment horizontal="center" vertical="center"/>
    </xf>
    <xf numFmtId="0" fontId="2" fillId="8" borderId="15" xfId="0" applyFont="1" applyFill="1" applyBorder="1" applyAlignment="1">
      <alignment horizontal="center" vertical="center" wrapText="1" shrinkToFit="1"/>
    </xf>
    <xf numFmtId="0" fontId="2" fillId="8" borderId="18" xfId="0" applyFont="1" applyFill="1" applyBorder="1" applyAlignment="1">
      <alignment horizontal="center" vertical="center" wrapText="1" shrinkToFit="1"/>
    </xf>
    <xf numFmtId="0" fontId="6" fillId="8" borderId="16" xfId="0" applyFont="1" applyFill="1" applyBorder="1" applyAlignment="1">
      <alignment horizontal="center" vertical="center" wrapText="1" shrinkToFit="1"/>
    </xf>
    <xf numFmtId="0" fontId="3" fillId="8" borderId="26" xfId="0" applyFont="1" applyFill="1" applyBorder="1" applyAlignment="1">
      <alignment horizontal="center" vertical="center"/>
    </xf>
    <xf numFmtId="0" fontId="2" fillId="8" borderId="16" xfId="0" applyFont="1" applyFill="1" applyBorder="1" applyAlignment="1">
      <alignment horizontal="center" vertical="center" wrapText="1"/>
    </xf>
    <xf numFmtId="0" fontId="11" fillId="8" borderId="16" xfId="0" applyFont="1" applyFill="1" applyBorder="1" applyAlignment="1">
      <alignment vertical="center" wrapText="1" shrinkToFit="1"/>
    </xf>
    <xf numFmtId="9" fontId="7" fillId="8" borderId="16" xfId="0" applyNumberFormat="1" applyFont="1" applyFill="1" applyBorder="1" applyAlignment="1">
      <alignment horizontal="center" vertical="center" wrapText="1"/>
    </xf>
    <xf numFmtId="0" fontId="11" fillId="8" borderId="17" xfId="0" applyFont="1" applyFill="1" applyBorder="1" applyAlignment="1">
      <alignment horizontal="center" vertical="center" wrapText="1" shrinkToFit="1"/>
    </xf>
    <xf numFmtId="0" fontId="1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3" fillId="3" borderId="1" xfId="0" applyFont="1" applyFill="1" applyBorder="1" applyAlignment="1">
      <alignment horizontal="center" vertical="center" wrapText="1" shrinkToFit="1"/>
    </xf>
    <xf numFmtId="0" fontId="2" fillId="3" borderId="3" xfId="0" applyFont="1" applyFill="1" applyBorder="1" applyAlignment="1">
      <alignment vertical="center" wrapText="1" shrinkToFit="1"/>
    </xf>
    <xf numFmtId="0" fontId="2" fillId="2" borderId="27" xfId="0" applyFont="1" applyFill="1" applyBorder="1" applyAlignment="1">
      <alignment horizontal="center" vertical="center" wrapText="1"/>
    </xf>
    <xf numFmtId="0" fontId="2" fillId="2" borderId="27" xfId="0" applyFont="1" applyFill="1" applyBorder="1" applyAlignment="1">
      <alignment horizontal="center" vertical="center" wrapText="1" shrinkToFit="1"/>
    </xf>
    <xf numFmtId="9" fontId="2" fillId="2" borderId="27" xfId="1" applyFont="1" applyFill="1" applyBorder="1" applyAlignment="1">
      <alignment horizontal="center" vertical="center"/>
    </xf>
    <xf numFmtId="0" fontId="2" fillId="2" borderId="28"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wrapText="1" shrinkToFit="1"/>
    </xf>
    <xf numFmtId="9" fontId="2" fillId="2" borderId="3" xfId="1" applyFont="1" applyFill="1" applyBorder="1" applyAlignment="1">
      <alignment horizontal="center" vertical="center"/>
    </xf>
    <xf numFmtId="0" fontId="2" fillId="2" borderId="24" xfId="0" applyFont="1" applyFill="1" applyBorder="1" applyAlignment="1">
      <alignment horizontal="center" vertical="center"/>
    </xf>
    <xf numFmtId="0" fontId="2" fillId="2" borderId="1" xfId="0" applyFont="1" applyFill="1" applyBorder="1" applyAlignment="1">
      <alignment horizontal="center" vertical="center" wrapText="1" shrinkToFit="1"/>
    </xf>
    <xf numFmtId="9" fontId="2" fillId="2" borderId="1" xfId="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wrapText="1" shrinkToFit="1"/>
    </xf>
    <xf numFmtId="9" fontId="2" fillId="2" borderId="4" xfId="1" applyFont="1" applyFill="1" applyBorder="1" applyAlignment="1">
      <alignment horizontal="center" vertical="center"/>
    </xf>
    <xf numFmtId="0" fontId="2" fillId="2" borderId="29" xfId="0" applyFont="1" applyFill="1" applyBorder="1" applyAlignment="1">
      <alignment horizontal="center" vertical="center"/>
    </xf>
    <xf numFmtId="0" fontId="15" fillId="2" borderId="1" xfId="0" applyFont="1" applyFill="1" applyBorder="1" applyAlignment="1">
      <alignment horizontal="center" vertical="center" wrapText="1" shrinkToFit="1"/>
    </xf>
    <xf numFmtId="164" fontId="12" fillId="2" borderId="1" xfId="2" applyNumberFormat="1" applyFont="1" applyFill="1" applyBorder="1" applyAlignment="1">
      <alignment horizontal="center" vertical="center" wrapText="1"/>
    </xf>
    <xf numFmtId="9" fontId="13" fillId="2" borderId="1" xfId="0" applyNumberFormat="1"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18" fillId="0" borderId="7" xfId="0" applyFont="1" applyBorder="1" applyAlignment="1">
      <alignment horizontal="center" vertical="center" wrapText="1"/>
    </xf>
    <xf numFmtId="9" fontId="12" fillId="2" borderId="1" xfId="1" applyFont="1" applyFill="1" applyBorder="1" applyAlignment="1">
      <alignment horizontal="center" vertical="center"/>
    </xf>
    <xf numFmtId="9" fontId="2" fillId="3" borderId="34" xfId="1" applyFont="1" applyFill="1" applyBorder="1" applyAlignment="1">
      <alignment horizontal="center" vertical="center"/>
    </xf>
    <xf numFmtId="9" fontId="2" fillId="6" borderId="34" xfId="1" applyFont="1" applyFill="1" applyBorder="1" applyAlignment="1">
      <alignment horizontal="center" vertical="center"/>
    </xf>
    <xf numFmtId="0" fontId="2" fillId="2" borderId="34" xfId="0" applyFont="1" applyFill="1" applyBorder="1" applyAlignment="1">
      <alignment horizontal="center" vertical="center"/>
    </xf>
    <xf numFmtId="0" fontId="8" fillId="0" borderId="35" xfId="0" applyFont="1" applyBorder="1" applyAlignment="1">
      <alignment horizontal="center" wrapText="1"/>
    </xf>
    <xf numFmtId="0" fontId="8" fillId="0" borderId="11" xfId="0" applyFont="1" applyBorder="1" applyAlignment="1">
      <alignment horizontal="center" vertical="center"/>
    </xf>
    <xf numFmtId="0" fontId="2" fillId="6" borderId="14" xfId="0" applyFont="1" applyFill="1" applyBorder="1" applyAlignment="1">
      <alignment horizontal="center" vertical="center"/>
    </xf>
    <xf numFmtId="9" fontId="13" fillId="2" borderId="1" xfId="0" applyNumberFormat="1" applyFont="1" applyFill="1" applyBorder="1" applyAlignment="1">
      <alignment horizontal="center" vertical="center"/>
    </xf>
    <xf numFmtId="9" fontId="2" fillId="2" borderId="31" xfId="0" applyNumberFormat="1" applyFont="1" applyFill="1" applyBorder="1" applyAlignment="1">
      <alignment horizontal="center" vertical="center" wrapText="1"/>
    </xf>
    <xf numFmtId="9" fontId="2" fillId="2" borderId="31" xfId="0" applyNumberFormat="1" applyFont="1" applyFill="1" applyBorder="1" applyAlignment="1">
      <alignment horizontal="center" vertical="center"/>
    </xf>
    <xf numFmtId="9" fontId="12" fillId="2" borderId="31" xfId="1" applyFont="1" applyFill="1" applyBorder="1" applyAlignment="1">
      <alignment horizontal="center" vertical="center"/>
    </xf>
    <xf numFmtId="0" fontId="11" fillId="4" borderId="4" xfId="0" applyFont="1" applyFill="1" applyBorder="1" applyAlignment="1">
      <alignment vertical="center" wrapText="1" shrinkToFit="1"/>
    </xf>
    <xf numFmtId="9" fontId="7" fillId="4" borderId="39"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9" fontId="13" fillId="2" borderId="31" xfId="1" applyFont="1" applyFill="1" applyBorder="1" applyAlignment="1">
      <alignment horizontal="center" vertical="center"/>
    </xf>
    <xf numFmtId="0" fontId="18" fillId="0" borderId="40" xfId="0" applyFont="1" applyBorder="1" applyAlignment="1">
      <alignment horizontal="center" vertical="center" wrapText="1"/>
    </xf>
    <xf numFmtId="0" fontId="20" fillId="0" borderId="40" xfId="0" applyNumberFormat="1" applyFont="1" applyBorder="1" applyAlignment="1">
      <alignment horizontal="center" vertical="center" wrapText="1"/>
    </xf>
    <xf numFmtId="14" fontId="20" fillId="0" borderId="7" xfId="0" applyNumberFormat="1" applyFont="1" applyBorder="1" applyAlignment="1">
      <alignment horizontal="center" vertical="center" wrapText="1"/>
    </xf>
    <xf numFmtId="0" fontId="13" fillId="3" borderId="3" xfId="0" applyFont="1" applyFill="1" applyBorder="1" applyAlignment="1">
      <alignment horizontal="center" vertical="center" wrapText="1"/>
    </xf>
    <xf numFmtId="0" fontId="13" fillId="3" borderId="3" xfId="0" applyFont="1" applyFill="1" applyBorder="1" applyAlignment="1">
      <alignment horizontal="justify" vertical="center" wrapText="1" shrinkToFit="1"/>
    </xf>
    <xf numFmtId="0" fontId="3" fillId="2" borderId="3"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8" fillId="0" borderId="7" xfId="0" applyFont="1" applyBorder="1" applyAlignment="1">
      <alignment horizontal="center" vertical="center" wrapText="1"/>
    </xf>
    <xf numFmtId="9" fontId="7" fillId="4" borderId="1" xfId="0" applyNumberFormat="1" applyFont="1" applyFill="1" applyBorder="1" applyAlignment="1">
      <alignment horizontal="center" vertical="center" wrapText="1"/>
    </xf>
    <xf numFmtId="9" fontId="12" fillId="2" borderId="31" xfId="1" applyFont="1" applyFill="1" applyBorder="1" applyAlignment="1">
      <alignment horizontal="center" vertical="center"/>
    </xf>
    <xf numFmtId="9" fontId="2" fillId="6" borderId="34" xfId="0" applyNumberFormat="1" applyFont="1" applyFill="1" applyBorder="1" applyAlignment="1">
      <alignment horizontal="center" vertical="center"/>
    </xf>
    <xf numFmtId="9" fontId="2" fillId="6" borderId="31" xfId="0" applyNumberFormat="1" applyFont="1" applyFill="1" applyBorder="1" applyAlignment="1">
      <alignment horizontal="center" vertical="center"/>
    </xf>
    <xf numFmtId="9" fontId="2" fillId="3" borderId="34" xfId="1" applyFont="1" applyFill="1" applyBorder="1" applyAlignment="1">
      <alignment horizontal="center" vertical="center"/>
    </xf>
    <xf numFmtId="14" fontId="20" fillId="0" borderId="7" xfId="0" applyNumberFormat="1" applyFont="1" applyBorder="1" applyAlignment="1">
      <alignment horizontal="center" vertical="center" wrapText="1"/>
    </xf>
    <xf numFmtId="9" fontId="7" fillId="4" borderId="39" xfId="0" applyNumberFormat="1" applyFont="1" applyFill="1" applyBorder="1" applyAlignment="1">
      <alignment horizontal="center" vertical="center" wrapText="1"/>
    </xf>
    <xf numFmtId="9" fontId="2" fillId="6" borderId="34" xfId="1" applyFont="1" applyFill="1" applyBorder="1" applyAlignment="1">
      <alignment horizontal="center" vertical="center"/>
    </xf>
    <xf numFmtId="0" fontId="4" fillId="6" borderId="3" xfId="0" applyFont="1" applyFill="1" applyBorder="1" applyAlignment="1">
      <alignment horizontal="left" vertical="center" wrapText="1" shrinkToFit="1"/>
    </xf>
    <xf numFmtId="9" fontId="12" fillId="3" borderId="1" xfId="2" applyNumberFormat="1" applyFont="1" applyFill="1" applyBorder="1" applyAlignment="1">
      <alignment vertical="center"/>
    </xf>
    <xf numFmtId="9" fontId="2" fillId="3" borderId="1" xfId="0" applyNumberFormat="1" applyFont="1" applyFill="1" applyBorder="1" applyAlignment="1">
      <alignment vertical="center"/>
    </xf>
    <xf numFmtId="164" fontId="2" fillId="3" borderId="1" xfId="0" applyNumberFormat="1" applyFont="1" applyFill="1" applyBorder="1" applyAlignment="1">
      <alignment vertical="center"/>
    </xf>
    <xf numFmtId="9" fontId="2" fillId="3" borderId="1" xfId="1" applyNumberFormat="1" applyFont="1" applyFill="1" applyBorder="1" applyAlignment="1">
      <alignment vertical="center"/>
    </xf>
    <xf numFmtId="9" fontId="2" fillId="3" borderId="1" xfId="0" applyNumberFormat="1" applyFont="1" applyFill="1" applyBorder="1" applyAlignment="1">
      <alignment vertical="center" wrapText="1"/>
    </xf>
    <xf numFmtId="0" fontId="2" fillId="3" borderId="1" xfId="0" applyNumberFormat="1" applyFont="1" applyFill="1" applyBorder="1" applyAlignment="1">
      <alignment vertical="center"/>
    </xf>
    <xf numFmtId="9" fontId="2" fillId="6" borderId="1" xfId="0" applyNumberFormat="1" applyFont="1" applyFill="1" applyBorder="1" applyAlignment="1">
      <alignment vertical="center"/>
    </xf>
    <xf numFmtId="9" fontId="2" fillId="6" borderId="1" xfId="1" applyFont="1" applyFill="1" applyBorder="1" applyAlignment="1">
      <alignment vertical="center"/>
    </xf>
    <xf numFmtId="9" fontId="0" fillId="6" borderId="1" xfId="2" applyNumberFormat="1" applyFont="1" applyFill="1" applyBorder="1" applyAlignment="1">
      <alignment vertical="center"/>
    </xf>
    <xf numFmtId="0" fontId="8" fillId="0" borderId="0" xfId="0" applyFont="1" applyFill="1" applyBorder="1" applyAlignment="1">
      <alignment horizontal="center"/>
    </xf>
    <xf numFmtId="0" fontId="2" fillId="0" borderId="0" xfId="0" applyFont="1" applyFill="1" applyBorder="1" applyAlignment="1">
      <alignment vertical="center"/>
    </xf>
    <xf numFmtId="0" fontId="0" fillId="0" borderId="0" xfId="0" applyFill="1" applyBorder="1"/>
    <xf numFmtId="9" fontId="2" fillId="0" borderId="0" xfId="1" applyFont="1" applyFill="1" applyBorder="1" applyAlignment="1">
      <alignment vertical="center"/>
    </xf>
    <xf numFmtId="0" fontId="2" fillId="3" borderId="22" xfId="0" applyFont="1" applyFill="1" applyBorder="1" applyAlignment="1">
      <alignment vertical="center"/>
    </xf>
    <xf numFmtId="9" fontId="2" fillId="3" borderId="22" xfId="0" applyNumberFormat="1" applyFont="1" applyFill="1" applyBorder="1" applyAlignment="1">
      <alignment vertical="center"/>
    </xf>
    <xf numFmtId="9" fontId="2" fillId="6" borderId="22" xfId="1" applyFont="1" applyFill="1" applyBorder="1" applyAlignment="1">
      <alignment vertical="center"/>
    </xf>
    <xf numFmtId="9" fontId="12" fillId="2" borderId="22" xfId="1" applyFont="1" applyFill="1" applyBorder="1" applyAlignment="1">
      <alignment horizontal="center" vertical="center"/>
    </xf>
    <xf numFmtId="9" fontId="10" fillId="4" borderId="22" xfId="1" applyNumberFormat="1" applyFont="1" applyFill="1" applyBorder="1" applyAlignment="1">
      <alignment horizontal="center" vertical="center"/>
    </xf>
    <xf numFmtId="9" fontId="2" fillId="0" borderId="0" xfId="0" applyNumberFormat="1" applyFont="1" applyFill="1" applyBorder="1" applyAlignment="1">
      <alignment horizontal="center" vertical="center"/>
    </xf>
    <xf numFmtId="0" fontId="13" fillId="6" borderId="1"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13" fillId="6" borderId="22" xfId="0" applyFont="1" applyFill="1" applyBorder="1" applyAlignment="1">
      <alignment horizontal="center" vertical="center"/>
    </xf>
    <xf numFmtId="0" fontId="2" fillId="6" borderId="1" xfId="0" applyFont="1" applyFill="1" applyBorder="1" applyAlignment="1">
      <alignment horizontal="left" vertical="center" wrapText="1"/>
    </xf>
    <xf numFmtId="0" fontId="2" fillId="4" borderId="25" xfId="0" applyFont="1" applyFill="1" applyBorder="1" applyAlignment="1">
      <alignment horizontal="left" vertical="center" wrapText="1" shrinkToFit="1" readingOrder="1"/>
    </xf>
    <xf numFmtId="0" fontId="2" fillId="8" borderId="15" xfId="0" applyFont="1" applyFill="1" applyBorder="1" applyAlignment="1">
      <alignment horizontal="left" vertical="center" wrapText="1" shrinkToFit="1" readingOrder="1"/>
    </xf>
    <xf numFmtId="0" fontId="6" fillId="4" borderId="3" xfId="0" applyFont="1" applyFill="1" applyBorder="1" applyAlignment="1">
      <alignment horizontal="left" vertical="center" wrapText="1" shrinkToFit="1"/>
    </xf>
    <xf numFmtId="0" fontId="6" fillId="8" borderId="16" xfId="0" applyFont="1" applyFill="1" applyBorder="1" applyAlignment="1">
      <alignment horizontal="left" vertical="center" wrapText="1" shrinkToFit="1"/>
    </xf>
    <xf numFmtId="0" fontId="2" fillId="0" borderId="0" xfId="0" applyFont="1" applyAlignment="1">
      <alignment horizontal="left"/>
    </xf>
    <xf numFmtId="0" fontId="1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13"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3"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2" borderId="2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4"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3" fillId="3" borderId="1" xfId="0" applyFont="1" applyFill="1" applyBorder="1" applyAlignment="1">
      <alignment horizontal="left" vertical="center" wrapText="1" shrinkToFit="1"/>
    </xf>
    <xf numFmtId="0" fontId="4" fillId="3" borderId="1" xfId="0" applyFont="1" applyFill="1" applyBorder="1" applyAlignment="1">
      <alignment horizontal="left" vertical="center" wrapText="1" shrinkToFit="1"/>
    </xf>
    <xf numFmtId="0" fontId="13" fillId="3" borderId="3" xfId="0" applyFont="1" applyFill="1" applyBorder="1" applyAlignment="1">
      <alignment horizontal="left" vertical="center" wrapText="1" shrinkToFit="1"/>
    </xf>
    <xf numFmtId="0" fontId="2" fillId="3" borderId="3" xfId="0" applyFont="1" applyFill="1" applyBorder="1" applyAlignment="1">
      <alignment horizontal="left" vertical="center" wrapText="1" shrinkToFit="1"/>
    </xf>
    <xf numFmtId="0" fontId="11" fillId="4" borderId="3" xfId="0" applyFont="1" applyFill="1" applyBorder="1" applyAlignment="1">
      <alignment horizontal="left" vertical="center" wrapText="1" shrinkToFit="1"/>
    </xf>
    <xf numFmtId="0" fontId="2" fillId="6" borderId="1" xfId="0" applyFont="1" applyFill="1" applyBorder="1" applyAlignment="1">
      <alignment horizontal="left" vertical="center" wrapText="1" shrinkToFit="1"/>
    </xf>
    <xf numFmtId="0" fontId="13" fillId="6" borderId="1" xfId="0" applyFont="1" applyFill="1" applyBorder="1" applyAlignment="1">
      <alignment horizontal="left" vertical="center" wrapText="1" shrinkToFit="1"/>
    </xf>
    <xf numFmtId="0" fontId="2" fillId="6" borderId="3" xfId="0" applyFont="1" applyFill="1" applyBorder="1" applyAlignment="1">
      <alignment horizontal="left" vertical="center" wrapText="1" shrinkToFit="1"/>
    </xf>
    <xf numFmtId="0" fontId="11" fillId="4" borderId="4" xfId="0" applyFont="1" applyFill="1" applyBorder="1" applyAlignment="1">
      <alignment horizontal="left" vertical="center" wrapText="1" shrinkToFit="1"/>
    </xf>
    <xf numFmtId="0" fontId="2" fillId="2" borderId="1" xfId="0" applyFont="1" applyFill="1" applyBorder="1" applyAlignment="1">
      <alignment horizontal="left" vertical="center" wrapText="1" shrinkToFit="1"/>
    </xf>
    <xf numFmtId="0" fontId="15" fillId="2" borderId="1" xfId="0" applyFont="1" applyFill="1" applyBorder="1" applyAlignment="1">
      <alignment horizontal="left" vertical="center" wrapText="1" shrinkToFit="1"/>
    </xf>
    <xf numFmtId="0" fontId="11" fillId="8" borderId="16" xfId="0" applyFont="1" applyFill="1" applyBorder="1" applyAlignment="1">
      <alignment horizontal="left" vertical="center" wrapText="1" shrinkToFit="1"/>
    </xf>
    <xf numFmtId="0" fontId="7" fillId="2" borderId="14"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9" xfId="0" applyFont="1" applyBorder="1" applyAlignment="1">
      <alignment horizontal="left" vertical="center"/>
    </xf>
    <xf numFmtId="0" fontId="2" fillId="6" borderId="4"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4" fillId="6" borderId="4" xfId="0" applyFont="1" applyFill="1" applyBorder="1" applyAlignment="1">
      <alignment horizontal="center" vertical="center" wrapText="1" shrinkToFit="1"/>
    </xf>
    <xf numFmtId="0" fontId="4" fillId="6" borderId="3" xfId="0" applyFont="1" applyFill="1" applyBorder="1" applyAlignment="1">
      <alignment horizontal="center" vertical="center" wrapText="1" shrinkToFi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3" fillId="0" borderId="21" xfId="0" applyFont="1" applyFill="1" applyBorder="1" applyAlignment="1">
      <alignment horizontal="center" vertical="center" wrapText="1" shrinkToFit="1"/>
    </xf>
    <xf numFmtId="0" fontId="13" fillId="0" borderId="23" xfId="0" applyFont="1" applyFill="1" applyBorder="1" applyAlignment="1">
      <alignment horizontal="center" vertical="center" wrapText="1" shrinkToFit="1"/>
    </xf>
    <xf numFmtId="0" fontId="13" fillId="0" borderId="25" xfId="0" applyFont="1" applyFill="1" applyBorder="1" applyAlignment="1">
      <alignment horizontal="center" vertical="center" wrapText="1" shrinkToFit="1"/>
    </xf>
    <xf numFmtId="0" fontId="2" fillId="2" borderId="5" xfId="0" applyFont="1" applyFill="1" applyBorder="1" applyAlignment="1">
      <alignment horizontal="center" vertical="center" wrapText="1" shrinkToFit="1"/>
    </xf>
    <xf numFmtId="0" fontId="13" fillId="2" borderId="4" xfId="0" applyFont="1" applyFill="1" applyBorder="1" applyAlignment="1">
      <alignment horizontal="center" vertical="center" wrapText="1" shrinkToFit="1"/>
    </xf>
    <xf numFmtId="0" fontId="13" fillId="2" borderId="5" xfId="0" applyFont="1" applyFill="1" applyBorder="1" applyAlignment="1">
      <alignment horizontal="center" vertical="center" wrapText="1" shrinkToFit="1"/>
    </xf>
    <xf numFmtId="0" fontId="13" fillId="2" borderId="3" xfId="0" applyFont="1" applyFill="1" applyBorder="1" applyAlignment="1">
      <alignment horizontal="center" vertical="center" wrapText="1" shrinkToFi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0" borderId="21" xfId="0" applyFont="1" applyBorder="1" applyAlignment="1">
      <alignment horizontal="center" vertical="center" wrapText="1" readingOrder="1"/>
    </xf>
    <xf numFmtId="0" fontId="2" fillId="0" borderId="23" xfId="0" applyFont="1" applyBorder="1" applyAlignment="1">
      <alignment horizontal="center" vertical="center" wrapText="1" readingOrder="1"/>
    </xf>
    <xf numFmtId="0" fontId="2" fillId="6" borderId="4" xfId="0" applyFont="1" applyFill="1" applyBorder="1" applyAlignment="1">
      <alignment horizontal="center" vertical="center" wrapText="1" shrinkToFit="1"/>
    </xf>
    <xf numFmtId="0" fontId="2" fillId="6" borderId="5" xfId="0" applyFont="1" applyFill="1" applyBorder="1" applyAlignment="1">
      <alignment horizontal="center" vertical="center" wrapText="1" shrinkToFit="1"/>
    </xf>
    <xf numFmtId="0" fontId="3" fillId="6" borderId="4" xfId="0" applyFont="1" applyFill="1" applyBorder="1" applyAlignment="1">
      <alignment horizontal="center" vertical="center" wrapText="1" shrinkToFit="1"/>
    </xf>
    <xf numFmtId="0" fontId="3" fillId="6" borderId="5" xfId="0" applyFont="1" applyFill="1" applyBorder="1" applyAlignment="1">
      <alignment horizontal="center" vertical="center" wrapText="1" shrinkToFit="1"/>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3" xfId="0" applyFont="1" applyFill="1" applyBorder="1" applyAlignment="1">
      <alignment horizontal="center" vertical="center"/>
    </xf>
    <xf numFmtId="0" fontId="2" fillId="0" borderId="25" xfId="0" applyFont="1" applyBorder="1" applyAlignment="1">
      <alignment horizontal="center" vertical="center" wrapText="1" readingOrder="1"/>
    </xf>
    <xf numFmtId="0" fontId="2" fillId="3" borderId="4" xfId="0" applyFont="1" applyFill="1" applyBorder="1" applyAlignment="1">
      <alignment horizontal="center" vertical="center" wrapText="1" shrinkToFit="1"/>
    </xf>
    <xf numFmtId="0" fontId="2" fillId="3" borderId="5" xfId="0" applyFont="1" applyFill="1" applyBorder="1" applyAlignment="1">
      <alignment horizontal="center" vertical="center" wrapText="1" shrinkToFit="1"/>
    </xf>
    <xf numFmtId="0" fontId="2" fillId="3" borderId="3" xfId="0" applyFont="1" applyFill="1" applyBorder="1" applyAlignment="1">
      <alignment horizontal="center" vertical="center" wrapText="1" shrinkToFit="1"/>
    </xf>
    <xf numFmtId="0" fontId="3" fillId="3" borderId="4" xfId="0" applyFont="1" applyFill="1" applyBorder="1" applyAlignment="1">
      <alignment horizontal="center" vertical="center" wrapText="1" shrinkToFit="1"/>
    </xf>
    <xf numFmtId="0" fontId="3" fillId="3" borderId="5" xfId="0" applyFont="1" applyFill="1" applyBorder="1" applyAlignment="1">
      <alignment horizontal="center" vertical="center" wrapText="1" shrinkToFit="1"/>
    </xf>
    <xf numFmtId="0" fontId="3" fillId="3" borderId="3" xfId="0" applyFont="1" applyFill="1" applyBorder="1" applyAlignment="1">
      <alignment horizontal="center" vertical="center" wrapText="1" shrinkToFi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14" fontId="19" fillId="0" borderId="7" xfId="0" applyNumberFormat="1" applyFont="1" applyBorder="1" applyAlignment="1">
      <alignment horizontal="center" vertical="center" wrapText="1"/>
    </xf>
    <xf numFmtId="0" fontId="19" fillId="0" borderId="7" xfId="0" applyNumberFormat="1" applyFont="1" applyBorder="1" applyAlignment="1">
      <alignment horizontal="center" vertical="center" wrapText="1"/>
    </xf>
    <xf numFmtId="0" fontId="19" fillId="0" borderId="9" xfId="0" applyNumberFormat="1" applyFont="1" applyBorder="1" applyAlignment="1">
      <alignment horizontal="center" vertical="center" wrapText="1"/>
    </xf>
    <xf numFmtId="14" fontId="19" fillId="0" borderId="9" xfId="0" applyNumberFormat="1"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20" xfId="0" applyFont="1" applyBorder="1" applyAlignment="1">
      <alignment horizontal="center" vertical="center" wrapText="1"/>
    </xf>
    <xf numFmtId="9" fontId="2" fillId="3" borderId="33" xfId="0" applyNumberFormat="1" applyFont="1" applyFill="1" applyBorder="1" applyAlignment="1">
      <alignment horizontal="center" vertical="center"/>
    </xf>
    <xf numFmtId="9" fontId="2" fillId="3" borderId="31" xfId="0" applyNumberFormat="1" applyFont="1" applyFill="1" applyBorder="1" applyAlignment="1">
      <alignment horizontal="center" vertical="center"/>
    </xf>
    <xf numFmtId="9" fontId="2" fillId="3" borderId="34" xfId="0" applyNumberFormat="1" applyFont="1" applyFill="1" applyBorder="1" applyAlignment="1">
      <alignment horizontal="center" vertical="center"/>
    </xf>
    <xf numFmtId="9" fontId="5" fillId="4" borderId="34" xfId="0" applyNumberFormat="1" applyFont="1" applyFill="1" applyBorder="1" applyAlignment="1">
      <alignment horizontal="center" vertical="center"/>
    </xf>
    <xf numFmtId="9" fontId="5" fillId="4" borderId="31" xfId="0" applyNumberFormat="1" applyFont="1" applyFill="1" applyBorder="1" applyAlignment="1">
      <alignment horizontal="center" vertical="center"/>
    </xf>
    <xf numFmtId="9" fontId="7" fillId="4" borderId="1" xfId="0" applyNumberFormat="1" applyFont="1" applyFill="1" applyBorder="1" applyAlignment="1">
      <alignment horizontal="center" vertical="center" wrapText="1"/>
    </xf>
    <xf numFmtId="9" fontId="12" fillId="2" borderId="34" xfId="1" applyFont="1" applyFill="1" applyBorder="1" applyAlignment="1">
      <alignment horizontal="center" vertical="center"/>
    </xf>
    <xf numFmtId="9" fontId="12" fillId="2" borderId="31" xfId="1" applyFont="1" applyFill="1" applyBorder="1" applyAlignment="1">
      <alignment horizontal="center" vertical="center"/>
    </xf>
    <xf numFmtId="9" fontId="7" fillId="4" borderId="33" xfId="0" applyNumberFormat="1" applyFont="1" applyFill="1" applyBorder="1" applyAlignment="1">
      <alignment horizontal="center" vertical="center" wrapText="1"/>
    </xf>
    <xf numFmtId="9" fontId="7" fillId="4" borderId="31" xfId="0" applyNumberFormat="1" applyFont="1" applyFill="1" applyBorder="1" applyAlignment="1">
      <alignment horizontal="center" vertical="center" wrapText="1"/>
    </xf>
    <xf numFmtId="9" fontId="10" fillId="4" borderId="34" xfId="1" applyNumberFormat="1" applyFont="1" applyFill="1" applyBorder="1" applyAlignment="1">
      <alignment horizontal="center" vertical="center"/>
    </xf>
    <xf numFmtId="9" fontId="10" fillId="4" borderId="31" xfId="1" applyNumberFormat="1" applyFont="1" applyFill="1" applyBorder="1" applyAlignment="1">
      <alignment horizontal="center" vertical="center"/>
    </xf>
    <xf numFmtId="9" fontId="2" fillId="6" borderId="34" xfId="0" applyNumberFormat="1" applyFont="1" applyFill="1" applyBorder="1" applyAlignment="1">
      <alignment horizontal="center" vertical="center"/>
    </xf>
    <xf numFmtId="9" fontId="2" fillId="6" borderId="31" xfId="0" applyNumberFormat="1" applyFont="1" applyFill="1" applyBorder="1" applyAlignment="1">
      <alignment horizontal="center" vertical="center"/>
    </xf>
    <xf numFmtId="9" fontId="0" fillId="6" borderId="34" xfId="2" applyNumberFormat="1" applyFont="1" applyFill="1" applyBorder="1" applyAlignment="1">
      <alignment horizontal="center" vertical="center"/>
    </xf>
    <xf numFmtId="9" fontId="0" fillId="6" borderId="31" xfId="2" applyNumberFormat="1" applyFont="1" applyFill="1" applyBorder="1" applyAlignment="1">
      <alignment horizontal="center" vertical="center"/>
    </xf>
    <xf numFmtId="9" fontId="2" fillId="3" borderId="1" xfId="0" applyNumberFormat="1" applyFont="1" applyFill="1" applyBorder="1" applyAlignment="1">
      <alignment horizontal="center" vertical="center"/>
    </xf>
    <xf numFmtId="9" fontId="2" fillId="3" borderId="34" xfId="1" applyFont="1" applyFill="1" applyBorder="1" applyAlignment="1">
      <alignment horizontal="center" vertical="center"/>
    </xf>
    <xf numFmtId="9" fontId="2" fillId="3" borderId="31" xfId="1" applyFont="1" applyFill="1" applyBorder="1" applyAlignment="1">
      <alignment horizontal="center" vertical="center"/>
    </xf>
    <xf numFmtId="9" fontId="2" fillId="3" borderId="38" xfId="0" applyNumberFormat="1" applyFont="1" applyFill="1" applyBorder="1" applyAlignment="1">
      <alignment horizontal="center" vertical="center"/>
    </xf>
    <xf numFmtId="9" fontId="12" fillId="3" borderId="34" xfId="2" applyNumberFormat="1" applyFont="1" applyFill="1" applyBorder="1" applyAlignment="1">
      <alignment horizontal="center" vertical="center"/>
    </xf>
    <xf numFmtId="9" fontId="12" fillId="3" borderId="31" xfId="2" applyNumberFormat="1" applyFont="1" applyFill="1" applyBorder="1" applyAlignment="1">
      <alignment horizontal="center" vertical="center"/>
    </xf>
    <xf numFmtId="0" fontId="2" fillId="3" borderId="34" xfId="0" applyFont="1" applyFill="1" applyBorder="1" applyAlignment="1">
      <alignment horizontal="center" vertical="center"/>
    </xf>
    <xf numFmtId="0" fontId="2" fillId="3" borderId="31" xfId="0" applyFont="1" applyFill="1" applyBorder="1" applyAlignment="1">
      <alignment horizontal="center" vertical="center"/>
    </xf>
    <xf numFmtId="9" fontId="2" fillId="6" borderId="33" xfId="0" applyNumberFormat="1" applyFont="1" applyFill="1" applyBorder="1" applyAlignment="1">
      <alignment horizontal="center" vertical="center"/>
    </xf>
    <xf numFmtId="9" fontId="5" fillId="4" borderId="33" xfId="0" applyNumberFormat="1" applyFont="1" applyFill="1" applyBorder="1" applyAlignment="1">
      <alignment horizontal="center" vertical="center"/>
    </xf>
    <xf numFmtId="9" fontId="2" fillId="6" borderId="1" xfId="0" applyNumberFormat="1" applyFont="1" applyFill="1" applyBorder="1" applyAlignment="1">
      <alignment horizontal="center" vertical="center"/>
    </xf>
    <xf numFmtId="9" fontId="2" fillId="6" borderId="38" xfId="0" applyNumberFormat="1" applyFont="1" applyFill="1" applyBorder="1" applyAlignment="1">
      <alignment horizontal="center" vertical="center"/>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14" fontId="20" fillId="0" borderId="7" xfId="0" applyNumberFormat="1" applyFont="1" applyBorder="1" applyAlignment="1">
      <alignment horizontal="center" vertical="center" wrapText="1"/>
    </xf>
    <xf numFmtId="14" fontId="20" fillId="0" borderId="8" xfId="0" applyNumberFormat="1" applyFont="1" applyBorder="1" applyAlignment="1">
      <alignment horizontal="center" vertical="center" wrapText="1"/>
    </xf>
    <xf numFmtId="14" fontId="20" fillId="0" borderId="9" xfId="0" applyNumberFormat="1" applyFont="1" applyBorder="1" applyAlignment="1">
      <alignment horizontal="center" vertical="center" wrapText="1"/>
    </xf>
    <xf numFmtId="0" fontId="18" fillId="0" borderId="1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20" xfId="0" applyFont="1" applyBorder="1" applyAlignment="1">
      <alignment horizontal="center" vertical="center" wrapText="1"/>
    </xf>
    <xf numFmtId="9" fontId="7" fillId="4" borderId="39" xfId="0" applyNumberFormat="1" applyFont="1" applyFill="1" applyBorder="1" applyAlignment="1">
      <alignment horizontal="center" vertical="center" wrapText="1"/>
    </xf>
    <xf numFmtId="9" fontId="7" fillId="4" borderId="32" xfId="0" applyNumberFormat="1" applyFont="1" applyFill="1" applyBorder="1" applyAlignment="1">
      <alignment horizontal="center" vertical="center" wrapText="1"/>
    </xf>
    <xf numFmtId="9" fontId="2" fillId="6" borderId="34" xfId="1" applyFont="1" applyFill="1" applyBorder="1" applyAlignment="1">
      <alignment horizontal="center" vertical="center"/>
    </xf>
    <xf numFmtId="9" fontId="2" fillId="6" borderId="31" xfId="1" applyFont="1" applyFill="1" applyBorder="1" applyAlignment="1">
      <alignment horizontal="center" vertical="center"/>
    </xf>
    <xf numFmtId="9" fontId="2" fillId="2" borderId="34" xfId="1" applyFont="1" applyFill="1" applyBorder="1" applyAlignment="1">
      <alignment horizontal="center" vertical="center"/>
    </xf>
    <xf numFmtId="9" fontId="2" fillId="2" borderId="31" xfId="1" applyFont="1" applyFill="1" applyBorder="1" applyAlignment="1">
      <alignment horizontal="center" vertical="center"/>
    </xf>
    <xf numFmtId="9" fontId="7" fillId="8" borderId="37" xfId="0" applyNumberFormat="1" applyFont="1" applyFill="1" applyBorder="1" applyAlignment="1">
      <alignment horizontal="center" vertical="center" wrapText="1"/>
    </xf>
    <xf numFmtId="9" fontId="7" fillId="8" borderId="18" xfId="0" applyNumberFormat="1" applyFont="1" applyFill="1" applyBorder="1" applyAlignment="1">
      <alignment horizontal="center" vertical="center" wrapText="1"/>
    </xf>
    <xf numFmtId="9" fontId="10" fillId="4" borderId="36" xfId="1" applyNumberFormat="1" applyFont="1" applyFill="1" applyBorder="1" applyAlignment="1">
      <alignment horizontal="center" vertical="center"/>
    </xf>
    <xf numFmtId="9" fontId="10" fillId="4" borderId="30" xfId="1" applyNumberFormat="1" applyFont="1" applyFill="1" applyBorder="1" applyAlignment="1">
      <alignment horizontal="center" vertical="center"/>
    </xf>
    <xf numFmtId="9" fontId="13" fillId="6" borderId="34" xfId="1" applyFont="1" applyFill="1" applyBorder="1" applyAlignment="1">
      <alignment horizontal="center" vertical="center"/>
    </xf>
    <xf numFmtId="9" fontId="13" fillId="6" borderId="31" xfId="1" applyFont="1" applyFill="1" applyBorder="1" applyAlignment="1">
      <alignment horizontal="center" vertical="center"/>
    </xf>
    <xf numFmtId="9" fontId="2" fillId="0" borderId="0" xfId="1" applyFont="1" applyFill="1" applyBorder="1" applyAlignment="1">
      <alignment horizontal="center" vertical="center"/>
    </xf>
    <xf numFmtId="9" fontId="2" fillId="0" borderId="0" xfId="0" applyNumberFormat="1" applyFont="1" applyFill="1" applyBorder="1" applyAlignment="1">
      <alignment horizontal="center" vertical="center"/>
    </xf>
    <xf numFmtId="9" fontId="7" fillId="4" borderId="34" xfId="0" applyNumberFormat="1" applyFont="1" applyFill="1" applyBorder="1" applyAlignment="1">
      <alignment horizontal="center" vertical="center" wrapText="1"/>
    </xf>
    <xf numFmtId="0" fontId="13" fillId="0" borderId="21" xfId="0" applyFont="1" applyFill="1" applyBorder="1" applyAlignment="1">
      <alignment horizontal="left" vertical="center" wrapText="1" shrinkToFit="1" readingOrder="1"/>
    </xf>
    <xf numFmtId="0" fontId="13" fillId="0" borderId="23" xfId="0" applyFont="1" applyFill="1" applyBorder="1" applyAlignment="1">
      <alignment horizontal="left" vertical="center" wrapText="1" shrinkToFit="1" readingOrder="1"/>
    </xf>
    <xf numFmtId="0" fontId="13" fillId="0" borderId="25" xfId="0" applyFont="1" applyFill="1" applyBorder="1" applyAlignment="1">
      <alignment horizontal="left" vertical="center" wrapText="1" shrinkToFit="1" readingOrder="1"/>
    </xf>
    <xf numFmtId="0" fontId="13" fillId="2" borderId="4" xfId="0" applyFont="1" applyFill="1" applyBorder="1" applyAlignment="1">
      <alignment horizontal="left" vertical="center" wrapText="1" shrinkToFit="1"/>
    </xf>
    <xf numFmtId="0" fontId="13" fillId="2" borderId="5" xfId="0" applyFont="1" applyFill="1" applyBorder="1" applyAlignment="1">
      <alignment horizontal="left" vertical="center" wrapText="1" shrinkToFit="1"/>
    </xf>
    <xf numFmtId="0" fontId="13" fillId="2" borderId="3" xfId="0" applyFont="1" applyFill="1" applyBorder="1" applyAlignment="1">
      <alignment horizontal="left" vertical="center" wrapText="1" shrinkToFit="1"/>
    </xf>
    <xf numFmtId="0" fontId="2" fillId="6" borderId="4"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0" borderId="21" xfId="0" applyFont="1" applyBorder="1" applyAlignment="1">
      <alignment horizontal="left" vertical="center" wrapText="1" readingOrder="1"/>
    </xf>
    <xf numFmtId="0" fontId="2" fillId="0" borderId="23" xfId="0" applyFont="1" applyBorder="1" applyAlignment="1">
      <alignment horizontal="left" vertical="center" wrapText="1" readingOrder="1"/>
    </xf>
    <xf numFmtId="0" fontId="3" fillId="6" borderId="4" xfId="0" applyFont="1" applyFill="1" applyBorder="1" applyAlignment="1">
      <alignment horizontal="left" vertical="center" wrapText="1" shrinkToFit="1"/>
    </xf>
    <xf numFmtId="0" fontId="3" fillId="6" borderId="5" xfId="0" applyFont="1" applyFill="1" applyBorder="1" applyAlignment="1">
      <alignment horizontal="left" vertical="center" wrapText="1" shrinkToFit="1"/>
    </xf>
    <xf numFmtId="0" fontId="4" fillId="6" borderId="4" xfId="0" applyFont="1" applyFill="1" applyBorder="1" applyAlignment="1">
      <alignment horizontal="left" vertical="center" wrapText="1" shrinkToFit="1"/>
    </xf>
    <xf numFmtId="0" fontId="4" fillId="6" borderId="3" xfId="0" applyFont="1" applyFill="1" applyBorder="1" applyAlignment="1">
      <alignment horizontal="left" vertical="center" wrapText="1" shrinkToFit="1"/>
    </xf>
    <xf numFmtId="0" fontId="2" fillId="0" borderId="25" xfId="0" applyFont="1" applyBorder="1" applyAlignment="1">
      <alignment horizontal="left" vertical="center" wrapText="1" readingOrder="1"/>
    </xf>
    <xf numFmtId="0" fontId="3" fillId="3" borderId="4" xfId="0" applyFont="1" applyFill="1" applyBorder="1" applyAlignment="1">
      <alignment horizontal="left" vertical="center" wrapText="1" shrinkToFit="1"/>
    </xf>
    <xf numFmtId="0" fontId="3" fillId="3" borderId="5" xfId="0" applyFont="1" applyFill="1" applyBorder="1" applyAlignment="1">
      <alignment horizontal="left" vertical="center" wrapText="1" shrinkToFit="1"/>
    </xf>
    <xf numFmtId="0" fontId="3" fillId="3" borderId="3" xfId="0" applyFont="1" applyFill="1" applyBorder="1" applyAlignment="1">
      <alignment horizontal="left" vertical="center" wrapText="1" shrinkToFit="1"/>
    </xf>
  </cellXfs>
  <cellStyles count="3">
    <cellStyle name="Hipervínculo" xfId="2" builtinId="8"/>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546553</xdr:rowOff>
    </xdr:to>
    <xdr:pic>
      <xdr:nvPicPr>
        <xdr:cNvPr id="2" name="1 Imagen"/>
        <xdr:cNvPicPr/>
      </xdr:nvPicPr>
      <xdr:blipFill>
        <a:blip xmlns:r="http://schemas.openxmlformats.org/officeDocument/2006/relationships" r:embed="rId1"/>
        <a:srcRect/>
        <a:stretch>
          <a:fillRect/>
        </a:stretch>
      </xdr:blipFill>
      <xdr:spPr bwMode="auto">
        <a:xfrm>
          <a:off x="4638675" y="1733550"/>
          <a:ext cx="5746" cy="813253"/>
        </a:xfrm>
        <a:prstGeom prst="rect">
          <a:avLst/>
        </a:prstGeom>
        <a:noFill/>
        <a:ln w="9525">
          <a:noFill/>
          <a:miter lim="800000"/>
          <a:headEnd/>
          <a:tailEnd/>
        </a:ln>
      </xdr:spPr>
    </xdr:pic>
    <xdr:clientData/>
  </xdr:twoCellAnchor>
  <xdr:twoCellAnchor editAs="oneCell">
    <xdr:from>
      <xdr:col>2</xdr:col>
      <xdr:colOff>112940</xdr:colOff>
      <xdr:row>0</xdr:row>
      <xdr:rowOff>54428</xdr:rowOff>
    </xdr:from>
    <xdr:to>
      <xdr:col>3</xdr:col>
      <xdr:colOff>400050</xdr:colOff>
      <xdr:row>0</xdr:row>
      <xdr:rowOff>807297</xdr:rowOff>
    </xdr:to>
    <xdr:pic>
      <xdr:nvPicPr>
        <xdr:cNvPr id="3"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22865" y="54428"/>
          <a:ext cx="1973035" cy="752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315231</xdr:rowOff>
    </xdr:to>
    <xdr:pic>
      <xdr:nvPicPr>
        <xdr:cNvPr id="2" name="1 Imagen"/>
        <xdr:cNvPicPr/>
      </xdr:nvPicPr>
      <xdr:blipFill>
        <a:blip xmlns:r="http://schemas.openxmlformats.org/officeDocument/2006/relationships" r:embed="rId1"/>
        <a:srcRect/>
        <a:stretch>
          <a:fillRect/>
        </a:stretch>
      </xdr:blipFill>
      <xdr:spPr bwMode="auto">
        <a:xfrm>
          <a:off x="1628775" y="47625"/>
          <a:ext cx="0" cy="685800"/>
        </a:xfrm>
        <a:prstGeom prst="rect">
          <a:avLst/>
        </a:prstGeom>
        <a:noFill/>
        <a:ln w="9525">
          <a:noFill/>
          <a:miter lim="800000"/>
          <a:headEnd/>
          <a:tailEnd/>
        </a:ln>
      </xdr:spPr>
    </xdr:pic>
    <xdr:clientData/>
  </xdr:twoCellAnchor>
  <xdr:twoCellAnchor editAs="oneCell">
    <xdr:from>
      <xdr:col>2</xdr:col>
      <xdr:colOff>112940</xdr:colOff>
      <xdr:row>0</xdr:row>
      <xdr:rowOff>54428</xdr:rowOff>
    </xdr:from>
    <xdr:to>
      <xdr:col>3</xdr:col>
      <xdr:colOff>400050</xdr:colOff>
      <xdr:row>0</xdr:row>
      <xdr:rowOff>807297</xdr:rowOff>
    </xdr:to>
    <xdr:pic>
      <xdr:nvPicPr>
        <xdr:cNvPr id="7"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22865" y="54428"/>
          <a:ext cx="1973035" cy="752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315231</xdr:rowOff>
    </xdr:to>
    <xdr:pic>
      <xdr:nvPicPr>
        <xdr:cNvPr id="2" name="1 Imagen"/>
        <xdr:cNvPicPr/>
      </xdr:nvPicPr>
      <xdr:blipFill>
        <a:blip xmlns:r="http://schemas.openxmlformats.org/officeDocument/2006/relationships" r:embed="rId1"/>
        <a:srcRect/>
        <a:stretch>
          <a:fillRect/>
        </a:stretch>
      </xdr:blipFill>
      <xdr:spPr bwMode="auto">
        <a:xfrm>
          <a:off x="4638675" y="2019300"/>
          <a:ext cx="5746" cy="820056"/>
        </a:xfrm>
        <a:prstGeom prst="rect">
          <a:avLst/>
        </a:prstGeom>
        <a:noFill/>
        <a:ln w="9525">
          <a:noFill/>
          <a:miter lim="800000"/>
          <a:headEnd/>
          <a:tailEnd/>
        </a:ln>
      </xdr:spPr>
    </xdr:pic>
    <xdr:clientData/>
  </xdr:twoCellAnchor>
  <xdr:twoCellAnchor editAs="oneCell">
    <xdr:from>
      <xdr:col>2</xdr:col>
      <xdr:colOff>112940</xdr:colOff>
      <xdr:row>0</xdr:row>
      <xdr:rowOff>54428</xdr:rowOff>
    </xdr:from>
    <xdr:to>
      <xdr:col>3</xdr:col>
      <xdr:colOff>400050</xdr:colOff>
      <xdr:row>0</xdr:row>
      <xdr:rowOff>807297</xdr:rowOff>
    </xdr:to>
    <xdr:pic>
      <xdr:nvPicPr>
        <xdr:cNvPr id="3"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22865" y="54428"/>
          <a:ext cx="1973035" cy="752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cene3d>
          <a:camera prst="orthographicFront"/>
          <a:lightRig rig="threePt" dir="t"/>
        </a:scene3d>
        <a:sp3d>
          <a:bevelT/>
        </a:sp3d>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44"/>
  <sheetViews>
    <sheetView view="pageBreakPreview" zoomScale="70" zoomScaleNormal="70" zoomScaleSheetLayoutView="70" workbookViewId="0">
      <pane xSplit="4" ySplit="5" topLeftCell="E16" activePane="bottomRight" state="frozen"/>
      <selection pane="topRight" activeCell="D1" sqref="D1"/>
      <selection pane="bottomLeft" activeCell="A7" sqref="A7"/>
      <selection pane="bottomRight" activeCell="E16" sqref="E16:E18"/>
    </sheetView>
  </sheetViews>
  <sheetFormatPr baseColWidth="10" defaultRowHeight="15" x14ac:dyDescent="0.25"/>
  <cols>
    <col min="2" max="2" width="36.7109375" style="48"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17.28515625" style="2" customWidth="1"/>
    <col min="10" max="10" width="31.140625" style="2" customWidth="1"/>
    <col min="11" max="11" width="18" style="2" customWidth="1"/>
    <col min="12" max="12" width="10.85546875" style="2" customWidth="1"/>
    <col min="13" max="13" width="10.7109375" style="2" customWidth="1"/>
    <col min="14" max="15" width="10.85546875" style="2" customWidth="1"/>
    <col min="16" max="16" width="10.5703125" style="2" customWidth="1"/>
    <col min="17" max="17" width="14.85546875" style="2" customWidth="1"/>
    <col min="18" max="18" width="11.42578125" style="2" customWidth="1"/>
    <col min="19" max="19" width="12.42578125" style="2" customWidth="1"/>
    <col min="20" max="20" width="13" style="2" customWidth="1"/>
    <col min="21" max="21" width="15.28515625" style="2" customWidth="1"/>
    <col min="22" max="22" width="14.28515625" style="2" customWidth="1"/>
    <col min="23" max="23" width="18.7109375" style="1" customWidth="1"/>
    <col min="24" max="24" width="28.140625" style="1" customWidth="1"/>
  </cols>
  <sheetData>
    <row r="1" spans="2:30" s="73" customFormat="1" ht="72" customHeight="1" thickBot="1" x14ac:dyDescent="0.25">
      <c r="B1" s="255" t="s">
        <v>67</v>
      </c>
      <c r="C1" s="256"/>
      <c r="D1" s="256"/>
      <c r="E1" s="256"/>
      <c r="F1" s="256"/>
      <c r="G1" s="256"/>
      <c r="H1" s="256"/>
      <c r="I1" s="256"/>
      <c r="J1" s="257"/>
    </row>
    <row r="2" spans="2:30" s="73" customFormat="1" ht="27" customHeight="1" thickBot="1" x14ac:dyDescent="0.25">
      <c r="B2" s="258" t="s">
        <v>64</v>
      </c>
      <c r="C2" s="259"/>
      <c r="D2" s="260"/>
      <c r="E2" s="258" t="s">
        <v>65</v>
      </c>
      <c r="F2" s="260"/>
      <c r="G2" s="258" t="s">
        <v>68</v>
      </c>
      <c r="H2" s="260"/>
      <c r="I2" s="258" t="s">
        <v>69</v>
      </c>
      <c r="J2" s="260"/>
    </row>
    <row r="3" spans="2:30" s="73" customFormat="1" ht="21.75" customHeight="1" thickBot="1" x14ac:dyDescent="0.25">
      <c r="B3" s="248" t="s">
        <v>66</v>
      </c>
      <c r="C3" s="249"/>
      <c r="D3" s="250"/>
      <c r="E3" s="251">
        <v>42895</v>
      </c>
      <c r="F3" s="250"/>
      <c r="G3" s="252">
        <v>2</v>
      </c>
      <c r="H3" s="253"/>
      <c r="I3" s="251" t="s">
        <v>71</v>
      </c>
      <c r="J3" s="254"/>
    </row>
    <row r="4" spans="2:30" ht="15.75" thickBot="1" x14ac:dyDescent="0.3">
      <c r="D4" s="75"/>
      <c r="E4" s="75"/>
    </row>
    <row r="5" spans="2:30" s="7" customFormat="1" ht="21" x14ac:dyDescent="0.35">
      <c r="B5" s="49"/>
      <c r="C5" s="34" t="s">
        <v>7</v>
      </c>
      <c r="D5" s="34" t="s">
        <v>0</v>
      </c>
      <c r="E5" s="34" t="s">
        <v>9</v>
      </c>
      <c r="F5" s="34" t="s">
        <v>8</v>
      </c>
      <c r="G5" s="34" t="s">
        <v>15</v>
      </c>
      <c r="H5" s="35" t="s">
        <v>1</v>
      </c>
      <c r="I5" s="34" t="s">
        <v>2</v>
      </c>
      <c r="J5" s="37" t="s">
        <v>3</v>
      </c>
      <c r="K5" s="36">
        <v>43101</v>
      </c>
      <c r="L5" s="36">
        <v>43132</v>
      </c>
      <c r="M5" s="36">
        <v>43160</v>
      </c>
      <c r="N5" s="36">
        <v>43191</v>
      </c>
      <c r="O5" s="36">
        <v>43221</v>
      </c>
      <c r="P5" s="36">
        <v>43252</v>
      </c>
      <c r="Q5" s="36">
        <v>43282</v>
      </c>
      <c r="R5" s="36">
        <v>43313</v>
      </c>
      <c r="S5" s="36">
        <v>43344</v>
      </c>
      <c r="T5" s="36">
        <v>43374</v>
      </c>
      <c r="U5" s="36">
        <v>43405</v>
      </c>
      <c r="V5" s="36">
        <v>43435</v>
      </c>
      <c r="W5" s="34" t="s">
        <v>4</v>
      </c>
      <c r="X5" s="37" t="s">
        <v>5</v>
      </c>
      <c r="Z5" s="74"/>
      <c r="AA5" s="74"/>
      <c r="AB5" s="74"/>
      <c r="AC5" s="74"/>
      <c r="AD5" s="74"/>
    </row>
    <row r="6" spans="2:30" ht="68.25" customHeight="1" x14ac:dyDescent="0.25">
      <c r="B6" s="228" t="s">
        <v>72</v>
      </c>
      <c r="C6" s="238" t="s">
        <v>39</v>
      </c>
      <c r="D6" s="241" t="s">
        <v>24</v>
      </c>
      <c r="E6" s="244" t="s">
        <v>73</v>
      </c>
      <c r="F6" s="94" t="s">
        <v>20</v>
      </c>
      <c r="G6" s="94" t="s">
        <v>18</v>
      </c>
      <c r="H6" s="43" t="s">
        <v>47</v>
      </c>
      <c r="I6" s="11">
        <v>0.9</v>
      </c>
      <c r="J6" s="78" t="s">
        <v>21</v>
      </c>
      <c r="K6" s="13">
        <v>0</v>
      </c>
      <c r="L6" s="13">
        <v>0</v>
      </c>
      <c r="M6" s="13">
        <v>0</v>
      </c>
      <c r="N6" s="13">
        <v>0</v>
      </c>
      <c r="O6" s="13">
        <v>0</v>
      </c>
      <c r="P6" s="29">
        <v>1</v>
      </c>
      <c r="Q6" s="29"/>
      <c r="R6" s="17"/>
      <c r="S6" s="44"/>
      <c r="T6" s="17"/>
      <c r="U6" s="44"/>
      <c r="V6" s="13"/>
      <c r="W6" s="11">
        <f>AVERAGE(K6:V6)</f>
        <v>0.16666666666666666</v>
      </c>
      <c r="X6" s="3"/>
    </row>
    <row r="7" spans="2:30" ht="61.5" customHeight="1" x14ac:dyDescent="0.25">
      <c r="B7" s="229"/>
      <c r="C7" s="239"/>
      <c r="D7" s="242"/>
      <c r="E7" s="245"/>
      <c r="F7" s="94" t="s">
        <v>75</v>
      </c>
      <c r="G7" s="94" t="s">
        <v>76</v>
      </c>
      <c r="H7" s="43" t="s">
        <v>77</v>
      </c>
      <c r="I7" s="11">
        <v>1</v>
      </c>
      <c r="J7" s="78" t="s">
        <v>6</v>
      </c>
      <c r="K7" s="13">
        <v>0</v>
      </c>
      <c r="L7" s="13">
        <v>0</v>
      </c>
      <c r="M7" s="13">
        <v>0</v>
      </c>
      <c r="N7" s="13">
        <v>0</v>
      </c>
      <c r="O7" s="13">
        <v>0</v>
      </c>
      <c r="P7" s="29">
        <v>0</v>
      </c>
      <c r="Q7" s="29"/>
      <c r="R7" s="17"/>
      <c r="S7" s="44"/>
      <c r="T7" s="17"/>
      <c r="U7" s="44"/>
      <c r="V7" s="13"/>
      <c r="W7" s="11">
        <f>AVERAGE(K7:V7)</f>
        <v>0</v>
      </c>
      <c r="X7" s="3"/>
    </row>
    <row r="8" spans="2:30" ht="61.5" customHeight="1" x14ac:dyDescent="0.25">
      <c r="B8" s="229"/>
      <c r="C8" s="239"/>
      <c r="D8" s="242"/>
      <c r="E8" s="245"/>
      <c r="F8" s="94" t="s">
        <v>78</v>
      </c>
      <c r="G8" s="94" t="s">
        <v>79</v>
      </c>
      <c r="H8" s="98" t="s">
        <v>80</v>
      </c>
      <c r="I8" s="11">
        <v>1</v>
      </c>
      <c r="J8" s="78" t="s">
        <v>21</v>
      </c>
      <c r="K8" s="13"/>
      <c r="L8" s="17"/>
      <c r="M8" s="13"/>
      <c r="N8" s="13"/>
      <c r="O8" s="13"/>
      <c r="P8" s="29"/>
      <c r="Q8" s="29"/>
      <c r="R8" s="17"/>
      <c r="S8" s="44"/>
      <c r="T8" s="17"/>
      <c r="U8" s="44"/>
      <c r="V8" s="13"/>
      <c r="W8" s="11" t="e">
        <f t="shared" ref="W8:W14" si="0">AVERAGE(K8:V8)</f>
        <v>#DIV/0!</v>
      </c>
      <c r="X8" s="3"/>
    </row>
    <row r="9" spans="2:30" ht="61.5" customHeight="1" x14ac:dyDescent="0.25">
      <c r="B9" s="229"/>
      <c r="C9" s="239"/>
      <c r="D9" s="242"/>
      <c r="E9" s="245"/>
      <c r="F9" s="94" t="s">
        <v>81</v>
      </c>
      <c r="G9" s="94" t="s">
        <v>82</v>
      </c>
      <c r="H9" s="43" t="s">
        <v>83</v>
      </c>
      <c r="I9" s="11">
        <v>1</v>
      </c>
      <c r="J9" s="78" t="s">
        <v>84</v>
      </c>
      <c r="K9" s="13"/>
      <c r="L9" s="17"/>
      <c r="M9" s="13">
        <v>1</v>
      </c>
      <c r="N9" s="13"/>
      <c r="O9" s="13"/>
      <c r="P9" s="29">
        <v>0</v>
      </c>
      <c r="Q9" s="29"/>
      <c r="R9" s="17"/>
      <c r="S9" s="44"/>
      <c r="T9" s="17"/>
      <c r="U9" s="44"/>
      <c r="V9" s="13"/>
      <c r="W9" s="11">
        <f t="shared" si="0"/>
        <v>0.5</v>
      </c>
      <c r="X9" s="3"/>
    </row>
    <row r="10" spans="2:30" ht="61.5" customHeight="1" x14ac:dyDescent="0.25">
      <c r="B10" s="229"/>
      <c r="C10" s="239"/>
      <c r="D10" s="242"/>
      <c r="E10" s="245"/>
      <c r="F10" s="95" t="s">
        <v>74</v>
      </c>
      <c r="G10" s="95" t="s">
        <v>19</v>
      </c>
      <c r="H10" s="16" t="s">
        <v>46</v>
      </c>
      <c r="I10" s="11">
        <v>1</v>
      </c>
      <c r="J10" s="78" t="s">
        <v>6</v>
      </c>
      <c r="K10" s="13">
        <v>1</v>
      </c>
      <c r="L10" s="13">
        <v>1</v>
      </c>
      <c r="M10" s="13">
        <v>1</v>
      </c>
      <c r="N10" s="13">
        <v>1</v>
      </c>
      <c r="O10" s="13">
        <v>1</v>
      </c>
      <c r="P10" s="13">
        <v>1</v>
      </c>
      <c r="Q10" s="13"/>
      <c r="R10" s="13"/>
      <c r="S10" s="13"/>
      <c r="T10" s="11"/>
      <c r="U10" s="13"/>
      <c r="V10" s="11"/>
      <c r="W10" s="11">
        <f t="shared" si="0"/>
        <v>1</v>
      </c>
      <c r="X10" s="12"/>
    </row>
    <row r="11" spans="2:30" ht="61.5" customHeight="1" x14ac:dyDescent="0.25">
      <c r="B11" s="229"/>
      <c r="C11" s="239"/>
      <c r="D11" s="242"/>
      <c r="E11" s="246"/>
      <c r="F11" s="94" t="s">
        <v>85</v>
      </c>
      <c r="G11" s="94" t="s">
        <v>86</v>
      </c>
      <c r="H11" s="43" t="s">
        <v>87</v>
      </c>
      <c r="I11" s="11">
        <v>1</v>
      </c>
      <c r="J11" s="78" t="s">
        <v>11</v>
      </c>
      <c r="K11" s="28"/>
      <c r="L11" s="28"/>
      <c r="M11" s="28">
        <v>1</v>
      </c>
      <c r="N11" s="28"/>
      <c r="O11" s="28"/>
      <c r="P11" s="28">
        <v>1</v>
      </c>
      <c r="Q11" s="28"/>
      <c r="R11" s="28"/>
      <c r="S11" s="28"/>
      <c r="T11" s="26"/>
      <c r="U11" s="28"/>
      <c r="V11" s="26"/>
      <c r="W11" s="11">
        <f>AVERAGE(K11:V11)</f>
        <v>1</v>
      </c>
      <c r="X11" s="27"/>
    </row>
    <row r="12" spans="2:30" s="10" customFormat="1" ht="55.5" customHeight="1" x14ac:dyDescent="0.25">
      <c r="B12" s="229"/>
      <c r="C12" s="239"/>
      <c r="D12" s="242"/>
      <c r="E12" s="247" t="s">
        <v>89</v>
      </c>
      <c r="F12" s="42" t="s">
        <v>17</v>
      </c>
      <c r="G12" s="42" t="s">
        <v>22</v>
      </c>
      <c r="H12" s="99" t="s">
        <v>44</v>
      </c>
      <c r="I12" s="26">
        <v>1</v>
      </c>
      <c r="J12" s="79" t="s">
        <v>6</v>
      </c>
      <c r="K12" s="28">
        <v>1</v>
      </c>
      <c r="L12" s="28">
        <v>1</v>
      </c>
      <c r="M12" s="28">
        <v>1</v>
      </c>
      <c r="N12" s="28">
        <v>1</v>
      </c>
      <c r="O12" s="28">
        <v>1</v>
      </c>
      <c r="P12" s="28"/>
      <c r="Q12" s="28"/>
      <c r="R12" s="28"/>
      <c r="S12" s="28"/>
      <c r="T12" s="26"/>
      <c r="U12" s="28"/>
      <c r="V12" s="26"/>
      <c r="W12" s="11">
        <f>AVERAGE(K12:V12)</f>
        <v>1</v>
      </c>
      <c r="X12" s="27"/>
    </row>
    <row r="13" spans="2:30" s="10" customFormat="1" ht="55.5" customHeight="1" x14ac:dyDescent="0.25">
      <c r="B13" s="229"/>
      <c r="C13" s="239"/>
      <c r="D13" s="242"/>
      <c r="E13" s="247"/>
      <c r="F13" s="42" t="s">
        <v>32</v>
      </c>
      <c r="G13" s="42" t="s">
        <v>33</v>
      </c>
      <c r="H13" s="99" t="s">
        <v>45</v>
      </c>
      <c r="I13" s="26">
        <v>1</v>
      </c>
      <c r="J13" s="79" t="s">
        <v>6</v>
      </c>
      <c r="K13" s="28">
        <v>1</v>
      </c>
      <c r="L13" s="28">
        <v>1.33</v>
      </c>
      <c r="M13" s="28">
        <v>1</v>
      </c>
      <c r="N13" s="28">
        <v>1</v>
      </c>
      <c r="O13" s="28">
        <v>1</v>
      </c>
      <c r="P13" s="28"/>
      <c r="Q13" s="28"/>
      <c r="R13" s="28"/>
      <c r="S13" s="28"/>
      <c r="T13" s="26"/>
      <c r="U13" s="28"/>
      <c r="V13" s="26"/>
      <c r="W13" s="11">
        <f t="shared" si="0"/>
        <v>1.0660000000000001</v>
      </c>
      <c r="X13" s="27"/>
    </row>
    <row r="14" spans="2:30" s="10" customFormat="1" ht="114" customHeight="1" x14ac:dyDescent="0.25">
      <c r="B14" s="237"/>
      <c r="C14" s="240"/>
      <c r="D14" s="243"/>
      <c r="E14" s="42" t="s">
        <v>90</v>
      </c>
      <c r="F14" s="42" t="s">
        <v>42</v>
      </c>
      <c r="G14" s="42" t="s">
        <v>34</v>
      </c>
      <c r="H14" s="99" t="s">
        <v>43</v>
      </c>
      <c r="I14" s="26">
        <v>1</v>
      </c>
      <c r="J14" s="79" t="s">
        <v>6</v>
      </c>
      <c r="K14" s="28">
        <v>0.5</v>
      </c>
      <c r="L14" s="28">
        <v>0</v>
      </c>
      <c r="M14" s="28">
        <v>0.1</v>
      </c>
      <c r="N14" s="28">
        <v>0.28999999999999998</v>
      </c>
      <c r="O14" s="28">
        <v>1</v>
      </c>
      <c r="P14" s="28">
        <v>1</v>
      </c>
      <c r="Q14" s="28">
        <v>0.5</v>
      </c>
      <c r="R14" s="28">
        <v>1</v>
      </c>
      <c r="S14" s="28">
        <v>0.67</v>
      </c>
      <c r="T14" s="28">
        <v>1</v>
      </c>
      <c r="U14" s="28">
        <v>0.7</v>
      </c>
      <c r="V14" s="28">
        <v>1</v>
      </c>
      <c r="W14" s="11">
        <f t="shared" si="0"/>
        <v>0.64666666666666661</v>
      </c>
      <c r="X14" s="28"/>
    </row>
    <row r="15" spans="2:30" s="19" customFormat="1" ht="24" customHeight="1" x14ac:dyDescent="0.25">
      <c r="B15" s="80"/>
      <c r="C15" s="20"/>
      <c r="D15" s="21"/>
      <c r="E15" s="22"/>
      <c r="F15" s="38"/>
      <c r="G15" s="38"/>
      <c r="H15" s="39" t="s">
        <v>12</v>
      </c>
      <c r="I15" s="40">
        <f>AVERAGE(I6:I14)</f>
        <v>0.98888888888888893</v>
      </c>
      <c r="J15" s="81"/>
      <c r="K15" s="40">
        <f>AVERAGE(K6:K14)</f>
        <v>0.58333333333333337</v>
      </c>
      <c r="L15" s="40">
        <f>AVERAGE(L6:L14)</f>
        <v>0.55500000000000005</v>
      </c>
      <c r="M15" s="40">
        <f t="shared" ref="M15:V15" si="1">AVERAGE(M6:M14)</f>
        <v>0.63749999999999996</v>
      </c>
      <c r="N15" s="40">
        <f t="shared" si="1"/>
        <v>0.54833333333333334</v>
      </c>
      <c r="O15" s="40">
        <f t="shared" si="1"/>
        <v>0.66666666666666663</v>
      </c>
      <c r="P15" s="40">
        <f t="shared" si="1"/>
        <v>0.66666666666666663</v>
      </c>
      <c r="Q15" s="40">
        <f t="shared" si="1"/>
        <v>0.5</v>
      </c>
      <c r="R15" s="40">
        <f t="shared" si="1"/>
        <v>1</v>
      </c>
      <c r="S15" s="40">
        <f t="shared" si="1"/>
        <v>0.67</v>
      </c>
      <c r="T15" s="40">
        <f t="shared" si="1"/>
        <v>1</v>
      </c>
      <c r="U15" s="40">
        <f t="shared" si="1"/>
        <v>0.7</v>
      </c>
      <c r="V15" s="40">
        <f t="shared" si="1"/>
        <v>1</v>
      </c>
      <c r="W15" s="50">
        <f>AVERAGE(K15:P15)</f>
        <v>0.60958333333333325</v>
      </c>
      <c r="X15" s="41"/>
    </row>
    <row r="16" spans="2:30" s="19" customFormat="1" ht="87.75" customHeight="1" x14ac:dyDescent="0.25">
      <c r="B16" s="228" t="s">
        <v>31</v>
      </c>
      <c r="C16" s="230" t="s">
        <v>13</v>
      </c>
      <c r="D16" s="232" t="s">
        <v>23</v>
      </c>
      <c r="E16" s="234" t="s">
        <v>91</v>
      </c>
      <c r="F16" s="52" t="s">
        <v>35</v>
      </c>
      <c r="G16" s="52" t="s">
        <v>114</v>
      </c>
      <c r="H16" s="60" t="s">
        <v>113</v>
      </c>
      <c r="I16" s="54">
        <v>0</v>
      </c>
      <c r="J16" s="82" t="s">
        <v>112</v>
      </c>
      <c r="K16" s="58"/>
      <c r="L16" s="58"/>
      <c r="M16" s="58"/>
      <c r="N16" s="58"/>
      <c r="O16" s="58">
        <v>0</v>
      </c>
      <c r="P16" s="58"/>
      <c r="Q16" s="57"/>
      <c r="R16" s="57"/>
      <c r="S16" s="57"/>
      <c r="T16" s="54"/>
      <c r="U16" s="54"/>
      <c r="V16" s="54"/>
      <c r="W16" s="54">
        <f t="shared" ref="W16:W25" si="2">AVERAGE(K16:V16)</f>
        <v>0</v>
      </c>
      <c r="X16" s="59"/>
    </row>
    <row r="17" spans="2:24" s="19" customFormat="1" ht="37.5" customHeight="1" x14ac:dyDescent="0.25">
      <c r="B17" s="229"/>
      <c r="C17" s="231"/>
      <c r="D17" s="233"/>
      <c r="E17" s="235"/>
      <c r="F17" s="52" t="s">
        <v>40</v>
      </c>
      <c r="G17" s="212" t="s">
        <v>38</v>
      </c>
      <c r="H17" s="214" t="s">
        <v>60</v>
      </c>
      <c r="I17" s="57">
        <v>1</v>
      </c>
      <c r="J17" s="83" t="s">
        <v>6</v>
      </c>
      <c r="K17" s="58">
        <v>0.96399999999999997</v>
      </c>
      <c r="L17" s="58">
        <v>0.96399999999999997</v>
      </c>
      <c r="M17" s="58">
        <v>0.96399999999999997</v>
      </c>
      <c r="N17" s="58">
        <v>0.96399999999999997</v>
      </c>
      <c r="O17" s="58">
        <v>0.96399999999999997</v>
      </c>
      <c r="P17" s="58">
        <v>0.96399999999999997</v>
      </c>
      <c r="Q17" s="57">
        <v>0.95699999999999996</v>
      </c>
      <c r="R17" s="57">
        <v>0.98799999999999999</v>
      </c>
      <c r="S17" s="57">
        <v>1</v>
      </c>
      <c r="T17" s="54">
        <v>1</v>
      </c>
      <c r="U17" s="54">
        <v>0.96599999999999997</v>
      </c>
      <c r="V17" s="54">
        <v>0.96599999999999997</v>
      </c>
      <c r="W17" s="54">
        <f t="shared" si="2"/>
        <v>0.97175</v>
      </c>
      <c r="X17" s="59"/>
    </row>
    <row r="18" spans="2:24" s="19" customFormat="1" ht="37.5" customHeight="1" x14ac:dyDescent="0.25">
      <c r="B18" s="229"/>
      <c r="C18" s="231"/>
      <c r="D18" s="233"/>
      <c r="E18" s="236"/>
      <c r="F18" s="52" t="s">
        <v>41</v>
      </c>
      <c r="G18" s="213"/>
      <c r="H18" s="215"/>
      <c r="I18" s="57">
        <v>1</v>
      </c>
      <c r="J18" s="83" t="s">
        <v>6</v>
      </c>
      <c r="K18" s="58">
        <v>0.85699999999999998</v>
      </c>
      <c r="L18" s="58">
        <v>0.83399999999999996</v>
      </c>
      <c r="M18" s="58">
        <v>0.80100000000000005</v>
      </c>
      <c r="N18" s="58">
        <v>0.59199999999999997</v>
      </c>
      <c r="O18" s="58">
        <v>0.65900000000000003</v>
      </c>
      <c r="P18" s="58">
        <v>0.78600000000000003</v>
      </c>
      <c r="Q18" s="57">
        <v>0.96699999999999997</v>
      </c>
      <c r="R18" s="57">
        <v>0.93799999999999994</v>
      </c>
      <c r="S18" s="57">
        <v>0.88400000000000001</v>
      </c>
      <c r="T18" s="57">
        <v>0.81299999999999994</v>
      </c>
      <c r="U18" s="57">
        <v>0.81299999999999994</v>
      </c>
      <c r="V18" s="57">
        <v>0.75</v>
      </c>
      <c r="W18" s="54">
        <f>AVERAGE(K18:V18)</f>
        <v>0.8078333333333334</v>
      </c>
      <c r="X18" s="59"/>
    </row>
    <row r="19" spans="2:24" s="19" customFormat="1" ht="115.5" customHeight="1" x14ac:dyDescent="0.25">
      <c r="B19" s="229"/>
      <c r="C19" s="231"/>
      <c r="D19" s="233"/>
      <c r="E19" s="51" t="s">
        <v>92</v>
      </c>
      <c r="F19" s="52" t="s">
        <v>49</v>
      </c>
      <c r="G19" s="52" t="s">
        <v>48</v>
      </c>
      <c r="H19" s="53" t="s">
        <v>50</v>
      </c>
      <c r="I19" s="54">
        <v>1</v>
      </c>
      <c r="J19" s="82" t="s">
        <v>6</v>
      </c>
      <c r="K19" s="56">
        <v>1</v>
      </c>
      <c r="L19" s="56">
        <v>1</v>
      </c>
      <c r="M19" s="56">
        <v>1</v>
      </c>
      <c r="N19" s="56">
        <v>1</v>
      </c>
      <c r="O19" s="56">
        <v>1</v>
      </c>
      <c r="P19" s="56">
        <v>1</v>
      </c>
      <c r="Q19" s="56"/>
      <c r="R19" s="56"/>
      <c r="S19" s="56"/>
      <c r="T19" s="56"/>
      <c r="U19" s="56"/>
      <c r="V19" s="56"/>
      <c r="W19" s="54">
        <f>AVERAGE(K19:V19)</f>
        <v>1</v>
      </c>
      <c r="X19" s="55"/>
    </row>
    <row r="20" spans="2:24" s="19" customFormat="1" ht="65.25" customHeight="1" x14ac:dyDescent="0.25">
      <c r="B20" s="229"/>
      <c r="C20" s="231"/>
      <c r="D20" s="233"/>
      <c r="E20" s="216" t="s">
        <v>88</v>
      </c>
      <c r="F20" s="52" t="s">
        <v>51</v>
      </c>
      <c r="G20" s="52" t="s">
        <v>52</v>
      </c>
      <c r="H20" s="53" t="s">
        <v>56</v>
      </c>
      <c r="I20" s="54">
        <v>1</v>
      </c>
      <c r="J20" s="82" t="s">
        <v>11</v>
      </c>
      <c r="K20" s="56"/>
      <c r="L20" s="56"/>
      <c r="M20" s="56">
        <v>0.83</v>
      </c>
      <c r="N20" s="56"/>
      <c r="O20" s="56"/>
      <c r="P20" s="63"/>
      <c r="Q20" s="56"/>
      <c r="R20" s="56"/>
      <c r="S20" s="56"/>
      <c r="T20" s="54"/>
      <c r="U20" s="54"/>
      <c r="V20" s="54"/>
      <c r="W20" s="54">
        <f t="shared" si="2"/>
        <v>0.83</v>
      </c>
      <c r="X20" s="55"/>
    </row>
    <row r="21" spans="2:24" s="19" customFormat="1" ht="56.25" customHeight="1" x14ac:dyDescent="0.25">
      <c r="B21" s="229"/>
      <c r="C21" s="231"/>
      <c r="D21" s="233"/>
      <c r="E21" s="217"/>
      <c r="F21" s="52" t="s">
        <v>54</v>
      </c>
      <c r="G21" s="96" t="s">
        <v>53</v>
      </c>
      <c r="H21" s="61" t="s">
        <v>55</v>
      </c>
      <c r="I21" s="57">
        <v>1</v>
      </c>
      <c r="J21" s="83" t="s">
        <v>6</v>
      </c>
      <c r="K21" s="58">
        <v>1</v>
      </c>
      <c r="L21" s="58">
        <v>1</v>
      </c>
      <c r="M21" s="58">
        <v>1</v>
      </c>
      <c r="N21" s="58">
        <v>1</v>
      </c>
      <c r="O21" s="58">
        <v>1</v>
      </c>
      <c r="P21" s="64"/>
      <c r="Q21" s="58"/>
      <c r="R21" s="58"/>
      <c r="S21" s="58"/>
      <c r="T21" s="54"/>
      <c r="U21" s="54"/>
      <c r="V21" s="54"/>
      <c r="W21" s="54">
        <f t="shared" si="2"/>
        <v>1</v>
      </c>
      <c r="X21" s="55"/>
    </row>
    <row r="22" spans="2:24" s="19" customFormat="1" ht="24" customHeight="1" thickBot="1" x14ac:dyDescent="0.3">
      <c r="B22" s="80"/>
      <c r="C22" s="20"/>
      <c r="D22" s="21"/>
      <c r="E22" s="21"/>
      <c r="F22" s="21"/>
      <c r="G22" s="21"/>
      <c r="H22" s="23" t="s">
        <v>12</v>
      </c>
      <c r="I22" s="24">
        <f>AVERAGE(I19:I21)</f>
        <v>1</v>
      </c>
      <c r="J22" s="84"/>
      <c r="K22" s="24">
        <f>AVERAGE(K19:K21)</f>
        <v>1</v>
      </c>
      <c r="L22" s="24"/>
      <c r="M22" s="24">
        <f>AVERAGE(M19:M21)</f>
        <v>0.94333333333333336</v>
      </c>
      <c r="N22" s="24"/>
      <c r="O22" s="24"/>
      <c r="P22" s="24">
        <f>AVERAGE(P19:P21)</f>
        <v>1</v>
      </c>
      <c r="Q22" s="24" t="e">
        <f>AVERAGE(Q19:Q21)</f>
        <v>#DIV/0!</v>
      </c>
      <c r="R22" s="24"/>
      <c r="S22" s="24" t="e">
        <f>AVERAGE(S19:S21)</f>
        <v>#DIV/0!</v>
      </c>
      <c r="T22" s="24"/>
      <c r="U22" s="24"/>
      <c r="V22" s="24" t="e">
        <f>AVERAGE(V19:V21)</f>
        <v>#DIV/0!</v>
      </c>
      <c r="W22" s="50" t="e">
        <f t="shared" si="2"/>
        <v>#DIV/0!</v>
      </c>
      <c r="X22" s="24"/>
    </row>
    <row r="23" spans="2:24" s="19" customFormat="1" ht="60.75" customHeight="1" x14ac:dyDescent="0.25">
      <c r="B23" s="218" t="s">
        <v>29</v>
      </c>
      <c r="C23" s="221" t="s">
        <v>28</v>
      </c>
      <c r="D23" s="222" t="s">
        <v>25</v>
      </c>
      <c r="E23" s="225" t="s">
        <v>108</v>
      </c>
      <c r="F23" s="117" t="s">
        <v>93</v>
      </c>
      <c r="G23" s="100" t="s">
        <v>94</v>
      </c>
      <c r="H23" s="101" t="s">
        <v>95</v>
      </c>
      <c r="I23" s="102">
        <v>0.03</v>
      </c>
      <c r="J23" s="103" t="s">
        <v>6</v>
      </c>
      <c r="K23" s="15">
        <v>0.01</v>
      </c>
      <c r="L23" s="15">
        <v>0.02</v>
      </c>
      <c r="M23" s="15">
        <v>0.01</v>
      </c>
      <c r="N23" s="116">
        <v>0.04</v>
      </c>
      <c r="O23" s="115">
        <v>4.0000000000000001E-3</v>
      </c>
      <c r="P23" s="67"/>
      <c r="Q23" s="47"/>
      <c r="R23" s="47"/>
      <c r="S23" s="47"/>
      <c r="T23" s="47"/>
      <c r="U23" s="47"/>
      <c r="V23" s="47"/>
      <c r="W23" s="62">
        <f>AVERAGE(K23:V23)</f>
        <v>1.6800000000000002E-2</v>
      </c>
      <c r="X23" s="8"/>
    </row>
    <row r="24" spans="2:24" s="19" customFormat="1" ht="60.75" customHeight="1" x14ac:dyDescent="0.25">
      <c r="B24" s="219"/>
      <c r="C24" s="221"/>
      <c r="D24" s="223"/>
      <c r="E24" s="226"/>
      <c r="F24" s="118" t="s">
        <v>96</v>
      </c>
      <c r="G24" s="104" t="s">
        <v>97</v>
      </c>
      <c r="H24" s="105" t="s">
        <v>98</v>
      </c>
      <c r="I24" s="106">
        <v>0.04</v>
      </c>
      <c r="J24" s="107" t="s">
        <v>99</v>
      </c>
      <c r="K24" s="9"/>
      <c r="L24" s="9"/>
      <c r="M24" s="9"/>
      <c r="N24" s="9"/>
      <c r="O24" s="9"/>
      <c r="P24" s="15"/>
      <c r="Q24" s="9"/>
      <c r="R24" s="9"/>
      <c r="S24" s="9"/>
      <c r="T24" s="9"/>
      <c r="U24" s="9"/>
      <c r="V24" s="9"/>
      <c r="W24" s="62" t="e">
        <f>AVERAGE(K24:V24)</f>
        <v>#DIV/0!</v>
      </c>
      <c r="X24" s="8"/>
    </row>
    <row r="25" spans="2:24" s="19" customFormat="1" ht="60.75" customHeight="1" x14ac:dyDescent="0.25">
      <c r="B25" s="219"/>
      <c r="C25" s="221"/>
      <c r="D25" s="223"/>
      <c r="E25" s="226"/>
      <c r="F25" s="118" t="s">
        <v>26</v>
      </c>
      <c r="G25" s="18" t="s">
        <v>100</v>
      </c>
      <c r="H25" s="108" t="s">
        <v>101</v>
      </c>
      <c r="I25" s="109" t="s">
        <v>102</v>
      </c>
      <c r="J25" s="85" t="s">
        <v>99</v>
      </c>
      <c r="K25" s="9"/>
      <c r="L25" s="9"/>
      <c r="M25" s="9"/>
      <c r="N25" s="47"/>
      <c r="O25" s="30"/>
      <c r="P25" s="15"/>
      <c r="Q25" s="47"/>
      <c r="R25" s="47"/>
      <c r="S25" s="47"/>
      <c r="T25" s="47"/>
      <c r="U25" s="47"/>
      <c r="V25" s="47"/>
      <c r="W25" s="62" t="e">
        <f t="shared" si="2"/>
        <v>#DIV/0!</v>
      </c>
      <c r="X25" s="8"/>
    </row>
    <row r="26" spans="2:24" s="19" customFormat="1" ht="60.75" customHeight="1" x14ac:dyDescent="0.25">
      <c r="B26" s="219"/>
      <c r="C26" s="221"/>
      <c r="D26" s="223"/>
      <c r="E26" s="226"/>
      <c r="F26" s="119" t="s">
        <v>103</v>
      </c>
      <c r="G26" s="18" t="s">
        <v>104</v>
      </c>
      <c r="H26" s="108" t="s">
        <v>105</v>
      </c>
      <c r="I26" s="14">
        <v>0.9</v>
      </c>
      <c r="J26" s="85" t="s">
        <v>6</v>
      </c>
      <c r="K26" s="31"/>
      <c r="L26" s="31"/>
      <c r="M26" s="31"/>
      <c r="N26" s="31"/>
      <c r="O26" s="31"/>
      <c r="P26" s="15"/>
      <c r="Q26" s="31"/>
      <c r="R26" s="31"/>
      <c r="S26" s="31"/>
      <c r="T26" s="31"/>
      <c r="U26" s="31"/>
      <c r="V26" s="31"/>
      <c r="W26" s="31" t="s">
        <v>58</v>
      </c>
      <c r="X26" s="31"/>
    </row>
    <row r="27" spans="2:24" s="19" customFormat="1" ht="60.75" customHeight="1" x14ac:dyDescent="0.25">
      <c r="B27" s="220"/>
      <c r="C27" s="221"/>
      <c r="D27" s="224"/>
      <c r="E27" s="227"/>
      <c r="F27" s="120" t="s">
        <v>27</v>
      </c>
      <c r="G27" s="110" t="s">
        <v>106</v>
      </c>
      <c r="H27" s="111" t="s">
        <v>107</v>
      </c>
      <c r="I27" s="112">
        <v>0.05</v>
      </c>
      <c r="J27" s="113" t="s">
        <v>21</v>
      </c>
      <c r="K27" s="31"/>
      <c r="L27" s="31"/>
      <c r="M27" s="31"/>
      <c r="N27" s="31"/>
      <c r="O27" s="31"/>
      <c r="P27" s="15"/>
      <c r="Q27" s="31"/>
      <c r="R27" s="31"/>
      <c r="S27" s="31"/>
      <c r="T27" s="31"/>
      <c r="U27" s="31"/>
      <c r="V27" s="31"/>
      <c r="W27" s="31"/>
      <c r="X27" s="31"/>
    </row>
    <row r="28" spans="2:24" s="19" customFormat="1" ht="61.5" customHeight="1" x14ac:dyDescent="0.25">
      <c r="B28" s="218" t="s">
        <v>30</v>
      </c>
      <c r="C28" s="221"/>
      <c r="D28" s="222" t="s">
        <v>61</v>
      </c>
      <c r="E28" s="97" t="s">
        <v>16</v>
      </c>
      <c r="F28" s="32" t="s">
        <v>36</v>
      </c>
      <c r="G28" s="32" t="s">
        <v>57</v>
      </c>
      <c r="H28" s="65" t="s">
        <v>59</v>
      </c>
      <c r="I28" s="14">
        <v>0.1</v>
      </c>
      <c r="J28" s="85" t="s">
        <v>6</v>
      </c>
      <c r="K28" s="31">
        <v>0.2</v>
      </c>
      <c r="L28" s="9">
        <v>0.2</v>
      </c>
      <c r="M28" s="9">
        <v>0.2</v>
      </c>
      <c r="N28" s="69">
        <v>0.2</v>
      </c>
      <c r="O28" s="30">
        <v>0.2</v>
      </c>
      <c r="P28" s="15" t="s">
        <v>37</v>
      </c>
      <c r="Q28" s="30"/>
      <c r="R28" s="30"/>
      <c r="S28" s="30"/>
      <c r="T28" s="30"/>
      <c r="U28" s="30"/>
      <c r="V28" s="30"/>
      <c r="W28" s="62">
        <f t="shared" ref="W28" si="3">AVERAGE(K28:V28)</f>
        <v>0.2</v>
      </c>
      <c r="X28" s="8"/>
    </row>
    <row r="29" spans="2:24" s="19" customFormat="1" ht="183" customHeight="1" x14ac:dyDescent="0.25">
      <c r="B29" s="220"/>
      <c r="C29" s="221"/>
      <c r="D29" s="224"/>
      <c r="E29" s="97" t="s">
        <v>109</v>
      </c>
      <c r="F29" s="32" t="s">
        <v>115</v>
      </c>
      <c r="G29" s="32" t="s">
        <v>117</v>
      </c>
      <c r="H29" s="65" t="s">
        <v>116</v>
      </c>
      <c r="I29" s="14">
        <v>1</v>
      </c>
      <c r="J29" s="85" t="s">
        <v>10</v>
      </c>
      <c r="K29" s="31"/>
      <c r="L29" s="31"/>
      <c r="M29" s="31"/>
      <c r="N29" s="31"/>
      <c r="O29" s="31"/>
      <c r="P29" s="31"/>
      <c r="Q29" s="31"/>
      <c r="R29" s="31"/>
      <c r="S29" s="31"/>
      <c r="T29" s="31"/>
      <c r="U29" s="31"/>
      <c r="V29" s="31"/>
      <c r="W29" s="31"/>
      <c r="X29" s="31"/>
    </row>
    <row r="30" spans="2:24" s="19" customFormat="1" ht="22.5" customHeight="1" thickBot="1" x14ac:dyDescent="0.3">
      <c r="B30" s="86"/>
      <c r="C30" s="87"/>
      <c r="D30" s="88"/>
      <c r="E30" s="89"/>
      <c r="F30" s="90"/>
      <c r="G30" s="90"/>
      <c r="H30" s="91" t="s">
        <v>12</v>
      </c>
      <c r="I30" s="92">
        <f>AVERAGE(I23:I29)</f>
        <v>0.35333333333333333</v>
      </c>
      <c r="J30" s="93"/>
      <c r="K30" s="24">
        <f t="shared" ref="K30:W30" si="4">AVERAGE(K23:K29)</f>
        <v>0.10500000000000001</v>
      </c>
      <c r="L30" s="24">
        <f t="shared" si="4"/>
        <v>0.11</v>
      </c>
      <c r="M30" s="24">
        <f t="shared" si="4"/>
        <v>0.10500000000000001</v>
      </c>
      <c r="N30" s="24">
        <f t="shared" si="4"/>
        <v>0.12000000000000001</v>
      </c>
      <c r="O30" s="24">
        <f t="shared" si="4"/>
        <v>0.10200000000000001</v>
      </c>
      <c r="P30" s="24" t="e">
        <f t="shared" si="4"/>
        <v>#DIV/0!</v>
      </c>
      <c r="Q30" s="24" t="e">
        <f t="shared" si="4"/>
        <v>#DIV/0!</v>
      </c>
      <c r="R30" s="24" t="e">
        <f t="shared" si="4"/>
        <v>#DIV/0!</v>
      </c>
      <c r="S30" s="24" t="e">
        <f t="shared" si="4"/>
        <v>#DIV/0!</v>
      </c>
      <c r="T30" s="24" t="e">
        <f t="shared" si="4"/>
        <v>#DIV/0!</v>
      </c>
      <c r="U30" s="24" t="e">
        <f t="shared" si="4"/>
        <v>#DIV/0!</v>
      </c>
      <c r="V30" s="24" t="e">
        <f t="shared" si="4"/>
        <v>#DIV/0!</v>
      </c>
      <c r="W30" s="24" t="e">
        <f t="shared" si="4"/>
        <v>#DIV/0!</v>
      </c>
      <c r="X30" s="5"/>
    </row>
    <row r="31" spans="2:24" ht="47.25" customHeight="1" x14ac:dyDescent="0.25">
      <c r="E31" s="76" t="s">
        <v>14</v>
      </c>
      <c r="F31" s="206" t="s">
        <v>70</v>
      </c>
      <c r="G31" s="207"/>
      <c r="H31" s="208"/>
      <c r="I31" s="77">
        <f>(+I22+I30+I15)/3</f>
        <v>0.78074074074074085</v>
      </c>
      <c r="K31" s="25">
        <f>(+K22+K30+K15)/3</f>
        <v>0.56277777777777782</v>
      </c>
      <c r="L31" s="4"/>
      <c r="M31" s="25">
        <f>(+M22+M30+M15)/3</f>
        <v>0.56194444444444447</v>
      </c>
      <c r="N31" s="4"/>
      <c r="O31" s="4"/>
      <c r="P31" s="25" t="e">
        <f>(+P22+P30+P15)/3</f>
        <v>#DIV/0!</v>
      </c>
      <c r="Q31" s="33" t="e">
        <f>(+Q22+Q30+Q15)/3</f>
        <v>#DIV/0!</v>
      </c>
      <c r="S31" s="25" t="e">
        <f>(+S22+S30+S15)/3</f>
        <v>#DIV/0!</v>
      </c>
      <c r="V31" s="25" t="e">
        <f>(+V22+V30+V15)/3</f>
        <v>#DIV/0!</v>
      </c>
      <c r="W31" s="25" t="e">
        <f>(+W22+W30+W15)/3</f>
        <v>#DIV/0!</v>
      </c>
    </row>
    <row r="32" spans="2:24" ht="15.75" thickBot="1" x14ac:dyDescent="0.3">
      <c r="F32" s="6"/>
      <c r="G32" s="6"/>
    </row>
    <row r="33" spans="6:23" ht="15.75" thickBot="1" x14ac:dyDescent="0.3">
      <c r="F33" s="6"/>
      <c r="G33" s="6"/>
      <c r="O33" s="209" t="s">
        <v>62</v>
      </c>
      <c r="P33" s="210"/>
      <c r="Q33" s="210"/>
      <c r="R33" s="210"/>
      <c r="S33" s="211"/>
      <c r="T33" s="209" t="s">
        <v>63</v>
      </c>
      <c r="U33" s="210"/>
      <c r="V33" s="211"/>
    </row>
    <row r="34" spans="6:23" x14ac:dyDescent="0.25">
      <c r="F34" s="6"/>
      <c r="G34" s="6"/>
    </row>
    <row r="35" spans="6:23" x14ac:dyDescent="0.25">
      <c r="F35" s="6"/>
      <c r="G35" s="6"/>
      <c r="I35" s="46"/>
      <c r="J35" s="46"/>
      <c r="K35" s="46"/>
      <c r="L35" s="46"/>
      <c r="M35" s="46"/>
      <c r="N35" s="46"/>
      <c r="O35" s="46"/>
      <c r="P35" s="46"/>
      <c r="Q35" s="45"/>
      <c r="R35" s="46"/>
      <c r="S35" s="46"/>
      <c r="T35" s="46"/>
      <c r="U35" s="46"/>
      <c r="V35" s="46"/>
      <c r="W35" s="46"/>
    </row>
    <row r="36" spans="6:23" x14ac:dyDescent="0.25">
      <c r="F36" s="6"/>
      <c r="G36" s="6"/>
    </row>
    <row r="37" spans="6:23" x14ac:dyDescent="0.25">
      <c r="F37" s="6"/>
      <c r="G37" s="6"/>
    </row>
    <row r="38" spans="6:23" x14ac:dyDescent="0.25">
      <c r="F38" s="6"/>
      <c r="G38" s="6"/>
    </row>
    <row r="39" spans="6:23" x14ac:dyDescent="0.25">
      <c r="F39" s="6"/>
      <c r="G39" s="6"/>
    </row>
    <row r="40" spans="6:23" x14ac:dyDescent="0.25">
      <c r="F40" s="6"/>
      <c r="G40" s="6"/>
    </row>
    <row r="41" spans="6:23" x14ac:dyDescent="0.25">
      <c r="F41" s="6"/>
      <c r="G41" s="6"/>
    </row>
    <row r="42" spans="6:23" x14ac:dyDescent="0.25">
      <c r="F42" s="6"/>
      <c r="G42" s="6"/>
    </row>
    <row r="43" spans="6:23" x14ac:dyDescent="0.25">
      <c r="F43" s="6"/>
      <c r="G43" s="6"/>
    </row>
    <row r="44" spans="6:23" x14ac:dyDescent="0.25">
      <c r="F44" s="6"/>
      <c r="G44" s="6"/>
    </row>
  </sheetData>
  <autoFilter ref="B5:X32"/>
  <mergeCells count="30">
    <mergeCell ref="B3:D3"/>
    <mergeCell ref="E3:F3"/>
    <mergeCell ref="G3:H3"/>
    <mergeCell ref="I3:J3"/>
    <mergeCell ref="B1:J1"/>
    <mergeCell ref="B2:D2"/>
    <mergeCell ref="E2:F2"/>
    <mergeCell ref="G2:H2"/>
    <mergeCell ref="I2:J2"/>
    <mergeCell ref="B6:B14"/>
    <mergeCell ref="C6:C14"/>
    <mergeCell ref="D6:D14"/>
    <mergeCell ref="E6:E11"/>
    <mergeCell ref="E12:E13"/>
    <mergeCell ref="E20:E21"/>
    <mergeCell ref="B23:B27"/>
    <mergeCell ref="C23:C29"/>
    <mergeCell ref="D23:D27"/>
    <mergeCell ref="E23:E27"/>
    <mergeCell ref="B28:B29"/>
    <mergeCell ref="D28:D29"/>
    <mergeCell ref="B16:B21"/>
    <mergeCell ref="C16:C21"/>
    <mergeCell ref="D16:D21"/>
    <mergeCell ref="E16:E18"/>
    <mergeCell ref="F31:H31"/>
    <mergeCell ref="O33:S33"/>
    <mergeCell ref="T33:V33"/>
    <mergeCell ref="G17:G18"/>
    <mergeCell ref="H17:H18"/>
  </mergeCells>
  <pageMargins left="0.19685039370078741" right="0.15748031496062992" top="0.35433070866141736" bottom="0.35433070866141736" header="0.31496062992125984" footer="0.31496062992125984"/>
  <pageSetup paperSize="5" scale="37" orientation="landscape" r:id="rId1"/>
  <rowBreaks count="2" manualBreakCount="2">
    <brk id="15" min="1" max="23" man="1"/>
    <brk id="22" min="1" max="23"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J47"/>
  <sheetViews>
    <sheetView zoomScale="80" zoomScaleNormal="80" zoomScaleSheetLayoutView="70" workbookViewId="0">
      <pane xSplit="4" ySplit="5" topLeftCell="E6" activePane="bottomRight" state="frozen"/>
      <selection pane="topRight" activeCell="D1" sqref="D1"/>
      <selection pane="bottomLeft" activeCell="A7" sqref="A7"/>
      <selection pane="bottomRight" activeCell="AD34" sqref="AD34"/>
    </sheetView>
  </sheetViews>
  <sheetFormatPr baseColWidth="10" defaultRowHeight="15" x14ac:dyDescent="0.25"/>
  <cols>
    <col min="2" max="2" width="36.7109375" style="48"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17.28515625" style="2" customWidth="1"/>
    <col min="10" max="10" width="21" style="2" customWidth="1"/>
    <col min="11" max="11" width="31.140625" style="2" customWidth="1"/>
    <col min="12" max="12" width="18" style="2" customWidth="1"/>
    <col min="13" max="13" width="6.85546875" style="2" customWidth="1"/>
    <col min="14" max="14" width="10.85546875" style="2" customWidth="1"/>
    <col min="15" max="15" width="7.42578125" style="2" customWidth="1"/>
    <col min="16" max="16" width="10.7109375" style="2" customWidth="1"/>
    <col min="17" max="17" width="7.42578125" style="2" customWidth="1"/>
    <col min="18" max="18" width="10.85546875" style="2" customWidth="1"/>
    <col min="19" max="19" width="6.140625" style="2" customWidth="1"/>
    <col min="20" max="20" width="10.85546875" style="2" customWidth="1"/>
    <col min="21" max="21" width="7.42578125" style="2" customWidth="1"/>
    <col min="22" max="22" width="10.5703125" style="2" customWidth="1"/>
    <col min="23" max="23" width="7" style="2" customWidth="1"/>
    <col min="24" max="24" width="21" style="2" hidden="1" customWidth="1"/>
    <col min="25" max="25" width="11.42578125" style="2" hidden="1" customWidth="1"/>
    <col min="26" max="26" width="12.42578125" style="2" hidden="1" customWidth="1"/>
    <col min="27" max="27" width="13" style="2" hidden="1" customWidth="1"/>
    <col min="28" max="28" width="15.28515625" style="2" hidden="1" customWidth="1"/>
    <col min="29" max="29" width="14.28515625" style="2" hidden="1" customWidth="1"/>
    <col min="30" max="30" width="18.7109375" style="1" customWidth="1"/>
  </cols>
  <sheetData>
    <row r="1" spans="2:36" s="73" customFormat="1" ht="72" customHeight="1" thickBot="1" x14ac:dyDescent="0.25">
      <c r="B1" s="255" t="s">
        <v>67</v>
      </c>
      <c r="C1" s="256"/>
      <c r="D1" s="256"/>
      <c r="E1" s="256"/>
      <c r="F1" s="256"/>
      <c r="G1" s="256"/>
      <c r="H1" s="256"/>
      <c r="I1" s="256"/>
      <c r="J1" s="256"/>
      <c r="K1" s="257"/>
    </row>
    <row r="2" spans="2:36" s="73" customFormat="1" ht="41.25" customHeight="1" thickBot="1" x14ac:dyDescent="0.25">
      <c r="B2" s="295" t="s">
        <v>64</v>
      </c>
      <c r="C2" s="296"/>
      <c r="D2" s="297"/>
      <c r="E2" s="295" t="s">
        <v>123</v>
      </c>
      <c r="F2" s="297"/>
      <c r="G2" s="121" t="s">
        <v>124</v>
      </c>
      <c r="H2" s="137" t="s">
        <v>68</v>
      </c>
      <c r="I2" s="295" t="s">
        <v>69</v>
      </c>
      <c r="J2" s="256"/>
      <c r="K2" s="297"/>
    </row>
    <row r="3" spans="2:36" s="73" customFormat="1" ht="30" customHeight="1" thickBot="1" x14ac:dyDescent="0.25">
      <c r="B3" s="289" t="s">
        <v>66</v>
      </c>
      <c r="C3" s="290"/>
      <c r="D3" s="291"/>
      <c r="E3" s="292">
        <v>42895</v>
      </c>
      <c r="F3" s="291"/>
      <c r="G3" s="139">
        <v>43271</v>
      </c>
      <c r="H3" s="138">
        <v>3</v>
      </c>
      <c r="I3" s="292" t="s">
        <v>71</v>
      </c>
      <c r="J3" s="293"/>
      <c r="K3" s="294"/>
    </row>
    <row r="4" spans="2:36" ht="15.75" thickBot="1" x14ac:dyDescent="0.3">
      <c r="D4" s="75"/>
      <c r="E4" s="75"/>
    </row>
    <row r="5" spans="2:36" s="7" customFormat="1" ht="39.75" customHeight="1" x14ac:dyDescent="0.35">
      <c r="B5" s="49"/>
      <c r="C5" s="34" t="s">
        <v>7</v>
      </c>
      <c r="D5" s="34" t="s">
        <v>0</v>
      </c>
      <c r="E5" s="34" t="s">
        <v>9</v>
      </c>
      <c r="F5" s="34" t="s">
        <v>8</v>
      </c>
      <c r="G5" s="34" t="s">
        <v>15</v>
      </c>
      <c r="H5" s="35" t="s">
        <v>1</v>
      </c>
      <c r="I5" s="127" t="s">
        <v>2</v>
      </c>
      <c r="J5" s="126" t="s">
        <v>118</v>
      </c>
      <c r="K5" s="37" t="s">
        <v>3</v>
      </c>
      <c r="L5" s="36">
        <v>43101</v>
      </c>
      <c r="M5" s="36"/>
      <c r="N5" s="36">
        <v>43132</v>
      </c>
      <c r="O5" s="36"/>
      <c r="P5" s="36">
        <v>43160</v>
      </c>
      <c r="Q5" s="36"/>
      <c r="R5" s="36">
        <v>43191</v>
      </c>
      <c r="S5" s="36"/>
      <c r="T5" s="36">
        <v>43221</v>
      </c>
      <c r="U5" s="36"/>
      <c r="V5" s="36">
        <v>43252</v>
      </c>
      <c r="W5" s="36"/>
      <c r="X5" s="36">
        <v>43282</v>
      </c>
      <c r="Y5" s="36">
        <v>43313</v>
      </c>
      <c r="Z5" s="36">
        <v>43344</v>
      </c>
      <c r="AA5" s="36">
        <v>43374</v>
      </c>
      <c r="AB5" s="36">
        <v>43405</v>
      </c>
      <c r="AC5" s="36">
        <v>43435</v>
      </c>
      <c r="AD5" s="34" t="s">
        <v>4</v>
      </c>
      <c r="AF5" s="74"/>
      <c r="AG5" s="74"/>
      <c r="AH5" s="74"/>
      <c r="AI5" s="74"/>
      <c r="AJ5" s="74"/>
    </row>
    <row r="6" spans="2:36" ht="68.25" customHeight="1" x14ac:dyDescent="0.25">
      <c r="B6" s="228" t="s">
        <v>72</v>
      </c>
      <c r="C6" s="238" t="s">
        <v>39</v>
      </c>
      <c r="D6" s="241" t="s">
        <v>24</v>
      </c>
      <c r="E6" s="244" t="s">
        <v>73</v>
      </c>
      <c r="F6" s="71" t="s">
        <v>126</v>
      </c>
      <c r="G6" s="71" t="s">
        <v>18</v>
      </c>
      <c r="H6" s="43" t="s">
        <v>47</v>
      </c>
      <c r="I6" s="11">
        <v>0.9</v>
      </c>
      <c r="J6" s="123">
        <f>+IF(I6&gt;=90%,100%,0%)</f>
        <v>1</v>
      </c>
      <c r="K6" s="78" t="s">
        <v>21</v>
      </c>
      <c r="L6" s="261"/>
      <c r="M6" s="262"/>
      <c r="N6" s="263"/>
      <c r="O6" s="262"/>
      <c r="P6" s="263"/>
      <c r="Q6" s="262"/>
      <c r="R6" s="263"/>
      <c r="S6" s="262"/>
      <c r="T6" s="263"/>
      <c r="U6" s="262"/>
      <c r="V6" s="281">
        <v>1</v>
      </c>
      <c r="W6" s="282"/>
      <c r="X6" s="29"/>
      <c r="Y6" s="17"/>
      <c r="Z6" s="44"/>
      <c r="AA6" s="17"/>
      <c r="AB6" s="44"/>
      <c r="AC6" s="13"/>
      <c r="AD6" s="11">
        <f t="shared" ref="AD6:AD17" si="0">AVERAGE(L6:AC6)</f>
        <v>1</v>
      </c>
    </row>
    <row r="7" spans="2:36" ht="61.5" customHeight="1" x14ac:dyDescent="0.25">
      <c r="B7" s="229"/>
      <c r="C7" s="239"/>
      <c r="D7" s="242"/>
      <c r="E7" s="245"/>
      <c r="F7" s="94" t="s">
        <v>75</v>
      </c>
      <c r="G7" s="94" t="s">
        <v>76</v>
      </c>
      <c r="H7" s="43" t="s">
        <v>77</v>
      </c>
      <c r="I7" s="278" t="s">
        <v>119</v>
      </c>
      <c r="J7" s="279"/>
      <c r="K7" s="78" t="s">
        <v>120</v>
      </c>
      <c r="L7" s="261"/>
      <c r="M7" s="262"/>
      <c r="N7" s="263"/>
      <c r="O7" s="262"/>
      <c r="P7" s="263"/>
      <c r="Q7" s="262"/>
      <c r="R7" s="263"/>
      <c r="S7" s="262"/>
      <c r="T7" s="263"/>
      <c r="U7" s="262"/>
      <c r="V7" s="281"/>
      <c r="W7" s="282"/>
      <c r="X7" s="29"/>
      <c r="Y7" s="17"/>
      <c r="Z7" s="44"/>
      <c r="AA7" s="17"/>
      <c r="AB7" s="44"/>
      <c r="AC7" s="13"/>
      <c r="AD7" s="11" t="e">
        <f t="shared" si="0"/>
        <v>#DIV/0!</v>
      </c>
    </row>
    <row r="8" spans="2:36" ht="61.5" customHeight="1" x14ac:dyDescent="0.25">
      <c r="B8" s="229"/>
      <c r="C8" s="239"/>
      <c r="D8" s="242"/>
      <c r="E8" s="245"/>
      <c r="F8" s="94" t="s">
        <v>78</v>
      </c>
      <c r="G8" s="94" t="s">
        <v>79</v>
      </c>
      <c r="H8" s="98" t="s">
        <v>80</v>
      </c>
      <c r="I8" s="278">
        <v>1</v>
      </c>
      <c r="J8" s="279"/>
      <c r="K8" s="78" t="s">
        <v>21</v>
      </c>
      <c r="L8" s="261"/>
      <c r="M8" s="262"/>
      <c r="N8" s="283"/>
      <c r="O8" s="284"/>
      <c r="P8" s="263"/>
      <c r="Q8" s="262"/>
      <c r="R8" s="263"/>
      <c r="S8" s="262"/>
      <c r="T8" s="263"/>
      <c r="U8" s="262"/>
      <c r="V8" s="281">
        <v>0.95</v>
      </c>
      <c r="W8" s="282"/>
      <c r="X8" s="29"/>
      <c r="Y8" s="17"/>
      <c r="Z8" s="44"/>
      <c r="AA8" s="17"/>
      <c r="AB8" s="44"/>
      <c r="AC8" s="13"/>
      <c r="AD8" s="11">
        <f t="shared" si="0"/>
        <v>0.95</v>
      </c>
    </row>
    <row r="9" spans="2:36" ht="61.5" customHeight="1" x14ac:dyDescent="0.25">
      <c r="B9" s="229"/>
      <c r="C9" s="239"/>
      <c r="D9" s="242"/>
      <c r="E9" s="245"/>
      <c r="F9" s="94" t="s">
        <v>81</v>
      </c>
      <c r="G9" s="94" t="s">
        <v>82</v>
      </c>
      <c r="H9" s="43" t="s">
        <v>83</v>
      </c>
      <c r="I9" s="278">
        <v>1</v>
      </c>
      <c r="J9" s="279"/>
      <c r="K9" s="78" t="s">
        <v>84</v>
      </c>
      <c r="L9" s="261"/>
      <c r="M9" s="262"/>
      <c r="N9" s="283"/>
      <c r="O9" s="284"/>
      <c r="P9" s="263">
        <v>1</v>
      </c>
      <c r="Q9" s="262"/>
      <c r="R9" s="263"/>
      <c r="S9" s="262"/>
      <c r="T9" s="263"/>
      <c r="U9" s="262"/>
      <c r="V9" s="281">
        <v>0</v>
      </c>
      <c r="W9" s="282"/>
      <c r="X9" s="29"/>
      <c r="Y9" s="17"/>
      <c r="Z9" s="44"/>
      <c r="AA9" s="17"/>
      <c r="AB9" s="44"/>
      <c r="AC9" s="13"/>
      <c r="AD9" s="11">
        <f t="shared" si="0"/>
        <v>0.5</v>
      </c>
    </row>
    <row r="10" spans="2:36" ht="61.5" customHeight="1" x14ac:dyDescent="0.25">
      <c r="B10" s="229"/>
      <c r="C10" s="239"/>
      <c r="D10" s="242"/>
      <c r="E10" s="245"/>
      <c r="F10" s="95" t="s">
        <v>74</v>
      </c>
      <c r="G10" s="95" t="s">
        <v>19</v>
      </c>
      <c r="H10" s="16" t="s">
        <v>46</v>
      </c>
      <c r="I10" s="278">
        <v>1</v>
      </c>
      <c r="J10" s="279"/>
      <c r="K10" s="78" t="s">
        <v>6</v>
      </c>
      <c r="L10" s="261">
        <v>1</v>
      </c>
      <c r="M10" s="262"/>
      <c r="N10" s="263">
        <v>1</v>
      </c>
      <c r="O10" s="262"/>
      <c r="P10" s="263">
        <v>1</v>
      </c>
      <c r="Q10" s="262"/>
      <c r="R10" s="263">
        <v>1</v>
      </c>
      <c r="S10" s="262"/>
      <c r="T10" s="263">
        <v>1</v>
      </c>
      <c r="U10" s="262"/>
      <c r="V10" s="263"/>
      <c r="W10" s="262"/>
      <c r="X10" s="13"/>
      <c r="Y10" s="13"/>
      <c r="Z10" s="13"/>
      <c r="AA10" s="11"/>
      <c r="AB10" s="13"/>
      <c r="AC10" s="11"/>
      <c r="AD10" s="11">
        <f t="shared" si="0"/>
        <v>1</v>
      </c>
    </row>
    <row r="11" spans="2:36" ht="61.5" customHeight="1" x14ac:dyDescent="0.25">
      <c r="B11" s="229"/>
      <c r="C11" s="239"/>
      <c r="D11" s="242"/>
      <c r="E11" s="246"/>
      <c r="F11" s="94" t="s">
        <v>85</v>
      </c>
      <c r="G11" s="94" t="s">
        <v>86</v>
      </c>
      <c r="H11" s="43" t="s">
        <v>87</v>
      </c>
      <c r="I11" s="278">
        <v>1</v>
      </c>
      <c r="J11" s="279"/>
      <c r="K11" s="78" t="s">
        <v>11</v>
      </c>
      <c r="L11" s="261"/>
      <c r="M11" s="262"/>
      <c r="N11" s="263"/>
      <c r="O11" s="262"/>
      <c r="P11" s="263">
        <v>1</v>
      </c>
      <c r="Q11" s="262"/>
      <c r="R11" s="263"/>
      <c r="S11" s="262"/>
      <c r="T11" s="263"/>
      <c r="U11" s="262"/>
      <c r="V11" s="263"/>
      <c r="W11" s="262"/>
      <c r="X11" s="28"/>
      <c r="Y11" s="28"/>
      <c r="Z11" s="28"/>
      <c r="AA11" s="26"/>
      <c r="AB11" s="28"/>
      <c r="AC11" s="26"/>
      <c r="AD11" s="11">
        <f t="shared" si="0"/>
        <v>1</v>
      </c>
    </row>
    <row r="12" spans="2:36" ht="61.5" customHeight="1" x14ac:dyDescent="0.25">
      <c r="B12" s="229"/>
      <c r="C12" s="239"/>
      <c r="D12" s="242"/>
      <c r="E12" s="244" t="s">
        <v>109</v>
      </c>
      <c r="F12" s="140" t="s">
        <v>131</v>
      </c>
      <c r="G12" s="140" t="s">
        <v>132</v>
      </c>
      <c r="H12" s="141" t="s">
        <v>133</v>
      </c>
      <c r="I12" s="278">
        <v>1</v>
      </c>
      <c r="J12" s="279"/>
      <c r="K12" s="79" t="s">
        <v>138</v>
      </c>
      <c r="L12" s="261"/>
      <c r="M12" s="280"/>
      <c r="N12" s="277"/>
      <c r="O12" s="277"/>
      <c r="P12" s="277"/>
      <c r="Q12" s="277"/>
      <c r="R12" s="277"/>
      <c r="S12" s="277"/>
      <c r="T12" s="277"/>
      <c r="U12" s="277"/>
      <c r="V12" s="280">
        <v>1</v>
      </c>
      <c r="W12" s="262"/>
      <c r="X12" s="28"/>
      <c r="Y12" s="28"/>
      <c r="Z12" s="28"/>
      <c r="AA12" s="26"/>
      <c r="AB12" s="28"/>
      <c r="AC12" s="26"/>
      <c r="AD12" s="11">
        <f t="shared" si="0"/>
        <v>1</v>
      </c>
    </row>
    <row r="13" spans="2:36" ht="61.5" customHeight="1" x14ac:dyDescent="0.25">
      <c r="B13" s="229"/>
      <c r="C13" s="239"/>
      <c r="D13" s="242"/>
      <c r="E13" s="245"/>
      <c r="F13" s="140" t="s">
        <v>130</v>
      </c>
      <c r="G13" s="140" t="s">
        <v>134</v>
      </c>
      <c r="H13" s="141" t="s">
        <v>135</v>
      </c>
      <c r="I13" s="278">
        <v>1</v>
      </c>
      <c r="J13" s="279"/>
      <c r="K13" s="79" t="s">
        <v>138</v>
      </c>
      <c r="L13" s="261"/>
      <c r="M13" s="280"/>
      <c r="N13" s="277"/>
      <c r="O13" s="277"/>
      <c r="P13" s="277"/>
      <c r="Q13" s="277"/>
      <c r="R13" s="277"/>
      <c r="S13" s="277"/>
      <c r="T13" s="277"/>
      <c r="U13" s="277"/>
      <c r="V13" s="263">
        <v>1</v>
      </c>
      <c r="W13" s="262"/>
      <c r="X13" s="28"/>
      <c r="Y13" s="28"/>
      <c r="Z13" s="28"/>
      <c r="AA13" s="26"/>
      <c r="AB13" s="28"/>
      <c r="AC13" s="26"/>
      <c r="AD13" s="11">
        <f t="shared" si="0"/>
        <v>1</v>
      </c>
    </row>
    <row r="14" spans="2:36" ht="61.5" customHeight="1" x14ac:dyDescent="0.25">
      <c r="B14" s="229"/>
      <c r="C14" s="239"/>
      <c r="D14" s="242"/>
      <c r="E14" s="246"/>
      <c r="F14" s="94" t="s">
        <v>129</v>
      </c>
      <c r="G14" s="140" t="s">
        <v>136</v>
      </c>
      <c r="H14" s="141" t="s">
        <v>137</v>
      </c>
      <c r="I14" s="278">
        <v>1</v>
      </c>
      <c r="J14" s="279"/>
      <c r="K14" s="79" t="s">
        <v>11</v>
      </c>
      <c r="L14" s="261"/>
      <c r="M14" s="280"/>
      <c r="N14" s="277"/>
      <c r="O14" s="277"/>
      <c r="P14" s="277"/>
      <c r="Q14" s="277"/>
      <c r="R14" s="277"/>
      <c r="S14" s="277"/>
      <c r="T14" s="277"/>
      <c r="U14" s="277"/>
      <c r="V14" s="263">
        <v>0</v>
      </c>
      <c r="W14" s="262"/>
      <c r="X14" s="28"/>
      <c r="Y14" s="28"/>
      <c r="Z14" s="28"/>
      <c r="AA14" s="26"/>
      <c r="AB14" s="28"/>
      <c r="AC14" s="26"/>
      <c r="AD14" s="11">
        <f t="shared" si="0"/>
        <v>0</v>
      </c>
    </row>
    <row r="15" spans="2:36" s="10" customFormat="1" ht="55.5" customHeight="1" x14ac:dyDescent="0.25">
      <c r="B15" s="229"/>
      <c r="C15" s="239"/>
      <c r="D15" s="242"/>
      <c r="E15" s="247" t="s">
        <v>89</v>
      </c>
      <c r="F15" s="42" t="s">
        <v>17</v>
      </c>
      <c r="G15" s="42" t="s">
        <v>22</v>
      </c>
      <c r="H15" s="99" t="s">
        <v>44</v>
      </c>
      <c r="I15" s="278">
        <v>1</v>
      </c>
      <c r="J15" s="279"/>
      <c r="K15" s="79" t="s">
        <v>6</v>
      </c>
      <c r="L15" s="261">
        <v>1</v>
      </c>
      <c r="M15" s="262"/>
      <c r="N15" s="263">
        <v>1</v>
      </c>
      <c r="O15" s="262"/>
      <c r="P15" s="263">
        <v>1</v>
      </c>
      <c r="Q15" s="262"/>
      <c r="R15" s="263">
        <v>1</v>
      </c>
      <c r="S15" s="262"/>
      <c r="T15" s="263">
        <v>1</v>
      </c>
      <c r="U15" s="262"/>
      <c r="V15" s="263">
        <v>0.93330000000000002</v>
      </c>
      <c r="W15" s="262"/>
      <c r="X15" s="28"/>
      <c r="Y15" s="28"/>
      <c r="Z15" s="28"/>
      <c r="AA15" s="26"/>
      <c r="AB15" s="28"/>
      <c r="AC15" s="26"/>
      <c r="AD15" s="11">
        <f t="shared" si="0"/>
        <v>0.98888333333333334</v>
      </c>
    </row>
    <row r="16" spans="2:36" s="10" customFormat="1" ht="55.5" customHeight="1" x14ac:dyDescent="0.25">
      <c r="B16" s="229"/>
      <c r="C16" s="239"/>
      <c r="D16" s="242"/>
      <c r="E16" s="247"/>
      <c r="F16" s="42" t="s">
        <v>32</v>
      </c>
      <c r="G16" s="42" t="s">
        <v>33</v>
      </c>
      <c r="H16" s="99" t="s">
        <v>45</v>
      </c>
      <c r="I16" s="278">
        <v>1</v>
      </c>
      <c r="J16" s="279"/>
      <c r="K16" s="79" t="s">
        <v>6</v>
      </c>
      <c r="L16" s="261">
        <v>1</v>
      </c>
      <c r="M16" s="262"/>
      <c r="N16" s="263">
        <v>1.33</v>
      </c>
      <c r="O16" s="262"/>
      <c r="P16" s="263">
        <v>1</v>
      </c>
      <c r="Q16" s="262"/>
      <c r="R16" s="263">
        <v>1</v>
      </c>
      <c r="S16" s="262"/>
      <c r="T16" s="263">
        <v>1</v>
      </c>
      <c r="U16" s="262"/>
      <c r="V16" s="263">
        <v>1</v>
      </c>
      <c r="W16" s="262"/>
      <c r="X16" s="28"/>
      <c r="Y16" s="28"/>
      <c r="Z16" s="28"/>
      <c r="AA16" s="26"/>
      <c r="AB16" s="28"/>
      <c r="AC16" s="26"/>
      <c r="AD16" s="11">
        <f t="shared" si="0"/>
        <v>1.0549999999999999</v>
      </c>
    </row>
    <row r="17" spans="2:30" s="10" customFormat="1" ht="114" customHeight="1" x14ac:dyDescent="0.25">
      <c r="B17" s="237"/>
      <c r="C17" s="240"/>
      <c r="D17" s="243"/>
      <c r="E17" s="42" t="s">
        <v>90</v>
      </c>
      <c r="F17" s="42" t="s">
        <v>42</v>
      </c>
      <c r="G17" s="42" t="s">
        <v>34</v>
      </c>
      <c r="H17" s="99" t="s">
        <v>43</v>
      </c>
      <c r="I17" s="278">
        <v>1</v>
      </c>
      <c r="J17" s="279"/>
      <c r="K17" s="79" t="s">
        <v>6</v>
      </c>
      <c r="L17" s="261">
        <v>1</v>
      </c>
      <c r="M17" s="262"/>
      <c r="N17" s="263">
        <v>1</v>
      </c>
      <c r="O17" s="262"/>
      <c r="P17" s="263">
        <v>1</v>
      </c>
      <c r="Q17" s="262"/>
      <c r="R17" s="263">
        <v>0.71</v>
      </c>
      <c r="S17" s="262"/>
      <c r="T17" s="263">
        <v>1</v>
      </c>
      <c r="U17" s="262"/>
      <c r="V17" s="263">
        <v>1</v>
      </c>
      <c r="W17" s="262"/>
      <c r="X17" s="28"/>
      <c r="Y17" s="28"/>
      <c r="Z17" s="28"/>
      <c r="AA17" s="28"/>
      <c r="AB17" s="28"/>
      <c r="AC17" s="28"/>
      <c r="AD17" s="11">
        <f t="shared" si="0"/>
        <v>0.95166666666666666</v>
      </c>
    </row>
    <row r="18" spans="2:30" s="19" customFormat="1" ht="24" customHeight="1" x14ac:dyDescent="0.25">
      <c r="B18" s="80"/>
      <c r="C18" s="20"/>
      <c r="D18" s="21"/>
      <c r="E18" s="22"/>
      <c r="F18" s="38"/>
      <c r="G18" s="38"/>
      <c r="H18" s="39" t="s">
        <v>12</v>
      </c>
      <c r="I18" s="264">
        <f>+AVERAGE(J6,I7,I8,I9,I10,I11,I15,I16,I17)</f>
        <v>1</v>
      </c>
      <c r="J18" s="265"/>
      <c r="K18" s="81"/>
      <c r="L18" s="286">
        <f>+AVERAGE(L7,L10,L15,L16,L17)</f>
        <v>1</v>
      </c>
      <c r="M18" s="265"/>
      <c r="N18" s="286">
        <f>+AVERAGE(N7,N10,N15,N16,N17)</f>
        <v>1.0825</v>
      </c>
      <c r="O18" s="265"/>
      <c r="P18" s="286">
        <f>+AVERAGE(P9,P10,P15,P16,P17,P14,P13,P12,P11)</f>
        <v>1</v>
      </c>
      <c r="Q18" s="265"/>
      <c r="R18" s="286">
        <f>+AVERAGE(R7,R10,R15,R16,R17)</f>
        <v>0.92749999999999999</v>
      </c>
      <c r="S18" s="265"/>
      <c r="T18" s="286">
        <f>+AVERAGE(T7,T10,T15,T16,T17)</f>
        <v>1</v>
      </c>
      <c r="U18" s="265"/>
      <c r="V18" s="264">
        <f>+AVERAGE(V7,V10,V15,V16,V17,V12,V13,V14,V8,V9,V6)</f>
        <v>0.76481111111111111</v>
      </c>
      <c r="W18" s="265"/>
      <c r="X18" s="40">
        <v>0</v>
      </c>
      <c r="Y18" s="40">
        <v>0</v>
      </c>
      <c r="Z18" s="40">
        <v>0</v>
      </c>
      <c r="AA18" s="40">
        <v>0</v>
      </c>
      <c r="AB18" s="40">
        <v>0</v>
      </c>
      <c r="AC18" s="40">
        <v>0</v>
      </c>
      <c r="AD18" s="24">
        <f>+AVERAGE(L18,N18,P18,R18,T18,V18)</f>
        <v>0.96246851851851856</v>
      </c>
    </row>
    <row r="19" spans="2:30" s="19" customFormat="1" ht="87.75" customHeight="1" x14ac:dyDescent="0.25">
      <c r="B19" s="228" t="s">
        <v>31</v>
      </c>
      <c r="C19" s="230" t="s">
        <v>13</v>
      </c>
      <c r="D19" s="232" t="s">
        <v>23</v>
      </c>
      <c r="E19" s="234" t="s">
        <v>91</v>
      </c>
      <c r="F19" s="52" t="s">
        <v>35</v>
      </c>
      <c r="G19" s="52" t="s">
        <v>114</v>
      </c>
      <c r="H19" s="60" t="s">
        <v>128</v>
      </c>
      <c r="I19" s="54">
        <v>0</v>
      </c>
      <c r="J19" s="124">
        <f>+IF(I19&lt;=0%,100%,0%)</f>
        <v>1</v>
      </c>
      <c r="K19" s="82" t="s">
        <v>112</v>
      </c>
      <c r="L19" s="285"/>
      <c r="M19" s="274"/>
      <c r="N19" s="273"/>
      <c r="O19" s="274"/>
      <c r="P19" s="273"/>
      <c r="Q19" s="274"/>
      <c r="R19" s="273"/>
      <c r="S19" s="274"/>
      <c r="T19" s="273"/>
      <c r="U19" s="274"/>
      <c r="V19" s="58">
        <v>0</v>
      </c>
      <c r="W19" s="58">
        <f>+IF(V19&lt;=0%,100%,0%)</f>
        <v>1</v>
      </c>
      <c r="X19" s="57"/>
      <c r="Y19" s="57"/>
      <c r="Z19" s="57"/>
      <c r="AA19" s="54"/>
      <c r="AB19" s="54"/>
      <c r="AC19" s="54"/>
      <c r="AD19" s="54">
        <v>1</v>
      </c>
    </row>
    <row r="20" spans="2:30" s="19" customFormat="1" ht="37.5" customHeight="1" x14ac:dyDescent="0.25">
      <c r="B20" s="229"/>
      <c r="C20" s="231"/>
      <c r="D20" s="233"/>
      <c r="E20" s="235"/>
      <c r="F20" s="52" t="s">
        <v>40</v>
      </c>
      <c r="G20" s="212" t="s">
        <v>38</v>
      </c>
      <c r="H20" s="214" t="s">
        <v>60</v>
      </c>
      <c r="I20" s="300">
        <v>1</v>
      </c>
      <c r="J20" s="301"/>
      <c r="K20" s="83" t="s">
        <v>6</v>
      </c>
      <c r="L20" s="285">
        <v>0.96599999999999997</v>
      </c>
      <c r="M20" s="274"/>
      <c r="N20" s="273">
        <v>0.96599999999999997</v>
      </c>
      <c r="O20" s="274"/>
      <c r="P20" s="273">
        <v>0.96599999999999997</v>
      </c>
      <c r="Q20" s="274"/>
      <c r="R20" s="273">
        <v>0.96599999999999997</v>
      </c>
      <c r="S20" s="274"/>
      <c r="T20" s="273">
        <v>0.96599999999999997</v>
      </c>
      <c r="U20" s="274"/>
      <c r="V20" s="273">
        <v>0.97</v>
      </c>
      <c r="W20" s="274"/>
      <c r="X20" s="57"/>
      <c r="Y20" s="57"/>
      <c r="Z20" s="57"/>
      <c r="AA20" s="54"/>
      <c r="AB20" s="54"/>
      <c r="AC20" s="54"/>
      <c r="AD20" s="54">
        <f t="shared" ref="AD20:AD24" si="1">AVERAGE(L20:AC20)</f>
        <v>0.96666666666666667</v>
      </c>
    </row>
    <row r="21" spans="2:30" s="19" customFormat="1" ht="37.5" customHeight="1" x14ac:dyDescent="0.25">
      <c r="B21" s="229"/>
      <c r="C21" s="231"/>
      <c r="D21" s="233"/>
      <c r="E21" s="236"/>
      <c r="F21" s="52" t="s">
        <v>41</v>
      </c>
      <c r="G21" s="213"/>
      <c r="H21" s="215"/>
      <c r="I21" s="300">
        <v>1</v>
      </c>
      <c r="J21" s="301"/>
      <c r="K21" s="83" t="s">
        <v>6</v>
      </c>
      <c r="L21" s="285">
        <v>0.75</v>
      </c>
      <c r="M21" s="274"/>
      <c r="N21" s="273">
        <v>0.75</v>
      </c>
      <c r="O21" s="274"/>
      <c r="P21" s="273">
        <v>0.75</v>
      </c>
      <c r="Q21" s="274"/>
      <c r="R21" s="273">
        <v>0.68799999999999994</v>
      </c>
      <c r="S21" s="274"/>
      <c r="T21" s="273">
        <v>0.68799999999999994</v>
      </c>
      <c r="U21" s="274"/>
      <c r="V21" s="273">
        <v>0.69</v>
      </c>
      <c r="W21" s="274"/>
      <c r="X21" s="57"/>
      <c r="Y21" s="57"/>
      <c r="Z21" s="57"/>
      <c r="AA21" s="57"/>
      <c r="AB21" s="57"/>
      <c r="AC21" s="57"/>
      <c r="AD21" s="54">
        <f t="shared" si="1"/>
        <v>0.71933333333333316</v>
      </c>
    </row>
    <row r="22" spans="2:30" s="19" customFormat="1" ht="115.5" customHeight="1" x14ac:dyDescent="0.25">
      <c r="B22" s="229"/>
      <c r="C22" s="231"/>
      <c r="D22" s="233"/>
      <c r="E22" s="51" t="s">
        <v>92</v>
      </c>
      <c r="F22" s="52" t="s">
        <v>49</v>
      </c>
      <c r="G22" s="52" t="s">
        <v>48</v>
      </c>
      <c r="H22" s="53" t="s">
        <v>50</v>
      </c>
      <c r="I22" s="300">
        <v>1</v>
      </c>
      <c r="J22" s="301"/>
      <c r="K22" s="82" t="s">
        <v>6</v>
      </c>
      <c r="L22" s="285">
        <v>1</v>
      </c>
      <c r="M22" s="274"/>
      <c r="N22" s="273">
        <v>1</v>
      </c>
      <c r="O22" s="274"/>
      <c r="P22" s="273">
        <v>1</v>
      </c>
      <c r="Q22" s="274"/>
      <c r="R22" s="273">
        <v>1</v>
      </c>
      <c r="S22" s="274"/>
      <c r="T22" s="273">
        <v>1</v>
      </c>
      <c r="U22" s="274"/>
      <c r="V22" s="273">
        <v>1</v>
      </c>
      <c r="W22" s="274"/>
      <c r="X22" s="56"/>
      <c r="Y22" s="56"/>
      <c r="Z22" s="56"/>
      <c r="AA22" s="56"/>
      <c r="AB22" s="56"/>
      <c r="AC22" s="56"/>
      <c r="AD22" s="54">
        <f t="shared" si="1"/>
        <v>1</v>
      </c>
    </row>
    <row r="23" spans="2:30" s="19" customFormat="1" ht="65.25" customHeight="1" x14ac:dyDescent="0.25">
      <c r="B23" s="229"/>
      <c r="C23" s="231"/>
      <c r="D23" s="233"/>
      <c r="E23" s="216" t="s">
        <v>88</v>
      </c>
      <c r="F23" s="52" t="s">
        <v>51</v>
      </c>
      <c r="G23" s="52" t="s">
        <v>52</v>
      </c>
      <c r="H23" s="53" t="s">
        <v>56</v>
      </c>
      <c r="I23" s="300">
        <v>1</v>
      </c>
      <c r="J23" s="301"/>
      <c r="K23" s="82" t="s">
        <v>11</v>
      </c>
      <c r="L23" s="285"/>
      <c r="M23" s="274"/>
      <c r="N23" s="273"/>
      <c r="O23" s="274"/>
      <c r="P23" s="273">
        <v>0.83</v>
      </c>
      <c r="Q23" s="274"/>
      <c r="R23" s="273"/>
      <c r="S23" s="274"/>
      <c r="T23" s="273"/>
      <c r="U23" s="274"/>
      <c r="V23" s="275">
        <v>0.87</v>
      </c>
      <c r="W23" s="276"/>
      <c r="X23" s="56"/>
      <c r="Y23" s="56"/>
      <c r="Z23" s="56"/>
      <c r="AA23" s="54"/>
      <c r="AB23" s="54"/>
      <c r="AC23" s="54"/>
      <c r="AD23" s="54">
        <f t="shared" si="1"/>
        <v>0.85</v>
      </c>
    </row>
    <row r="24" spans="2:30" s="19" customFormat="1" ht="56.25" customHeight="1" x14ac:dyDescent="0.25">
      <c r="B24" s="229"/>
      <c r="C24" s="231"/>
      <c r="D24" s="233"/>
      <c r="E24" s="217"/>
      <c r="F24" s="52" t="s">
        <v>54</v>
      </c>
      <c r="G24" s="72" t="s">
        <v>53</v>
      </c>
      <c r="H24" s="61" t="s">
        <v>55</v>
      </c>
      <c r="I24" s="300">
        <v>1</v>
      </c>
      <c r="J24" s="301"/>
      <c r="K24" s="128" t="s">
        <v>6</v>
      </c>
      <c r="L24" s="287">
        <v>1</v>
      </c>
      <c r="M24" s="287"/>
      <c r="N24" s="287">
        <v>1</v>
      </c>
      <c r="O24" s="287"/>
      <c r="P24" s="287">
        <v>1</v>
      </c>
      <c r="Q24" s="287"/>
      <c r="R24" s="287">
        <v>1</v>
      </c>
      <c r="S24" s="287"/>
      <c r="T24" s="288">
        <v>1</v>
      </c>
      <c r="U24" s="274"/>
      <c r="V24" s="275">
        <v>1</v>
      </c>
      <c r="W24" s="276"/>
      <c r="X24" s="58"/>
      <c r="Y24" s="58"/>
      <c r="Z24" s="58"/>
      <c r="AA24" s="54"/>
      <c r="AB24" s="54"/>
      <c r="AC24" s="54"/>
      <c r="AD24" s="54">
        <f t="shared" si="1"/>
        <v>1</v>
      </c>
    </row>
    <row r="25" spans="2:30" s="19" customFormat="1" ht="24" customHeight="1" thickBot="1" x14ac:dyDescent="0.3">
      <c r="B25" s="80"/>
      <c r="C25" s="20"/>
      <c r="D25" s="21"/>
      <c r="E25" s="21"/>
      <c r="F25" s="21"/>
      <c r="G25" s="21"/>
      <c r="H25" s="133" t="s">
        <v>12</v>
      </c>
      <c r="I25" s="298">
        <f>+AVERAGE(J19,I20,I21,I22,I23,I24)</f>
        <v>1</v>
      </c>
      <c r="J25" s="299"/>
      <c r="K25" s="134"/>
      <c r="L25" s="266">
        <f>+AVERAGE(L20,L21,L22,L24)</f>
        <v>0.92900000000000005</v>
      </c>
      <c r="M25" s="266"/>
      <c r="N25" s="266">
        <f>+AVERAGE(N20,N21,N22,N24)</f>
        <v>0.92900000000000005</v>
      </c>
      <c r="O25" s="266"/>
      <c r="P25" s="266">
        <f>+AVERAGE(P20,P21,P22,P24,P23)</f>
        <v>0.90920000000000001</v>
      </c>
      <c r="Q25" s="266"/>
      <c r="R25" s="266">
        <f>+AVERAGE(R20,R21,R22,R24)</f>
        <v>0.91349999999999998</v>
      </c>
      <c r="S25" s="266"/>
      <c r="T25" s="266">
        <f>+AVERAGE(T20,T21,T22,T24)</f>
        <v>0.91349999999999998</v>
      </c>
      <c r="U25" s="266"/>
      <c r="V25" s="266">
        <f>+AVERAGE(V20,V21,V22,V24,W19,V23)</f>
        <v>0.92166666666666675</v>
      </c>
      <c r="W25" s="266"/>
      <c r="X25" s="24">
        <v>0</v>
      </c>
      <c r="Y25" s="24">
        <v>0</v>
      </c>
      <c r="Z25" s="24">
        <v>0</v>
      </c>
      <c r="AA25" s="24">
        <v>0</v>
      </c>
      <c r="AB25" s="24">
        <v>0</v>
      </c>
      <c r="AC25" s="24">
        <v>0</v>
      </c>
      <c r="AD25" s="24">
        <f>+AVERAGE(L25,N25,P25,R25,T25,V25)</f>
        <v>0.91931111111111108</v>
      </c>
    </row>
    <row r="26" spans="2:30" s="19" customFormat="1" ht="60.75" customHeight="1" x14ac:dyDescent="0.25">
      <c r="B26" s="218" t="s">
        <v>29</v>
      </c>
      <c r="C26" s="221" t="s">
        <v>28</v>
      </c>
      <c r="D26" s="222" t="s">
        <v>25</v>
      </c>
      <c r="E26" s="225" t="s">
        <v>108</v>
      </c>
      <c r="F26" s="117" t="s">
        <v>93</v>
      </c>
      <c r="G26" s="100" t="s">
        <v>94</v>
      </c>
      <c r="H26" s="108" t="s">
        <v>95</v>
      </c>
      <c r="I26" s="14">
        <v>0.03</v>
      </c>
      <c r="J26" s="14">
        <f>+IF(I26&lt;=3%,100%,0%)</f>
        <v>1</v>
      </c>
      <c r="K26" s="135" t="s">
        <v>6</v>
      </c>
      <c r="L26" s="130">
        <v>0.01</v>
      </c>
      <c r="M26" s="15">
        <f>+IF(L26&lt;=$I$26,100%,0%)</f>
        <v>1</v>
      </c>
      <c r="N26" s="15">
        <v>0.02</v>
      </c>
      <c r="O26" s="15">
        <f>+IF(N26&lt;=$I$26,100%,0%)</f>
        <v>1</v>
      </c>
      <c r="P26" s="15">
        <v>0.01</v>
      </c>
      <c r="Q26" s="15">
        <f>+IF(P26&lt;=$I$26,100%,0%)</f>
        <v>1</v>
      </c>
      <c r="R26" s="116">
        <v>0.04</v>
      </c>
      <c r="S26" s="15">
        <f>+IF(R26&lt;=$I$26,100%,0%)</f>
        <v>0</v>
      </c>
      <c r="T26" s="115">
        <v>4.0000000000000001E-3</v>
      </c>
      <c r="U26" s="15">
        <f>+IF(T26&lt;=$I$26,100%,0%)</f>
        <v>1</v>
      </c>
      <c r="V26" s="115">
        <v>1.2999999999999999E-2</v>
      </c>
      <c r="W26" s="15">
        <f>+IF(V26&lt;=$I$26,100%,0%)</f>
        <v>1</v>
      </c>
      <c r="X26" s="47"/>
      <c r="Y26" s="47"/>
      <c r="Z26" s="47"/>
      <c r="AA26" s="47"/>
      <c r="AB26" s="47"/>
      <c r="AC26" s="47"/>
      <c r="AD26" s="122">
        <f t="shared" ref="AD26:AD30" si="2">+AVERAGE(O26,Q26,S26:S26,U26)</f>
        <v>0.75</v>
      </c>
    </row>
    <row r="27" spans="2:30" s="19" customFormat="1" ht="60.75" customHeight="1" x14ac:dyDescent="0.25">
      <c r="B27" s="219"/>
      <c r="C27" s="221"/>
      <c r="D27" s="223"/>
      <c r="E27" s="226"/>
      <c r="F27" s="118" t="s">
        <v>96</v>
      </c>
      <c r="G27" s="104" t="s">
        <v>97</v>
      </c>
      <c r="H27" s="108" t="s">
        <v>98</v>
      </c>
      <c r="I27" s="14">
        <v>0.04</v>
      </c>
      <c r="J27" s="14">
        <f>+IF(I27&lt;=4%,100%,0%)</f>
        <v>1</v>
      </c>
      <c r="K27" s="135" t="s">
        <v>99</v>
      </c>
      <c r="L27" s="131"/>
      <c r="M27" s="15"/>
      <c r="N27" s="9"/>
      <c r="O27" s="15"/>
      <c r="P27" s="9"/>
      <c r="Q27" s="15"/>
      <c r="R27" s="9"/>
      <c r="S27" s="9"/>
      <c r="T27" s="9"/>
      <c r="U27" s="9"/>
      <c r="V27" s="15">
        <v>0.14000000000000001</v>
      </c>
      <c r="W27" s="15">
        <f>+IF(V27&lt;=4%,100%,0%)</f>
        <v>0</v>
      </c>
      <c r="X27" s="9"/>
      <c r="Y27" s="9"/>
      <c r="Z27" s="9"/>
      <c r="AA27" s="9"/>
      <c r="AB27" s="9"/>
      <c r="AC27" s="9"/>
      <c r="AD27" s="122">
        <f>+AVERAGE(W27)</f>
        <v>0</v>
      </c>
    </row>
    <row r="28" spans="2:30" s="19" customFormat="1" ht="60.75" customHeight="1" x14ac:dyDescent="0.25">
      <c r="B28" s="219"/>
      <c r="C28" s="221"/>
      <c r="D28" s="223"/>
      <c r="E28" s="226"/>
      <c r="F28" s="118" t="s">
        <v>26</v>
      </c>
      <c r="G28" s="18" t="s">
        <v>100</v>
      </c>
      <c r="H28" s="108" t="s">
        <v>101</v>
      </c>
      <c r="I28" s="109" t="s">
        <v>102</v>
      </c>
      <c r="J28" s="109">
        <v>1</v>
      </c>
      <c r="K28" s="135" t="s">
        <v>99</v>
      </c>
      <c r="L28" s="131"/>
      <c r="M28" s="15"/>
      <c r="N28" s="9"/>
      <c r="O28" s="9"/>
      <c r="P28" s="9"/>
      <c r="Q28" s="9"/>
      <c r="R28" s="129"/>
      <c r="S28" s="129"/>
      <c r="T28" s="30"/>
      <c r="U28" s="30"/>
      <c r="V28" s="15"/>
      <c r="W28" s="15"/>
      <c r="X28" s="47"/>
      <c r="Y28" s="47"/>
      <c r="Z28" s="47"/>
      <c r="AA28" s="47"/>
      <c r="AB28" s="47"/>
      <c r="AC28" s="47"/>
      <c r="AD28" s="122" t="e">
        <f t="shared" si="2"/>
        <v>#DIV/0!</v>
      </c>
    </row>
    <row r="29" spans="2:30" s="19" customFormat="1" ht="60.75" customHeight="1" x14ac:dyDescent="0.25">
      <c r="B29" s="219"/>
      <c r="C29" s="221"/>
      <c r="D29" s="223"/>
      <c r="E29" s="226"/>
      <c r="F29" s="119" t="s">
        <v>103</v>
      </c>
      <c r="G29" s="18" t="s">
        <v>104</v>
      </c>
      <c r="H29" s="108" t="s">
        <v>105</v>
      </c>
      <c r="I29" s="14">
        <v>0.9</v>
      </c>
      <c r="J29" s="14">
        <f>+IF(I29&gt;=90%,100%,0%)</f>
        <v>1</v>
      </c>
      <c r="K29" s="135" t="s">
        <v>6</v>
      </c>
      <c r="L29" s="122">
        <v>1</v>
      </c>
      <c r="M29" s="122">
        <v>1</v>
      </c>
      <c r="N29" s="122">
        <v>0.9</v>
      </c>
      <c r="O29" s="122">
        <v>1</v>
      </c>
      <c r="P29" s="122">
        <v>0.75</v>
      </c>
      <c r="Q29" s="122">
        <v>0</v>
      </c>
      <c r="R29" s="122">
        <v>0.75</v>
      </c>
      <c r="S29" s="122">
        <v>0</v>
      </c>
      <c r="T29" s="122">
        <v>0.88</v>
      </c>
      <c r="U29" s="122">
        <v>0</v>
      </c>
      <c r="V29" s="15">
        <v>0.75</v>
      </c>
      <c r="W29" s="15">
        <v>0</v>
      </c>
      <c r="X29" s="31"/>
      <c r="Y29" s="31"/>
      <c r="Z29" s="31"/>
      <c r="AA29" s="31"/>
      <c r="AB29" s="31"/>
      <c r="AC29" s="31"/>
      <c r="AD29" s="122">
        <f>+AVERAGE(M29,O29,Q29,S29,U29,W29)</f>
        <v>0.33333333333333331</v>
      </c>
    </row>
    <row r="30" spans="2:30" s="19" customFormat="1" ht="60.75" customHeight="1" x14ac:dyDescent="0.25">
      <c r="B30" s="220"/>
      <c r="C30" s="221"/>
      <c r="D30" s="224"/>
      <c r="E30" s="227"/>
      <c r="F30" s="120" t="s">
        <v>27</v>
      </c>
      <c r="G30" s="110" t="s">
        <v>106</v>
      </c>
      <c r="H30" s="108" t="s">
        <v>107</v>
      </c>
      <c r="I30" s="14">
        <v>0.05</v>
      </c>
      <c r="J30" s="14">
        <f>+IF(I30&lt;=5%,100%,0%)</f>
        <v>1</v>
      </c>
      <c r="K30" s="135" t="s">
        <v>21</v>
      </c>
      <c r="L30" s="132"/>
      <c r="M30" s="15"/>
      <c r="N30" s="31"/>
      <c r="O30" s="31"/>
      <c r="P30" s="31"/>
      <c r="Q30" s="31"/>
      <c r="R30" s="31"/>
      <c r="S30" s="31"/>
      <c r="T30" s="31"/>
      <c r="U30" s="31"/>
      <c r="V30" s="15"/>
      <c r="W30" s="15"/>
      <c r="X30" s="31"/>
      <c r="Y30" s="31"/>
      <c r="Z30" s="31"/>
      <c r="AA30" s="31"/>
      <c r="AB30" s="31"/>
      <c r="AC30" s="31"/>
      <c r="AD30" s="122" t="e">
        <f t="shared" si="2"/>
        <v>#DIV/0!</v>
      </c>
    </row>
    <row r="31" spans="2:30" s="19" customFormat="1" ht="70.5" customHeight="1" x14ac:dyDescent="0.25">
      <c r="B31" s="218" t="s">
        <v>30</v>
      </c>
      <c r="C31" s="221"/>
      <c r="D31" s="222" t="s">
        <v>125</v>
      </c>
      <c r="E31" s="70" t="s">
        <v>16</v>
      </c>
      <c r="F31" s="32" t="s">
        <v>36</v>
      </c>
      <c r="G31" s="32" t="s">
        <v>122</v>
      </c>
      <c r="H31" s="65" t="s">
        <v>121</v>
      </c>
      <c r="I31" s="14">
        <v>0.7</v>
      </c>
      <c r="J31" s="14">
        <f>+IF(I31&gt;=70%,100%,0%)</f>
        <v>1</v>
      </c>
      <c r="K31" s="135" t="s">
        <v>6</v>
      </c>
      <c r="L31" s="136">
        <v>0.91</v>
      </c>
      <c r="M31" s="15">
        <f>+IF(L31&gt;=$I$31,100%,0%)</f>
        <v>1</v>
      </c>
      <c r="N31" s="9">
        <v>0.92</v>
      </c>
      <c r="O31" s="15">
        <f>+IF(N31&gt;=$I$31,100%,0%)</f>
        <v>1</v>
      </c>
      <c r="P31" s="9">
        <v>0.89</v>
      </c>
      <c r="Q31" s="15">
        <f>+IF(P31&gt;=$I$31,100%,0%)</f>
        <v>1</v>
      </c>
      <c r="R31" s="69">
        <v>0.91</v>
      </c>
      <c r="S31" s="15">
        <f>+IF(R31&gt;=$I$31,100%,0%)</f>
        <v>1</v>
      </c>
      <c r="T31" s="30">
        <v>0.9</v>
      </c>
      <c r="U31" s="15">
        <f>+IF(T31&gt;=$I$31,100%,0%)</f>
        <v>1</v>
      </c>
      <c r="V31" s="30">
        <v>0.97</v>
      </c>
      <c r="W31" s="15">
        <f>+IF(V31&gt;=$I$31,100%,0%)</f>
        <v>1</v>
      </c>
      <c r="X31" s="30"/>
      <c r="Y31" s="30"/>
      <c r="Z31" s="30"/>
      <c r="AA31" s="30"/>
      <c r="AB31" s="30"/>
      <c r="AC31" s="30"/>
      <c r="AD31" s="122">
        <f>+AVERAGE(O31,Q31,S31:S31,U31,W31)</f>
        <v>1</v>
      </c>
    </row>
    <row r="32" spans="2:30" s="19" customFormat="1" ht="180.75" customHeight="1" x14ac:dyDescent="0.25">
      <c r="B32" s="220"/>
      <c r="C32" s="221"/>
      <c r="D32" s="224"/>
      <c r="E32" s="70" t="s">
        <v>109</v>
      </c>
      <c r="F32" s="32" t="s">
        <v>111</v>
      </c>
      <c r="G32" s="32" t="s">
        <v>110</v>
      </c>
      <c r="H32" s="114" t="s">
        <v>116</v>
      </c>
      <c r="I32" s="302">
        <v>1</v>
      </c>
      <c r="J32" s="303"/>
      <c r="K32" s="125" t="s">
        <v>10</v>
      </c>
      <c r="L32" s="267"/>
      <c r="M32" s="268"/>
      <c r="N32" s="267"/>
      <c r="O32" s="268"/>
      <c r="P32" s="267"/>
      <c r="Q32" s="268"/>
      <c r="R32" s="267"/>
      <c r="S32" s="268"/>
      <c r="T32" s="267">
        <v>0.69299999999999995</v>
      </c>
      <c r="U32" s="268"/>
      <c r="V32" s="267"/>
      <c r="W32" s="268"/>
      <c r="X32" s="31"/>
      <c r="Y32" s="31"/>
      <c r="Z32" s="31"/>
      <c r="AA32" s="31"/>
      <c r="AB32" s="31"/>
      <c r="AC32" s="31"/>
      <c r="AD32" s="31">
        <f>+AVERAGE(L32:W32)</f>
        <v>0.69299999999999995</v>
      </c>
    </row>
    <row r="33" spans="2:30" s="19" customFormat="1" ht="22.5" customHeight="1" thickBot="1" x14ac:dyDescent="0.3">
      <c r="B33" s="86"/>
      <c r="C33" s="87"/>
      <c r="D33" s="88"/>
      <c r="E33" s="89"/>
      <c r="F33" s="90"/>
      <c r="G33" s="90"/>
      <c r="H33" s="91" t="s">
        <v>12</v>
      </c>
      <c r="I33" s="304">
        <f>+AVERAGE(J26,J27,J28,J29,J30,J31,I32)</f>
        <v>1</v>
      </c>
      <c r="J33" s="305"/>
      <c r="K33" s="93"/>
      <c r="L33" s="269">
        <f>+AVERAGE(M26,M29,M31)</f>
        <v>1</v>
      </c>
      <c r="M33" s="270"/>
      <c r="N33" s="269">
        <f>+AVERAGE(O26,O29,O31)</f>
        <v>1</v>
      </c>
      <c r="O33" s="270"/>
      <c r="P33" s="269">
        <f t="shared" ref="P33" si="3">+AVERAGE(Q26,Q29,Q31)</f>
        <v>0.66666666666666663</v>
      </c>
      <c r="Q33" s="270"/>
      <c r="R33" s="269">
        <f t="shared" ref="R33" si="4">+AVERAGE(S26,S29,S31)</f>
        <v>0.33333333333333331</v>
      </c>
      <c r="S33" s="270"/>
      <c r="T33" s="269">
        <f t="shared" ref="T33" si="5">+AVERAGE(U26,U29,U31)</f>
        <v>0.66666666666666663</v>
      </c>
      <c r="U33" s="270"/>
      <c r="V33" s="269">
        <f>+AVERAGE(W26,W29,W31,W27)</f>
        <v>0.5</v>
      </c>
      <c r="W33" s="270"/>
      <c r="X33" s="24" t="e">
        <f t="shared" ref="X33:AC33" si="6">AVERAGE(X26:X32)</f>
        <v>#DIV/0!</v>
      </c>
      <c r="Y33" s="24" t="e">
        <f t="shared" si="6"/>
        <v>#DIV/0!</v>
      </c>
      <c r="Z33" s="24" t="e">
        <f t="shared" si="6"/>
        <v>#DIV/0!</v>
      </c>
      <c r="AA33" s="24" t="e">
        <f t="shared" si="6"/>
        <v>#DIV/0!</v>
      </c>
      <c r="AB33" s="24" t="e">
        <f t="shared" si="6"/>
        <v>#DIV/0!</v>
      </c>
      <c r="AC33" s="24" t="e">
        <f t="shared" si="6"/>
        <v>#DIV/0!</v>
      </c>
      <c r="AD33" s="24">
        <f>+AVERAGE(L33,N33,P33,R33,T33,V33)</f>
        <v>0.69444444444444431</v>
      </c>
    </row>
    <row r="34" spans="2:30" ht="47.25" customHeight="1" x14ac:dyDescent="0.25">
      <c r="E34" s="76" t="s">
        <v>14</v>
      </c>
      <c r="F34" s="206" t="s">
        <v>70</v>
      </c>
      <c r="G34" s="207"/>
      <c r="H34" s="208"/>
      <c r="I34" s="306">
        <f>(+I25+I33+I18)/3</f>
        <v>1</v>
      </c>
      <c r="J34" s="307"/>
      <c r="L34" s="271">
        <f>+AVERAGE(L18,L25,L33)</f>
        <v>0.97633333333333339</v>
      </c>
      <c r="M34" s="272"/>
      <c r="N34" s="271">
        <f>+AVERAGE(N18,N25,N33)</f>
        <v>1.0038333333333334</v>
      </c>
      <c r="O34" s="272"/>
      <c r="P34" s="271">
        <f>+AVERAGE(P18,P25,P33)</f>
        <v>0.85862222222222229</v>
      </c>
      <c r="Q34" s="272"/>
      <c r="R34" s="271">
        <f>+AVERAGE(R18,R25,R33)</f>
        <v>0.72477777777777774</v>
      </c>
      <c r="S34" s="272"/>
      <c r="T34" s="271">
        <f>+AVERAGE(T18,T25,T33)</f>
        <v>0.86005555555555546</v>
      </c>
      <c r="U34" s="272"/>
      <c r="V34" s="271">
        <f>(+V25+V33+V18)/3</f>
        <v>0.7288259259259261</v>
      </c>
      <c r="W34" s="272"/>
      <c r="X34" s="33" t="e">
        <f>(+X25+X33+X18)/3</f>
        <v>#DIV/0!</v>
      </c>
      <c r="Z34" s="25" t="e">
        <f>(+Z25+Z33+Z18)/3</f>
        <v>#DIV/0!</v>
      </c>
      <c r="AC34" s="25" t="e">
        <f>(+AC25+AC33+AC18)/3</f>
        <v>#DIV/0!</v>
      </c>
      <c r="AD34" s="25">
        <f>(+AD25+AD33+AD18)/3</f>
        <v>0.85874135802469131</v>
      </c>
    </row>
    <row r="35" spans="2:30" x14ac:dyDescent="0.25">
      <c r="F35" s="6"/>
      <c r="G35" s="6"/>
    </row>
    <row r="36" spans="2:30" ht="15.75" thickBot="1" x14ac:dyDescent="0.3">
      <c r="F36" s="6"/>
      <c r="G36" s="6"/>
    </row>
    <row r="37" spans="2:30" ht="15.75" thickBot="1" x14ac:dyDescent="0.3">
      <c r="E37" s="209" t="s">
        <v>62</v>
      </c>
      <c r="F37" s="210"/>
      <c r="G37" s="210"/>
      <c r="H37" s="210"/>
      <c r="I37" s="210"/>
      <c r="J37" s="211"/>
      <c r="K37" s="209" t="s">
        <v>127</v>
      </c>
      <c r="L37" s="210"/>
      <c r="M37" s="211"/>
    </row>
    <row r="38" spans="2:30" x14ac:dyDescent="0.25">
      <c r="F38" s="6"/>
      <c r="G38" s="6"/>
      <c r="I38" s="46"/>
      <c r="J38" s="46"/>
      <c r="K38" s="46"/>
      <c r="L38" s="46"/>
      <c r="M38" s="46"/>
      <c r="N38" s="46"/>
      <c r="O38" s="46"/>
      <c r="P38" s="46"/>
      <c r="Q38" s="46"/>
      <c r="R38" s="46"/>
      <c r="S38" s="46"/>
      <c r="T38" s="46"/>
      <c r="U38" s="46"/>
      <c r="V38" s="46"/>
      <c r="W38" s="46"/>
      <c r="X38" s="45"/>
      <c r="Y38" s="46"/>
      <c r="Z38" s="46"/>
      <c r="AA38" s="46"/>
      <c r="AB38" s="46"/>
      <c r="AC38" s="46"/>
      <c r="AD38" s="46"/>
    </row>
    <row r="39" spans="2:30" x14ac:dyDescent="0.25">
      <c r="F39" s="6"/>
      <c r="G39" s="6"/>
    </row>
    <row r="40" spans="2:30" x14ac:dyDescent="0.25">
      <c r="F40" s="6"/>
      <c r="G40" s="6"/>
    </row>
    <row r="41" spans="2:30" x14ac:dyDescent="0.25">
      <c r="F41" s="6"/>
      <c r="G41" s="6"/>
    </row>
    <row r="42" spans="2:30" x14ac:dyDescent="0.25">
      <c r="F42" s="6"/>
      <c r="G42" s="6"/>
    </row>
    <row r="43" spans="2:30" x14ac:dyDescent="0.25">
      <c r="F43" s="6"/>
      <c r="G43" s="6"/>
    </row>
    <row r="44" spans="2:30" x14ac:dyDescent="0.25">
      <c r="F44" s="6"/>
      <c r="G44" s="6"/>
    </row>
    <row r="45" spans="2:30" x14ac:dyDescent="0.25">
      <c r="F45" s="6"/>
      <c r="G45" s="6"/>
    </row>
    <row r="46" spans="2:30" x14ac:dyDescent="0.25">
      <c r="F46" s="6"/>
      <c r="G46" s="6"/>
    </row>
    <row r="47" spans="2:30" x14ac:dyDescent="0.25">
      <c r="F47" s="6"/>
      <c r="G47" s="6"/>
    </row>
  </sheetData>
  <autoFilter ref="B5:AD35"/>
  <customSheetViews>
    <customSheetView guid="{39E449B2-4B50-4787-AE51-2EDA48A7C982}" showPageBreaks="1" printArea="1" filter="1" showAutoFilter="1" hiddenColumns="1" view="pageBreakPreview">
      <pane xSplit="11" ySplit="6" topLeftCell="V7" activePane="bottomRight" state="frozen"/>
      <selection pane="bottomRight" activeCell="F30" sqref="F30"/>
      <colBreaks count="1" manualBreakCount="1">
        <brk id="16" max="41" man="1"/>
      </colBreaks>
      <pageMargins left="0.19685039370078741" right="0.15748031496062992" top="0.35433070866141736" bottom="0.35433070866141736" header="0.31496062992125984" footer="0.31496062992125984"/>
      <pageSetup scale="44" orientation="landscape" r:id="rId1"/>
      <autoFilter ref="B6:X43">
        <filterColumn colId="3">
          <filters>
            <filter val="TTHH"/>
          </filters>
        </filterColumn>
      </autoFilter>
    </customSheetView>
  </customSheetViews>
  <mergeCells count="187">
    <mergeCell ref="I18:J18"/>
    <mergeCell ref="F34:H34"/>
    <mergeCell ref="K37:M37"/>
    <mergeCell ref="E37:J37"/>
    <mergeCell ref="E23:E24"/>
    <mergeCell ref="E6:E11"/>
    <mergeCell ref="G20:G21"/>
    <mergeCell ref="H20:H21"/>
    <mergeCell ref="L18:M18"/>
    <mergeCell ref="L33:M33"/>
    <mergeCell ref="L25:M25"/>
    <mergeCell ref="L34:M34"/>
    <mergeCell ref="I25:J25"/>
    <mergeCell ref="I20:J20"/>
    <mergeCell ref="I21:J21"/>
    <mergeCell ref="I32:J32"/>
    <mergeCell ref="I33:J33"/>
    <mergeCell ref="I34:J34"/>
    <mergeCell ref="I22:J22"/>
    <mergeCell ref="I23:J23"/>
    <mergeCell ref="I24:J24"/>
    <mergeCell ref="I7:J7"/>
    <mergeCell ref="I8:J8"/>
    <mergeCell ref="I9:J9"/>
    <mergeCell ref="I10:J10"/>
    <mergeCell ref="B3:D3"/>
    <mergeCell ref="I3:K3"/>
    <mergeCell ref="E3:F3"/>
    <mergeCell ref="E15:E16"/>
    <mergeCell ref="D6:D17"/>
    <mergeCell ref="B6:B17"/>
    <mergeCell ref="C6:C17"/>
    <mergeCell ref="B1:K1"/>
    <mergeCell ref="B2:D2"/>
    <mergeCell ref="E2:F2"/>
    <mergeCell ref="I2:K2"/>
    <mergeCell ref="I11:J11"/>
    <mergeCell ref="I15:J15"/>
    <mergeCell ref="I16:J16"/>
    <mergeCell ref="I17:J17"/>
    <mergeCell ref="B19:B24"/>
    <mergeCell ref="C19:C24"/>
    <mergeCell ref="D19:D24"/>
    <mergeCell ref="E19:E21"/>
    <mergeCell ref="D26:D30"/>
    <mergeCell ref="E26:E30"/>
    <mergeCell ref="B26:B30"/>
    <mergeCell ref="C26:C32"/>
    <mergeCell ref="D31:D32"/>
    <mergeCell ref="B31:B32"/>
    <mergeCell ref="N34:O34"/>
    <mergeCell ref="P34:Q34"/>
    <mergeCell ref="R34:S34"/>
    <mergeCell ref="T34:U34"/>
    <mergeCell ref="L24:M24"/>
    <mergeCell ref="N24:O24"/>
    <mergeCell ref="P24:Q24"/>
    <mergeCell ref="R24:S24"/>
    <mergeCell ref="T24:U24"/>
    <mergeCell ref="P25:Q25"/>
    <mergeCell ref="R25:S25"/>
    <mergeCell ref="T25:U25"/>
    <mergeCell ref="N33:O33"/>
    <mergeCell ref="P33:Q33"/>
    <mergeCell ref="R33:S33"/>
    <mergeCell ref="T33:U33"/>
    <mergeCell ref="N25:O25"/>
    <mergeCell ref="T32:U32"/>
    <mergeCell ref="L32:M32"/>
    <mergeCell ref="N32:O32"/>
    <mergeCell ref="P32:Q32"/>
    <mergeCell ref="R32:S32"/>
    <mergeCell ref="T22:U22"/>
    <mergeCell ref="R22:S22"/>
    <mergeCell ref="P22:Q22"/>
    <mergeCell ref="N22:O22"/>
    <mergeCell ref="L22:M22"/>
    <mergeCell ref="L23:M23"/>
    <mergeCell ref="N23:O23"/>
    <mergeCell ref="P23:Q23"/>
    <mergeCell ref="R23:S23"/>
    <mergeCell ref="T23:U23"/>
    <mergeCell ref="L20:M20"/>
    <mergeCell ref="N20:O20"/>
    <mergeCell ref="P20:Q20"/>
    <mergeCell ref="R20:S20"/>
    <mergeCell ref="T20:U20"/>
    <mergeCell ref="L21:M21"/>
    <mergeCell ref="N21:O21"/>
    <mergeCell ref="P21:Q21"/>
    <mergeCell ref="R21:S21"/>
    <mergeCell ref="T21:U21"/>
    <mergeCell ref="L17:M17"/>
    <mergeCell ref="N17:O17"/>
    <mergeCell ref="P17:Q17"/>
    <mergeCell ref="R17:S17"/>
    <mergeCell ref="T17:U17"/>
    <mergeCell ref="L19:M19"/>
    <mergeCell ref="N19:O19"/>
    <mergeCell ref="P19:Q19"/>
    <mergeCell ref="R19:S19"/>
    <mergeCell ref="T19:U19"/>
    <mergeCell ref="N18:O18"/>
    <mergeCell ref="P18:Q18"/>
    <mergeCell ref="R18:S18"/>
    <mergeCell ref="T18:U18"/>
    <mergeCell ref="T10:U10"/>
    <mergeCell ref="R10:S10"/>
    <mergeCell ref="P10:Q10"/>
    <mergeCell ref="N10:O10"/>
    <mergeCell ref="L10:M10"/>
    <mergeCell ref="L11:M11"/>
    <mergeCell ref="N11:O11"/>
    <mergeCell ref="P11:Q11"/>
    <mergeCell ref="R11:S11"/>
    <mergeCell ref="T11:U11"/>
    <mergeCell ref="T6:U6"/>
    <mergeCell ref="R6:S6"/>
    <mergeCell ref="P6:Q6"/>
    <mergeCell ref="N6:O6"/>
    <mergeCell ref="L6:M6"/>
    <mergeCell ref="L7:M7"/>
    <mergeCell ref="N7:O7"/>
    <mergeCell ref="P7:Q7"/>
    <mergeCell ref="R7:S7"/>
    <mergeCell ref="T7:U7"/>
    <mergeCell ref="T8:U8"/>
    <mergeCell ref="R8:S8"/>
    <mergeCell ref="P8:Q8"/>
    <mergeCell ref="N8:O8"/>
    <mergeCell ref="L8:M8"/>
    <mergeCell ref="L9:M9"/>
    <mergeCell ref="N9:O9"/>
    <mergeCell ref="P9:Q9"/>
    <mergeCell ref="R9:S9"/>
    <mergeCell ref="T9:U9"/>
    <mergeCell ref="V6:W6"/>
    <mergeCell ref="V7:W7"/>
    <mergeCell ref="V8:W8"/>
    <mergeCell ref="V9:W9"/>
    <mergeCell ref="V10:W10"/>
    <mergeCell ref="V11:W11"/>
    <mergeCell ref="V15:W15"/>
    <mergeCell ref="V16:W16"/>
    <mergeCell ref="V17:W17"/>
    <mergeCell ref="V12:W12"/>
    <mergeCell ref="V13:W13"/>
    <mergeCell ref="V14:W14"/>
    <mergeCell ref="N13:O13"/>
    <mergeCell ref="P13:Q13"/>
    <mergeCell ref="R13:S13"/>
    <mergeCell ref="T13:U13"/>
    <mergeCell ref="N14:O14"/>
    <mergeCell ref="P14:Q14"/>
    <mergeCell ref="R14:S14"/>
    <mergeCell ref="T14:U14"/>
    <mergeCell ref="E12:E14"/>
    <mergeCell ref="I12:J12"/>
    <mergeCell ref="I13:J13"/>
    <mergeCell ref="I14:J14"/>
    <mergeCell ref="L12:M12"/>
    <mergeCell ref="N12:O12"/>
    <mergeCell ref="P12:Q12"/>
    <mergeCell ref="R12:S12"/>
    <mergeCell ref="T12:U12"/>
    <mergeCell ref="L13:M13"/>
    <mergeCell ref="L14:M14"/>
    <mergeCell ref="V18:W18"/>
    <mergeCell ref="V25:W25"/>
    <mergeCell ref="V32:W32"/>
    <mergeCell ref="V33:W33"/>
    <mergeCell ref="V34:W34"/>
    <mergeCell ref="V20:W20"/>
    <mergeCell ref="V21:W21"/>
    <mergeCell ref="V22:W22"/>
    <mergeCell ref="V24:W24"/>
    <mergeCell ref="V23:W23"/>
    <mergeCell ref="L15:M15"/>
    <mergeCell ref="N15:O15"/>
    <mergeCell ref="P15:Q15"/>
    <mergeCell ref="R15:S15"/>
    <mergeCell ref="T15:U15"/>
    <mergeCell ref="L16:M16"/>
    <mergeCell ref="N16:O16"/>
    <mergeCell ref="P16:Q16"/>
    <mergeCell ref="R16:S16"/>
    <mergeCell ref="T16:U16"/>
  </mergeCells>
  <pageMargins left="0.19685039370078741" right="0.15748031496062992" top="0.35433070866141736" bottom="0.35433070866141736" header="0.31496062992125984" footer="0.31496062992125984"/>
  <pageSetup paperSize="5" scale="37" orientation="landscape" r:id="rId2"/>
  <rowBreaks count="2" manualBreakCount="2">
    <brk id="18" min="1" max="23" man="1"/>
    <brk id="25" min="1" max="23" man="1"/>
  </rowBreaks>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J50"/>
  <sheetViews>
    <sheetView tabSelected="1" topLeftCell="H33" zoomScale="80" zoomScaleNormal="80" zoomScaleSheetLayoutView="70" workbookViewId="0">
      <selection activeCell="O40" sqref="O40"/>
    </sheetView>
  </sheetViews>
  <sheetFormatPr baseColWidth="10" defaultRowHeight="15" x14ac:dyDescent="0.25"/>
  <cols>
    <col min="2" max="2" width="26.85546875" style="48"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17.28515625" style="2" customWidth="1"/>
    <col min="10" max="10" width="21" style="2" customWidth="1"/>
    <col min="11" max="11" width="31.140625" style="2" customWidth="1"/>
    <col min="12" max="12" width="18" style="2" customWidth="1"/>
    <col min="13" max="13" width="6.85546875" style="2" customWidth="1"/>
    <col min="14" max="14" width="10.85546875" style="2" customWidth="1"/>
    <col min="15" max="15" width="7.42578125" style="2" customWidth="1"/>
    <col min="16" max="16" width="10.7109375" style="2" customWidth="1"/>
    <col min="17" max="17" width="7.42578125" style="2" customWidth="1"/>
    <col min="18" max="18" width="10.85546875" style="2" customWidth="1"/>
    <col min="19" max="19" width="6.140625" style="2" customWidth="1"/>
    <col min="20" max="20" width="10.85546875" style="2" customWidth="1"/>
    <col min="21" max="21" width="7.42578125" style="2" customWidth="1"/>
    <col min="22" max="22" width="10.5703125" style="2" customWidth="1"/>
    <col min="23" max="23" width="8.140625" style="2" customWidth="1"/>
    <col min="24" max="25" width="16.28515625" style="2" customWidth="1"/>
    <col min="26" max="26" width="15.42578125" style="2" customWidth="1"/>
    <col min="27" max="27" width="15.5703125" style="2" customWidth="1"/>
    <col min="28" max="29" width="19" style="2" customWidth="1"/>
    <col min="30" max="30" width="18.7109375" style="1" customWidth="1"/>
  </cols>
  <sheetData>
    <row r="1" spans="2:36" s="73" customFormat="1" ht="72" customHeight="1" thickBot="1" x14ac:dyDescent="0.25">
      <c r="B1" s="255" t="s">
        <v>67</v>
      </c>
      <c r="C1" s="256"/>
      <c r="D1" s="256"/>
      <c r="E1" s="256"/>
      <c r="F1" s="256"/>
      <c r="G1" s="256"/>
      <c r="H1" s="256"/>
      <c r="I1" s="256"/>
      <c r="J1" s="256"/>
      <c r="K1" s="257"/>
    </row>
    <row r="2" spans="2:36" s="73" customFormat="1" ht="41.25" customHeight="1" thickBot="1" x14ac:dyDescent="0.25">
      <c r="B2" s="295" t="s">
        <v>64</v>
      </c>
      <c r="C2" s="296"/>
      <c r="D2" s="297"/>
      <c r="E2" s="295" t="s">
        <v>123</v>
      </c>
      <c r="F2" s="297"/>
      <c r="G2" s="145" t="s">
        <v>124</v>
      </c>
      <c r="H2" s="137" t="s">
        <v>68</v>
      </c>
      <c r="I2" s="295" t="s">
        <v>69</v>
      </c>
      <c r="J2" s="256"/>
      <c r="K2" s="297"/>
    </row>
    <row r="3" spans="2:36" s="73" customFormat="1" ht="30" customHeight="1" thickBot="1" x14ac:dyDescent="0.25">
      <c r="B3" s="289" t="s">
        <v>66</v>
      </c>
      <c r="C3" s="290"/>
      <c r="D3" s="291"/>
      <c r="E3" s="292">
        <v>42895</v>
      </c>
      <c r="F3" s="291"/>
      <c r="G3" s="151">
        <v>43271</v>
      </c>
      <c r="H3" s="138">
        <v>3</v>
      </c>
      <c r="I3" s="292" t="s">
        <v>71</v>
      </c>
      <c r="J3" s="293"/>
      <c r="K3" s="294"/>
    </row>
    <row r="4" spans="2:36" ht="15.75" thickBot="1" x14ac:dyDescent="0.3">
      <c r="D4" s="75"/>
      <c r="E4" s="75"/>
    </row>
    <row r="5" spans="2:36" s="7" customFormat="1" ht="39.75" customHeight="1" x14ac:dyDescent="0.35">
      <c r="B5" s="49"/>
      <c r="C5" s="34" t="s">
        <v>7</v>
      </c>
      <c r="D5" s="34" t="s">
        <v>0</v>
      </c>
      <c r="E5" s="34" t="s">
        <v>9</v>
      </c>
      <c r="F5" s="34" t="s">
        <v>8</v>
      </c>
      <c r="G5" s="34" t="s">
        <v>15</v>
      </c>
      <c r="H5" s="35" t="s">
        <v>1</v>
      </c>
      <c r="I5" s="127" t="s">
        <v>2</v>
      </c>
      <c r="J5" s="126" t="s">
        <v>118</v>
      </c>
      <c r="K5" s="37" t="s">
        <v>3</v>
      </c>
      <c r="L5" s="36">
        <v>43496</v>
      </c>
      <c r="M5" s="36"/>
      <c r="N5" s="36">
        <v>43524</v>
      </c>
      <c r="O5" s="36"/>
      <c r="P5" s="36">
        <v>43555</v>
      </c>
      <c r="Q5" s="36"/>
      <c r="R5" s="36">
        <v>43585</v>
      </c>
      <c r="S5" s="36"/>
      <c r="T5" s="36">
        <v>43616</v>
      </c>
      <c r="U5" s="36"/>
      <c r="V5" s="36">
        <v>43646</v>
      </c>
      <c r="W5" s="36"/>
      <c r="X5" s="36">
        <v>43677</v>
      </c>
      <c r="Y5" s="36">
        <v>43707</v>
      </c>
      <c r="Z5" s="36">
        <v>43738</v>
      </c>
      <c r="AA5" s="36">
        <v>43769</v>
      </c>
      <c r="AB5" s="36">
        <v>43799</v>
      </c>
      <c r="AC5" s="36">
        <v>43830</v>
      </c>
      <c r="AD5" s="37" t="s">
        <v>4</v>
      </c>
      <c r="AE5" s="164"/>
      <c r="AF5" s="164"/>
      <c r="AG5" s="164"/>
      <c r="AH5" s="164"/>
      <c r="AI5" s="164"/>
      <c r="AJ5" s="74"/>
    </row>
    <row r="6" spans="2:36" ht="68.25" customHeight="1" x14ac:dyDescent="0.25">
      <c r="B6" s="322" t="s">
        <v>72</v>
      </c>
      <c r="C6" s="238" t="s">
        <v>39</v>
      </c>
      <c r="D6" s="329" t="s">
        <v>24</v>
      </c>
      <c r="E6" s="244" t="s">
        <v>73</v>
      </c>
      <c r="F6" s="94" t="s">
        <v>126</v>
      </c>
      <c r="G6" s="183" t="s">
        <v>18</v>
      </c>
      <c r="H6" s="194" t="s">
        <v>47</v>
      </c>
      <c r="I6" s="11">
        <v>0.9</v>
      </c>
      <c r="J6" s="150">
        <f>+IF(I6&gt;=90%,100%,0%)</f>
        <v>1</v>
      </c>
      <c r="K6" s="78" t="s">
        <v>21</v>
      </c>
      <c r="L6" s="261"/>
      <c r="M6" s="262"/>
      <c r="N6" s="263"/>
      <c r="O6" s="262"/>
      <c r="P6" s="263"/>
      <c r="Q6" s="262"/>
      <c r="R6" s="263"/>
      <c r="S6" s="262"/>
      <c r="T6" s="263"/>
      <c r="U6" s="262"/>
      <c r="V6" s="281"/>
      <c r="W6" s="282"/>
      <c r="X6" s="155"/>
      <c r="Y6" s="155"/>
      <c r="Z6" s="12"/>
      <c r="AA6" s="12"/>
      <c r="AB6" s="158"/>
      <c r="AC6" s="158"/>
      <c r="AD6" s="168"/>
      <c r="AE6" s="165"/>
      <c r="AF6" s="311"/>
      <c r="AG6" s="311"/>
      <c r="AH6" s="310"/>
      <c r="AI6" s="310"/>
    </row>
    <row r="7" spans="2:36" ht="61.5" customHeight="1" x14ac:dyDescent="0.25">
      <c r="B7" s="323"/>
      <c r="C7" s="239"/>
      <c r="D7" s="330"/>
      <c r="E7" s="245"/>
      <c r="F7" s="94" t="s">
        <v>75</v>
      </c>
      <c r="G7" s="183" t="s">
        <v>76</v>
      </c>
      <c r="H7" s="194" t="s">
        <v>77</v>
      </c>
      <c r="I7" s="11">
        <v>1</v>
      </c>
      <c r="J7" s="11">
        <v>1</v>
      </c>
      <c r="K7" s="78" t="s">
        <v>11</v>
      </c>
      <c r="L7" s="261"/>
      <c r="M7" s="262"/>
      <c r="N7" s="263"/>
      <c r="O7" s="262"/>
      <c r="P7" s="263"/>
      <c r="Q7" s="262"/>
      <c r="R7" s="263"/>
      <c r="S7" s="262"/>
      <c r="T7" s="263"/>
      <c r="U7" s="262"/>
      <c r="V7" s="281"/>
      <c r="W7" s="282"/>
      <c r="X7" s="155"/>
      <c r="Y7" s="155"/>
      <c r="Z7" s="12"/>
      <c r="AA7" s="12"/>
      <c r="AB7" s="12"/>
      <c r="AC7" s="12"/>
      <c r="AD7" s="168"/>
      <c r="AE7" s="165"/>
      <c r="AF7" s="311"/>
      <c r="AG7" s="311"/>
      <c r="AH7" s="310"/>
      <c r="AI7" s="310"/>
    </row>
    <row r="8" spans="2:36" ht="61.5" customHeight="1" x14ac:dyDescent="0.25">
      <c r="B8" s="323"/>
      <c r="C8" s="239"/>
      <c r="D8" s="330"/>
      <c r="E8" s="245"/>
      <c r="F8" s="94" t="s">
        <v>78</v>
      </c>
      <c r="G8" s="183" t="s">
        <v>79</v>
      </c>
      <c r="H8" s="194" t="s">
        <v>80</v>
      </c>
      <c r="I8" s="278">
        <v>1</v>
      </c>
      <c r="J8" s="279"/>
      <c r="K8" s="78" t="s">
        <v>21</v>
      </c>
      <c r="L8" s="261"/>
      <c r="M8" s="262"/>
      <c r="N8" s="283"/>
      <c r="O8" s="284"/>
      <c r="P8" s="263"/>
      <c r="Q8" s="262"/>
      <c r="R8" s="263"/>
      <c r="S8" s="262"/>
      <c r="T8" s="263"/>
      <c r="U8" s="262"/>
      <c r="V8" s="281"/>
      <c r="W8" s="282"/>
      <c r="X8" s="155"/>
      <c r="Y8" s="155"/>
      <c r="Z8" s="12"/>
      <c r="AA8" s="12"/>
      <c r="AB8" s="12"/>
      <c r="AC8" s="12"/>
      <c r="AD8" s="168"/>
      <c r="AE8" s="165"/>
      <c r="AF8" s="311"/>
      <c r="AG8" s="311"/>
      <c r="AH8" s="310"/>
      <c r="AI8" s="310"/>
    </row>
    <row r="9" spans="2:36" ht="61.5" customHeight="1" x14ac:dyDescent="0.25">
      <c r="B9" s="323"/>
      <c r="C9" s="239"/>
      <c r="D9" s="330"/>
      <c r="E9" s="245"/>
      <c r="F9" s="94" t="s">
        <v>81</v>
      </c>
      <c r="G9" s="183" t="s">
        <v>82</v>
      </c>
      <c r="H9" s="194" t="s">
        <v>83</v>
      </c>
      <c r="I9" s="278">
        <v>1</v>
      </c>
      <c r="J9" s="279"/>
      <c r="K9" s="78" t="s">
        <v>84</v>
      </c>
      <c r="L9" s="261"/>
      <c r="M9" s="262"/>
      <c r="N9" s="283"/>
      <c r="O9" s="284"/>
      <c r="P9" s="263">
        <v>1</v>
      </c>
      <c r="Q9" s="262"/>
      <c r="R9" s="263"/>
      <c r="S9" s="262"/>
      <c r="T9" s="263"/>
      <c r="U9" s="262"/>
      <c r="V9" s="281"/>
      <c r="W9" s="282"/>
      <c r="X9" s="155"/>
      <c r="Y9" s="155"/>
      <c r="Z9" s="12"/>
      <c r="AA9" s="12"/>
      <c r="AB9" s="159"/>
      <c r="AC9" s="12"/>
      <c r="AD9" s="168"/>
      <c r="AE9" s="165"/>
      <c r="AF9" s="311"/>
      <c r="AG9" s="311"/>
      <c r="AH9" s="310"/>
      <c r="AI9" s="310"/>
    </row>
    <row r="10" spans="2:36" ht="61.5" customHeight="1" x14ac:dyDescent="0.25">
      <c r="B10" s="323"/>
      <c r="C10" s="239"/>
      <c r="D10" s="330"/>
      <c r="E10" s="245"/>
      <c r="F10" s="144" t="s">
        <v>142</v>
      </c>
      <c r="G10" s="184" t="s">
        <v>19</v>
      </c>
      <c r="H10" s="195" t="s">
        <v>143</v>
      </c>
      <c r="I10" s="278">
        <v>1</v>
      </c>
      <c r="J10" s="279"/>
      <c r="K10" s="78" t="s">
        <v>6</v>
      </c>
      <c r="L10" s="261"/>
      <c r="M10" s="262"/>
      <c r="N10" s="263"/>
      <c r="O10" s="262"/>
      <c r="P10" s="263">
        <v>1</v>
      </c>
      <c r="Q10" s="262"/>
      <c r="R10" s="263">
        <v>1</v>
      </c>
      <c r="S10" s="262"/>
      <c r="T10" s="263"/>
      <c r="U10" s="262"/>
      <c r="V10" s="263"/>
      <c r="W10" s="262"/>
      <c r="X10" s="155"/>
      <c r="Y10" s="155"/>
      <c r="Z10" s="156"/>
      <c r="AA10" s="12"/>
      <c r="AB10" s="160"/>
      <c r="AC10" s="160"/>
      <c r="AD10" s="168"/>
      <c r="AE10" s="165"/>
      <c r="AF10" s="311"/>
      <c r="AG10" s="311"/>
      <c r="AH10" s="310"/>
      <c r="AI10" s="310"/>
    </row>
    <row r="11" spans="2:36" ht="119.25" customHeight="1" x14ac:dyDescent="0.25">
      <c r="B11" s="323"/>
      <c r="C11" s="239"/>
      <c r="D11" s="330"/>
      <c r="E11" s="246"/>
      <c r="F11" s="94" t="s">
        <v>145</v>
      </c>
      <c r="G11" s="183" t="s">
        <v>146</v>
      </c>
      <c r="H11" s="194" t="s">
        <v>147</v>
      </c>
      <c r="I11" s="278" t="s">
        <v>148</v>
      </c>
      <c r="J11" s="279"/>
      <c r="K11" s="78" t="s">
        <v>84</v>
      </c>
      <c r="L11" s="261"/>
      <c r="M11" s="262"/>
      <c r="N11" s="263"/>
      <c r="O11" s="262"/>
      <c r="P11" s="263">
        <v>1</v>
      </c>
      <c r="Q11" s="262"/>
      <c r="R11" s="263"/>
      <c r="S11" s="262"/>
      <c r="T11" s="263"/>
      <c r="U11" s="262"/>
      <c r="V11" s="263"/>
      <c r="W11" s="262"/>
      <c r="X11" s="155"/>
      <c r="Y11" s="155"/>
      <c r="Z11" s="12"/>
      <c r="AA11" s="12"/>
      <c r="AB11" s="156"/>
      <c r="AC11" s="12"/>
      <c r="AD11" s="168"/>
      <c r="AE11" s="165"/>
      <c r="AF11" s="311"/>
      <c r="AG11" s="311"/>
      <c r="AH11" s="310"/>
      <c r="AI11" s="310"/>
    </row>
    <row r="12" spans="2:36" ht="61.5" customHeight="1" x14ac:dyDescent="0.25">
      <c r="B12" s="323"/>
      <c r="C12" s="239"/>
      <c r="D12" s="330"/>
      <c r="E12" s="244" t="s">
        <v>109</v>
      </c>
      <c r="F12" s="143" t="s">
        <v>131</v>
      </c>
      <c r="G12" s="185" t="s">
        <v>144</v>
      </c>
      <c r="H12" s="196" t="s">
        <v>133</v>
      </c>
      <c r="I12" s="278">
        <v>1</v>
      </c>
      <c r="J12" s="279"/>
      <c r="K12" s="79" t="s">
        <v>138</v>
      </c>
      <c r="L12" s="261"/>
      <c r="M12" s="280"/>
      <c r="N12" s="277"/>
      <c r="O12" s="277"/>
      <c r="P12" s="277">
        <v>0.5</v>
      </c>
      <c r="Q12" s="277"/>
      <c r="R12" s="277"/>
      <c r="S12" s="277"/>
      <c r="T12" s="277"/>
      <c r="U12" s="277"/>
      <c r="V12" s="280"/>
      <c r="W12" s="262"/>
      <c r="X12" s="155"/>
      <c r="Y12" s="155"/>
      <c r="Z12" s="12"/>
      <c r="AA12" s="12"/>
      <c r="AB12" s="12"/>
      <c r="AC12" s="12"/>
      <c r="AD12" s="168"/>
      <c r="AE12" s="165"/>
      <c r="AF12" s="311"/>
      <c r="AG12" s="311"/>
      <c r="AH12" s="310"/>
      <c r="AI12" s="310"/>
    </row>
    <row r="13" spans="2:36" ht="61.5" customHeight="1" x14ac:dyDescent="0.25">
      <c r="B13" s="323"/>
      <c r="C13" s="239"/>
      <c r="D13" s="330"/>
      <c r="E13" s="245"/>
      <c r="F13" s="143" t="s">
        <v>130</v>
      </c>
      <c r="G13" s="185" t="s">
        <v>134</v>
      </c>
      <c r="H13" s="196" t="s">
        <v>135</v>
      </c>
      <c r="I13" s="278">
        <v>1</v>
      </c>
      <c r="J13" s="279"/>
      <c r="K13" s="79" t="s">
        <v>138</v>
      </c>
      <c r="L13" s="261"/>
      <c r="M13" s="280"/>
      <c r="N13" s="277"/>
      <c r="O13" s="277"/>
      <c r="P13" s="277">
        <v>0.5</v>
      </c>
      <c r="Q13" s="277"/>
      <c r="R13" s="277"/>
      <c r="S13" s="277"/>
      <c r="T13" s="277"/>
      <c r="U13" s="277"/>
      <c r="V13" s="263"/>
      <c r="W13" s="262"/>
      <c r="X13" s="155"/>
      <c r="Y13" s="155"/>
      <c r="Z13" s="12"/>
      <c r="AA13" s="12"/>
      <c r="AB13" s="12"/>
      <c r="AC13" s="12"/>
      <c r="AD13" s="168"/>
      <c r="AE13" s="165"/>
      <c r="AF13" s="311"/>
      <c r="AG13" s="311"/>
      <c r="AH13" s="310"/>
      <c r="AI13" s="310"/>
    </row>
    <row r="14" spans="2:36" ht="61.5" customHeight="1" x14ac:dyDescent="0.25">
      <c r="B14" s="323"/>
      <c r="C14" s="239"/>
      <c r="D14" s="330"/>
      <c r="E14" s="246"/>
      <c r="F14" s="94" t="s">
        <v>129</v>
      </c>
      <c r="G14" s="185" t="s">
        <v>136</v>
      </c>
      <c r="H14" s="196" t="s">
        <v>137</v>
      </c>
      <c r="I14" s="278">
        <v>1</v>
      </c>
      <c r="J14" s="279"/>
      <c r="K14" s="79" t="s">
        <v>11</v>
      </c>
      <c r="L14" s="261"/>
      <c r="M14" s="280"/>
      <c r="N14" s="277"/>
      <c r="O14" s="277"/>
      <c r="P14" s="277">
        <v>0.5</v>
      </c>
      <c r="Q14" s="277"/>
      <c r="R14" s="277"/>
      <c r="S14" s="277"/>
      <c r="T14" s="277"/>
      <c r="U14" s="277"/>
      <c r="V14" s="263"/>
      <c r="W14" s="262"/>
      <c r="X14" s="155"/>
      <c r="Y14" s="155"/>
      <c r="Z14" s="12"/>
      <c r="AA14" s="12"/>
      <c r="AB14" s="12"/>
      <c r="AC14" s="12"/>
      <c r="AD14" s="168"/>
      <c r="AE14" s="165"/>
      <c r="AF14" s="311"/>
      <c r="AG14" s="311"/>
      <c r="AH14" s="310"/>
      <c r="AI14" s="310"/>
    </row>
    <row r="15" spans="2:36" s="10" customFormat="1" ht="55.5" customHeight="1" x14ac:dyDescent="0.25">
      <c r="B15" s="323"/>
      <c r="C15" s="239"/>
      <c r="D15" s="330"/>
      <c r="E15" s="247" t="s">
        <v>89</v>
      </c>
      <c r="F15" s="42" t="s">
        <v>17</v>
      </c>
      <c r="G15" s="186" t="s">
        <v>22</v>
      </c>
      <c r="H15" s="197" t="s">
        <v>44</v>
      </c>
      <c r="I15" s="278">
        <v>1</v>
      </c>
      <c r="J15" s="279"/>
      <c r="K15" s="79" t="s">
        <v>6</v>
      </c>
      <c r="L15" s="261">
        <v>1</v>
      </c>
      <c r="M15" s="262"/>
      <c r="N15" s="263">
        <v>1</v>
      </c>
      <c r="O15" s="262"/>
      <c r="P15" s="263">
        <v>1</v>
      </c>
      <c r="Q15" s="262"/>
      <c r="R15" s="263">
        <v>1</v>
      </c>
      <c r="S15" s="262"/>
      <c r="T15" s="263"/>
      <c r="U15" s="262"/>
      <c r="V15" s="263"/>
      <c r="W15" s="262"/>
      <c r="X15" s="155"/>
      <c r="Y15" s="155"/>
      <c r="Z15" s="157"/>
      <c r="AA15" s="157"/>
      <c r="AB15" s="156"/>
      <c r="AC15" s="12"/>
      <c r="AD15" s="169"/>
      <c r="AE15" s="165"/>
      <c r="AF15" s="311"/>
      <c r="AG15" s="311"/>
      <c r="AH15" s="310"/>
      <c r="AI15" s="310"/>
    </row>
    <row r="16" spans="2:36" s="10" customFormat="1" ht="55.5" customHeight="1" x14ac:dyDescent="0.25">
      <c r="B16" s="323"/>
      <c r="C16" s="239"/>
      <c r="D16" s="330"/>
      <c r="E16" s="247"/>
      <c r="F16" s="42" t="s">
        <v>32</v>
      </c>
      <c r="G16" s="186" t="s">
        <v>156</v>
      </c>
      <c r="H16" s="197" t="s">
        <v>154</v>
      </c>
      <c r="I16" s="278">
        <v>1</v>
      </c>
      <c r="J16" s="279"/>
      <c r="K16" s="79" t="s">
        <v>6</v>
      </c>
      <c r="L16" s="261">
        <v>1</v>
      </c>
      <c r="M16" s="262"/>
      <c r="N16" s="263">
        <v>1</v>
      </c>
      <c r="O16" s="262"/>
      <c r="P16" s="263">
        <v>1</v>
      </c>
      <c r="Q16" s="262"/>
      <c r="R16" s="263">
        <v>1</v>
      </c>
      <c r="S16" s="262"/>
      <c r="T16" s="263"/>
      <c r="U16" s="262"/>
      <c r="V16" s="263"/>
      <c r="W16" s="262"/>
      <c r="X16" s="155"/>
      <c r="Y16" s="155"/>
      <c r="Z16" s="156"/>
      <c r="AA16" s="12"/>
      <c r="AB16" s="156"/>
      <c r="AC16" s="12"/>
      <c r="AD16" s="169"/>
      <c r="AE16" s="165"/>
      <c r="AF16" s="311"/>
      <c r="AG16" s="311"/>
      <c r="AH16" s="311"/>
      <c r="AI16" s="311"/>
    </row>
    <row r="17" spans="2:35" s="10" customFormat="1" ht="114" customHeight="1" x14ac:dyDescent="0.25">
      <c r="B17" s="328"/>
      <c r="C17" s="240"/>
      <c r="D17" s="331"/>
      <c r="E17" s="42" t="s">
        <v>90</v>
      </c>
      <c r="F17" s="42" t="s">
        <v>42</v>
      </c>
      <c r="G17" s="186" t="s">
        <v>34</v>
      </c>
      <c r="H17" s="197" t="s">
        <v>43</v>
      </c>
      <c r="I17" s="278">
        <v>1</v>
      </c>
      <c r="J17" s="279"/>
      <c r="K17" s="79" t="s">
        <v>6</v>
      </c>
      <c r="L17" s="261">
        <v>1</v>
      </c>
      <c r="M17" s="262"/>
      <c r="N17" s="263">
        <v>1</v>
      </c>
      <c r="O17" s="262"/>
      <c r="P17" s="263">
        <v>1</v>
      </c>
      <c r="Q17" s="262"/>
      <c r="R17" s="263">
        <v>1</v>
      </c>
      <c r="S17" s="262"/>
      <c r="T17" s="263"/>
      <c r="U17" s="262"/>
      <c r="V17" s="263"/>
      <c r="W17" s="262"/>
      <c r="X17" s="155"/>
      <c r="Y17" s="155"/>
      <c r="Z17" s="156"/>
      <c r="AA17" s="12"/>
      <c r="AB17" s="156"/>
      <c r="AC17" s="12"/>
      <c r="AD17" s="169"/>
      <c r="AE17" s="165"/>
      <c r="AF17" s="311"/>
      <c r="AG17" s="311"/>
      <c r="AH17" s="311"/>
      <c r="AI17" s="311"/>
    </row>
    <row r="18" spans="2:35" s="19" customFormat="1" ht="24" customHeight="1" x14ac:dyDescent="0.25">
      <c r="B18" s="178"/>
      <c r="C18" s="20"/>
      <c r="D18" s="180"/>
      <c r="E18" s="22"/>
      <c r="F18" s="38"/>
      <c r="G18" s="187"/>
      <c r="H18" s="198" t="s">
        <v>12</v>
      </c>
      <c r="I18" s="264">
        <f>+AVERAGE(J6,I7,I8,I9,I10,I11,I15,I16,I17)</f>
        <v>1</v>
      </c>
      <c r="J18" s="265"/>
      <c r="K18" s="81"/>
      <c r="L18" s="286">
        <f>+AVERAGE(L7,L10,L15,L16,L17)</f>
        <v>1</v>
      </c>
      <c r="M18" s="265"/>
      <c r="N18" s="286">
        <f>+AVERAGE(N7,N10,N15,N16,N17)</f>
        <v>1</v>
      </c>
      <c r="O18" s="265"/>
      <c r="P18" s="286">
        <f>+AVERAGE(P9,P10,P15,P16,P17,P14,P13,P12,P11)</f>
        <v>0.83333333333333337</v>
      </c>
      <c r="Q18" s="265"/>
      <c r="R18" s="286">
        <f>+AVERAGE(R7,R10,R15,R16,R17)</f>
        <v>1</v>
      </c>
      <c r="S18" s="265"/>
      <c r="T18" s="286" t="e">
        <f>+AVERAGE(T7,T10,T15,T16,T17)</f>
        <v>#DIV/0!</v>
      </c>
      <c r="U18" s="265"/>
      <c r="V18" s="264" t="e">
        <f>+AVERAGE(V7,V10,V15,V16,V17,V12,V13,V14,V8,V9,V6)</f>
        <v>#DIV/0!</v>
      </c>
      <c r="W18" s="265"/>
      <c r="X18" s="40">
        <v>0</v>
      </c>
      <c r="Y18" s="40">
        <v>0</v>
      </c>
      <c r="Z18" s="40">
        <v>0</v>
      </c>
      <c r="AA18" s="40">
        <v>0</v>
      </c>
      <c r="AB18" s="40">
        <v>0</v>
      </c>
      <c r="AC18" s="40">
        <v>0</v>
      </c>
      <c r="AD18" s="84" t="e">
        <f>+AVERAGE(L18,N18,P18,R18,T18,V18)</f>
        <v>#DIV/0!</v>
      </c>
      <c r="AE18" s="166"/>
      <c r="AF18" s="166"/>
      <c r="AG18" s="166"/>
      <c r="AH18" s="166"/>
      <c r="AI18" s="166"/>
    </row>
    <row r="19" spans="2:35" s="19" customFormat="1" ht="87.75" customHeight="1" x14ac:dyDescent="0.25">
      <c r="B19" s="322" t="s">
        <v>155</v>
      </c>
      <c r="C19" s="230" t="s">
        <v>13</v>
      </c>
      <c r="D19" s="324" t="s">
        <v>23</v>
      </c>
      <c r="E19" s="234" t="s">
        <v>91</v>
      </c>
      <c r="F19" s="52" t="s">
        <v>35</v>
      </c>
      <c r="G19" s="177" t="s">
        <v>114</v>
      </c>
      <c r="H19" s="199" t="s">
        <v>128</v>
      </c>
      <c r="I19" s="54">
        <v>0</v>
      </c>
      <c r="J19" s="153">
        <f>+IF(I19&lt;=0%,100%,0%)</f>
        <v>1</v>
      </c>
      <c r="K19" s="82" t="s">
        <v>112</v>
      </c>
      <c r="L19" s="285"/>
      <c r="M19" s="274"/>
      <c r="N19" s="273"/>
      <c r="O19" s="274"/>
      <c r="P19" s="273"/>
      <c r="Q19" s="274"/>
      <c r="R19" s="273"/>
      <c r="S19" s="274"/>
      <c r="T19" s="273"/>
      <c r="U19" s="274"/>
      <c r="V19" s="58"/>
      <c r="W19" s="58"/>
      <c r="X19" s="161"/>
      <c r="Y19" s="161"/>
      <c r="Z19" s="162"/>
      <c r="AA19" s="162"/>
      <c r="AB19" s="162"/>
      <c r="AC19" s="162"/>
      <c r="AD19" s="170"/>
      <c r="AE19" s="167"/>
      <c r="AF19" s="310"/>
      <c r="AG19" s="310"/>
      <c r="AH19" s="310"/>
      <c r="AI19" s="310"/>
    </row>
    <row r="20" spans="2:35" s="19" customFormat="1" ht="37.5" customHeight="1" x14ac:dyDescent="0.25">
      <c r="B20" s="323"/>
      <c r="C20" s="231"/>
      <c r="D20" s="325"/>
      <c r="E20" s="235"/>
      <c r="F20" s="52" t="s">
        <v>40</v>
      </c>
      <c r="G20" s="319" t="s">
        <v>38</v>
      </c>
      <c r="H20" s="326" t="s">
        <v>60</v>
      </c>
      <c r="I20" s="300">
        <v>1</v>
      </c>
      <c r="J20" s="301"/>
      <c r="K20" s="83" t="s">
        <v>6</v>
      </c>
      <c r="L20" s="285">
        <v>1</v>
      </c>
      <c r="M20" s="274"/>
      <c r="N20" s="273">
        <v>1</v>
      </c>
      <c r="O20" s="274"/>
      <c r="P20" s="273">
        <v>1</v>
      </c>
      <c r="Q20" s="274"/>
      <c r="R20" s="273">
        <v>1</v>
      </c>
      <c r="S20" s="274"/>
      <c r="T20" s="273"/>
      <c r="U20" s="274"/>
      <c r="V20" s="273"/>
      <c r="W20" s="274"/>
      <c r="X20" s="162"/>
      <c r="Y20" s="162"/>
      <c r="Z20" s="162"/>
      <c r="AA20" s="162"/>
      <c r="AB20" s="162"/>
      <c r="AC20" s="162"/>
      <c r="AD20" s="170"/>
      <c r="AE20" s="167"/>
      <c r="AF20" s="310"/>
      <c r="AG20" s="310"/>
      <c r="AH20" s="310"/>
      <c r="AI20" s="310"/>
    </row>
    <row r="21" spans="2:35" s="19" customFormat="1" ht="37.5" customHeight="1" x14ac:dyDescent="0.25">
      <c r="B21" s="323"/>
      <c r="C21" s="231"/>
      <c r="D21" s="325"/>
      <c r="E21" s="235"/>
      <c r="F21" s="52" t="s">
        <v>139</v>
      </c>
      <c r="G21" s="320"/>
      <c r="H21" s="327"/>
      <c r="I21" s="300">
        <v>1</v>
      </c>
      <c r="J21" s="301"/>
      <c r="K21" s="83" t="s">
        <v>6</v>
      </c>
      <c r="L21" s="285">
        <v>0.31</v>
      </c>
      <c r="M21" s="274"/>
      <c r="N21" s="273">
        <v>0.96</v>
      </c>
      <c r="O21" s="274"/>
      <c r="P21" s="273">
        <v>0.95</v>
      </c>
      <c r="Q21" s="274"/>
      <c r="R21" s="273">
        <v>0.7</v>
      </c>
      <c r="S21" s="274"/>
      <c r="T21" s="273"/>
      <c r="U21" s="274"/>
      <c r="V21" s="273"/>
      <c r="W21" s="274"/>
      <c r="X21" s="162"/>
      <c r="Y21" s="162"/>
      <c r="Z21" s="162"/>
      <c r="AA21" s="162"/>
      <c r="AB21" s="162"/>
      <c r="AC21" s="162"/>
      <c r="AD21" s="170"/>
      <c r="AE21" s="167"/>
      <c r="AF21" s="310"/>
      <c r="AG21" s="310"/>
      <c r="AH21" s="310"/>
      <c r="AI21" s="310"/>
    </row>
    <row r="22" spans="2:35" s="19" customFormat="1" ht="37.5" customHeight="1" x14ac:dyDescent="0.25">
      <c r="B22" s="323"/>
      <c r="C22" s="231"/>
      <c r="D22" s="325"/>
      <c r="E22" s="236"/>
      <c r="F22" s="52" t="s">
        <v>140</v>
      </c>
      <c r="G22" s="321"/>
      <c r="H22" s="154" t="s">
        <v>141</v>
      </c>
      <c r="I22" s="300">
        <v>1</v>
      </c>
      <c r="J22" s="301"/>
      <c r="K22" s="83" t="s">
        <v>6</v>
      </c>
      <c r="L22" s="285">
        <v>0.33</v>
      </c>
      <c r="M22" s="274"/>
      <c r="N22" s="273">
        <v>1</v>
      </c>
      <c r="O22" s="274"/>
      <c r="P22" s="273">
        <v>1</v>
      </c>
      <c r="Q22" s="274"/>
      <c r="R22" s="273">
        <v>1</v>
      </c>
      <c r="S22" s="274"/>
      <c r="T22" s="273"/>
      <c r="U22" s="274"/>
      <c r="V22" s="273"/>
      <c r="W22" s="274"/>
      <c r="X22" s="162"/>
      <c r="Y22" s="162"/>
      <c r="Z22" s="162"/>
      <c r="AA22" s="162"/>
      <c r="AB22" s="162"/>
      <c r="AC22" s="162"/>
      <c r="AD22" s="170"/>
      <c r="AE22" s="167"/>
      <c r="AF22" s="310"/>
      <c r="AG22" s="310"/>
      <c r="AH22" s="310"/>
      <c r="AI22" s="310"/>
    </row>
    <row r="23" spans="2:35" s="19" customFormat="1" ht="115.5" customHeight="1" x14ac:dyDescent="0.25">
      <c r="B23" s="323"/>
      <c r="C23" s="231"/>
      <c r="D23" s="325"/>
      <c r="E23" s="234" t="s">
        <v>92</v>
      </c>
      <c r="F23" s="52" t="s">
        <v>49</v>
      </c>
      <c r="G23" s="177" t="s">
        <v>48</v>
      </c>
      <c r="H23" s="199" t="s">
        <v>50</v>
      </c>
      <c r="I23" s="300">
        <v>1</v>
      </c>
      <c r="J23" s="301"/>
      <c r="K23" s="82" t="s">
        <v>6</v>
      </c>
      <c r="L23" s="285">
        <v>1</v>
      </c>
      <c r="M23" s="274"/>
      <c r="N23" s="273">
        <v>1</v>
      </c>
      <c r="O23" s="274"/>
      <c r="P23" s="273">
        <v>1</v>
      </c>
      <c r="Q23" s="274"/>
      <c r="R23" s="273">
        <v>1</v>
      </c>
      <c r="S23" s="274"/>
      <c r="T23" s="273"/>
      <c r="U23" s="274"/>
      <c r="V23" s="273"/>
      <c r="W23" s="274"/>
      <c r="X23" s="161"/>
      <c r="Y23" s="161"/>
      <c r="Z23" s="162"/>
      <c r="AA23" s="162"/>
      <c r="AB23" s="162"/>
      <c r="AC23" s="162"/>
      <c r="AD23" s="170"/>
      <c r="AE23" s="167"/>
      <c r="AF23" s="311"/>
      <c r="AG23" s="311"/>
      <c r="AH23" s="311"/>
      <c r="AI23" s="311"/>
    </row>
    <row r="24" spans="2:35" s="19" customFormat="1" ht="84.75" customHeight="1" x14ac:dyDescent="0.25">
      <c r="B24" s="323"/>
      <c r="C24" s="231"/>
      <c r="D24" s="325"/>
      <c r="E24" s="235"/>
      <c r="F24" s="174" t="s">
        <v>149</v>
      </c>
      <c r="G24" s="175" t="s">
        <v>150</v>
      </c>
      <c r="H24" s="200" t="s">
        <v>151</v>
      </c>
      <c r="I24" s="308">
        <v>1</v>
      </c>
      <c r="J24" s="309"/>
      <c r="K24" s="176" t="s">
        <v>6</v>
      </c>
      <c r="L24" s="285"/>
      <c r="M24" s="274"/>
      <c r="N24" s="273"/>
      <c r="O24" s="274"/>
      <c r="P24" s="273"/>
      <c r="Q24" s="274"/>
      <c r="R24" s="273">
        <v>1</v>
      </c>
      <c r="S24" s="274"/>
      <c r="T24" s="148"/>
      <c r="U24" s="149"/>
      <c r="V24" s="148"/>
      <c r="W24" s="149"/>
      <c r="X24" s="161"/>
      <c r="Y24" s="161"/>
      <c r="Z24" s="162"/>
      <c r="AA24" s="162"/>
      <c r="AB24" s="162"/>
      <c r="AC24" s="162"/>
      <c r="AD24" s="170"/>
      <c r="AE24" s="167"/>
      <c r="AF24" s="173"/>
      <c r="AG24" s="173"/>
      <c r="AH24" s="173"/>
      <c r="AI24" s="173"/>
    </row>
    <row r="25" spans="2:35" s="19" customFormat="1" ht="89.25" customHeight="1" x14ac:dyDescent="0.25">
      <c r="B25" s="323"/>
      <c r="C25" s="231"/>
      <c r="D25" s="325"/>
      <c r="E25" s="236"/>
      <c r="F25" s="174" t="s">
        <v>152</v>
      </c>
      <c r="G25" s="175" t="s">
        <v>153</v>
      </c>
      <c r="H25" s="200" t="s">
        <v>154</v>
      </c>
      <c r="I25" s="308">
        <v>1</v>
      </c>
      <c r="J25" s="309"/>
      <c r="K25" s="176" t="s">
        <v>6</v>
      </c>
      <c r="L25" s="285"/>
      <c r="M25" s="274"/>
      <c r="N25" s="273">
        <v>1</v>
      </c>
      <c r="O25" s="274"/>
      <c r="P25" s="273">
        <v>1</v>
      </c>
      <c r="Q25" s="274"/>
      <c r="R25" s="273">
        <v>1</v>
      </c>
      <c r="S25" s="274"/>
      <c r="T25" s="148"/>
      <c r="U25" s="149"/>
      <c r="V25" s="148"/>
      <c r="W25" s="149"/>
      <c r="X25" s="161"/>
      <c r="Y25" s="161"/>
      <c r="Z25" s="162"/>
      <c r="AA25" s="162"/>
      <c r="AB25" s="162"/>
      <c r="AC25" s="162"/>
      <c r="AD25" s="170"/>
      <c r="AE25" s="167"/>
      <c r="AF25" s="173"/>
      <c r="AG25" s="173"/>
      <c r="AH25" s="173"/>
      <c r="AI25" s="173"/>
    </row>
    <row r="26" spans="2:35" s="19" customFormat="1" ht="65.25" customHeight="1" x14ac:dyDescent="0.25">
      <c r="B26" s="323"/>
      <c r="C26" s="231"/>
      <c r="D26" s="325"/>
      <c r="E26" s="216" t="s">
        <v>88</v>
      </c>
      <c r="F26" s="52" t="s">
        <v>51</v>
      </c>
      <c r="G26" s="177" t="s">
        <v>52</v>
      </c>
      <c r="H26" s="199" t="s">
        <v>56</v>
      </c>
      <c r="I26" s="300">
        <v>1</v>
      </c>
      <c r="J26" s="301"/>
      <c r="K26" s="82" t="s">
        <v>11</v>
      </c>
      <c r="L26" s="285"/>
      <c r="M26" s="274"/>
      <c r="N26" s="273"/>
      <c r="O26" s="274"/>
      <c r="P26" s="273"/>
      <c r="Q26" s="274"/>
      <c r="R26" s="273"/>
      <c r="S26" s="274"/>
      <c r="T26" s="273"/>
      <c r="U26" s="274"/>
      <c r="V26" s="275"/>
      <c r="W26" s="276"/>
      <c r="X26" s="163"/>
      <c r="Y26" s="163"/>
      <c r="Z26" s="162"/>
      <c r="AA26" s="162"/>
      <c r="AB26" s="162"/>
      <c r="AC26" s="162"/>
      <c r="AD26" s="170"/>
      <c r="AE26" s="167"/>
      <c r="AF26" s="310"/>
      <c r="AG26" s="310"/>
      <c r="AH26" s="310"/>
      <c r="AI26" s="310"/>
    </row>
    <row r="27" spans="2:35" s="19" customFormat="1" ht="56.25" customHeight="1" x14ac:dyDescent="0.25">
      <c r="B27" s="323"/>
      <c r="C27" s="231"/>
      <c r="D27" s="325"/>
      <c r="E27" s="217"/>
      <c r="F27" s="52" t="s">
        <v>54</v>
      </c>
      <c r="G27" s="188" t="s">
        <v>53</v>
      </c>
      <c r="H27" s="201" t="s">
        <v>55</v>
      </c>
      <c r="I27" s="300">
        <v>1</v>
      </c>
      <c r="J27" s="301"/>
      <c r="K27" s="128" t="s">
        <v>6</v>
      </c>
      <c r="L27" s="287">
        <v>1</v>
      </c>
      <c r="M27" s="287"/>
      <c r="N27" s="287">
        <v>0.99</v>
      </c>
      <c r="O27" s="287"/>
      <c r="P27" s="287">
        <v>0.99</v>
      </c>
      <c r="Q27" s="287"/>
      <c r="R27" s="287">
        <v>1</v>
      </c>
      <c r="S27" s="287"/>
      <c r="T27" s="288"/>
      <c r="U27" s="274"/>
      <c r="V27" s="275"/>
      <c r="W27" s="276"/>
      <c r="X27" s="161"/>
      <c r="Y27" s="161"/>
      <c r="Z27" s="162"/>
      <c r="AA27" s="162"/>
      <c r="AB27" s="162"/>
      <c r="AC27" s="162"/>
      <c r="AD27" s="170"/>
      <c r="AE27" s="167"/>
      <c r="AF27" s="310"/>
      <c r="AG27" s="310"/>
      <c r="AH27" s="310"/>
      <c r="AI27" s="310"/>
    </row>
    <row r="28" spans="2:35" s="19" customFormat="1" ht="24" customHeight="1" thickBot="1" x14ac:dyDescent="0.3">
      <c r="B28" s="178"/>
      <c r="C28" s="20"/>
      <c r="D28" s="180"/>
      <c r="E28" s="21"/>
      <c r="F28" s="21"/>
      <c r="G28" s="180"/>
      <c r="H28" s="202" t="s">
        <v>12</v>
      </c>
      <c r="I28" s="298">
        <f>+AVERAGE(J19,I20,I22,I23,I26,I27)</f>
        <v>1</v>
      </c>
      <c r="J28" s="299"/>
      <c r="K28" s="152"/>
      <c r="L28" s="312">
        <f>+AVERAGE(L20,L22,L23,L27)</f>
        <v>0.83250000000000002</v>
      </c>
      <c r="M28" s="270"/>
      <c r="N28" s="312">
        <f>+AVERAGE(N20,N22,N23,N27)</f>
        <v>0.99750000000000005</v>
      </c>
      <c r="O28" s="270"/>
      <c r="P28" s="312">
        <f>+AVERAGE(P20,P22,P23,P27,P26)</f>
        <v>0.99750000000000005</v>
      </c>
      <c r="Q28" s="270"/>
      <c r="R28" s="312">
        <f>+AVERAGE(R20,R22,R23,R27)</f>
        <v>1</v>
      </c>
      <c r="S28" s="270"/>
      <c r="T28" s="312" t="e">
        <f>+AVERAGE(T20,T22,T23,T27)</f>
        <v>#DIV/0!</v>
      </c>
      <c r="U28" s="270"/>
      <c r="V28" s="312" t="e">
        <f>+AVERAGE(V20,V22,V23,V27,W19,V26)</f>
        <v>#DIV/0!</v>
      </c>
      <c r="W28" s="270"/>
      <c r="X28" s="146">
        <v>0</v>
      </c>
      <c r="Y28" s="146">
        <v>0</v>
      </c>
      <c r="Z28" s="146">
        <v>0</v>
      </c>
      <c r="AA28" s="146">
        <v>0</v>
      </c>
      <c r="AB28" s="146">
        <v>0</v>
      </c>
      <c r="AC28" s="146">
        <v>0</v>
      </c>
      <c r="AD28" s="84" t="e">
        <f>+AVERAGE(L28,N28,P28,R28,T28,V28)</f>
        <v>#DIV/0!</v>
      </c>
      <c r="AE28" s="166"/>
      <c r="AF28" s="166"/>
      <c r="AG28" s="166"/>
      <c r="AH28" s="166"/>
      <c r="AI28" s="166"/>
    </row>
    <row r="29" spans="2:35" s="19" customFormat="1" ht="60.75" customHeight="1" x14ac:dyDescent="0.25">
      <c r="B29" s="313" t="s">
        <v>29</v>
      </c>
      <c r="C29" s="221" t="s">
        <v>28</v>
      </c>
      <c r="D29" s="316" t="s">
        <v>25</v>
      </c>
      <c r="E29" s="225" t="s">
        <v>108</v>
      </c>
      <c r="F29" s="117" t="s">
        <v>93</v>
      </c>
      <c r="G29" s="189" t="s">
        <v>94</v>
      </c>
      <c r="H29" s="203" t="s">
        <v>95</v>
      </c>
      <c r="I29" s="14">
        <v>0.03</v>
      </c>
      <c r="J29" s="14">
        <f>+IF(I29&lt;=3%,100%,0%)</f>
        <v>1</v>
      </c>
      <c r="K29" s="135" t="s">
        <v>6</v>
      </c>
      <c r="L29" s="130">
        <v>4.7E-2</v>
      </c>
      <c r="M29" s="15">
        <f>+IF(L29&lt;=$I$29,100%,0%)</f>
        <v>0</v>
      </c>
      <c r="N29" s="15">
        <v>5.5E-2</v>
      </c>
      <c r="O29" s="15">
        <f>+IF(N29&lt;=$I$29,100%,0%)</f>
        <v>0</v>
      </c>
      <c r="P29" s="15">
        <v>2.5000000000000001E-2</v>
      </c>
      <c r="Q29" s="15">
        <f>+IF(P29&lt;=$I$29,100%,0%)</f>
        <v>1</v>
      </c>
      <c r="R29" s="116">
        <v>1.9E-2</v>
      </c>
      <c r="S29" s="15">
        <f>+IF(R29&lt;=$I$29,100%,0%)</f>
        <v>1</v>
      </c>
      <c r="T29" s="115"/>
      <c r="U29" s="15">
        <f>+IF(T29&lt;=$I$29,100%,0%)</f>
        <v>1</v>
      </c>
      <c r="V29" s="115"/>
      <c r="W29" s="15">
        <f>+IF(V29&lt;=$I$29,100%,0%)</f>
        <v>1</v>
      </c>
      <c r="X29" s="47"/>
      <c r="Y29" s="47"/>
      <c r="Z29" s="47"/>
      <c r="AA29" s="47"/>
      <c r="AB29" s="47"/>
      <c r="AC29" s="47"/>
      <c r="AD29" s="171">
        <f t="shared" ref="AD29:AD33" si="0">+AVERAGE(O29,Q29,S29:S29,U29)</f>
        <v>0.75</v>
      </c>
      <c r="AE29" s="166"/>
      <c r="AF29" s="166"/>
      <c r="AG29" s="166"/>
      <c r="AH29" s="166"/>
      <c r="AI29" s="166"/>
    </row>
    <row r="30" spans="2:35" s="19" customFormat="1" ht="60.75" customHeight="1" x14ac:dyDescent="0.25">
      <c r="B30" s="314"/>
      <c r="C30" s="221"/>
      <c r="D30" s="317"/>
      <c r="E30" s="226"/>
      <c r="F30" s="118" t="s">
        <v>96</v>
      </c>
      <c r="G30" s="190" t="s">
        <v>97</v>
      </c>
      <c r="H30" s="203" t="s">
        <v>98</v>
      </c>
      <c r="I30" s="14">
        <v>0.04</v>
      </c>
      <c r="J30" s="14">
        <f>+IF(I30&lt;=4%,100%,0%)</f>
        <v>1</v>
      </c>
      <c r="K30" s="135" t="s">
        <v>99</v>
      </c>
      <c r="L30" s="131"/>
      <c r="M30" s="15"/>
      <c r="N30" s="9"/>
      <c r="O30" s="15"/>
      <c r="P30" s="9"/>
      <c r="Q30" s="15"/>
      <c r="R30" s="9"/>
      <c r="S30" s="9"/>
      <c r="T30" s="9"/>
      <c r="U30" s="9"/>
      <c r="V30" s="15">
        <v>0.14000000000000001</v>
      </c>
      <c r="W30" s="15">
        <f>+IF(V30&lt;=4%,100%,0%)</f>
        <v>0</v>
      </c>
      <c r="X30" s="9"/>
      <c r="Y30" s="9"/>
      <c r="Z30" s="9"/>
      <c r="AA30" s="9"/>
      <c r="AB30" s="9"/>
      <c r="AC30" s="9"/>
      <c r="AD30" s="171">
        <f>+AVERAGE(W30)</f>
        <v>0</v>
      </c>
      <c r="AE30" s="166"/>
      <c r="AF30" s="166"/>
      <c r="AG30" s="166"/>
      <c r="AH30" s="166"/>
      <c r="AI30" s="166"/>
    </row>
    <row r="31" spans="2:35" s="19" customFormat="1" ht="60.75" customHeight="1" x14ac:dyDescent="0.25">
      <c r="B31" s="314"/>
      <c r="C31" s="221"/>
      <c r="D31" s="317"/>
      <c r="E31" s="226"/>
      <c r="F31" s="118" t="s">
        <v>26</v>
      </c>
      <c r="G31" s="191" t="s">
        <v>100</v>
      </c>
      <c r="H31" s="203" t="s">
        <v>101</v>
      </c>
      <c r="I31" s="109" t="s">
        <v>102</v>
      </c>
      <c r="J31" s="109">
        <v>1</v>
      </c>
      <c r="K31" s="135" t="s">
        <v>99</v>
      </c>
      <c r="L31" s="131"/>
      <c r="M31" s="15"/>
      <c r="N31" s="9"/>
      <c r="O31" s="9"/>
      <c r="P31" s="9"/>
      <c r="Q31" s="9"/>
      <c r="R31" s="129"/>
      <c r="S31" s="129"/>
      <c r="T31" s="30"/>
      <c r="U31" s="30"/>
      <c r="V31" s="15"/>
      <c r="W31" s="15"/>
      <c r="X31" s="47"/>
      <c r="Y31" s="47"/>
      <c r="Z31" s="47"/>
      <c r="AA31" s="47"/>
      <c r="AB31" s="47"/>
      <c r="AC31" s="47"/>
      <c r="AD31" s="171" t="e">
        <f t="shared" si="0"/>
        <v>#DIV/0!</v>
      </c>
      <c r="AE31" s="166"/>
      <c r="AF31" s="166"/>
      <c r="AG31" s="166"/>
      <c r="AH31" s="166"/>
      <c r="AI31" s="166"/>
    </row>
    <row r="32" spans="2:35" s="19" customFormat="1" ht="60.75" customHeight="1" x14ac:dyDescent="0.25">
      <c r="B32" s="314"/>
      <c r="C32" s="221"/>
      <c r="D32" s="317"/>
      <c r="E32" s="226"/>
      <c r="F32" s="119" t="s">
        <v>103</v>
      </c>
      <c r="G32" s="191" t="s">
        <v>104</v>
      </c>
      <c r="H32" s="203" t="s">
        <v>105</v>
      </c>
      <c r="I32" s="14">
        <v>0.9</v>
      </c>
      <c r="J32" s="14">
        <f>+IF(I32&gt;=90%,100%,0%)</f>
        <v>1</v>
      </c>
      <c r="K32" s="135" t="s">
        <v>99</v>
      </c>
      <c r="L32" s="122"/>
      <c r="M32" s="122"/>
      <c r="N32" s="122"/>
      <c r="O32" s="122"/>
      <c r="P32" s="122"/>
      <c r="Q32" s="122"/>
      <c r="R32" s="122"/>
      <c r="S32" s="122"/>
      <c r="T32" s="122"/>
      <c r="U32" s="122"/>
      <c r="V32" s="15"/>
      <c r="W32" s="15"/>
      <c r="X32" s="122"/>
      <c r="Y32" s="122"/>
      <c r="Z32" s="122"/>
      <c r="AA32" s="122"/>
      <c r="AB32" s="122"/>
      <c r="AC32" s="122"/>
      <c r="AD32" s="171" t="e">
        <f>+AVERAGE(M32,O32,Q32,S32,U32,W32)</f>
        <v>#DIV/0!</v>
      </c>
      <c r="AE32" s="166"/>
      <c r="AF32" s="166"/>
      <c r="AG32" s="166"/>
      <c r="AH32" s="166"/>
      <c r="AI32" s="166"/>
    </row>
    <row r="33" spans="2:35" s="19" customFormat="1" ht="60.75" customHeight="1" x14ac:dyDescent="0.25">
      <c r="B33" s="315"/>
      <c r="C33" s="221"/>
      <c r="D33" s="318"/>
      <c r="E33" s="227"/>
      <c r="F33" s="120" t="s">
        <v>27</v>
      </c>
      <c r="G33" s="192" t="s">
        <v>106</v>
      </c>
      <c r="H33" s="203" t="s">
        <v>107</v>
      </c>
      <c r="I33" s="14">
        <v>0.05</v>
      </c>
      <c r="J33" s="14">
        <f>+IF(I33&lt;=5%,100%,0%)</f>
        <v>1</v>
      </c>
      <c r="K33" s="135" t="s">
        <v>21</v>
      </c>
      <c r="L33" s="147"/>
      <c r="M33" s="15"/>
      <c r="N33" s="122"/>
      <c r="O33" s="122"/>
      <c r="P33" s="122"/>
      <c r="Q33" s="122"/>
      <c r="R33" s="122"/>
      <c r="S33" s="122"/>
      <c r="T33" s="122"/>
      <c r="U33" s="122"/>
      <c r="V33" s="15"/>
      <c r="W33" s="15"/>
      <c r="X33" s="122"/>
      <c r="Y33" s="122"/>
      <c r="Z33" s="122"/>
      <c r="AA33" s="122"/>
      <c r="AB33" s="122"/>
      <c r="AC33" s="122"/>
      <c r="AD33" s="171" t="e">
        <f t="shared" si="0"/>
        <v>#DIV/0!</v>
      </c>
      <c r="AE33" s="166"/>
      <c r="AF33" s="166"/>
      <c r="AG33" s="166"/>
      <c r="AH33" s="166"/>
      <c r="AI33" s="166"/>
    </row>
    <row r="34" spans="2:35" s="19" customFormat="1" ht="70.5" customHeight="1" x14ac:dyDescent="0.25">
      <c r="B34" s="313" t="s">
        <v>30</v>
      </c>
      <c r="C34" s="221"/>
      <c r="D34" s="316" t="s">
        <v>125</v>
      </c>
      <c r="E34" s="142" t="s">
        <v>16</v>
      </c>
      <c r="F34" s="32" t="s">
        <v>36</v>
      </c>
      <c r="G34" s="193" t="s">
        <v>122</v>
      </c>
      <c r="H34" s="204" t="s">
        <v>121</v>
      </c>
      <c r="I34" s="14">
        <v>0.7</v>
      </c>
      <c r="J34" s="14">
        <f>+IF(I34&gt;=70%,100%,0%)</f>
        <v>1</v>
      </c>
      <c r="K34" s="135" t="s">
        <v>6</v>
      </c>
      <c r="L34" s="136">
        <v>0.96</v>
      </c>
      <c r="M34" s="15">
        <f>+IF(L34&gt;=$I$34,100%,0%)</f>
        <v>1</v>
      </c>
      <c r="N34" s="9">
        <v>0.99</v>
      </c>
      <c r="O34" s="15">
        <f>+IF(N34&gt;=$I$34,100%,0%)</f>
        <v>1</v>
      </c>
      <c r="P34" s="9">
        <v>1</v>
      </c>
      <c r="Q34" s="15">
        <f>+IF(P34&gt;=$I$34,100%,0%)</f>
        <v>1</v>
      </c>
      <c r="R34" s="69">
        <v>1</v>
      </c>
      <c r="S34" s="15">
        <f>+IF(R34&gt;=$I$34,100%,0%)</f>
        <v>1</v>
      </c>
      <c r="T34" s="30"/>
      <c r="U34" s="15">
        <f>+IF(T34&gt;=$I$34,100%,0%)</f>
        <v>0</v>
      </c>
      <c r="V34" s="30"/>
      <c r="W34" s="15">
        <f>+IF(V34&gt;=$I$34,100%,0%)</f>
        <v>0</v>
      </c>
      <c r="X34" s="30"/>
      <c r="Y34" s="30"/>
      <c r="Z34" s="30"/>
      <c r="AA34" s="30"/>
      <c r="AB34" s="30"/>
      <c r="AC34" s="30"/>
      <c r="AD34" s="171">
        <f>+AVERAGE(O34,Q34,S34:S34,U34,W34)</f>
        <v>0.6</v>
      </c>
      <c r="AE34" s="166"/>
      <c r="AF34" s="166"/>
      <c r="AG34" s="166"/>
      <c r="AH34" s="166"/>
      <c r="AI34" s="166"/>
    </row>
    <row r="35" spans="2:35" s="19" customFormat="1" ht="180.75" customHeight="1" x14ac:dyDescent="0.25">
      <c r="B35" s="315"/>
      <c r="C35" s="221"/>
      <c r="D35" s="318"/>
      <c r="E35" s="142" t="s">
        <v>109</v>
      </c>
      <c r="F35" s="32" t="s">
        <v>111</v>
      </c>
      <c r="G35" s="193" t="s">
        <v>110</v>
      </c>
      <c r="H35" s="204" t="s">
        <v>116</v>
      </c>
      <c r="I35" s="302">
        <v>1</v>
      </c>
      <c r="J35" s="303"/>
      <c r="K35" s="125" t="s">
        <v>10</v>
      </c>
      <c r="L35" s="267"/>
      <c r="M35" s="268"/>
      <c r="N35" s="267"/>
      <c r="O35" s="268"/>
      <c r="P35" s="267"/>
      <c r="Q35" s="268"/>
      <c r="R35" s="267"/>
      <c r="S35" s="268"/>
      <c r="T35" s="267">
        <v>0.69299999999999995</v>
      </c>
      <c r="U35" s="268"/>
      <c r="V35" s="267"/>
      <c r="W35" s="268"/>
      <c r="X35" s="122"/>
      <c r="Y35" s="122"/>
      <c r="Z35" s="122"/>
      <c r="AA35" s="122"/>
      <c r="AB35" s="122"/>
      <c r="AC35" s="122"/>
      <c r="AD35" s="171">
        <f>+AVERAGE(L35:W35)</f>
        <v>0.69299999999999995</v>
      </c>
      <c r="AE35" s="166"/>
      <c r="AF35" s="166"/>
      <c r="AG35" s="166"/>
      <c r="AH35" s="166"/>
      <c r="AI35" s="166"/>
    </row>
    <row r="36" spans="2:35" s="19" customFormat="1" ht="22.5" customHeight="1" thickBot="1" x14ac:dyDescent="0.3">
      <c r="B36" s="179"/>
      <c r="C36" s="87"/>
      <c r="D36" s="181"/>
      <c r="E36" s="89"/>
      <c r="F36" s="90"/>
      <c r="G36" s="90"/>
      <c r="H36" s="205" t="s">
        <v>12</v>
      </c>
      <c r="I36" s="304">
        <f>+AVERAGE(J29,J30,J31,J32,J33,J34,I35)</f>
        <v>1</v>
      </c>
      <c r="J36" s="305"/>
      <c r="K36" s="93"/>
      <c r="L36" s="269">
        <f>+AVERAGE(M29,M32,M34)</f>
        <v>0.5</v>
      </c>
      <c r="M36" s="270"/>
      <c r="N36" s="269">
        <f>+AVERAGE(O29,O32,O34)</f>
        <v>0.5</v>
      </c>
      <c r="O36" s="270"/>
      <c r="P36" s="269">
        <f t="shared" ref="P36" si="1">+AVERAGE(Q29,Q32,Q34)</f>
        <v>1</v>
      </c>
      <c r="Q36" s="270"/>
      <c r="R36" s="269">
        <f t="shared" ref="R36" si="2">+AVERAGE(S29,S32,S34)</f>
        <v>1</v>
      </c>
      <c r="S36" s="270"/>
      <c r="T36" s="269">
        <f t="shared" ref="T36" si="3">+AVERAGE(U29,U32,U34)</f>
        <v>0.5</v>
      </c>
      <c r="U36" s="270"/>
      <c r="V36" s="269">
        <f>+AVERAGE(W29,W32,W34,W30)</f>
        <v>0.33333333333333331</v>
      </c>
      <c r="W36" s="270"/>
      <c r="X36" s="146" t="e">
        <f t="shared" ref="X36:AC36" si="4">AVERAGE(X29:X35)</f>
        <v>#DIV/0!</v>
      </c>
      <c r="Y36" s="146" t="e">
        <f t="shared" si="4"/>
        <v>#DIV/0!</v>
      </c>
      <c r="Z36" s="146" t="e">
        <f t="shared" si="4"/>
        <v>#DIV/0!</v>
      </c>
      <c r="AA36" s="146" t="e">
        <f t="shared" si="4"/>
        <v>#DIV/0!</v>
      </c>
      <c r="AB36" s="146" t="e">
        <f t="shared" si="4"/>
        <v>#DIV/0!</v>
      </c>
      <c r="AC36" s="146" t="e">
        <f t="shared" si="4"/>
        <v>#DIV/0!</v>
      </c>
      <c r="AD36" s="84">
        <f>+AVERAGE(L36,N36,P36,R36,T36,V36)</f>
        <v>0.63888888888888895</v>
      </c>
      <c r="AE36" s="166"/>
      <c r="AF36" s="166"/>
      <c r="AG36" s="166"/>
      <c r="AH36" s="166"/>
      <c r="AI36" s="166"/>
    </row>
    <row r="37" spans="2:35" ht="47.25" customHeight="1" x14ac:dyDescent="0.25">
      <c r="D37" s="182"/>
      <c r="E37" s="76" t="s">
        <v>14</v>
      </c>
      <c r="F37" s="206" t="s">
        <v>70</v>
      </c>
      <c r="G37" s="207"/>
      <c r="H37" s="208"/>
      <c r="I37" s="306">
        <f>(+I28+I36+I18)/3</f>
        <v>1</v>
      </c>
      <c r="J37" s="307"/>
      <c r="L37" s="271">
        <f>+AVERAGE(L18,L28,L36)</f>
        <v>0.77749999999999997</v>
      </c>
      <c r="M37" s="272"/>
      <c r="N37" s="271">
        <f>+AVERAGE(N18,N28,N36)</f>
        <v>0.83250000000000002</v>
      </c>
      <c r="O37" s="272"/>
      <c r="P37" s="271">
        <f>+AVERAGE(P18,P28,P36)</f>
        <v>0.94361111111111118</v>
      </c>
      <c r="Q37" s="272"/>
      <c r="R37" s="271">
        <f>+AVERAGE(R18,R28,R36)</f>
        <v>1</v>
      </c>
      <c r="S37" s="272"/>
      <c r="T37" s="271" t="e">
        <f>+AVERAGE(T18,T28,T36)</f>
        <v>#DIV/0!</v>
      </c>
      <c r="U37" s="272"/>
      <c r="V37" s="271" t="e">
        <f>(+V28+V36+V18)/3</f>
        <v>#DIV/0!</v>
      </c>
      <c r="W37" s="272"/>
      <c r="X37" s="33" t="e">
        <f>(+X28+X36+X18)/3</f>
        <v>#DIV/0!</v>
      </c>
      <c r="Z37" s="25" t="e">
        <f>(+Z28+Z36+Z18)/3</f>
        <v>#DIV/0!</v>
      </c>
      <c r="AC37" s="25" t="e">
        <f>(+AC28+AC36+AC18)/3</f>
        <v>#DIV/0!</v>
      </c>
      <c r="AD37" s="172" t="e">
        <f>(+AD28+AD36+AD18)/3</f>
        <v>#DIV/0!</v>
      </c>
    </row>
    <row r="38" spans="2:35" x14ac:dyDescent="0.25">
      <c r="F38" s="6"/>
      <c r="G38" s="6"/>
    </row>
    <row r="39" spans="2:35" ht="15.75" thickBot="1" x14ac:dyDescent="0.3">
      <c r="F39" s="6"/>
      <c r="G39" s="6"/>
    </row>
    <row r="40" spans="2:35" ht="15.75" thickBot="1" x14ac:dyDescent="0.3">
      <c r="E40" s="209" t="s">
        <v>62</v>
      </c>
      <c r="F40" s="210"/>
      <c r="G40" s="210"/>
      <c r="H40" s="210"/>
      <c r="I40" s="210"/>
      <c r="J40" s="211"/>
      <c r="K40" s="209" t="s">
        <v>157</v>
      </c>
      <c r="L40" s="210"/>
      <c r="M40" s="211"/>
    </row>
    <row r="41" spans="2:35" x14ac:dyDescent="0.25">
      <c r="F41" s="6"/>
      <c r="G41" s="6"/>
      <c r="I41" s="46"/>
      <c r="J41" s="46"/>
      <c r="K41" s="46"/>
      <c r="L41" s="46"/>
      <c r="M41" s="46"/>
      <c r="N41" s="46"/>
      <c r="O41" s="46"/>
      <c r="P41" s="46"/>
      <c r="Q41" s="46"/>
      <c r="R41" s="46"/>
      <c r="S41" s="46"/>
      <c r="T41" s="46"/>
      <c r="U41" s="46"/>
      <c r="V41" s="46"/>
      <c r="W41" s="46"/>
      <c r="X41" s="45"/>
      <c r="Y41" s="46"/>
      <c r="Z41" s="46"/>
      <c r="AA41" s="46"/>
      <c r="AB41" s="46"/>
      <c r="AC41" s="46"/>
      <c r="AD41" s="46"/>
    </row>
    <row r="42" spans="2:35" x14ac:dyDescent="0.25">
      <c r="F42" s="6"/>
      <c r="G42" s="6"/>
    </row>
    <row r="43" spans="2:35" x14ac:dyDescent="0.25">
      <c r="F43" s="6"/>
      <c r="G43" s="6"/>
    </row>
    <row r="44" spans="2:35" x14ac:dyDescent="0.25">
      <c r="F44" s="6"/>
      <c r="G44" s="6"/>
    </row>
    <row r="45" spans="2:35" x14ac:dyDescent="0.25">
      <c r="F45" s="6"/>
      <c r="G45" s="6"/>
    </row>
    <row r="46" spans="2:35" x14ac:dyDescent="0.25">
      <c r="F46" s="6"/>
      <c r="G46" s="6"/>
    </row>
    <row r="47" spans="2:35" x14ac:dyDescent="0.25">
      <c r="F47" s="6"/>
      <c r="G47" s="6"/>
    </row>
    <row r="48" spans="2:35" x14ac:dyDescent="0.25">
      <c r="F48" s="6"/>
      <c r="G48" s="6"/>
    </row>
    <row r="49" spans="6:7" x14ac:dyDescent="0.25">
      <c r="F49" s="6"/>
      <c r="G49" s="6"/>
    </row>
    <row r="50" spans="6:7" x14ac:dyDescent="0.25">
      <c r="F50" s="6"/>
      <c r="G50" s="6"/>
    </row>
  </sheetData>
  <autoFilter ref="B5:AD38"/>
  <mergeCells count="242">
    <mergeCell ref="B1:K1"/>
    <mergeCell ref="B2:D2"/>
    <mergeCell ref="E2:F2"/>
    <mergeCell ref="I2:K2"/>
    <mergeCell ref="B3:D3"/>
    <mergeCell ref="E3:F3"/>
    <mergeCell ref="I3:K3"/>
    <mergeCell ref="B6:B17"/>
    <mergeCell ref="C6:C17"/>
    <mergeCell ref="D6:D17"/>
    <mergeCell ref="E6:E11"/>
    <mergeCell ref="L6:M6"/>
    <mergeCell ref="N6:O6"/>
    <mergeCell ref="I9:J9"/>
    <mergeCell ref="L9:M9"/>
    <mergeCell ref="N9:O9"/>
    <mergeCell ref="E12:E14"/>
    <mergeCell ref="V7:W7"/>
    <mergeCell ref="I8:J8"/>
    <mergeCell ref="L8:M8"/>
    <mergeCell ref="N8:O8"/>
    <mergeCell ref="P8:Q8"/>
    <mergeCell ref="R8:S8"/>
    <mergeCell ref="T8:U8"/>
    <mergeCell ref="V8:W8"/>
    <mergeCell ref="P6:Q6"/>
    <mergeCell ref="R6:S6"/>
    <mergeCell ref="T6:U6"/>
    <mergeCell ref="V6:W6"/>
    <mergeCell ref="L7:M7"/>
    <mergeCell ref="N7:O7"/>
    <mergeCell ref="P7:Q7"/>
    <mergeCell ref="R7:S7"/>
    <mergeCell ref="T7:U7"/>
    <mergeCell ref="V10:W10"/>
    <mergeCell ref="I11:J11"/>
    <mergeCell ref="L11:M11"/>
    <mergeCell ref="N11:O11"/>
    <mergeCell ref="P11:Q11"/>
    <mergeCell ref="R11:S11"/>
    <mergeCell ref="T11:U11"/>
    <mergeCell ref="V11:W11"/>
    <mergeCell ref="P9:Q9"/>
    <mergeCell ref="R9:S9"/>
    <mergeCell ref="T9:U9"/>
    <mergeCell ref="V9:W9"/>
    <mergeCell ref="I10:J10"/>
    <mergeCell ref="L10:M10"/>
    <mergeCell ref="N10:O10"/>
    <mergeCell ref="P10:Q10"/>
    <mergeCell ref="R10:S10"/>
    <mergeCell ref="T10:U10"/>
    <mergeCell ref="V12:W12"/>
    <mergeCell ref="I13:J13"/>
    <mergeCell ref="L13:M13"/>
    <mergeCell ref="N13:O13"/>
    <mergeCell ref="P13:Q13"/>
    <mergeCell ref="R13:S13"/>
    <mergeCell ref="T13:U13"/>
    <mergeCell ref="V13:W13"/>
    <mergeCell ref="I12:J12"/>
    <mergeCell ref="L12:M12"/>
    <mergeCell ref="N12:O12"/>
    <mergeCell ref="P12:Q12"/>
    <mergeCell ref="R12:S12"/>
    <mergeCell ref="T12:U12"/>
    <mergeCell ref="L16:M16"/>
    <mergeCell ref="N16:O16"/>
    <mergeCell ref="P16:Q16"/>
    <mergeCell ref="R16:S16"/>
    <mergeCell ref="T16:U16"/>
    <mergeCell ref="V16:W16"/>
    <mergeCell ref="V14:W14"/>
    <mergeCell ref="E15:E16"/>
    <mergeCell ref="I15:J15"/>
    <mergeCell ref="L15:M15"/>
    <mergeCell ref="N15:O15"/>
    <mergeCell ref="P15:Q15"/>
    <mergeCell ref="R15:S15"/>
    <mergeCell ref="T15:U15"/>
    <mergeCell ref="V15:W15"/>
    <mergeCell ref="I16:J16"/>
    <mergeCell ref="I14:J14"/>
    <mergeCell ref="L14:M14"/>
    <mergeCell ref="N14:O14"/>
    <mergeCell ref="P14:Q14"/>
    <mergeCell ref="R14:S14"/>
    <mergeCell ref="T14:U14"/>
    <mergeCell ref="V17:W17"/>
    <mergeCell ref="I18:J18"/>
    <mergeCell ref="L18:M18"/>
    <mergeCell ref="N18:O18"/>
    <mergeCell ref="P18:Q18"/>
    <mergeCell ref="R18:S18"/>
    <mergeCell ref="T18:U18"/>
    <mergeCell ref="V18:W18"/>
    <mergeCell ref="I17:J17"/>
    <mergeCell ref="L17:M17"/>
    <mergeCell ref="N17:O17"/>
    <mergeCell ref="P17:Q17"/>
    <mergeCell ref="R17:S17"/>
    <mergeCell ref="T17:U17"/>
    <mergeCell ref="B19:B27"/>
    <mergeCell ref="C19:C27"/>
    <mergeCell ref="D19:D27"/>
    <mergeCell ref="E19:E22"/>
    <mergeCell ref="L19:M19"/>
    <mergeCell ref="N19:O19"/>
    <mergeCell ref="I23:J23"/>
    <mergeCell ref="L23:M23"/>
    <mergeCell ref="N23:O23"/>
    <mergeCell ref="H20:H21"/>
    <mergeCell ref="P19:Q19"/>
    <mergeCell ref="R19:S19"/>
    <mergeCell ref="T19:U19"/>
    <mergeCell ref="G20:G22"/>
    <mergeCell ref="I20:J20"/>
    <mergeCell ref="L20:M20"/>
    <mergeCell ref="N20:O20"/>
    <mergeCell ref="P20:Q20"/>
    <mergeCell ref="R20:S20"/>
    <mergeCell ref="E26:E27"/>
    <mergeCell ref="I26:J26"/>
    <mergeCell ref="L26:M26"/>
    <mergeCell ref="N26:O26"/>
    <mergeCell ref="P26:Q26"/>
    <mergeCell ref="R26:S26"/>
    <mergeCell ref="T20:U20"/>
    <mergeCell ref="V20:W20"/>
    <mergeCell ref="I22:J22"/>
    <mergeCell ref="L22:M22"/>
    <mergeCell ref="N22:O22"/>
    <mergeCell ref="P22:Q22"/>
    <mergeCell ref="R22:S22"/>
    <mergeCell ref="T22:U22"/>
    <mergeCell ref="V22:W22"/>
    <mergeCell ref="I21:J21"/>
    <mergeCell ref="I27:J27"/>
    <mergeCell ref="L27:M27"/>
    <mergeCell ref="N27:O27"/>
    <mergeCell ref="P27:Q27"/>
    <mergeCell ref="R27:S27"/>
    <mergeCell ref="T27:U27"/>
    <mergeCell ref="V27:W27"/>
    <mergeCell ref="P23:Q23"/>
    <mergeCell ref="R23:S23"/>
    <mergeCell ref="T23:U23"/>
    <mergeCell ref="V23:W23"/>
    <mergeCell ref="L36:M36"/>
    <mergeCell ref="N36:O36"/>
    <mergeCell ref="P36:Q36"/>
    <mergeCell ref="R36:S36"/>
    <mergeCell ref="T36:U36"/>
    <mergeCell ref="V28:W28"/>
    <mergeCell ref="B29:B33"/>
    <mergeCell ref="C29:C35"/>
    <mergeCell ref="D29:D33"/>
    <mergeCell ref="E29:E33"/>
    <mergeCell ref="B34:B35"/>
    <mergeCell ref="D34:D35"/>
    <mergeCell ref="I35:J35"/>
    <mergeCell ref="L35:M35"/>
    <mergeCell ref="N35:O35"/>
    <mergeCell ref="I28:J28"/>
    <mergeCell ref="L28:M28"/>
    <mergeCell ref="N28:O28"/>
    <mergeCell ref="P28:Q28"/>
    <mergeCell ref="R28:S28"/>
    <mergeCell ref="T28:U28"/>
    <mergeCell ref="AF8:AG8"/>
    <mergeCell ref="AH8:AI8"/>
    <mergeCell ref="AF9:AG9"/>
    <mergeCell ref="AH9:AI9"/>
    <mergeCell ref="AF6:AG6"/>
    <mergeCell ref="AH6:AI6"/>
    <mergeCell ref="AF7:AG7"/>
    <mergeCell ref="AH7:AI7"/>
    <mergeCell ref="E40:J40"/>
    <mergeCell ref="K40:M40"/>
    <mergeCell ref="V36:W36"/>
    <mergeCell ref="F37:H37"/>
    <mergeCell ref="I37:J37"/>
    <mergeCell ref="L37:M37"/>
    <mergeCell ref="N37:O37"/>
    <mergeCell ref="P37:Q37"/>
    <mergeCell ref="R37:S37"/>
    <mergeCell ref="T37:U37"/>
    <mergeCell ref="V37:W37"/>
    <mergeCell ref="P35:Q35"/>
    <mergeCell ref="R35:S35"/>
    <mergeCell ref="T35:U35"/>
    <mergeCell ref="V35:W35"/>
    <mergeCell ref="I36:J36"/>
    <mergeCell ref="AF14:AG14"/>
    <mergeCell ref="AH14:AI14"/>
    <mergeCell ref="AF13:AG13"/>
    <mergeCell ref="AH13:AI13"/>
    <mergeCell ref="AF12:AG12"/>
    <mergeCell ref="AH12:AI12"/>
    <mergeCell ref="AF11:AG11"/>
    <mergeCell ref="AH11:AI11"/>
    <mergeCell ref="AF10:AG10"/>
    <mergeCell ref="AH10:AI10"/>
    <mergeCell ref="AF20:AG20"/>
    <mergeCell ref="AH20:AI20"/>
    <mergeCell ref="AF19:AG19"/>
    <mergeCell ref="AH19:AI19"/>
    <mergeCell ref="AF17:AG17"/>
    <mergeCell ref="AH17:AI17"/>
    <mergeCell ref="AF16:AG16"/>
    <mergeCell ref="AH16:AI16"/>
    <mergeCell ref="AF15:AG15"/>
    <mergeCell ref="AH15:AI15"/>
    <mergeCell ref="L21:M21"/>
    <mergeCell ref="N21:O21"/>
    <mergeCell ref="P21:Q21"/>
    <mergeCell ref="R21:S21"/>
    <mergeCell ref="T21:U21"/>
    <mergeCell ref="V21:W21"/>
    <mergeCell ref="AF27:AG27"/>
    <mergeCell ref="AH27:AI27"/>
    <mergeCell ref="AF26:AG26"/>
    <mergeCell ref="AH26:AI26"/>
    <mergeCell ref="AF23:AG23"/>
    <mergeCell ref="AH23:AI23"/>
    <mergeCell ref="AF22:AG22"/>
    <mergeCell ref="AH22:AI22"/>
    <mergeCell ref="AF21:AG21"/>
    <mergeCell ref="AH21:AI21"/>
    <mergeCell ref="T26:U26"/>
    <mergeCell ref="V26:W26"/>
    <mergeCell ref="R24:S24"/>
    <mergeCell ref="R25:S25"/>
    <mergeCell ref="E23:E25"/>
    <mergeCell ref="I24:J24"/>
    <mergeCell ref="I25:J25"/>
    <mergeCell ref="L24:M24"/>
    <mergeCell ref="L25:M25"/>
    <mergeCell ref="N24:O24"/>
    <mergeCell ref="N25:O25"/>
    <mergeCell ref="P24:Q24"/>
    <mergeCell ref="P25:Q25"/>
  </mergeCells>
  <pageMargins left="0.19685039370078741" right="0.15748031496062992" top="0.35433070866141736" bottom="0.35433070866141736" header="0.31496062992125984" footer="0.31496062992125984"/>
  <pageSetup paperSize="5" scale="37" orientation="landscape" r:id="rId1"/>
  <rowBreaks count="2" manualBreakCount="2">
    <brk id="18" min="1" max="23" man="1"/>
    <brk id="28" min="1" max="23"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
  <sheetViews>
    <sheetView workbookViewId="0">
      <selection activeCell="F6" sqref="F6"/>
    </sheetView>
  </sheetViews>
  <sheetFormatPr baseColWidth="10" defaultRowHeight="15" x14ac:dyDescent="0.25"/>
  <cols>
    <col min="2" max="2" width="11.42578125" style="66"/>
    <col min="4" max="6" width="11.42578125" style="66"/>
  </cols>
  <sheetData>
    <row r="1" spans="2:6" x14ac:dyDescent="0.25">
      <c r="B1" s="66">
        <v>0.65</v>
      </c>
      <c r="C1" s="68">
        <v>0.56000000000000005</v>
      </c>
      <c r="D1" s="66">
        <v>0.47</v>
      </c>
      <c r="E1" s="66">
        <v>0.42</v>
      </c>
      <c r="F1" s="66">
        <v>0.51</v>
      </c>
    </row>
    <row r="2" spans="2:6" x14ac:dyDescent="0.25">
      <c r="B2" s="66">
        <v>0.14000000000000001</v>
      </c>
      <c r="C2" s="68">
        <v>0.03</v>
      </c>
      <c r="D2" s="66">
        <v>0.06</v>
      </c>
      <c r="E2" s="66">
        <v>0.15</v>
      </c>
      <c r="F2" s="66">
        <v>7.0000000000000007E-2</v>
      </c>
    </row>
    <row r="3" spans="2:6" x14ac:dyDescent="0.25">
      <c r="B3" s="66">
        <v>0.05</v>
      </c>
      <c r="C3" s="68">
        <v>0.05</v>
      </c>
      <c r="D3" s="66">
        <v>0.03</v>
      </c>
      <c r="E3" s="66">
        <v>0.06</v>
      </c>
      <c r="F3" s="66">
        <v>0.02</v>
      </c>
    </row>
    <row r="4" spans="2:6" x14ac:dyDescent="0.25">
      <c r="B4" s="66">
        <v>0.04</v>
      </c>
      <c r="C4" s="68">
        <v>0.02</v>
      </c>
      <c r="D4" s="66">
        <v>0.02</v>
      </c>
      <c r="E4" s="66">
        <v>0.03</v>
      </c>
      <c r="F4" s="66">
        <v>0.03</v>
      </c>
    </row>
    <row r="5" spans="2:6" x14ac:dyDescent="0.25">
      <c r="B5" s="66">
        <v>0.12</v>
      </c>
      <c r="C5" s="68">
        <v>0.34</v>
      </c>
      <c r="D5" s="66">
        <v>0.41</v>
      </c>
      <c r="E5" s="66">
        <v>0.34</v>
      </c>
      <c r="F5" s="66">
        <v>0.37</v>
      </c>
    </row>
    <row r="6" spans="2:6" x14ac:dyDescent="0.25">
      <c r="B6" s="66">
        <f>AVERAGE(B1:B5)</f>
        <v>0.2</v>
      </c>
      <c r="C6" s="68">
        <f>AVERAGE(C1:C5)</f>
        <v>0.20000000000000004</v>
      </c>
      <c r="D6" s="68">
        <f>AVERAGE(D1:D5)</f>
        <v>0.19800000000000001</v>
      </c>
      <c r="E6" s="68">
        <f t="shared" ref="E6:F6" si="0">AVERAGE(E1:E5)</f>
        <v>0.2</v>
      </c>
      <c r="F6" s="68">
        <f t="shared" si="0"/>
        <v>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9</vt:i4>
      </vt:variant>
    </vt:vector>
  </HeadingPairs>
  <TitlesOfParts>
    <vt:vector size="13" baseType="lpstr">
      <vt:lpstr>2017</vt:lpstr>
      <vt:lpstr>2018</vt:lpstr>
      <vt:lpstr>2019</vt:lpstr>
      <vt:lpstr>Hoja1</vt:lpstr>
      <vt:lpstr>'2017'!Área_de_impresión</vt:lpstr>
      <vt:lpstr>'2018'!Área_de_impresión</vt:lpstr>
      <vt:lpstr>'2019'!Área_de_impresión</vt:lpstr>
      <vt:lpstr>'2017'!Print_Area</vt:lpstr>
      <vt:lpstr>'2018'!Print_Area</vt:lpstr>
      <vt:lpstr>'2019'!Print_Area</vt:lpstr>
      <vt:lpstr>'2017'!Print_Titles</vt:lpstr>
      <vt:lpstr>'2018'!Print_Titles</vt:lpstr>
      <vt:lpstr>'2019'!Print_Titles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ZFIP-SIG</cp:lastModifiedBy>
  <cp:lastPrinted>2016-08-21T21:33:06Z</cp:lastPrinted>
  <dcterms:created xsi:type="dcterms:W3CDTF">2012-06-01T04:16:22Z</dcterms:created>
  <dcterms:modified xsi:type="dcterms:W3CDTF">2019-06-11T23:20:30Z</dcterms:modified>
</cp:coreProperties>
</file>