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ml.chartshapes+xml"/>
  <Override PartName="/xl/charts/chart9.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12.xml" ContentType="application/vnd.ms-office.chartstyle+xml"/>
  <Override PartName="/xl/charts/colors12.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6.xml" ContentType="application/vnd.ms-office.chartstyle+xml"/>
  <Override PartName="/xl/charts/colors6.xml" ContentType="application/vnd.ms-office.chartcolorstyle+xml"/>
  <Override PartName="/xl/charts/style5.xml" ContentType="application/vnd.ms-office.chartstyle+xml"/>
  <Override PartName="/xl/charts/colors5.xml" ContentType="application/vnd.ms-office.chartcolorstyle+xml"/>
  <Override PartName="/xl/charts/style8.xml" ContentType="application/vnd.ms-office.chartstyle+xml"/>
  <Override PartName="/xl/charts/colors8.xml" ContentType="application/vnd.ms-office.chartcolorstyle+xml"/>
  <Override PartName="/xl/charts/style7.xml" ContentType="application/vnd.ms-office.chartstyle+xml"/>
  <Override PartName="/xl/charts/colors7.xml" ContentType="application/vnd.ms-office.chartcolorstyle+xml"/>
  <Override PartName="/xl/charts/style11.xml" ContentType="application/vnd.ms-office.chartstyle+xml"/>
  <Override PartName="/xl/charts/colors1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2000" windowHeight="4935"/>
  </bookViews>
  <sheets>
    <sheet name="IND.2023" sheetId="1" r:id="rId1"/>
    <sheet name="TABLERO DE INDICADORES" sheetId="2" r:id="rId2"/>
    <sheet name="VALORACIONES" sheetId="3" r:id="rId3"/>
  </sheets>
  <definedNames>
    <definedName name="_xlnm.Print_Area" localSheetId="0">IND.2023!$A$1:$BO$50</definedName>
  </definedNames>
  <calcPr calcId="145621"/>
</workbook>
</file>

<file path=xl/calcChain.xml><?xml version="1.0" encoding="utf-8"?>
<calcChain xmlns="http://schemas.openxmlformats.org/spreadsheetml/2006/main">
  <c r="BJ29" i="1" l="1"/>
  <c r="BG45" i="1"/>
  <c r="AI45" i="1"/>
  <c r="BG38" i="1"/>
  <c r="AI38" i="1"/>
  <c r="BG41" i="1"/>
  <c r="BC41" i="1"/>
  <c r="AY41" i="1"/>
  <c r="AU41" i="1"/>
  <c r="AQ41" i="1"/>
  <c r="AM41" i="1"/>
  <c r="AI41" i="1"/>
  <c r="AE41" i="1"/>
  <c r="AA41" i="1"/>
  <c r="W41" i="1"/>
  <c r="S41" i="1"/>
  <c r="O41" i="1"/>
  <c r="BJ41" i="1"/>
  <c r="BK39" i="1"/>
  <c r="BK38" i="1"/>
  <c r="BJ38" i="1"/>
  <c r="BK33" i="1"/>
  <c r="BJ33" i="1"/>
  <c r="BG34" i="1"/>
  <c r="BG33" i="1"/>
  <c r="BC34" i="1"/>
  <c r="BC33" i="1"/>
  <c r="AY34" i="1"/>
  <c r="AY33" i="1"/>
  <c r="AU34" i="1"/>
  <c r="AU33" i="1"/>
  <c r="AQ34" i="1"/>
  <c r="AQ33" i="1"/>
  <c r="AM34" i="1"/>
  <c r="AM33" i="1"/>
  <c r="AI34" i="1"/>
  <c r="AI33" i="1"/>
  <c r="AE34" i="1"/>
  <c r="AE33" i="1"/>
  <c r="AA34" i="1"/>
  <c r="AA33" i="1"/>
  <c r="W34" i="1"/>
  <c r="W33" i="1"/>
  <c r="S34" i="1"/>
  <c r="S33" i="1"/>
  <c r="O33" i="1"/>
  <c r="O34" i="1"/>
  <c r="BH19" i="1"/>
  <c r="BH18" i="1"/>
  <c r="BD19" i="1"/>
  <c r="BD18" i="1"/>
  <c r="AZ19" i="1"/>
  <c r="AZ18" i="1"/>
  <c r="AV19" i="1"/>
  <c r="AV18" i="1"/>
  <c r="AR19" i="1"/>
  <c r="AR18" i="1"/>
  <c r="AN19" i="1"/>
  <c r="AN18" i="1"/>
  <c r="AJ19" i="1"/>
  <c r="AJ18" i="1"/>
  <c r="AF19" i="1"/>
  <c r="AF18" i="1"/>
  <c r="AB19" i="1"/>
  <c r="AB18" i="1"/>
  <c r="X19" i="1"/>
  <c r="X18" i="1"/>
  <c r="T19" i="1"/>
  <c r="T18" i="1"/>
  <c r="P19" i="1"/>
  <c r="P18" i="1"/>
  <c r="M39" i="1"/>
  <c r="M27" i="1"/>
  <c r="M26" i="1"/>
  <c r="M25" i="1"/>
  <c r="M21" i="1"/>
  <c r="M13" i="1"/>
  <c r="M12" i="1"/>
  <c r="BI39" i="1"/>
  <c r="BH39" i="1"/>
  <c r="BE39" i="1"/>
  <c r="BD39" i="1"/>
  <c r="BA39" i="1"/>
  <c r="AZ39" i="1"/>
  <c r="AW39" i="1"/>
  <c r="AV39" i="1"/>
  <c r="AS39" i="1"/>
  <c r="AR39" i="1"/>
  <c r="AO39" i="1"/>
  <c r="AN39" i="1"/>
  <c r="AK39" i="1"/>
  <c r="AJ39" i="1"/>
  <c r="AG39" i="1"/>
  <c r="AF39" i="1"/>
  <c r="AC39" i="1"/>
  <c r="AB39" i="1"/>
  <c r="Y39" i="1"/>
  <c r="X39" i="1"/>
  <c r="U39" i="1"/>
  <c r="T39" i="1"/>
  <c r="P39" i="1" l="1"/>
  <c r="BJ42" i="1"/>
  <c r="BK42" i="1" s="1"/>
  <c r="BL42" i="1"/>
  <c r="BH42" i="1"/>
  <c r="BD42" i="1"/>
  <c r="AZ42" i="1"/>
  <c r="AV42" i="1"/>
  <c r="AR42" i="1"/>
  <c r="AN42" i="1"/>
  <c r="AJ42" i="1"/>
  <c r="AF42" i="1"/>
  <c r="AB42" i="1"/>
  <c r="X42" i="1"/>
  <c r="T42" i="1"/>
  <c r="I39" i="1"/>
  <c r="P42" i="1"/>
  <c r="M42" i="1"/>
  <c r="M23" i="1"/>
  <c r="BM42" i="1" l="1"/>
  <c r="I44" i="1"/>
  <c r="I37" i="1"/>
  <c r="D20" i="3" l="1"/>
  <c r="C20" i="3"/>
  <c r="C19" i="3"/>
  <c r="D18" i="3"/>
  <c r="C18" i="3"/>
  <c r="B5" i="3"/>
  <c r="B4" i="3"/>
  <c r="C25" i="2"/>
  <c r="B25" i="2"/>
  <c r="B21" i="2"/>
  <c r="D49" i="1"/>
  <c r="D48" i="1"/>
  <c r="D47" i="1"/>
  <c r="BJ46" i="1"/>
  <c r="BK46" i="1" s="1"/>
  <c r="BH46" i="1"/>
  <c r="BD46" i="1"/>
  <c r="AZ46" i="1"/>
  <c r="AV46" i="1"/>
  <c r="AR46" i="1"/>
  <c r="AN46" i="1"/>
  <c r="AJ46" i="1"/>
  <c r="AF46" i="1"/>
  <c r="AB46" i="1"/>
  <c r="X46" i="1"/>
  <c r="T46" i="1"/>
  <c r="P46" i="1"/>
  <c r="M46" i="1"/>
  <c r="BJ45" i="1"/>
  <c r="BK45" i="1" s="1"/>
  <c r="BI45" i="1"/>
  <c r="AK45" i="1"/>
  <c r="M45" i="1"/>
  <c r="BJ44" i="1"/>
  <c r="BK44" i="1" s="1"/>
  <c r="BH44" i="1"/>
  <c r="BD44" i="1"/>
  <c r="AZ44" i="1"/>
  <c r="AV44" i="1"/>
  <c r="AR44" i="1"/>
  <c r="AN44" i="1"/>
  <c r="AJ44" i="1"/>
  <c r="AF44" i="1"/>
  <c r="AB44" i="1"/>
  <c r="X44" i="1"/>
  <c r="T44" i="1"/>
  <c r="P44" i="1"/>
  <c r="M44" i="1"/>
  <c r="BL43" i="1"/>
  <c r="BJ43" i="1"/>
  <c r="BK43" i="1" s="1"/>
  <c r="BH43" i="1"/>
  <c r="BD43" i="1"/>
  <c r="AZ43" i="1"/>
  <c r="AV43" i="1"/>
  <c r="AR43" i="1"/>
  <c r="AN43" i="1"/>
  <c r="AJ43" i="1"/>
  <c r="AF43" i="1"/>
  <c r="AB43" i="1"/>
  <c r="X43" i="1"/>
  <c r="T43" i="1"/>
  <c r="P43" i="1"/>
  <c r="M43" i="1"/>
  <c r="BI41" i="1"/>
  <c r="BE41" i="1"/>
  <c r="BA41" i="1"/>
  <c r="AW41" i="1"/>
  <c r="AS41" i="1"/>
  <c r="AO41" i="1"/>
  <c r="AK41" i="1"/>
  <c r="AG41" i="1"/>
  <c r="AC41" i="1"/>
  <c r="Y41" i="1"/>
  <c r="U41" i="1"/>
  <c r="Q41" i="1"/>
  <c r="M41" i="1"/>
  <c r="BL40" i="1"/>
  <c r="BJ40" i="1"/>
  <c r="BK40" i="1" s="1"/>
  <c r="BI40" i="1"/>
  <c r="BH40" i="1"/>
  <c r="AW40" i="1"/>
  <c r="AV40" i="1"/>
  <c r="AK40" i="1"/>
  <c r="AJ40" i="1"/>
  <c r="Y40" i="1"/>
  <c r="X40" i="1"/>
  <c r="M40" i="1"/>
  <c r="BL39" i="1"/>
  <c r="BJ39" i="1"/>
  <c r="Q39" i="1"/>
  <c r="BM39" i="1" s="1"/>
  <c r="BL38" i="1"/>
  <c r="BI38" i="1"/>
  <c r="AK38" i="1"/>
  <c r="M38" i="1"/>
  <c r="L38" i="1"/>
  <c r="BL37" i="1"/>
  <c r="BJ37" i="1"/>
  <c r="BK37" i="1" s="1"/>
  <c r="BH37" i="1"/>
  <c r="AV37" i="1"/>
  <c r="AJ37" i="1"/>
  <c r="X37" i="1"/>
  <c r="M37" i="1"/>
  <c r="BJ36" i="1"/>
  <c r="BK36" i="1" s="1"/>
  <c r="BH36" i="1"/>
  <c r="BD36" i="1"/>
  <c r="AZ36" i="1"/>
  <c r="AV36" i="1"/>
  <c r="AR36" i="1"/>
  <c r="AN36" i="1"/>
  <c r="AJ36" i="1"/>
  <c r="AF36" i="1"/>
  <c r="AB36" i="1"/>
  <c r="X36" i="1"/>
  <c r="T36" i="1"/>
  <c r="P36" i="1"/>
  <c r="M36" i="1"/>
  <c r="BJ35" i="1"/>
  <c r="BK35" i="1" s="1"/>
  <c r="BH35" i="1"/>
  <c r="BD35" i="1"/>
  <c r="AZ35" i="1"/>
  <c r="AV35" i="1"/>
  <c r="AR35" i="1"/>
  <c r="AN35" i="1"/>
  <c r="AJ35" i="1"/>
  <c r="AF35" i="1"/>
  <c r="AB35" i="1"/>
  <c r="X35" i="1"/>
  <c r="T35" i="1"/>
  <c r="P35" i="1"/>
  <c r="M35" i="1"/>
  <c r="BE34" i="1"/>
  <c r="BA34" i="1"/>
  <c r="AW34" i="1"/>
  <c r="AS34" i="1"/>
  <c r="AO34" i="1"/>
  <c r="AK34" i="1"/>
  <c r="AG34" i="1"/>
  <c r="AC34" i="1"/>
  <c r="Y34" i="1"/>
  <c r="U34" i="1"/>
  <c r="Q34" i="1"/>
  <c r="M34" i="1"/>
  <c r="I34" i="1"/>
  <c r="BL33" i="1"/>
  <c r="BO33" i="1" s="1"/>
  <c r="C32" i="2" s="1"/>
  <c r="E32" i="2" s="1"/>
  <c r="BI33" i="1"/>
  <c r="BE33" i="1"/>
  <c r="BA33" i="1"/>
  <c r="AW33" i="1"/>
  <c r="AS33" i="1"/>
  <c r="AO33" i="1"/>
  <c r="AK33" i="1"/>
  <c r="AG33" i="1"/>
  <c r="AC33" i="1"/>
  <c r="Y33" i="1"/>
  <c r="U33" i="1"/>
  <c r="Q33" i="1"/>
  <c r="M33" i="1"/>
  <c r="L33" i="1"/>
  <c r="I33" i="1"/>
  <c r="BJ32" i="1"/>
  <c r="BK32" i="1" s="1"/>
  <c r="BH32" i="1"/>
  <c r="BD32" i="1"/>
  <c r="AZ32" i="1"/>
  <c r="AV32" i="1"/>
  <c r="AR32" i="1"/>
  <c r="AN32" i="1"/>
  <c r="AJ32" i="1"/>
  <c r="AF32" i="1"/>
  <c r="AB32" i="1"/>
  <c r="X32" i="1"/>
  <c r="T32" i="1"/>
  <c r="P32" i="1"/>
  <c r="M32" i="1"/>
  <c r="BJ31" i="1"/>
  <c r="BK31" i="1" s="1"/>
  <c r="BH31" i="1"/>
  <c r="BD31" i="1"/>
  <c r="AZ31" i="1"/>
  <c r="AV31" i="1"/>
  <c r="AR31" i="1"/>
  <c r="AN31" i="1"/>
  <c r="AJ31" i="1"/>
  <c r="AF31" i="1"/>
  <c r="AB31" i="1"/>
  <c r="X31" i="1"/>
  <c r="T31" i="1"/>
  <c r="P31" i="1"/>
  <c r="M31" i="1"/>
  <c r="I31" i="1"/>
  <c r="BJ30" i="1"/>
  <c r="BK30" i="1" s="1"/>
  <c r="BH30" i="1"/>
  <c r="BD30" i="1"/>
  <c r="AZ30" i="1"/>
  <c r="AV30" i="1"/>
  <c r="AR30" i="1"/>
  <c r="AN30" i="1"/>
  <c r="AJ30" i="1"/>
  <c r="AF30" i="1"/>
  <c r="AB30" i="1"/>
  <c r="X30" i="1"/>
  <c r="T30" i="1"/>
  <c r="P30" i="1"/>
  <c r="M30" i="1"/>
  <c r="V29" i="1"/>
  <c r="I29" i="1"/>
  <c r="BL28" i="1"/>
  <c r="BJ28" i="1"/>
  <c r="BK28" i="1" s="1"/>
  <c r="AZ28" i="1"/>
  <c r="AJ28" i="1"/>
  <c r="T28" i="1"/>
  <c r="M28" i="1"/>
  <c r="AV28" i="1" s="1"/>
  <c r="BJ27" i="1"/>
  <c r="BK27" i="1" s="1"/>
  <c r="BH27" i="1"/>
  <c r="BD27" i="1"/>
  <c r="AZ27" i="1"/>
  <c r="AV27" i="1"/>
  <c r="AR27" i="1"/>
  <c r="AN27" i="1"/>
  <c r="AJ27" i="1"/>
  <c r="AF27" i="1"/>
  <c r="AB27" i="1"/>
  <c r="X27" i="1"/>
  <c r="T27" i="1"/>
  <c r="P27" i="1"/>
  <c r="BJ26" i="1"/>
  <c r="BK26" i="1" s="1"/>
  <c r="BH26" i="1"/>
  <c r="BD26" i="1"/>
  <c r="AZ26" i="1"/>
  <c r="AV26" i="1"/>
  <c r="AR26" i="1"/>
  <c r="AN26" i="1"/>
  <c r="AJ26" i="1"/>
  <c r="AF26" i="1"/>
  <c r="AB26" i="1"/>
  <c r="X26" i="1"/>
  <c r="T26" i="1"/>
  <c r="P26" i="1"/>
  <c r="I26" i="1"/>
  <c r="BJ25" i="1"/>
  <c r="BK25" i="1" s="1"/>
  <c r="BH25" i="1"/>
  <c r="BD25" i="1"/>
  <c r="AZ25" i="1"/>
  <c r="AV25" i="1"/>
  <c r="AR25" i="1"/>
  <c r="AN25" i="1"/>
  <c r="AJ25" i="1"/>
  <c r="AF25" i="1"/>
  <c r="AB25" i="1"/>
  <c r="X25" i="1"/>
  <c r="T25" i="1"/>
  <c r="P25" i="1"/>
  <c r="BJ24" i="1"/>
  <c r="BK24" i="1" s="1"/>
  <c r="BH24" i="1"/>
  <c r="BD24" i="1"/>
  <c r="AZ24" i="1"/>
  <c r="AV24" i="1"/>
  <c r="AR24" i="1"/>
  <c r="AN24" i="1"/>
  <c r="AJ24" i="1"/>
  <c r="AF24" i="1"/>
  <c r="AB24" i="1"/>
  <c r="X24" i="1"/>
  <c r="T24" i="1"/>
  <c r="P24" i="1"/>
  <c r="M24" i="1"/>
  <c r="BL23" i="1"/>
  <c r="BJ23" i="1"/>
  <c r="BK23" i="1" s="1"/>
  <c r="BH23" i="1"/>
  <c r="AV23" i="1"/>
  <c r="BM23" i="1" s="1"/>
  <c r="AJ23" i="1"/>
  <c r="X23" i="1"/>
  <c r="I23" i="1"/>
  <c r="I47" i="1" s="1"/>
  <c r="BJ22" i="1"/>
  <c r="BK22" i="1" s="1"/>
  <c r="BH22" i="1"/>
  <c r="BD22" i="1"/>
  <c r="AZ22" i="1"/>
  <c r="AV22" i="1"/>
  <c r="AR22" i="1"/>
  <c r="AN22" i="1"/>
  <c r="AJ22" i="1"/>
  <c r="AF22" i="1"/>
  <c r="AB22" i="1"/>
  <c r="X22" i="1"/>
  <c r="T22" i="1"/>
  <c r="P22" i="1"/>
  <c r="M22" i="1"/>
  <c r="BK21" i="1"/>
  <c r="BJ21" i="1"/>
  <c r="AN21" i="1"/>
  <c r="BM21" i="1" s="1"/>
  <c r="I21" i="1"/>
  <c r="BL20" i="1"/>
  <c r="BJ20" i="1"/>
  <c r="BK20" i="1" s="1"/>
  <c r="BO20" i="1" s="1"/>
  <c r="C29" i="2" s="1"/>
  <c r="E29" i="2" s="1"/>
  <c r="BH20" i="1"/>
  <c r="AV20" i="1"/>
  <c r="AJ20" i="1"/>
  <c r="X20" i="1"/>
  <c r="BM20" i="1" s="1"/>
  <c r="BN20" i="1" s="1"/>
  <c r="B29" i="2" s="1"/>
  <c r="D29" i="2" s="1"/>
  <c r="M20" i="1"/>
  <c r="I20" i="1"/>
  <c r="BI19" i="1"/>
  <c r="BE19" i="1"/>
  <c r="BA19" i="1"/>
  <c r="AW19" i="1"/>
  <c r="AS19" i="1"/>
  <c r="AO19" i="1"/>
  <c r="AK19" i="1"/>
  <c r="AG19" i="1"/>
  <c r="AC19" i="1"/>
  <c r="Y19" i="1"/>
  <c r="U19" i="1"/>
  <c r="Q19" i="1"/>
  <c r="M19" i="1"/>
  <c r="BI18" i="1"/>
  <c r="BE18" i="1"/>
  <c r="BA18" i="1"/>
  <c r="AW18" i="1"/>
  <c r="AS18" i="1"/>
  <c r="AO18" i="1"/>
  <c r="AK18" i="1"/>
  <c r="AG18" i="1"/>
  <c r="AC18" i="1"/>
  <c r="Y18" i="1"/>
  <c r="U18" i="1"/>
  <c r="Q18" i="1"/>
  <c r="M18" i="1"/>
  <c r="I18" i="1"/>
  <c r="BL17" i="1"/>
  <c r="BJ17" i="1"/>
  <c r="BK17" i="1" s="1"/>
  <c r="BO17" i="1" s="1"/>
  <c r="C28" i="2" s="1"/>
  <c r="E28" i="2" s="1"/>
  <c r="BH17" i="1"/>
  <c r="AV17" i="1"/>
  <c r="AJ17" i="1"/>
  <c r="X17" i="1"/>
  <c r="BM17" i="1" s="1"/>
  <c r="BN17" i="1" s="1"/>
  <c r="B28" i="2" s="1"/>
  <c r="D28" i="2" s="1"/>
  <c r="M17" i="1"/>
  <c r="I17" i="1"/>
  <c r="BL16" i="1"/>
  <c r="BJ16" i="1"/>
  <c r="BK16" i="1" s="1"/>
  <c r="BO15" i="1" s="1"/>
  <c r="O27" i="2" s="1"/>
  <c r="Q27" i="2" s="1"/>
  <c r="BH16" i="1"/>
  <c r="AV16" i="1"/>
  <c r="AJ16" i="1"/>
  <c r="X16" i="1"/>
  <c r="M16" i="1"/>
  <c r="BM15" i="1"/>
  <c r="BK15" i="1"/>
  <c r="BJ15" i="1"/>
  <c r="BI15" i="1"/>
  <c r="BH15" i="1"/>
  <c r="M15" i="1"/>
  <c r="I15" i="1"/>
  <c r="BL14" i="1"/>
  <c r="BJ14" i="1"/>
  <c r="BK14" i="1" s="1"/>
  <c r="BH14" i="1"/>
  <c r="AV14" i="1"/>
  <c r="AJ14" i="1"/>
  <c r="X14" i="1"/>
  <c r="BM14" i="1" s="1"/>
  <c r="M14" i="1"/>
  <c r="BK13" i="1"/>
  <c r="BJ13" i="1"/>
  <c r="AN13" i="1"/>
  <c r="BM13" i="1" s="1"/>
  <c r="BJ12" i="1"/>
  <c r="BK12" i="1" s="1"/>
  <c r="AJ12" i="1"/>
  <c r="BM12" i="1" s="1"/>
  <c r="BM11" i="1"/>
  <c r="BL11" i="1"/>
  <c r="BJ11" i="1"/>
  <c r="BK11" i="1" s="1"/>
  <c r="BH11" i="1"/>
  <c r="AV11" i="1"/>
  <c r="AJ11" i="1"/>
  <c r="X11" i="1"/>
  <c r="M11" i="1"/>
  <c r="I11" i="1"/>
  <c r="BJ10" i="1"/>
  <c r="BK10" i="1" s="1"/>
  <c r="BH10" i="1"/>
  <c r="AV10" i="1"/>
  <c r="AJ10" i="1"/>
  <c r="BM10" i="1" s="1"/>
  <c r="X10" i="1"/>
  <c r="M10" i="1"/>
  <c r="BJ9" i="1"/>
  <c r="BK9" i="1" s="1"/>
  <c r="M9" i="1"/>
  <c r="BD9" i="1" s="1"/>
  <c r="I9" i="1"/>
  <c r="BM45" i="1" l="1"/>
  <c r="BM46" i="1"/>
  <c r="BO44" i="1"/>
  <c r="O34" i="2" s="1"/>
  <c r="Q34" i="2" s="1"/>
  <c r="Y34" i="2" s="1"/>
  <c r="BM44" i="1"/>
  <c r="BM43" i="1"/>
  <c r="BM41" i="1"/>
  <c r="BK41" i="1"/>
  <c r="BO39" i="1" s="1"/>
  <c r="O33" i="2" s="1"/>
  <c r="Q33" i="2" s="1"/>
  <c r="W33" i="2" s="1"/>
  <c r="BM40" i="1"/>
  <c r="BM38" i="1"/>
  <c r="BO37" i="1"/>
  <c r="C33" i="2" s="1"/>
  <c r="E33" i="2" s="1"/>
  <c r="M33" i="2" s="1"/>
  <c r="BM37" i="1"/>
  <c r="BM36" i="1"/>
  <c r="BM35" i="1"/>
  <c r="BM33" i="1"/>
  <c r="BN33" i="1" s="1"/>
  <c r="B32" i="2" s="1"/>
  <c r="D32" i="2" s="1"/>
  <c r="G32" i="2" s="1"/>
  <c r="BJ34" i="1"/>
  <c r="BK34" i="1" s="1"/>
  <c r="BO34" i="1" s="1"/>
  <c r="O32" i="2" s="1"/>
  <c r="Q32" i="2" s="1"/>
  <c r="Y32" i="2" s="1"/>
  <c r="BI34" i="1"/>
  <c r="BM34" i="1" s="1"/>
  <c r="BM32" i="1"/>
  <c r="BM31" i="1"/>
  <c r="BM30" i="1"/>
  <c r="BO31" i="1"/>
  <c r="O31" i="2" s="1"/>
  <c r="Q31" i="2" s="1"/>
  <c r="W31" i="2" s="1"/>
  <c r="Z29" i="1"/>
  <c r="AD29" i="1" s="1"/>
  <c r="AH29" i="1" s="1"/>
  <c r="AL29" i="1" s="1"/>
  <c r="AP29" i="1" s="1"/>
  <c r="AT29" i="1" s="1"/>
  <c r="AX29" i="1" s="1"/>
  <c r="BB29" i="1" s="1"/>
  <c r="BF29" i="1" s="1"/>
  <c r="BM26" i="1"/>
  <c r="BO26" i="1"/>
  <c r="O30" i="2" s="1"/>
  <c r="Q30" i="2" s="1"/>
  <c r="Y30" i="2" s="1"/>
  <c r="BM27" i="1"/>
  <c r="BM24" i="1"/>
  <c r="BO23" i="1"/>
  <c r="C30" i="2" s="1"/>
  <c r="E30" i="2" s="1"/>
  <c r="K30" i="2" s="1"/>
  <c r="BM22" i="1"/>
  <c r="BN21" i="1" s="1"/>
  <c r="N29" i="2" s="1"/>
  <c r="P29" i="2" s="1"/>
  <c r="U29" i="2" s="1"/>
  <c r="BO21" i="1"/>
  <c r="O29" i="2" s="1"/>
  <c r="Q29" i="2" s="1"/>
  <c r="W29" i="2" s="1"/>
  <c r="BM19" i="1"/>
  <c r="BM18" i="1"/>
  <c r="BJ18" i="1"/>
  <c r="BK18" i="1" s="1"/>
  <c r="BJ19" i="1"/>
  <c r="BK19" i="1" s="1"/>
  <c r="BM16" i="1"/>
  <c r="BN15" i="1" s="1"/>
  <c r="N27" i="2" s="1"/>
  <c r="P27" i="2" s="1"/>
  <c r="U27" i="2" s="1"/>
  <c r="BO11" i="1"/>
  <c r="C27" i="2" s="1"/>
  <c r="E27" i="2" s="1"/>
  <c r="K27" i="2" s="1"/>
  <c r="BO9" i="1"/>
  <c r="O26" i="2" s="1"/>
  <c r="Q26" i="2" s="1"/>
  <c r="W26" i="2" s="1"/>
  <c r="BM25" i="1"/>
  <c r="BN11" i="1"/>
  <c r="B27" i="2" s="1"/>
  <c r="D27" i="2" s="1"/>
  <c r="G27" i="2" s="1"/>
  <c r="BH9" i="1"/>
  <c r="P9" i="1"/>
  <c r="AF9" i="1"/>
  <c r="AV9" i="1"/>
  <c r="AB9" i="1"/>
  <c r="T9" i="1"/>
  <c r="AJ9" i="1"/>
  <c r="AZ9" i="1"/>
  <c r="AR9" i="1"/>
  <c r="X9" i="1"/>
  <c r="AN9" i="1"/>
  <c r="I48" i="1"/>
  <c r="X28" i="1"/>
  <c r="AN28" i="1"/>
  <c r="BD28" i="1"/>
  <c r="AB28" i="1"/>
  <c r="BH28" i="1"/>
  <c r="I49" i="1"/>
  <c r="AR28" i="1"/>
  <c r="P28" i="1"/>
  <c r="AF28" i="1"/>
  <c r="W27" i="2"/>
  <c r="Y27" i="2"/>
  <c r="G28" i="2"/>
  <c r="I28" i="2"/>
  <c r="G29" i="2"/>
  <c r="I29" i="2"/>
  <c r="K28" i="2"/>
  <c r="M28" i="2"/>
  <c r="K29" i="2"/>
  <c r="M29" i="2"/>
  <c r="K32" i="2"/>
  <c r="M32" i="2"/>
  <c r="BN44" i="1" l="1"/>
  <c r="N34" i="2" s="1"/>
  <c r="P34" i="2" s="1"/>
  <c r="S34" i="2" s="1"/>
  <c r="W34" i="2"/>
  <c r="BN37" i="1"/>
  <c r="B33" i="2" s="1"/>
  <c r="D33" i="2" s="1"/>
  <c r="G33" i="2" s="1"/>
  <c r="BN39" i="1"/>
  <c r="N33" i="2" s="1"/>
  <c r="P33" i="2" s="1"/>
  <c r="S33" i="2" s="1"/>
  <c r="K33" i="2"/>
  <c r="BN34" i="1"/>
  <c r="N32" i="2" s="1"/>
  <c r="P32" i="2" s="1"/>
  <c r="U32" i="2" s="1"/>
  <c r="I32" i="2"/>
  <c r="W32" i="2"/>
  <c r="BN31" i="1"/>
  <c r="N31" i="2" s="1"/>
  <c r="P31" i="2" s="1"/>
  <c r="S31" i="2" s="1"/>
  <c r="Y31" i="2"/>
  <c r="W30" i="2"/>
  <c r="BM28" i="1"/>
  <c r="BN26" i="1" s="1"/>
  <c r="N30" i="2" s="1"/>
  <c r="P30" i="2" s="1"/>
  <c r="U30" i="2" s="1"/>
  <c r="BN23" i="1"/>
  <c r="B30" i="2" s="1"/>
  <c r="D30" i="2" s="1"/>
  <c r="I30" i="2" s="1"/>
  <c r="Y29" i="2"/>
  <c r="S29" i="2"/>
  <c r="BN18" i="1"/>
  <c r="N28" i="2" s="1"/>
  <c r="P28" i="2" s="1"/>
  <c r="U28" i="2" s="1"/>
  <c r="BO18" i="1"/>
  <c r="O28" i="2" s="1"/>
  <c r="Q28" i="2" s="1"/>
  <c r="W28" i="2" s="1"/>
  <c r="S27" i="2"/>
  <c r="M27" i="2"/>
  <c r="I27" i="2"/>
  <c r="Y26" i="2"/>
  <c r="Y33" i="2"/>
  <c r="BM9" i="1"/>
  <c r="BN9" i="1" s="1"/>
  <c r="N26" i="2" s="1"/>
  <c r="P26" i="2" s="1"/>
  <c r="M30" i="2"/>
  <c r="U34" i="2" l="1"/>
  <c r="I33" i="2"/>
  <c r="U33" i="2"/>
  <c r="S32" i="2"/>
  <c r="U31" i="2"/>
  <c r="BM29" i="1"/>
  <c r="BN29" i="1" s="1"/>
  <c r="B31" i="2" s="1"/>
  <c r="D31" i="2" s="1"/>
  <c r="BK29" i="1"/>
  <c r="BO29" i="1" s="1"/>
  <c r="S30" i="2"/>
  <c r="G30" i="2"/>
  <c r="BN47" i="1"/>
  <c r="S28" i="2"/>
  <c r="Y28" i="2"/>
  <c r="BO48" i="1"/>
  <c r="BN48" i="1"/>
  <c r="S26" i="2"/>
  <c r="U26" i="2"/>
  <c r="C31" i="2" l="1"/>
  <c r="E31" i="2" s="1"/>
  <c r="BO47" i="1"/>
  <c r="BO49" i="1" s="1"/>
  <c r="C35" i="2" s="1"/>
  <c r="E35" i="2" s="1"/>
  <c r="I31" i="2"/>
  <c r="G31" i="2"/>
  <c r="BN49" i="1"/>
  <c r="B35" i="2" s="1"/>
  <c r="D35" i="2" s="1"/>
  <c r="I35" i="2" s="1"/>
  <c r="K35" i="2" l="1"/>
  <c r="M35" i="2"/>
  <c r="K31" i="2"/>
  <c r="M31" i="2"/>
  <c r="G35" i="2"/>
</calcChain>
</file>

<file path=xl/comments1.xml><?xml version="1.0" encoding="utf-8"?>
<comments xmlns="http://schemas.openxmlformats.org/spreadsheetml/2006/main">
  <authors>
    <author>ZFIP_Comercial</author>
    <author>ZFIP004</author>
  </authors>
  <commentList>
    <comment ref="V11" authorId="0">
      <text>
        <r>
          <rPr>
            <b/>
            <sz val="9"/>
            <color indexed="81"/>
            <rFont val="Tahoma"/>
            <family val="2"/>
          </rPr>
          <t>ZFIP_Comercial:</t>
        </r>
        <r>
          <rPr>
            <sz val="9"/>
            <color indexed="81"/>
            <rFont val="Tahoma"/>
            <family val="2"/>
          </rPr>
          <t xml:space="preserve">
oportunidad de cumplimiento del periodo</t>
        </r>
      </text>
    </comment>
    <comment ref="Y11" authorId="0">
      <text>
        <r>
          <rPr>
            <b/>
            <sz val="9"/>
            <color indexed="81"/>
            <rFont val="Tahoma"/>
            <family val="2"/>
          </rPr>
          <t>ZFIP_Comercial:</t>
        </r>
        <r>
          <rPr>
            <sz val="9"/>
            <color indexed="81"/>
            <rFont val="Tahoma"/>
            <family val="2"/>
          </rPr>
          <t xml:space="preserve">
Avance del plan a la fecha ascendente</t>
        </r>
      </text>
    </comment>
    <comment ref="AH11" authorId="0">
      <text>
        <r>
          <rPr>
            <b/>
            <sz val="9"/>
            <color indexed="81"/>
            <rFont val="Tahoma"/>
            <family val="2"/>
          </rPr>
          <t>ZFIP_Comercial:</t>
        </r>
        <r>
          <rPr>
            <sz val="9"/>
            <color indexed="81"/>
            <rFont val="Tahoma"/>
            <family val="2"/>
          </rPr>
          <t xml:space="preserve">
oportunidad de cumplimiento del periodo</t>
        </r>
      </text>
    </comment>
    <comment ref="AK11" authorId="0">
      <text>
        <r>
          <rPr>
            <b/>
            <sz val="9"/>
            <color indexed="81"/>
            <rFont val="Tahoma"/>
            <family val="2"/>
          </rPr>
          <t>ZFIP_Comercial:</t>
        </r>
        <r>
          <rPr>
            <sz val="9"/>
            <color indexed="81"/>
            <rFont val="Tahoma"/>
            <family val="2"/>
          </rPr>
          <t xml:space="preserve">
Avance del plan a la fecha ascendente</t>
        </r>
      </text>
    </comment>
    <comment ref="AT11" authorId="0">
      <text>
        <r>
          <rPr>
            <b/>
            <sz val="9"/>
            <color indexed="81"/>
            <rFont val="Tahoma"/>
            <family val="2"/>
          </rPr>
          <t>ZFIP_Comercial:</t>
        </r>
        <r>
          <rPr>
            <sz val="9"/>
            <color indexed="81"/>
            <rFont val="Tahoma"/>
            <family val="2"/>
          </rPr>
          <t xml:space="preserve">
oportunidad de cumplimiento del periodo</t>
        </r>
      </text>
    </comment>
    <comment ref="AW11" authorId="0">
      <text>
        <r>
          <rPr>
            <b/>
            <sz val="9"/>
            <color indexed="81"/>
            <rFont val="Tahoma"/>
            <family val="2"/>
          </rPr>
          <t>ZFIP_Comercial:</t>
        </r>
        <r>
          <rPr>
            <sz val="9"/>
            <color indexed="81"/>
            <rFont val="Tahoma"/>
            <family val="2"/>
          </rPr>
          <t xml:space="preserve">
Avance del plan a la fecha ascendente</t>
        </r>
      </text>
    </comment>
    <comment ref="BF11" authorId="0">
      <text>
        <r>
          <rPr>
            <b/>
            <sz val="9"/>
            <color indexed="81"/>
            <rFont val="Tahoma"/>
            <family val="2"/>
          </rPr>
          <t>ZFIP_Comercial:</t>
        </r>
        <r>
          <rPr>
            <sz val="9"/>
            <color indexed="81"/>
            <rFont val="Tahoma"/>
            <family val="2"/>
          </rPr>
          <t xml:space="preserve">
oportunidad de cumplimiento del periodo</t>
        </r>
      </text>
    </comment>
    <comment ref="BI11" authorId="0">
      <text>
        <r>
          <rPr>
            <b/>
            <sz val="9"/>
            <color indexed="81"/>
            <rFont val="Tahoma"/>
            <family val="2"/>
          </rPr>
          <t>ZFIP_Comercial:</t>
        </r>
        <r>
          <rPr>
            <sz val="9"/>
            <color indexed="81"/>
            <rFont val="Tahoma"/>
            <family val="2"/>
          </rPr>
          <t xml:space="preserve">
Avance del plan a la fecha ascendente</t>
        </r>
      </text>
    </comment>
    <comment ref="BL11" authorId="0">
      <text>
        <r>
          <rPr>
            <b/>
            <sz val="9"/>
            <color indexed="81"/>
            <rFont val="Tahoma"/>
            <family val="2"/>
          </rPr>
          <t>ZFIP_Comercial:</t>
        </r>
        <r>
          <rPr>
            <sz val="9"/>
            <color indexed="81"/>
            <rFont val="Tahoma"/>
            <family val="2"/>
          </rPr>
          <t xml:space="preserve">
Acumulado de cumplimiento del plan
"VALOR INFORMATIVO DE SEGUIMIENTO"</t>
        </r>
      </text>
    </comment>
    <comment ref="V14" authorId="0">
      <text>
        <r>
          <rPr>
            <b/>
            <sz val="9"/>
            <color indexed="81"/>
            <rFont val="Tahoma"/>
            <family val="2"/>
          </rPr>
          <t>ZFIP_Comercial:</t>
        </r>
        <r>
          <rPr>
            <sz val="9"/>
            <color indexed="81"/>
            <rFont val="Tahoma"/>
            <family val="2"/>
          </rPr>
          <t xml:space="preserve">
oportunidad de cumplimiento del periodo</t>
        </r>
      </text>
    </comment>
    <comment ref="Y14" authorId="0">
      <text>
        <r>
          <rPr>
            <b/>
            <sz val="9"/>
            <color indexed="81"/>
            <rFont val="Tahoma"/>
            <family val="2"/>
          </rPr>
          <t>ZFIP_Comercial:</t>
        </r>
        <r>
          <rPr>
            <sz val="9"/>
            <color indexed="81"/>
            <rFont val="Tahoma"/>
            <family val="2"/>
          </rPr>
          <t xml:space="preserve">
Avance del plan a la fecha ascendente</t>
        </r>
      </text>
    </comment>
    <comment ref="AH14" authorId="0">
      <text>
        <r>
          <rPr>
            <b/>
            <sz val="9"/>
            <color indexed="81"/>
            <rFont val="Tahoma"/>
            <family val="2"/>
          </rPr>
          <t>ZFIP_Comercial:</t>
        </r>
        <r>
          <rPr>
            <sz val="9"/>
            <color indexed="81"/>
            <rFont val="Tahoma"/>
            <family val="2"/>
          </rPr>
          <t xml:space="preserve">
oportunidad de cumplimiento del periodo</t>
        </r>
      </text>
    </comment>
    <comment ref="AK14" authorId="0">
      <text>
        <r>
          <rPr>
            <b/>
            <sz val="9"/>
            <color indexed="81"/>
            <rFont val="Tahoma"/>
            <family val="2"/>
          </rPr>
          <t>ZFIP_Comercial:</t>
        </r>
        <r>
          <rPr>
            <sz val="9"/>
            <color indexed="81"/>
            <rFont val="Tahoma"/>
            <family val="2"/>
          </rPr>
          <t xml:space="preserve">
Avance del plan a la fecha ascendente</t>
        </r>
      </text>
    </comment>
    <comment ref="AT14" authorId="0">
      <text>
        <r>
          <rPr>
            <b/>
            <sz val="9"/>
            <color indexed="81"/>
            <rFont val="Tahoma"/>
            <family val="2"/>
          </rPr>
          <t>ZFIP_Comercial:</t>
        </r>
        <r>
          <rPr>
            <sz val="9"/>
            <color indexed="81"/>
            <rFont val="Tahoma"/>
            <family val="2"/>
          </rPr>
          <t xml:space="preserve">
oportunidad de cumplimiento del periodo</t>
        </r>
      </text>
    </comment>
    <comment ref="AW14" authorId="0">
      <text>
        <r>
          <rPr>
            <b/>
            <sz val="9"/>
            <color indexed="81"/>
            <rFont val="Tahoma"/>
            <family val="2"/>
          </rPr>
          <t>ZFIP_Comercial:</t>
        </r>
        <r>
          <rPr>
            <sz val="9"/>
            <color indexed="81"/>
            <rFont val="Tahoma"/>
            <family val="2"/>
          </rPr>
          <t xml:space="preserve">
Avance del plan a la fecha ascendente</t>
        </r>
      </text>
    </comment>
    <comment ref="BF14" authorId="0">
      <text>
        <r>
          <rPr>
            <b/>
            <sz val="9"/>
            <color indexed="81"/>
            <rFont val="Tahoma"/>
            <family val="2"/>
          </rPr>
          <t>ZFIP_Comercial:</t>
        </r>
        <r>
          <rPr>
            <sz val="9"/>
            <color indexed="81"/>
            <rFont val="Tahoma"/>
            <family val="2"/>
          </rPr>
          <t xml:space="preserve">
oportunidad de cumplimiento del periodo</t>
        </r>
      </text>
    </comment>
    <comment ref="BI14" authorId="0">
      <text>
        <r>
          <rPr>
            <b/>
            <sz val="9"/>
            <color indexed="81"/>
            <rFont val="Tahoma"/>
            <family val="2"/>
          </rPr>
          <t>ZFIP_Comercial:</t>
        </r>
        <r>
          <rPr>
            <sz val="9"/>
            <color indexed="81"/>
            <rFont val="Tahoma"/>
            <family val="2"/>
          </rPr>
          <t xml:space="preserve">
Avance del plan a la fecha ascendente</t>
        </r>
      </text>
    </comment>
    <comment ref="BL14" authorId="0">
      <text>
        <r>
          <rPr>
            <b/>
            <sz val="9"/>
            <color indexed="81"/>
            <rFont val="Tahoma"/>
            <family val="2"/>
          </rPr>
          <t>ZFIP_Comercial:</t>
        </r>
        <r>
          <rPr>
            <sz val="9"/>
            <color indexed="81"/>
            <rFont val="Tahoma"/>
            <family val="2"/>
          </rPr>
          <t xml:space="preserve">
Acumulado de cumplimiento del plan
"VALOR INFORMATIVO DE SEGUIMIENTO"</t>
        </r>
      </text>
    </comment>
    <comment ref="BF15" authorId="0">
      <text>
        <r>
          <rPr>
            <b/>
            <sz val="9"/>
            <color indexed="81"/>
            <rFont val="Tahoma"/>
            <family val="2"/>
          </rPr>
          <t>ZFIP_Comercial:</t>
        </r>
        <r>
          <rPr>
            <sz val="9"/>
            <color indexed="81"/>
            <rFont val="Tahoma"/>
            <family val="2"/>
          </rPr>
          <t xml:space="preserve">
RADICADAS Y EJECUTADAS
</t>
        </r>
      </text>
    </comment>
    <comment ref="BG15" authorId="0">
      <text>
        <r>
          <rPr>
            <b/>
            <sz val="9"/>
            <color indexed="81"/>
            <rFont val="Tahoma"/>
            <family val="2"/>
          </rPr>
          <t>ZFIP_Comercial:</t>
        </r>
        <r>
          <rPr>
            <sz val="9"/>
            <color indexed="81"/>
            <rFont val="Tahoma"/>
            <family val="2"/>
          </rPr>
          <t xml:space="preserve">
PROYECTADAS: 29</t>
        </r>
      </text>
    </comment>
    <comment ref="V16" authorId="0">
      <text>
        <r>
          <rPr>
            <b/>
            <sz val="9"/>
            <color indexed="81"/>
            <rFont val="Tahoma"/>
            <family val="2"/>
          </rPr>
          <t>ZFIP_Comercial:</t>
        </r>
        <r>
          <rPr>
            <sz val="9"/>
            <color indexed="81"/>
            <rFont val="Tahoma"/>
            <family val="2"/>
          </rPr>
          <t xml:space="preserve">
oportunidad de cumplimiento del periodo</t>
        </r>
      </text>
    </comment>
    <comment ref="Y16" authorId="0">
      <text>
        <r>
          <rPr>
            <b/>
            <sz val="9"/>
            <color indexed="81"/>
            <rFont val="Tahoma"/>
            <family val="2"/>
          </rPr>
          <t>ZFIP_Comercial:</t>
        </r>
        <r>
          <rPr>
            <sz val="9"/>
            <color indexed="81"/>
            <rFont val="Tahoma"/>
            <family val="2"/>
          </rPr>
          <t xml:space="preserve">
Avance del plan a la fecha ascendente</t>
        </r>
      </text>
    </comment>
    <comment ref="AH16" authorId="0">
      <text>
        <r>
          <rPr>
            <b/>
            <sz val="9"/>
            <color indexed="81"/>
            <rFont val="Tahoma"/>
            <family val="2"/>
          </rPr>
          <t>ZFIP_Comercial:</t>
        </r>
        <r>
          <rPr>
            <sz val="9"/>
            <color indexed="81"/>
            <rFont val="Tahoma"/>
            <family val="2"/>
          </rPr>
          <t xml:space="preserve">
oportunidad de cumplimiento del periodo</t>
        </r>
      </text>
    </comment>
    <comment ref="AK16" authorId="0">
      <text>
        <r>
          <rPr>
            <b/>
            <sz val="9"/>
            <color indexed="81"/>
            <rFont val="Tahoma"/>
            <family val="2"/>
          </rPr>
          <t>ZFIP_Comercial:</t>
        </r>
        <r>
          <rPr>
            <sz val="9"/>
            <color indexed="81"/>
            <rFont val="Tahoma"/>
            <family val="2"/>
          </rPr>
          <t xml:space="preserve">
Avance del plan a la fecha ascendente</t>
        </r>
      </text>
    </comment>
    <comment ref="AT16" authorId="0">
      <text>
        <r>
          <rPr>
            <b/>
            <sz val="9"/>
            <color indexed="81"/>
            <rFont val="Tahoma"/>
            <family val="2"/>
          </rPr>
          <t>ZFIP_Comercial:</t>
        </r>
        <r>
          <rPr>
            <sz val="9"/>
            <color indexed="81"/>
            <rFont val="Tahoma"/>
            <family val="2"/>
          </rPr>
          <t xml:space="preserve">
oportunidad de cumplimiento del periodo</t>
        </r>
      </text>
    </comment>
    <comment ref="AW16" authorId="0">
      <text>
        <r>
          <rPr>
            <b/>
            <sz val="9"/>
            <color indexed="81"/>
            <rFont val="Tahoma"/>
            <family val="2"/>
          </rPr>
          <t>ZFIP_Comercial:</t>
        </r>
        <r>
          <rPr>
            <sz val="9"/>
            <color indexed="81"/>
            <rFont val="Tahoma"/>
            <family val="2"/>
          </rPr>
          <t xml:space="preserve">
Avance del plan a la fecha ascendente</t>
        </r>
      </text>
    </comment>
    <comment ref="BF16" authorId="0">
      <text>
        <r>
          <rPr>
            <b/>
            <sz val="9"/>
            <color indexed="81"/>
            <rFont val="Tahoma"/>
            <family val="2"/>
          </rPr>
          <t>ZFIP_Comercial:</t>
        </r>
        <r>
          <rPr>
            <sz val="9"/>
            <color indexed="81"/>
            <rFont val="Tahoma"/>
            <family val="2"/>
          </rPr>
          <t xml:space="preserve">
oportunidad de cumplimiento del periodo</t>
        </r>
      </text>
    </comment>
    <comment ref="BI16" authorId="0">
      <text>
        <r>
          <rPr>
            <b/>
            <sz val="9"/>
            <color indexed="81"/>
            <rFont val="Tahoma"/>
            <family val="2"/>
          </rPr>
          <t>ZFIP_Comercial:</t>
        </r>
        <r>
          <rPr>
            <sz val="9"/>
            <color indexed="81"/>
            <rFont val="Tahoma"/>
            <family val="2"/>
          </rPr>
          <t xml:space="preserve">
Avance del plan a la fecha ascendente</t>
        </r>
      </text>
    </comment>
    <comment ref="BL16" authorId="0">
      <text>
        <r>
          <rPr>
            <b/>
            <sz val="9"/>
            <color indexed="81"/>
            <rFont val="Tahoma"/>
            <family val="2"/>
          </rPr>
          <t>ZFIP_Comercial:</t>
        </r>
        <r>
          <rPr>
            <sz val="9"/>
            <color indexed="81"/>
            <rFont val="Tahoma"/>
            <family val="2"/>
          </rPr>
          <t xml:space="preserve">
Acumulado de cumplimiento del plan
"VALOR INFORMATIVO DE SEGUIMIENTO"</t>
        </r>
      </text>
    </comment>
    <comment ref="V17" authorId="0">
      <text>
        <r>
          <rPr>
            <b/>
            <sz val="9"/>
            <color indexed="81"/>
            <rFont val="Tahoma"/>
            <family val="2"/>
          </rPr>
          <t>ZFIP_Comercial:</t>
        </r>
        <r>
          <rPr>
            <sz val="9"/>
            <color indexed="81"/>
            <rFont val="Tahoma"/>
            <family val="2"/>
          </rPr>
          <t xml:space="preserve">
oportunidad de cumplimiento del periodo</t>
        </r>
      </text>
    </comment>
    <comment ref="Y17" authorId="0">
      <text>
        <r>
          <rPr>
            <b/>
            <sz val="9"/>
            <color indexed="81"/>
            <rFont val="Tahoma"/>
            <family val="2"/>
          </rPr>
          <t>ZFIP_Comercial:</t>
        </r>
        <r>
          <rPr>
            <sz val="9"/>
            <color indexed="81"/>
            <rFont val="Tahoma"/>
            <family val="2"/>
          </rPr>
          <t xml:space="preserve">
Avance del plan a la fecha ascendente</t>
        </r>
      </text>
    </comment>
    <comment ref="AH17" authorId="0">
      <text>
        <r>
          <rPr>
            <b/>
            <sz val="9"/>
            <color indexed="81"/>
            <rFont val="Tahoma"/>
            <family val="2"/>
          </rPr>
          <t>ZFIP_Comercial:</t>
        </r>
        <r>
          <rPr>
            <sz val="9"/>
            <color indexed="81"/>
            <rFont val="Tahoma"/>
            <family val="2"/>
          </rPr>
          <t xml:space="preserve">
oportunidad de cumplimiento del periodo</t>
        </r>
      </text>
    </comment>
    <comment ref="AK17" authorId="0">
      <text>
        <r>
          <rPr>
            <b/>
            <sz val="9"/>
            <color indexed="81"/>
            <rFont val="Tahoma"/>
            <family val="2"/>
          </rPr>
          <t>ZFIP_Comercial:</t>
        </r>
        <r>
          <rPr>
            <sz val="9"/>
            <color indexed="81"/>
            <rFont val="Tahoma"/>
            <family val="2"/>
          </rPr>
          <t xml:space="preserve">
Avance del plan a la fecha ascendente</t>
        </r>
      </text>
    </comment>
    <comment ref="AT17" authorId="0">
      <text>
        <r>
          <rPr>
            <b/>
            <sz val="9"/>
            <color indexed="81"/>
            <rFont val="Tahoma"/>
            <family val="2"/>
          </rPr>
          <t>ZFIP_Comercial:</t>
        </r>
        <r>
          <rPr>
            <sz val="9"/>
            <color indexed="81"/>
            <rFont val="Tahoma"/>
            <family val="2"/>
          </rPr>
          <t xml:space="preserve">
oportunidad de cumplimiento del periodo</t>
        </r>
      </text>
    </comment>
    <comment ref="AW17" authorId="0">
      <text>
        <r>
          <rPr>
            <b/>
            <sz val="9"/>
            <color indexed="81"/>
            <rFont val="Tahoma"/>
            <family val="2"/>
          </rPr>
          <t>ZFIP_Comercial:</t>
        </r>
        <r>
          <rPr>
            <sz val="9"/>
            <color indexed="81"/>
            <rFont val="Tahoma"/>
            <family val="2"/>
          </rPr>
          <t xml:space="preserve">
Avance del plan a la fecha ascendente</t>
        </r>
      </text>
    </comment>
    <comment ref="BF17" authorId="0">
      <text>
        <r>
          <rPr>
            <b/>
            <sz val="9"/>
            <color indexed="81"/>
            <rFont val="Tahoma"/>
            <family val="2"/>
          </rPr>
          <t>ZFIP_Comercial:</t>
        </r>
        <r>
          <rPr>
            <sz val="9"/>
            <color indexed="81"/>
            <rFont val="Tahoma"/>
            <family val="2"/>
          </rPr>
          <t xml:space="preserve">
oportunidad de cumplimiento del periodo</t>
        </r>
      </text>
    </comment>
    <comment ref="BI17" authorId="0">
      <text>
        <r>
          <rPr>
            <b/>
            <sz val="9"/>
            <color indexed="81"/>
            <rFont val="Tahoma"/>
            <family val="2"/>
          </rPr>
          <t>ZFIP_Comercial:</t>
        </r>
        <r>
          <rPr>
            <sz val="9"/>
            <color indexed="81"/>
            <rFont val="Tahoma"/>
            <family val="2"/>
          </rPr>
          <t xml:space="preserve">
Avance del plan a la fecha ascendente</t>
        </r>
      </text>
    </comment>
    <comment ref="BL17" authorId="0">
      <text>
        <r>
          <rPr>
            <b/>
            <sz val="9"/>
            <color indexed="81"/>
            <rFont val="Tahoma"/>
            <family val="2"/>
          </rPr>
          <t>ZFIP_Comercial:</t>
        </r>
        <r>
          <rPr>
            <sz val="9"/>
            <color indexed="81"/>
            <rFont val="Tahoma"/>
            <family val="2"/>
          </rPr>
          <t xml:space="preserve">
Acumulado de cumplimiento del plan
"VALOR INFORMATIVO DE SEGUIMIENTO"</t>
        </r>
      </text>
    </comment>
    <comment ref="N18" authorId="1">
      <text>
        <r>
          <rPr>
            <b/>
            <sz val="9"/>
            <color indexed="81"/>
            <rFont val="Tahoma"/>
            <family val="2"/>
          </rPr>
          <t>ZFIP004:</t>
        </r>
        <r>
          <rPr>
            <sz val="9"/>
            <color indexed="81"/>
            <rFont val="Tahoma"/>
            <family val="2"/>
          </rPr>
          <t xml:space="preserve">
Mmtos realizados dentro del mes</t>
        </r>
      </text>
    </comment>
    <comment ref="O18" authorId="1">
      <text>
        <r>
          <rPr>
            <b/>
            <sz val="9"/>
            <color indexed="81"/>
            <rFont val="Tahoma"/>
            <family val="2"/>
          </rPr>
          <t>ZFIP004:</t>
        </r>
        <r>
          <rPr>
            <sz val="9"/>
            <color indexed="81"/>
            <rFont val="Tahoma"/>
            <family val="2"/>
          </rPr>
          <t xml:space="preserve">
Mmtos programados en el mes</t>
        </r>
      </text>
    </comment>
    <comment ref="R18" authorId="1">
      <text>
        <r>
          <rPr>
            <b/>
            <sz val="9"/>
            <color indexed="81"/>
            <rFont val="Tahoma"/>
            <family val="2"/>
          </rPr>
          <t>ZFIP004:</t>
        </r>
        <r>
          <rPr>
            <sz val="9"/>
            <color indexed="81"/>
            <rFont val="Tahoma"/>
            <family val="2"/>
          </rPr>
          <t xml:space="preserve">
Mmtos realizados dentro del mes</t>
        </r>
      </text>
    </comment>
    <comment ref="S18" authorId="1">
      <text>
        <r>
          <rPr>
            <b/>
            <sz val="9"/>
            <color indexed="81"/>
            <rFont val="Tahoma"/>
            <family val="2"/>
          </rPr>
          <t>ZFIP004:</t>
        </r>
        <r>
          <rPr>
            <sz val="9"/>
            <color indexed="81"/>
            <rFont val="Tahoma"/>
            <family val="2"/>
          </rPr>
          <t xml:space="preserve">
Mmtos programados en el mes</t>
        </r>
      </text>
    </comment>
    <comment ref="V18" authorId="1">
      <text>
        <r>
          <rPr>
            <b/>
            <sz val="9"/>
            <color indexed="81"/>
            <rFont val="Tahoma"/>
            <family val="2"/>
          </rPr>
          <t>ZFIP004:</t>
        </r>
        <r>
          <rPr>
            <sz val="9"/>
            <color indexed="81"/>
            <rFont val="Tahoma"/>
            <family val="2"/>
          </rPr>
          <t xml:space="preserve">
Mmtos realizados dentro del mes</t>
        </r>
      </text>
    </comment>
    <comment ref="W18" authorId="1">
      <text>
        <r>
          <rPr>
            <b/>
            <sz val="9"/>
            <color indexed="81"/>
            <rFont val="Tahoma"/>
            <family val="2"/>
          </rPr>
          <t>ZFIP004:</t>
        </r>
        <r>
          <rPr>
            <sz val="9"/>
            <color indexed="81"/>
            <rFont val="Tahoma"/>
            <family val="2"/>
          </rPr>
          <t xml:space="preserve">
Mmtos programados en el mes</t>
        </r>
      </text>
    </comment>
    <comment ref="Z18" authorId="1">
      <text>
        <r>
          <rPr>
            <b/>
            <sz val="9"/>
            <color indexed="81"/>
            <rFont val="Tahoma"/>
            <family val="2"/>
          </rPr>
          <t>ZFIP004:</t>
        </r>
        <r>
          <rPr>
            <sz val="9"/>
            <color indexed="81"/>
            <rFont val="Tahoma"/>
            <family val="2"/>
          </rPr>
          <t xml:space="preserve">
Mmtos realizados dentro del mes</t>
        </r>
      </text>
    </comment>
    <comment ref="AA18" authorId="1">
      <text>
        <r>
          <rPr>
            <b/>
            <sz val="9"/>
            <color indexed="81"/>
            <rFont val="Tahoma"/>
            <family val="2"/>
          </rPr>
          <t>ZFIP004:</t>
        </r>
        <r>
          <rPr>
            <sz val="9"/>
            <color indexed="81"/>
            <rFont val="Tahoma"/>
            <family val="2"/>
          </rPr>
          <t xml:space="preserve">
Mmtos programados en el mes</t>
        </r>
      </text>
    </comment>
    <comment ref="AD18" authorId="1">
      <text>
        <r>
          <rPr>
            <b/>
            <sz val="9"/>
            <color indexed="81"/>
            <rFont val="Tahoma"/>
            <family val="2"/>
          </rPr>
          <t>ZFIP004:</t>
        </r>
        <r>
          <rPr>
            <sz val="9"/>
            <color indexed="81"/>
            <rFont val="Tahoma"/>
            <family val="2"/>
          </rPr>
          <t xml:space="preserve">
Mmtos realizados dentro del mes</t>
        </r>
      </text>
    </comment>
    <comment ref="AE18" authorId="1">
      <text>
        <r>
          <rPr>
            <b/>
            <sz val="9"/>
            <color indexed="81"/>
            <rFont val="Tahoma"/>
            <family val="2"/>
          </rPr>
          <t>ZFIP004:</t>
        </r>
        <r>
          <rPr>
            <sz val="9"/>
            <color indexed="81"/>
            <rFont val="Tahoma"/>
            <family val="2"/>
          </rPr>
          <t xml:space="preserve">
Mmtos programados en el mes</t>
        </r>
      </text>
    </comment>
    <comment ref="AH18" authorId="1">
      <text>
        <r>
          <rPr>
            <b/>
            <sz val="9"/>
            <color indexed="81"/>
            <rFont val="Tahoma"/>
            <family val="2"/>
          </rPr>
          <t>ZFIP004:</t>
        </r>
        <r>
          <rPr>
            <sz val="9"/>
            <color indexed="81"/>
            <rFont val="Tahoma"/>
            <family val="2"/>
          </rPr>
          <t xml:space="preserve">
Mmtos realizados dentro del mes</t>
        </r>
      </text>
    </comment>
    <comment ref="AI18" authorId="1">
      <text>
        <r>
          <rPr>
            <b/>
            <sz val="9"/>
            <color indexed="81"/>
            <rFont val="Tahoma"/>
            <family val="2"/>
          </rPr>
          <t>ZFIP004:</t>
        </r>
        <r>
          <rPr>
            <sz val="9"/>
            <color indexed="81"/>
            <rFont val="Tahoma"/>
            <family val="2"/>
          </rPr>
          <t xml:space="preserve">
Mmtos programados en el mes</t>
        </r>
      </text>
    </comment>
    <comment ref="AL18" authorId="1">
      <text>
        <r>
          <rPr>
            <b/>
            <sz val="9"/>
            <color indexed="81"/>
            <rFont val="Tahoma"/>
            <family val="2"/>
          </rPr>
          <t>ZFIP004:</t>
        </r>
        <r>
          <rPr>
            <sz val="9"/>
            <color indexed="81"/>
            <rFont val="Tahoma"/>
            <family val="2"/>
          </rPr>
          <t xml:space="preserve">
Mmtos realizados dentro del mes</t>
        </r>
      </text>
    </comment>
    <comment ref="AM18" authorId="1">
      <text>
        <r>
          <rPr>
            <b/>
            <sz val="9"/>
            <color indexed="81"/>
            <rFont val="Tahoma"/>
            <family val="2"/>
          </rPr>
          <t>ZFIP004:</t>
        </r>
        <r>
          <rPr>
            <sz val="9"/>
            <color indexed="81"/>
            <rFont val="Tahoma"/>
            <family val="2"/>
          </rPr>
          <t xml:space="preserve">
Mmtos programados en el mes</t>
        </r>
      </text>
    </comment>
    <comment ref="AP18" authorId="1">
      <text>
        <r>
          <rPr>
            <b/>
            <sz val="9"/>
            <color indexed="81"/>
            <rFont val="Tahoma"/>
            <family val="2"/>
          </rPr>
          <t>ZFIP004:</t>
        </r>
        <r>
          <rPr>
            <sz val="9"/>
            <color indexed="81"/>
            <rFont val="Tahoma"/>
            <family val="2"/>
          </rPr>
          <t xml:space="preserve">
Mmtos realizados dentro del mes</t>
        </r>
      </text>
    </comment>
    <comment ref="AQ18" authorId="1">
      <text>
        <r>
          <rPr>
            <b/>
            <sz val="9"/>
            <color indexed="81"/>
            <rFont val="Tahoma"/>
            <family val="2"/>
          </rPr>
          <t>ZFIP004:</t>
        </r>
        <r>
          <rPr>
            <sz val="9"/>
            <color indexed="81"/>
            <rFont val="Tahoma"/>
            <family val="2"/>
          </rPr>
          <t xml:space="preserve">
Mmtos programados en el mes</t>
        </r>
      </text>
    </comment>
    <comment ref="AT18" authorId="1">
      <text>
        <r>
          <rPr>
            <b/>
            <sz val="9"/>
            <color indexed="81"/>
            <rFont val="Tahoma"/>
            <family val="2"/>
          </rPr>
          <t>ZFIP004:</t>
        </r>
        <r>
          <rPr>
            <sz val="9"/>
            <color indexed="81"/>
            <rFont val="Tahoma"/>
            <family val="2"/>
          </rPr>
          <t xml:space="preserve">
Mmtos realizados dentro del mes</t>
        </r>
      </text>
    </comment>
    <comment ref="AU18" authorId="1">
      <text>
        <r>
          <rPr>
            <b/>
            <sz val="9"/>
            <color indexed="81"/>
            <rFont val="Tahoma"/>
            <family val="2"/>
          </rPr>
          <t>ZFIP004:</t>
        </r>
        <r>
          <rPr>
            <sz val="9"/>
            <color indexed="81"/>
            <rFont val="Tahoma"/>
            <family val="2"/>
          </rPr>
          <t xml:space="preserve">
Mmtos programados en el mes</t>
        </r>
      </text>
    </comment>
    <comment ref="AX18" authorId="1">
      <text>
        <r>
          <rPr>
            <b/>
            <sz val="9"/>
            <color indexed="81"/>
            <rFont val="Tahoma"/>
            <family val="2"/>
          </rPr>
          <t>ZFIP004:</t>
        </r>
        <r>
          <rPr>
            <sz val="9"/>
            <color indexed="81"/>
            <rFont val="Tahoma"/>
            <family val="2"/>
          </rPr>
          <t xml:space="preserve">
Mmtos realizados dentro del mes</t>
        </r>
      </text>
    </comment>
    <comment ref="AY18" authorId="1">
      <text>
        <r>
          <rPr>
            <b/>
            <sz val="9"/>
            <color indexed="81"/>
            <rFont val="Tahoma"/>
            <family val="2"/>
          </rPr>
          <t>ZFIP004:</t>
        </r>
        <r>
          <rPr>
            <sz val="9"/>
            <color indexed="81"/>
            <rFont val="Tahoma"/>
            <family val="2"/>
          </rPr>
          <t xml:space="preserve">
Mmtos programados en el mes</t>
        </r>
      </text>
    </comment>
    <comment ref="BB18" authorId="1">
      <text>
        <r>
          <rPr>
            <b/>
            <sz val="9"/>
            <color indexed="81"/>
            <rFont val="Tahoma"/>
            <family val="2"/>
          </rPr>
          <t>ZFIP004:</t>
        </r>
        <r>
          <rPr>
            <sz val="9"/>
            <color indexed="81"/>
            <rFont val="Tahoma"/>
            <family val="2"/>
          </rPr>
          <t xml:space="preserve">
Mmtos realizados dentro del mes</t>
        </r>
      </text>
    </comment>
    <comment ref="BC18" authorId="1">
      <text>
        <r>
          <rPr>
            <b/>
            <sz val="9"/>
            <color indexed="81"/>
            <rFont val="Tahoma"/>
            <family val="2"/>
          </rPr>
          <t>ZFIP004:</t>
        </r>
        <r>
          <rPr>
            <sz val="9"/>
            <color indexed="81"/>
            <rFont val="Tahoma"/>
            <family val="2"/>
          </rPr>
          <t xml:space="preserve">
Mmtos programados en el mes</t>
        </r>
      </text>
    </comment>
    <comment ref="BF18" authorId="1">
      <text>
        <r>
          <rPr>
            <b/>
            <sz val="9"/>
            <color indexed="81"/>
            <rFont val="Tahoma"/>
            <family val="2"/>
          </rPr>
          <t>ZFIP004:</t>
        </r>
        <r>
          <rPr>
            <sz val="9"/>
            <color indexed="81"/>
            <rFont val="Tahoma"/>
            <family val="2"/>
          </rPr>
          <t xml:space="preserve">
Mmtos realizados dentro del mes</t>
        </r>
      </text>
    </comment>
    <comment ref="BG18" authorId="1">
      <text>
        <r>
          <rPr>
            <b/>
            <sz val="9"/>
            <color indexed="81"/>
            <rFont val="Tahoma"/>
            <family val="2"/>
          </rPr>
          <t>ZFIP004:</t>
        </r>
        <r>
          <rPr>
            <sz val="9"/>
            <color indexed="81"/>
            <rFont val="Tahoma"/>
            <family val="2"/>
          </rPr>
          <t xml:space="preserve">
Mmtos programados en el mes</t>
        </r>
      </text>
    </comment>
    <comment ref="N19" authorId="1">
      <text>
        <r>
          <rPr>
            <b/>
            <sz val="9"/>
            <color indexed="81"/>
            <rFont val="Tahoma"/>
            <family val="2"/>
          </rPr>
          <t>ZFIP004:</t>
        </r>
        <r>
          <rPr>
            <sz val="9"/>
            <color indexed="81"/>
            <rFont val="Tahoma"/>
            <family val="2"/>
          </rPr>
          <t xml:space="preserve">
solucionadas dentro del tiempo en el mes</t>
        </r>
      </text>
    </comment>
    <comment ref="O19" authorId="1">
      <text>
        <r>
          <rPr>
            <b/>
            <sz val="9"/>
            <color indexed="81"/>
            <rFont val="Tahoma"/>
            <family val="2"/>
          </rPr>
          <t>ZFIP004:</t>
        </r>
        <r>
          <rPr>
            <sz val="9"/>
            <color indexed="81"/>
            <rFont val="Tahoma"/>
            <family val="2"/>
          </rPr>
          <t xml:space="preserve">
total solucionadas en el mes</t>
        </r>
      </text>
    </comment>
    <comment ref="R19" authorId="1">
      <text>
        <r>
          <rPr>
            <b/>
            <sz val="9"/>
            <color indexed="81"/>
            <rFont val="Tahoma"/>
            <family val="2"/>
          </rPr>
          <t>ZFIP004:</t>
        </r>
        <r>
          <rPr>
            <sz val="9"/>
            <color indexed="81"/>
            <rFont val="Tahoma"/>
            <family val="2"/>
          </rPr>
          <t xml:space="preserve">
Solucionadas dentro del tiempo en el mes</t>
        </r>
      </text>
    </comment>
    <comment ref="S19" authorId="1">
      <text>
        <r>
          <rPr>
            <b/>
            <sz val="9"/>
            <color indexed="81"/>
            <rFont val="Tahoma"/>
            <family val="2"/>
          </rPr>
          <t>ZFIP004:</t>
        </r>
        <r>
          <rPr>
            <sz val="9"/>
            <color indexed="81"/>
            <rFont val="Tahoma"/>
            <family val="2"/>
          </rPr>
          <t xml:space="preserve">
total solucionadas en el mes</t>
        </r>
      </text>
    </comment>
    <comment ref="V19" authorId="1">
      <text>
        <r>
          <rPr>
            <b/>
            <sz val="9"/>
            <color indexed="81"/>
            <rFont val="Tahoma"/>
            <family val="2"/>
          </rPr>
          <t>ZFIP004:</t>
        </r>
        <r>
          <rPr>
            <sz val="9"/>
            <color indexed="81"/>
            <rFont val="Tahoma"/>
            <family val="2"/>
          </rPr>
          <t xml:space="preserve">
Solucionadas dentro del tiempo en el mes</t>
        </r>
      </text>
    </comment>
    <comment ref="W19" authorId="1">
      <text>
        <r>
          <rPr>
            <b/>
            <sz val="9"/>
            <color indexed="81"/>
            <rFont val="Tahoma"/>
            <family val="2"/>
          </rPr>
          <t>ZFIP004:</t>
        </r>
        <r>
          <rPr>
            <sz val="9"/>
            <color indexed="81"/>
            <rFont val="Tahoma"/>
            <family val="2"/>
          </rPr>
          <t xml:space="preserve">
total solucionadas en el mes</t>
        </r>
      </text>
    </comment>
    <comment ref="Z19" authorId="1">
      <text>
        <r>
          <rPr>
            <b/>
            <sz val="9"/>
            <color indexed="81"/>
            <rFont val="Tahoma"/>
            <family val="2"/>
          </rPr>
          <t>ZFIP004:</t>
        </r>
        <r>
          <rPr>
            <sz val="9"/>
            <color indexed="81"/>
            <rFont val="Tahoma"/>
            <family val="2"/>
          </rPr>
          <t xml:space="preserve">
Solucionadas dentro del tiempo en el mes</t>
        </r>
      </text>
    </comment>
    <comment ref="AA19" authorId="1">
      <text>
        <r>
          <rPr>
            <b/>
            <sz val="9"/>
            <color indexed="81"/>
            <rFont val="Tahoma"/>
            <family val="2"/>
          </rPr>
          <t>ZFIP004:</t>
        </r>
        <r>
          <rPr>
            <sz val="9"/>
            <color indexed="81"/>
            <rFont val="Tahoma"/>
            <family val="2"/>
          </rPr>
          <t xml:space="preserve">
total solucionadas en el mes</t>
        </r>
      </text>
    </comment>
    <comment ref="AD19" authorId="1">
      <text>
        <r>
          <rPr>
            <b/>
            <sz val="9"/>
            <color indexed="81"/>
            <rFont val="Tahoma"/>
            <family val="2"/>
          </rPr>
          <t>ZFIP004:</t>
        </r>
        <r>
          <rPr>
            <sz val="9"/>
            <color indexed="81"/>
            <rFont val="Tahoma"/>
            <family val="2"/>
          </rPr>
          <t xml:space="preserve">
Solucionadas dentro del tiempo en el mes</t>
        </r>
      </text>
    </comment>
    <comment ref="AE19" authorId="1">
      <text>
        <r>
          <rPr>
            <b/>
            <sz val="9"/>
            <color indexed="81"/>
            <rFont val="Tahoma"/>
            <family val="2"/>
          </rPr>
          <t>ZFIP004:</t>
        </r>
        <r>
          <rPr>
            <sz val="9"/>
            <color indexed="81"/>
            <rFont val="Tahoma"/>
            <family val="2"/>
          </rPr>
          <t xml:space="preserve">
total solucionadas en el mes</t>
        </r>
      </text>
    </comment>
    <comment ref="AH19" authorId="1">
      <text>
        <r>
          <rPr>
            <b/>
            <sz val="9"/>
            <color indexed="81"/>
            <rFont val="Tahoma"/>
            <family val="2"/>
          </rPr>
          <t>ZFIP004:</t>
        </r>
        <r>
          <rPr>
            <sz val="9"/>
            <color indexed="81"/>
            <rFont val="Tahoma"/>
            <family val="2"/>
          </rPr>
          <t xml:space="preserve">
Solucionadas dentro del tiempo en el mes</t>
        </r>
      </text>
    </comment>
    <comment ref="AI19" authorId="1">
      <text>
        <r>
          <rPr>
            <b/>
            <sz val="9"/>
            <color indexed="81"/>
            <rFont val="Tahoma"/>
            <family val="2"/>
          </rPr>
          <t>ZFIP004:</t>
        </r>
        <r>
          <rPr>
            <sz val="9"/>
            <color indexed="81"/>
            <rFont val="Tahoma"/>
            <family val="2"/>
          </rPr>
          <t xml:space="preserve">
total solucionadas en el mes</t>
        </r>
      </text>
    </comment>
    <comment ref="AL19" authorId="1">
      <text>
        <r>
          <rPr>
            <b/>
            <sz val="9"/>
            <color indexed="81"/>
            <rFont val="Tahoma"/>
            <family val="2"/>
          </rPr>
          <t>ZFIP004:</t>
        </r>
        <r>
          <rPr>
            <sz val="9"/>
            <color indexed="81"/>
            <rFont val="Tahoma"/>
            <family val="2"/>
          </rPr>
          <t xml:space="preserve">
Solucionadas dentro del tiempo en el mes</t>
        </r>
      </text>
    </comment>
    <comment ref="AM19" authorId="1">
      <text>
        <r>
          <rPr>
            <b/>
            <sz val="9"/>
            <color indexed="81"/>
            <rFont val="Tahoma"/>
            <family val="2"/>
          </rPr>
          <t>ZFIP004:</t>
        </r>
        <r>
          <rPr>
            <sz val="9"/>
            <color indexed="81"/>
            <rFont val="Tahoma"/>
            <family val="2"/>
          </rPr>
          <t xml:space="preserve">
total solucionadas en el mes</t>
        </r>
      </text>
    </comment>
    <comment ref="AP19" authorId="1">
      <text>
        <r>
          <rPr>
            <b/>
            <sz val="9"/>
            <color indexed="81"/>
            <rFont val="Tahoma"/>
            <family val="2"/>
          </rPr>
          <t>ZFIP004:</t>
        </r>
        <r>
          <rPr>
            <sz val="9"/>
            <color indexed="81"/>
            <rFont val="Tahoma"/>
            <family val="2"/>
          </rPr>
          <t xml:space="preserve">
Solucionadas dentro del tiempo en el mes</t>
        </r>
      </text>
    </comment>
    <comment ref="AQ19" authorId="1">
      <text>
        <r>
          <rPr>
            <b/>
            <sz val="9"/>
            <color indexed="81"/>
            <rFont val="Tahoma"/>
            <family val="2"/>
          </rPr>
          <t>ZFIP004:</t>
        </r>
        <r>
          <rPr>
            <sz val="9"/>
            <color indexed="81"/>
            <rFont val="Tahoma"/>
            <family val="2"/>
          </rPr>
          <t xml:space="preserve">
total solucionadas en el mes</t>
        </r>
      </text>
    </comment>
    <comment ref="AT19" authorId="1">
      <text>
        <r>
          <rPr>
            <b/>
            <sz val="9"/>
            <color indexed="81"/>
            <rFont val="Tahoma"/>
            <family val="2"/>
          </rPr>
          <t>ZFIP004:</t>
        </r>
        <r>
          <rPr>
            <sz val="9"/>
            <color indexed="81"/>
            <rFont val="Tahoma"/>
            <family val="2"/>
          </rPr>
          <t xml:space="preserve">
Solucionadas dentro del tiempo en el mes</t>
        </r>
      </text>
    </comment>
    <comment ref="AU19" authorId="1">
      <text>
        <r>
          <rPr>
            <b/>
            <sz val="9"/>
            <color indexed="81"/>
            <rFont val="Tahoma"/>
            <family val="2"/>
          </rPr>
          <t>ZFIP004:</t>
        </r>
        <r>
          <rPr>
            <sz val="9"/>
            <color indexed="81"/>
            <rFont val="Tahoma"/>
            <family val="2"/>
          </rPr>
          <t xml:space="preserve">
total solucionadas en el mes</t>
        </r>
      </text>
    </comment>
    <comment ref="AX19" authorId="1">
      <text>
        <r>
          <rPr>
            <b/>
            <sz val="9"/>
            <color indexed="81"/>
            <rFont val="Tahoma"/>
            <family val="2"/>
          </rPr>
          <t>ZFIP004:</t>
        </r>
        <r>
          <rPr>
            <sz val="9"/>
            <color indexed="81"/>
            <rFont val="Tahoma"/>
            <family val="2"/>
          </rPr>
          <t xml:space="preserve">
Solucionadas dentro del tiempo en el mes</t>
        </r>
      </text>
    </comment>
    <comment ref="AY19" authorId="1">
      <text>
        <r>
          <rPr>
            <b/>
            <sz val="9"/>
            <color indexed="81"/>
            <rFont val="Tahoma"/>
            <family val="2"/>
          </rPr>
          <t>ZFIP004:</t>
        </r>
        <r>
          <rPr>
            <sz val="9"/>
            <color indexed="81"/>
            <rFont val="Tahoma"/>
            <family val="2"/>
          </rPr>
          <t xml:space="preserve">
total solucionadas en el mes</t>
        </r>
      </text>
    </comment>
    <comment ref="BB19" authorId="1">
      <text>
        <r>
          <rPr>
            <b/>
            <sz val="9"/>
            <color indexed="81"/>
            <rFont val="Tahoma"/>
            <family val="2"/>
          </rPr>
          <t>ZFIP004:</t>
        </r>
        <r>
          <rPr>
            <sz val="9"/>
            <color indexed="81"/>
            <rFont val="Tahoma"/>
            <family val="2"/>
          </rPr>
          <t xml:space="preserve">
Solucionadas dentro del tiempo en el mes</t>
        </r>
      </text>
    </comment>
    <comment ref="BC19" authorId="1">
      <text>
        <r>
          <rPr>
            <b/>
            <sz val="9"/>
            <color indexed="81"/>
            <rFont val="Tahoma"/>
            <family val="2"/>
          </rPr>
          <t>ZFIP004:</t>
        </r>
        <r>
          <rPr>
            <sz val="9"/>
            <color indexed="81"/>
            <rFont val="Tahoma"/>
            <family val="2"/>
          </rPr>
          <t xml:space="preserve">
total solucionadas en el mes</t>
        </r>
      </text>
    </comment>
    <comment ref="BF19" authorId="1">
      <text>
        <r>
          <rPr>
            <b/>
            <sz val="9"/>
            <color indexed="81"/>
            <rFont val="Tahoma"/>
            <family val="2"/>
          </rPr>
          <t>ZFIP004:</t>
        </r>
        <r>
          <rPr>
            <sz val="9"/>
            <color indexed="81"/>
            <rFont val="Tahoma"/>
            <family val="2"/>
          </rPr>
          <t xml:space="preserve">
Solucionadas dentro del tiempo en el mes</t>
        </r>
      </text>
    </comment>
    <comment ref="BG19" authorId="1">
      <text>
        <r>
          <rPr>
            <b/>
            <sz val="9"/>
            <color indexed="81"/>
            <rFont val="Tahoma"/>
            <family val="2"/>
          </rPr>
          <t>ZFIP004:</t>
        </r>
        <r>
          <rPr>
            <sz val="9"/>
            <color indexed="81"/>
            <rFont val="Tahoma"/>
            <family val="2"/>
          </rPr>
          <t xml:space="preserve">
total solucionadas en el mes</t>
        </r>
      </text>
    </comment>
    <comment ref="V20" authorId="0">
      <text>
        <r>
          <rPr>
            <b/>
            <sz val="9"/>
            <color indexed="81"/>
            <rFont val="Tahoma"/>
            <family val="2"/>
          </rPr>
          <t>ZFIP_Comercial:</t>
        </r>
        <r>
          <rPr>
            <sz val="9"/>
            <color indexed="81"/>
            <rFont val="Tahoma"/>
            <family val="2"/>
          </rPr>
          <t xml:space="preserve">
oportunidad de cumplimiento del periodo</t>
        </r>
      </text>
    </comment>
    <comment ref="Y20" authorId="0">
      <text>
        <r>
          <rPr>
            <b/>
            <sz val="9"/>
            <color indexed="81"/>
            <rFont val="Tahoma"/>
            <family val="2"/>
          </rPr>
          <t>ZFIP_Comercial:</t>
        </r>
        <r>
          <rPr>
            <sz val="9"/>
            <color indexed="81"/>
            <rFont val="Tahoma"/>
            <family val="2"/>
          </rPr>
          <t xml:space="preserve">
Avance del plan a la fecha ascendente</t>
        </r>
      </text>
    </comment>
    <comment ref="AH20" authorId="0">
      <text>
        <r>
          <rPr>
            <b/>
            <sz val="9"/>
            <color indexed="81"/>
            <rFont val="Tahoma"/>
            <family val="2"/>
          </rPr>
          <t>ZFIP_Comercial:</t>
        </r>
        <r>
          <rPr>
            <sz val="9"/>
            <color indexed="81"/>
            <rFont val="Tahoma"/>
            <family val="2"/>
          </rPr>
          <t xml:space="preserve">
oportunidad de cumplimiento del periodo</t>
        </r>
      </text>
    </comment>
    <comment ref="AK20" authorId="0">
      <text>
        <r>
          <rPr>
            <b/>
            <sz val="9"/>
            <color indexed="81"/>
            <rFont val="Tahoma"/>
            <family val="2"/>
          </rPr>
          <t>ZFIP_Comercial:</t>
        </r>
        <r>
          <rPr>
            <sz val="9"/>
            <color indexed="81"/>
            <rFont val="Tahoma"/>
            <family val="2"/>
          </rPr>
          <t xml:space="preserve">
Avance del plan a la fecha ascendente</t>
        </r>
      </text>
    </comment>
    <comment ref="AT20" authorId="0">
      <text>
        <r>
          <rPr>
            <b/>
            <sz val="9"/>
            <color indexed="81"/>
            <rFont val="Tahoma"/>
            <family val="2"/>
          </rPr>
          <t>ZFIP_Comercial:</t>
        </r>
        <r>
          <rPr>
            <sz val="9"/>
            <color indexed="81"/>
            <rFont val="Tahoma"/>
            <family val="2"/>
          </rPr>
          <t xml:space="preserve">
oportunidad de cumplimiento del periodo</t>
        </r>
      </text>
    </comment>
    <comment ref="AW20" authorId="0">
      <text>
        <r>
          <rPr>
            <b/>
            <sz val="9"/>
            <color indexed="81"/>
            <rFont val="Tahoma"/>
            <family val="2"/>
          </rPr>
          <t>ZFIP_Comercial:</t>
        </r>
        <r>
          <rPr>
            <sz val="9"/>
            <color indexed="81"/>
            <rFont val="Tahoma"/>
            <family val="2"/>
          </rPr>
          <t xml:space="preserve">
Avance del plan a la fecha ascendente</t>
        </r>
      </text>
    </comment>
    <comment ref="BF20" authorId="0">
      <text>
        <r>
          <rPr>
            <b/>
            <sz val="9"/>
            <color indexed="81"/>
            <rFont val="Tahoma"/>
            <family val="2"/>
          </rPr>
          <t>ZFIP_Comercial:</t>
        </r>
        <r>
          <rPr>
            <sz val="9"/>
            <color indexed="81"/>
            <rFont val="Tahoma"/>
            <family val="2"/>
          </rPr>
          <t xml:space="preserve">
oportunidad de cumplimiento del periodo</t>
        </r>
      </text>
    </comment>
    <comment ref="BI20" authorId="0">
      <text>
        <r>
          <rPr>
            <b/>
            <sz val="9"/>
            <color indexed="81"/>
            <rFont val="Tahoma"/>
            <family val="2"/>
          </rPr>
          <t>ZFIP_Comercial:</t>
        </r>
        <r>
          <rPr>
            <sz val="9"/>
            <color indexed="81"/>
            <rFont val="Tahoma"/>
            <family val="2"/>
          </rPr>
          <t xml:space="preserve">
Avance del plan a la fecha ascendente</t>
        </r>
      </text>
    </comment>
    <comment ref="BL20" authorId="0">
      <text>
        <r>
          <rPr>
            <b/>
            <sz val="9"/>
            <color indexed="81"/>
            <rFont val="Tahoma"/>
            <family val="2"/>
          </rPr>
          <t>ZFIP_Comercial:</t>
        </r>
        <r>
          <rPr>
            <sz val="9"/>
            <color indexed="81"/>
            <rFont val="Tahoma"/>
            <family val="2"/>
          </rPr>
          <t xml:space="preserve">
Acumulado de cumplimiento del plan
"VALOR INFORMATIVO DE SEGUIMIENTO"</t>
        </r>
      </text>
    </comment>
    <comment ref="V23" authorId="0">
      <text>
        <r>
          <rPr>
            <b/>
            <sz val="9"/>
            <color indexed="81"/>
            <rFont val="Tahoma"/>
            <family val="2"/>
          </rPr>
          <t>ZFIP_Comercial:</t>
        </r>
        <r>
          <rPr>
            <sz val="9"/>
            <color indexed="81"/>
            <rFont val="Tahoma"/>
            <family val="2"/>
          </rPr>
          <t xml:space="preserve">
oportunidad de cumplimiento del periodo</t>
        </r>
      </text>
    </comment>
    <comment ref="Y23" authorId="0">
      <text>
        <r>
          <rPr>
            <b/>
            <sz val="9"/>
            <color indexed="81"/>
            <rFont val="Tahoma"/>
            <family val="2"/>
          </rPr>
          <t>ZFIP_Comercial:</t>
        </r>
        <r>
          <rPr>
            <sz val="9"/>
            <color indexed="81"/>
            <rFont val="Tahoma"/>
            <family val="2"/>
          </rPr>
          <t xml:space="preserve">
Avance del plan a la fecha ascendente</t>
        </r>
      </text>
    </comment>
    <comment ref="AH23" authorId="0">
      <text>
        <r>
          <rPr>
            <b/>
            <sz val="9"/>
            <color indexed="81"/>
            <rFont val="Tahoma"/>
            <family val="2"/>
          </rPr>
          <t>ZFIP_Comercial:</t>
        </r>
        <r>
          <rPr>
            <sz val="9"/>
            <color indexed="81"/>
            <rFont val="Tahoma"/>
            <family val="2"/>
          </rPr>
          <t xml:space="preserve">
oportunidad de cumplimiento del periodo</t>
        </r>
      </text>
    </comment>
    <comment ref="AK23" authorId="0">
      <text>
        <r>
          <rPr>
            <b/>
            <sz val="9"/>
            <color indexed="81"/>
            <rFont val="Tahoma"/>
            <family val="2"/>
          </rPr>
          <t>ZFIP_Comercial:</t>
        </r>
        <r>
          <rPr>
            <sz val="9"/>
            <color indexed="81"/>
            <rFont val="Tahoma"/>
            <family val="2"/>
          </rPr>
          <t xml:space="preserve">
Avance del plan a la fecha ascendente</t>
        </r>
      </text>
    </comment>
    <comment ref="AT23" authorId="0">
      <text>
        <r>
          <rPr>
            <b/>
            <sz val="9"/>
            <color indexed="81"/>
            <rFont val="Tahoma"/>
            <family val="2"/>
          </rPr>
          <t>ZFIP_Comercial:</t>
        </r>
        <r>
          <rPr>
            <sz val="9"/>
            <color indexed="81"/>
            <rFont val="Tahoma"/>
            <family val="2"/>
          </rPr>
          <t xml:space="preserve">
oportunidad de cumplimiento del periodo</t>
        </r>
      </text>
    </comment>
    <comment ref="AW23" authorId="0">
      <text>
        <r>
          <rPr>
            <b/>
            <sz val="9"/>
            <color indexed="81"/>
            <rFont val="Tahoma"/>
            <family val="2"/>
          </rPr>
          <t>ZFIP_Comercial:</t>
        </r>
        <r>
          <rPr>
            <sz val="9"/>
            <color indexed="81"/>
            <rFont val="Tahoma"/>
            <family val="2"/>
          </rPr>
          <t xml:space="preserve">
Avance del plan a la fecha ascendente</t>
        </r>
      </text>
    </comment>
    <comment ref="BF23" authorId="0">
      <text>
        <r>
          <rPr>
            <b/>
            <sz val="9"/>
            <color indexed="81"/>
            <rFont val="Tahoma"/>
            <family val="2"/>
          </rPr>
          <t>ZFIP_Comercial:</t>
        </r>
        <r>
          <rPr>
            <sz val="9"/>
            <color indexed="81"/>
            <rFont val="Tahoma"/>
            <family val="2"/>
          </rPr>
          <t xml:space="preserve">
oportunidad de cumplimiento del periodo</t>
        </r>
      </text>
    </comment>
    <comment ref="BI23" authorId="0">
      <text>
        <r>
          <rPr>
            <b/>
            <sz val="9"/>
            <color indexed="81"/>
            <rFont val="Tahoma"/>
            <family val="2"/>
          </rPr>
          <t>ZFIP_Comercial:</t>
        </r>
        <r>
          <rPr>
            <sz val="9"/>
            <color indexed="81"/>
            <rFont val="Tahoma"/>
            <family val="2"/>
          </rPr>
          <t xml:space="preserve">
Avance del plan a la fecha ascendente</t>
        </r>
      </text>
    </comment>
    <comment ref="BL23" authorId="0">
      <text>
        <r>
          <rPr>
            <b/>
            <sz val="9"/>
            <color indexed="81"/>
            <rFont val="Tahoma"/>
            <family val="2"/>
          </rPr>
          <t>ZFIP_Comercial:</t>
        </r>
        <r>
          <rPr>
            <sz val="9"/>
            <color indexed="81"/>
            <rFont val="Tahoma"/>
            <family val="2"/>
          </rPr>
          <t xml:space="preserve">
Acumulado de cumplimiento del plan
"VALOR INFORMATIVO DE SEGUIMIENTO"</t>
        </r>
      </text>
    </comment>
    <comment ref="Q28" authorId="0">
      <text>
        <r>
          <rPr>
            <b/>
            <sz val="9"/>
            <color indexed="81"/>
            <rFont val="Tahoma"/>
            <family val="2"/>
          </rPr>
          <t>ZFIP_Comercial:</t>
        </r>
        <r>
          <rPr>
            <sz val="9"/>
            <color indexed="81"/>
            <rFont val="Tahoma"/>
            <family val="2"/>
          </rPr>
          <t xml:space="preserve">
Avance del plan a la fecha ascendente</t>
        </r>
      </text>
    </comment>
    <comment ref="U28" authorId="0">
      <text>
        <r>
          <rPr>
            <b/>
            <sz val="9"/>
            <color indexed="81"/>
            <rFont val="Tahoma"/>
            <family val="2"/>
          </rPr>
          <t>ZFIP_Comercial:</t>
        </r>
        <r>
          <rPr>
            <sz val="9"/>
            <color indexed="81"/>
            <rFont val="Tahoma"/>
            <family val="2"/>
          </rPr>
          <t xml:space="preserve">
Avance del plan a la fecha ascendente</t>
        </r>
      </text>
    </comment>
    <comment ref="Y28" authorId="0">
      <text>
        <r>
          <rPr>
            <b/>
            <sz val="9"/>
            <color indexed="81"/>
            <rFont val="Tahoma"/>
            <family val="2"/>
          </rPr>
          <t>ZFIP_Comercial:</t>
        </r>
        <r>
          <rPr>
            <sz val="9"/>
            <color indexed="81"/>
            <rFont val="Tahoma"/>
            <family val="2"/>
          </rPr>
          <t xml:space="preserve">
Avance del plan a la fecha ascendente</t>
        </r>
      </text>
    </comment>
    <comment ref="AC28" authorId="0">
      <text>
        <r>
          <rPr>
            <b/>
            <sz val="9"/>
            <color indexed="81"/>
            <rFont val="Tahoma"/>
            <family val="2"/>
          </rPr>
          <t>ZFIP_Comercial:</t>
        </r>
        <r>
          <rPr>
            <sz val="9"/>
            <color indexed="81"/>
            <rFont val="Tahoma"/>
            <family val="2"/>
          </rPr>
          <t xml:space="preserve">
Avance del plan a la fecha ascendente</t>
        </r>
      </text>
    </comment>
    <comment ref="AG28" authorId="0">
      <text>
        <r>
          <rPr>
            <b/>
            <sz val="9"/>
            <color indexed="81"/>
            <rFont val="Tahoma"/>
            <family val="2"/>
          </rPr>
          <t>ZFIP_Comercial:</t>
        </r>
        <r>
          <rPr>
            <sz val="9"/>
            <color indexed="81"/>
            <rFont val="Tahoma"/>
            <family val="2"/>
          </rPr>
          <t xml:space="preserve">
Avance del plan a la fecha ascendente</t>
        </r>
      </text>
    </comment>
    <comment ref="AK28" authorId="0">
      <text>
        <r>
          <rPr>
            <b/>
            <sz val="9"/>
            <color indexed="81"/>
            <rFont val="Tahoma"/>
            <family val="2"/>
          </rPr>
          <t>ZFIP_Comercial:</t>
        </r>
        <r>
          <rPr>
            <sz val="9"/>
            <color indexed="81"/>
            <rFont val="Tahoma"/>
            <family val="2"/>
          </rPr>
          <t xml:space="preserve">
Avance del plan a la fecha ascendente</t>
        </r>
      </text>
    </comment>
    <comment ref="AO28" authorId="0">
      <text>
        <r>
          <rPr>
            <b/>
            <sz val="9"/>
            <color indexed="81"/>
            <rFont val="Tahoma"/>
            <family val="2"/>
          </rPr>
          <t>ZFIP_Comercial:</t>
        </r>
        <r>
          <rPr>
            <sz val="9"/>
            <color indexed="81"/>
            <rFont val="Tahoma"/>
            <family val="2"/>
          </rPr>
          <t xml:space="preserve">
Avance del plan a la fecha ascendente</t>
        </r>
      </text>
    </comment>
    <comment ref="AS28" authorId="0">
      <text>
        <r>
          <rPr>
            <b/>
            <sz val="9"/>
            <color indexed="81"/>
            <rFont val="Tahoma"/>
            <family val="2"/>
          </rPr>
          <t>ZFIP_Comercial:</t>
        </r>
        <r>
          <rPr>
            <sz val="9"/>
            <color indexed="81"/>
            <rFont val="Tahoma"/>
            <family val="2"/>
          </rPr>
          <t xml:space="preserve">
Avance del plan a la fecha ascendente</t>
        </r>
      </text>
    </comment>
    <comment ref="AW28" authorId="0">
      <text>
        <r>
          <rPr>
            <b/>
            <sz val="9"/>
            <color indexed="81"/>
            <rFont val="Tahoma"/>
            <family val="2"/>
          </rPr>
          <t>ZFIP_Comercial:</t>
        </r>
        <r>
          <rPr>
            <sz val="9"/>
            <color indexed="81"/>
            <rFont val="Tahoma"/>
            <family val="2"/>
          </rPr>
          <t xml:space="preserve">
Avance del plan a la fecha ascendente</t>
        </r>
      </text>
    </comment>
    <comment ref="BA28" authorId="0">
      <text>
        <r>
          <rPr>
            <b/>
            <sz val="9"/>
            <color indexed="81"/>
            <rFont val="Tahoma"/>
            <family val="2"/>
          </rPr>
          <t>ZFIP_Comercial:</t>
        </r>
        <r>
          <rPr>
            <sz val="9"/>
            <color indexed="81"/>
            <rFont val="Tahoma"/>
            <family val="2"/>
          </rPr>
          <t xml:space="preserve">
Avance del plan a la fecha ascendente</t>
        </r>
      </text>
    </comment>
    <comment ref="BE28" authorId="0">
      <text>
        <r>
          <rPr>
            <b/>
            <sz val="9"/>
            <color indexed="81"/>
            <rFont val="Tahoma"/>
            <family val="2"/>
          </rPr>
          <t>ZFIP_Comercial:</t>
        </r>
        <r>
          <rPr>
            <sz val="9"/>
            <color indexed="81"/>
            <rFont val="Tahoma"/>
            <family val="2"/>
          </rPr>
          <t xml:space="preserve">
Avance del plan a la fecha ascendente</t>
        </r>
      </text>
    </comment>
    <comment ref="BI28" authorId="0">
      <text>
        <r>
          <rPr>
            <b/>
            <sz val="9"/>
            <color indexed="81"/>
            <rFont val="Tahoma"/>
            <family val="2"/>
          </rPr>
          <t>ZFIP_Comercial:</t>
        </r>
        <r>
          <rPr>
            <sz val="9"/>
            <color indexed="81"/>
            <rFont val="Tahoma"/>
            <family val="2"/>
          </rPr>
          <t xml:space="preserve">
Avance del plan a la fecha ascendente</t>
        </r>
      </text>
    </comment>
    <comment ref="BL28" authorId="0">
      <text>
        <r>
          <rPr>
            <b/>
            <sz val="9"/>
            <color indexed="81"/>
            <rFont val="Tahoma"/>
            <family val="2"/>
          </rPr>
          <t>ZFIP_Comercial:</t>
        </r>
        <r>
          <rPr>
            <sz val="9"/>
            <color indexed="81"/>
            <rFont val="Tahoma"/>
            <family val="2"/>
          </rPr>
          <t xml:space="preserve">
Acumulado de cumplimiento del plan
"VALOR INFORMATIVO DE SEGUIMIENTO"</t>
        </r>
      </text>
    </comment>
    <comment ref="Y37" authorId="0">
      <text>
        <r>
          <rPr>
            <b/>
            <sz val="9"/>
            <color indexed="81"/>
            <rFont val="Tahoma"/>
            <family val="2"/>
          </rPr>
          <t>ZFIP_Comercial:</t>
        </r>
        <r>
          <rPr>
            <sz val="9"/>
            <color indexed="81"/>
            <rFont val="Tahoma"/>
            <family val="2"/>
          </rPr>
          <t xml:space="preserve">
Avance del plan a la fecha ascendente</t>
        </r>
      </text>
    </comment>
    <comment ref="AK37" authorId="0">
      <text>
        <r>
          <rPr>
            <b/>
            <sz val="9"/>
            <color indexed="81"/>
            <rFont val="Tahoma"/>
            <family val="2"/>
          </rPr>
          <t>ZFIP_Comercial:</t>
        </r>
        <r>
          <rPr>
            <sz val="9"/>
            <color indexed="81"/>
            <rFont val="Tahoma"/>
            <family val="2"/>
          </rPr>
          <t xml:space="preserve">
Avance del plan a la fecha ascendente</t>
        </r>
      </text>
    </comment>
    <comment ref="AW37" authorId="0">
      <text>
        <r>
          <rPr>
            <b/>
            <sz val="9"/>
            <color indexed="81"/>
            <rFont val="Tahoma"/>
            <family val="2"/>
          </rPr>
          <t>ZFIP_Comercial:</t>
        </r>
        <r>
          <rPr>
            <sz val="9"/>
            <color indexed="81"/>
            <rFont val="Tahoma"/>
            <family val="2"/>
          </rPr>
          <t xml:space="preserve">
Avance del plan a la fecha ascendente</t>
        </r>
      </text>
    </comment>
    <comment ref="BI37" authorId="0">
      <text>
        <r>
          <rPr>
            <b/>
            <sz val="9"/>
            <color indexed="81"/>
            <rFont val="Tahoma"/>
            <family val="2"/>
          </rPr>
          <t>ZFIP_Comercial:</t>
        </r>
        <r>
          <rPr>
            <sz val="9"/>
            <color indexed="81"/>
            <rFont val="Tahoma"/>
            <family val="2"/>
          </rPr>
          <t xml:space="preserve">
Avance del plan a la fecha ascendente</t>
        </r>
      </text>
    </comment>
    <comment ref="BL37" authorId="0">
      <text>
        <r>
          <rPr>
            <b/>
            <sz val="9"/>
            <color indexed="81"/>
            <rFont val="Tahoma"/>
            <family val="2"/>
          </rPr>
          <t>ZFIP_Comercial:</t>
        </r>
        <r>
          <rPr>
            <sz val="9"/>
            <color indexed="81"/>
            <rFont val="Tahoma"/>
            <family val="2"/>
          </rPr>
          <t xml:space="preserve">
Acumulado de cumplimiento del plan
"VALOR INFORMATIVO DE SEGUIMIENTO"</t>
        </r>
      </text>
    </comment>
    <comment ref="K38" authorId="1">
      <text>
        <r>
          <rPr>
            <b/>
            <sz val="9"/>
            <color indexed="81"/>
            <rFont val="Tahoma"/>
            <family val="2"/>
          </rPr>
          <t>ZFIP004:</t>
        </r>
        <r>
          <rPr>
            <sz val="9"/>
            <color indexed="81"/>
            <rFont val="Tahoma"/>
            <family val="2"/>
          </rPr>
          <t xml:space="preserve">
se cambia meta del 38 al 25</t>
        </r>
      </text>
    </comment>
    <comment ref="L39" authorId="1">
      <text>
        <r>
          <rPr>
            <b/>
            <sz val="9"/>
            <color indexed="81"/>
            <rFont val="Tahoma"/>
            <family val="2"/>
          </rPr>
          <t>ZFIP004:</t>
        </r>
        <r>
          <rPr>
            <sz val="9"/>
            <color indexed="81"/>
            <rFont val="Tahoma"/>
            <family val="2"/>
          </rPr>
          <t xml:space="preserve">
TOTAL DE CAPACITACIONES PROGRAMADAS AL AÑO.</t>
        </r>
      </text>
    </comment>
    <comment ref="N39" authorId="1">
      <text>
        <r>
          <rPr>
            <b/>
            <sz val="9"/>
            <color indexed="81"/>
            <rFont val="Tahoma"/>
            <family val="2"/>
          </rPr>
          <t>ZFIP004:</t>
        </r>
        <r>
          <rPr>
            <sz val="9"/>
            <color indexed="81"/>
            <rFont val="Tahoma"/>
            <family val="2"/>
          </rPr>
          <t xml:space="preserve">
REALIZADAS AL MES</t>
        </r>
      </text>
    </comment>
    <comment ref="O39" authorId="1">
      <text>
        <r>
          <rPr>
            <b/>
            <sz val="9"/>
            <color indexed="81"/>
            <rFont val="Tahoma"/>
            <family val="2"/>
          </rPr>
          <t>ZFIP004:</t>
        </r>
        <r>
          <rPr>
            <sz val="9"/>
            <color indexed="81"/>
            <rFont val="Tahoma"/>
            <family val="2"/>
          </rPr>
          <t xml:space="preserve">
PROGRAMADAS AL MES</t>
        </r>
      </text>
    </comment>
    <comment ref="P39" authorId="1">
      <text>
        <r>
          <rPr>
            <b/>
            <sz val="9"/>
            <color indexed="81"/>
            <rFont val="Tahoma"/>
            <family val="2"/>
          </rPr>
          <t>ZFIP004:</t>
        </r>
        <r>
          <rPr>
            <sz val="9"/>
            <color indexed="81"/>
            <rFont val="Tahoma"/>
            <family val="2"/>
          </rPr>
          <t xml:space="preserve">
% CUMPLIMIENTO MENSUAL
</t>
        </r>
      </text>
    </comment>
    <comment ref="Q39" authorId="1">
      <text>
        <r>
          <rPr>
            <b/>
            <sz val="9"/>
            <color indexed="81"/>
            <rFont val="Tahoma"/>
            <family val="2"/>
          </rPr>
          <t>ZFIP004:</t>
        </r>
        <r>
          <rPr>
            <sz val="9"/>
            <color indexed="81"/>
            <rFont val="Tahoma"/>
            <family val="2"/>
          </rPr>
          <t xml:space="preserve">
% CUMPLIMIENTO CON RESPECTO A LO PROGRAMADO AL AÑO</t>
        </r>
      </text>
    </comment>
    <comment ref="R39" authorId="1">
      <text>
        <r>
          <rPr>
            <b/>
            <sz val="9"/>
            <color indexed="81"/>
            <rFont val="Tahoma"/>
            <family val="2"/>
          </rPr>
          <t>ZFIP004:</t>
        </r>
        <r>
          <rPr>
            <sz val="9"/>
            <color indexed="81"/>
            <rFont val="Tahoma"/>
            <family val="2"/>
          </rPr>
          <t xml:space="preserve">
REALIZADAS AL MES</t>
        </r>
      </text>
    </comment>
    <comment ref="S39" authorId="1">
      <text>
        <r>
          <rPr>
            <b/>
            <sz val="9"/>
            <color indexed="81"/>
            <rFont val="Tahoma"/>
            <family val="2"/>
          </rPr>
          <t>ZFIP004:</t>
        </r>
        <r>
          <rPr>
            <sz val="9"/>
            <color indexed="81"/>
            <rFont val="Tahoma"/>
            <family val="2"/>
          </rPr>
          <t xml:space="preserve">
PROGRAMADAS AL MES</t>
        </r>
      </text>
    </comment>
    <comment ref="T39" authorId="1">
      <text>
        <r>
          <rPr>
            <b/>
            <sz val="9"/>
            <color indexed="81"/>
            <rFont val="Tahoma"/>
            <family val="2"/>
          </rPr>
          <t>ZFIP004:</t>
        </r>
        <r>
          <rPr>
            <sz val="9"/>
            <color indexed="81"/>
            <rFont val="Tahoma"/>
            <family val="2"/>
          </rPr>
          <t xml:space="preserve">
% CUMPLIMIENTO MENSUAL
</t>
        </r>
      </text>
    </comment>
    <comment ref="U39" authorId="1">
      <text>
        <r>
          <rPr>
            <b/>
            <sz val="9"/>
            <color indexed="81"/>
            <rFont val="Tahoma"/>
            <family val="2"/>
          </rPr>
          <t>ZFIP004:</t>
        </r>
        <r>
          <rPr>
            <sz val="9"/>
            <color indexed="81"/>
            <rFont val="Tahoma"/>
            <family val="2"/>
          </rPr>
          <t xml:space="preserve">
% CUMPLIMIENTO CON RESPECTO A LO PROGRAMADO AL AÑO</t>
        </r>
      </text>
    </comment>
    <comment ref="V39" authorId="1">
      <text>
        <r>
          <rPr>
            <b/>
            <sz val="9"/>
            <color indexed="81"/>
            <rFont val="Tahoma"/>
            <family val="2"/>
          </rPr>
          <t>ZFIP004:</t>
        </r>
        <r>
          <rPr>
            <sz val="9"/>
            <color indexed="81"/>
            <rFont val="Tahoma"/>
            <family val="2"/>
          </rPr>
          <t xml:space="preserve">
REALIZADAS AL MES</t>
        </r>
      </text>
    </comment>
    <comment ref="W39" authorId="1">
      <text>
        <r>
          <rPr>
            <b/>
            <sz val="9"/>
            <color indexed="81"/>
            <rFont val="Tahoma"/>
            <family val="2"/>
          </rPr>
          <t>ZFIP004:</t>
        </r>
        <r>
          <rPr>
            <sz val="9"/>
            <color indexed="81"/>
            <rFont val="Tahoma"/>
            <family val="2"/>
          </rPr>
          <t xml:space="preserve">
PROGRAMADAS AL MES</t>
        </r>
      </text>
    </comment>
    <comment ref="X39" authorId="1">
      <text>
        <r>
          <rPr>
            <b/>
            <sz val="9"/>
            <color indexed="81"/>
            <rFont val="Tahoma"/>
            <family val="2"/>
          </rPr>
          <t>ZFIP004:</t>
        </r>
        <r>
          <rPr>
            <sz val="9"/>
            <color indexed="81"/>
            <rFont val="Tahoma"/>
            <family val="2"/>
          </rPr>
          <t xml:space="preserve">
% CUMPLIMIENTO MENSUAL
</t>
        </r>
      </text>
    </comment>
    <comment ref="Y39" authorId="1">
      <text>
        <r>
          <rPr>
            <b/>
            <sz val="9"/>
            <color indexed="81"/>
            <rFont val="Tahoma"/>
            <family val="2"/>
          </rPr>
          <t>ZFIP004:</t>
        </r>
        <r>
          <rPr>
            <sz val="9"/>
            <color indexed="81"/>
            <rFont val="Tahoma"/>
            <family val="2"/>
          </rPr>
          <t xml:space="preserve">
% CUMPLIMIENTO CON RESPECTO A LO PROGRAMADO AL AÑO</t>
        </r>
      </text>
    </comment>
    <comment ref="Z39" authorId="1">
      <text>
        <r>
          <rPr>
            <b/>
            <sz val="9"/>
            <color indexed="81"/>
            <rFont val="Tahoma"/>
            <family val="2"/>
          </rPr>
          <t>ZFIP004:</t>
        </r>
        <r>
          <rPr>
            <sz val="9"/>
            <color indexed="81"/>
            <rFont val="Tahoma"/>
            <family val="2"/>
          </rPr>
          <t xml:space="preserve">
REALIZADAS AL MES</t>
        </r>
      </text>
    </comment>
    <comment ref="AA39" authorId="1">
      <text>
        <r>
          <rPr>
            <b/>
            <sz val="9"/>
            <color indexed="81"/>
            <rFont val="Tahoma"/>
            <family val="2"/>
          </rPr>
          <t>ZFIP004:</t>
        </r>
        <r>
          <rPr>
            <sz val="9"/>
            <color indexed="81"/>
            <rFont val="Tahoma"/>
            <family val="2"/>
          </rPr>
          <t xml:space="preserve">
PROGRAMADAS AL MES</t>
        </r>
      </text>
    </comment>
    <comment ref="AB39" authorId="1">
      <text>
        <r>
          <rPr>
            <b/>
            <sz val="9"/>
            <color indexed="81"/>
            <rFont val="Tahoma"/>
            <family val="2"/>
          </rPr>
          <t>ZFIP004:</t>
        </r>
        <r>
          <rPr>
            <sz val="9"/>
            <color indexed="81"/>
            <rFont val="Tahoma"/>
            <family val="2"/>
          </rPr>
          <t xml:space="preserve">
% CUMPLIMIENTO MENSUAL
</t>
        </r>
      </text>
    </comment>
    <comment ref="AC39" authorId="1">
      <text>
        <r>
          <rPr>
            <b/>
            <sz val="9"/>
            <color indexed="81"/>
            <rFont val="Tahoma"/>
            <family val="2"/>
          </rPr>
          <t>ZFIP004:</t>
        </r>
        <r>
          <rPr>
            <sz val="9"/>
            <color indexed="81"/>
            <rFont val="Tahoma"/>
            <family val="2"/>
          </rPr>
          <t xml:space="preserve">
% CUMPLIMIENTO CON RESPECTO A LO PROGRAMADO AL AÑO</t>
        </r>
      </text>
    </comment>
    <comment ref="AD39" authorId="1">
      <text>
        <r>
          <rPr>
            <b/>
            <sz val="9"/>
            <color indexed="81"/>
            <rFont val="Tahoma"/>
            <family val="2"/>
          </rPr>
          <t>ZFIP004:</t>
        </r>
        <r>
          <rPr>
            <sz val="9"/>
            <color indexed="81"/>
            <rFont val="Tahoma"/>
            <family val="2"/>
          </rPr>
          <t xml:space="preserve">
REALIZADAS AL MES</t>
        </r>
      </text>
    </comment>
    <comment ref="AE39" authorId="1">
      <text>
        <r>
          <rPr>
            <b/>
            <sz val="9"/>
            <color indexed="81"/>
            <rFont val="Tahoma"/>
            <family val="2"/>
          </rPr>
          <t>ZFIP004:</t>
        </r>
        <r>
          <rPr>
            <sz val="9"/>
            <color indexed="81"/>
            <rFont val="Tahoma"/>
            <family val="2"/>
          </rPr>
          <t xml:space="preserve">
PROGRAMADAS AL MES</t>
        </r>
      </text>
    </comment>
    <comment ref="AF39" authorId="1">
      <text>
        <r>
          <rPr>
            <b/>
            <sz val="9"/>
            <color indexed="81"/>
            <rFont val="Tahoma"/>
            <family val="2"/>
          </rPr>
          <t>ZFIP004:</t>
        </r>
        <r>
          <rPr>
            <sz val="9"/>
            <color indexed="81"/>
            <rFont val="Tahoma"/>
            <family val="2"/>
          </rPr>
          <t xml:space="preserve">
% CUMPLIMIENTO MENSUAL
</t>
        </r>
      </text>
    </comment>
    <comment ref="AG39" authorId="1">
      <text>
        <r>
          <rPr>
            <b/>
            <sz val="9"/>
            <color indexed="81"/>
            <rFont val="Tahoma"/>
            <family val="2"/>
          </rPr>
          <t>ZFIP004:</t>
        </r>
        <r>
          <rPr>
            <sz val="9"/>
            <color indexed="81"/>
            <rFont val="Tahoma"/>
            <family val="2"/>
          </rPr>
          <t xml:space="preserve">
% CUMPLIMIENTO CON RESPECTO A LO PROGRAMADO AL AÑO</t>
        </r>
      </text>
    </comment>
    <comment ref="AH39" authorId="1">
      <text>
        <r>
          <rPr>
            <b/>
            <sz val="9"/>
            <color indexed="81"/>
            <rFont val="Tahoma"/>
            <family val="2"/>
          </rPr>
          <t>ZFIP004:</t>
        </r>
        <r>
          <rPr>
            <sz val="9"/>
            <color indexed="81"/>
            <rFont val="Tahoma"/>
            <family val="2"/>
          </rPr>
          <t xml:space="preserve">
REALIZADAS AL MES</t>
        </r>
      </text>
    </comment>
    <comment ref="AI39" authorId="1">
      <text>
        <r>
          <rPr>
            <b/>
            <sz val="9"/>
            <color indexed="81"/>
            <rFont val="Tahoma"/>
            <family val="2"/>
          </rPr>
          <t>ZFIP004:</t>
        </r>
        <r>
          <rPr>
            <sz val="9"/>
            <color indexed="81"/>
            <rFont val="Tahoma"/>
            <family val="2"/>
          </rPr>
          <t xml:space="preserve">
PROGRAMADAS AL MES</t>
        </r>
      </text>
    </comment>
    <comment ref="AJ39" authorId="1">
      <text>
        <r>
          <rPr>
            <b/>
            <sz val="9"/>
            <color indexed="81"/>
            <rFont val="Tahoma"/>
            <family val="2"/>
          </rPr>
          <t>ZFIP004:</t>
        </r>
        <r>
          <rPr>
            <sz val="9"/>
            <color indexed="81"/>
            <rFont val="Tahoma"/>
            <family val="2"/>
          </rPr>
          <t xml:space="preserve">
% CUMPLIMIENTO MENSUAL
</t>
        </r>
      </text>
    </comment>
    <comment ref="AK39" authorId="1">
      <text>
        <r>
          <rPr>
            <b/>
            <sz val="9"/>
            <color indexed="81"/>
            <rFont val="Tahoma"/>
            <family val="2"/>
          </rPr>
          <t>ZFIP004:</t>
        </r>
        <r>
          <rPr>
            <sz val="9"/>
            <color indexed="81"/>
            <rFont val="Tahoma"/>
            <family val="2"/>
          </rPr>
          <t xml:space="preserve">
% CUMPLIMIENTO CON RESPECTO A LO PROGRAMADO AL AÑO</t>
        </r>
      </text>
    </comment>
    <comment ref="AL39" authorId="1">
      <text>
        <r>
          <rPr>
            <b/>
            <sz val="9"/>
            <color indexed="81"/>
            <rFont val="Tahoma"/>
            <family val="2"/>
          </rPr>
          <t>ZFIP004:</t>
        </r>
        <r>
          <rPr>
            <sz val="9"/>
            <color indexed="81"/>
            <rFont val="Tahoma"/>
            <family val="2"/>
          </rPr>
          <t xml:space="preserve">
REALIZADAS AL MES</t>
        </r>
      </text>
    </comment>
    <comment ref="AM39" authorId="1">
      <text>
        <r>
          <rPr>
            <b/>
            <sz val="9"/>
            <color indexed="81"/>
            <rFont val="Tahoma"/>
            <family val="2"/>
          </rPr>
          <t>ZFIP004:</t>
        </r>
        <r>
          <rPr>
            <sz val="9"/>
            <color indexed="81"/>
            <rFont val="Tahoma"/>
            <family val="2"/>
          </rPr>
          <t xml:space="preserve">
PROGRAMADAS AL MES</t>
        </r>
      </text>
    </comment>
    <comment ref="AN39" authorId="1">
      <text>
        <r>
          <rPr>
            <b/>
            <sz val="9"/>
            <color indexed="81"/>
            <rFont val="Tahoma"/>
            <family val="2"/>
          </rPr>
          <t>ZFIP004:</t>
        </r>
        <r>
          <rPr>
            <sz val="9"/>
            <color indexed="81"/>
            <rFont val="Tahoma"/>
            <family val="2"/>
          </rPr>
          <t xml:space="preserve">
% CUMPLIMIENTO MENSUAL
</t>
        </r>
      </text>
    </comment>
    <comment ref="AO39" authorId="1">
      <text>
        <r>
          <rPr>
            <b/>
            <sz val="9"/>
            <color indexed="81"/>
            <rFont val="Tahoma"/>
            <family val="2"/>
          </rPr>
          <t>ZFIP004:</t>
        </r>
        <r>
          <rPr>
            <sz val="9"/>
            <color indexed="81"/>
            <rFont val="Tahoma"/>
            <family val="2"/>
          </rPr>
          <t xml:space="preserve">
% CUMPLIMIENTO CON RESPECTO A LO PROGRAMADO AL AÑO</t>
        </r>
      </text>
    </comment>
    <comment ref="AP39" authorId="1">
      <text>
        <r>
          <rPr>
            <b/>
            <sz val="9"/>
            <color indexed="81"/>
            <rFont val="Tahoma"/>
            <family val="2"/>
          </rPr>
          <t>ZFIP004:</t>
        </r>
        <r>
          <rPr>
            <sz val="9"/>
            <color indexed="81"/>
            <rFont val="Tahoma"/>
            <family val="2"/>
          </rPr>
          <t xml:space="preserve">
REALIZADAS AL MES</t>
        </r>
      </text>
    </comment>
    <comment ref="AQ39" authorId="1">
      <text>
        <r>
          <rPr>
            <b/>
            <sz val="9"/>
            <color indexed="81"/>
            <rFont val="Tahoma"/>
            <family val="2"/>
          </rPr>
          <t>ZFIP004:</t>
        </r>
        <r>
          <rPr>
            <sz val="9"/>
            <color indexed="81"/>
            <rFont val="Tahoma"/>
            <family val="2"/>
          </rPr>
          <t xml:space="preserve">
PROGRAMADAS AL MES</t>
        </r>
      </text>
    </comment>
    <comment ref="AR39" authorId="1">
      <text>
        <r>
          <rPr>
            <b/>
            <sz val="9"/>
            <color indexed="81"/>
            <rFont val="Tahoma"/>
            <family val="2"/>
          </rPr>
          <t>ZFIP004:</t>
        </r>
        <r>
          <rPr>
            <sz val="9"/>
            <color indexed="81"/>
            <rFont val="Tahoma"/>
            <family val="2"/>
          </rPr>
          <t xml:space="preserve">
% CUMPLIMIENTO MENSUAL
</t>
        </r>
      </text>
    </comment>
    <comment ref="AS39" authorId="1">
      <text>
        <r>
          <rPr>
            <b/>
            <sz val="9"/>
            <color indexed="81"/>
            <rFont val="Tahoma"/>
            <family val="2"/>
          </rPr>
          <t>ZFIP004:</t>
        </r>
        <r>
          <rPr>
            <sz val="9"/>
            <color indexed="81"/>
            <rFont val="Tahoma"/>
            <family val="2"/>
          </rPr>
          <t xml:space="preserve">
% CUMPLIMIENTO CON RESPECTO A LO PROGRAMADO AL AÑO</t>
        </r>
      </text>
    </comment>
    <comment ref="AT39" authorId="1">
      <text>
        <r>
          <rPr>
            <b/>
            <sz val="9"/>
            <color indexed="81"/>
            <rFont val="Tahoma"/>
            <family val="2"/>
          </rPr>
          <t>ZFIP004:</t>
        </r>
        <r>
          <rPr>
            <sz val="9"/>
            <color indexed="81"/>
            <rFont val="Tahoma"/>
            <family val="2"/>
          </rPr>
          <t xml:space="preserve">
REALIZADAS AL MES</t>
        </r>
      </text>
    </comment>
    <comment ref="AU39" authorId="1">
      <text>
        <r>
          <rPr>
            <b/>
            <sz val="9"/>
            <color indexed="81"/>
            <rFont val="Tahoma"/>
            <family val="2"/>
          </rPr>
          <t>ZFIP004:</t>
        </r>
        <r>
          <rPr>
            <sz val="9"/>
            <color indexed="81"/>
            <rFont val="Tahoma"/>
            <family val="2"/>
          </rPr>
          <t xml:space="preserve">
PROGRAMADAS AL MES</t>
        </r>
      </text>
    </comment>
    <comment ref="AV39" authorId="1">
      <text>
        <r>
          <rPr>
            <b/>
            <sz val="9"/>
            <color indexed="81"/>
            <rFont val="Tahoma"/>
            <family val="2"/>
          </rPr>
          <t>ZFIP004:</t>
        </r>
        <r>
          <rPr>
            <sz val="9"/>
            <color indexed="81"/>
            <rFont val="Tahoma"/>
            <family val="2"/>
          </rPr>
          <t xml:space="preserve">
% CUMPLIMIENTO MENSUAL
</t>
        </r>
      </text>
    </comment>
    <comment ref="AW39" authorId="1">
      <text>
        <r>
          <rPr>
            <b/>
            <sz val="9"/>
            <color indexed="81"/>
            <rFont val="Tahoma"/>
            <family val="2"/>
          </rPr>
          <t>ZFIP004:</t>
        </r>
        <r>
          <rPr>
            <sz val="9"/>
            <color indexed="81"/>
            <rFont val="Tahoma"/>
            <family val="2"/>
          </rPr>
          <t xml:space="preserve">
% CUMPLIMIENTO CON RESPECTO A LO PROGRAMADO AL AÑO</t>
        </r>
      </text>
    </comment>
    <comment ref="AX39" authorId="1">
      <text>
        <r>
          <rPr>
            <b/>
            <sz val="9"/>
            <color indexed="81"/>
            <rFont val="Tahoma"/>
            <family val="2"/>
          </rPr>
          <t>ZFIP004:</t>
        </r>
        <r>
          <rPr>
            <sz val="9"/>
            <color indexed="81"/>
            <rFont val="Tahoma"/>
            <family val="2"/>
          </rPr>
          <t xml:space="preserve">
REALIZADAS AL MES</t>
        </r>
      </text>
    </comment>
    <comment ref="AY39" authorId="1">
      <text>
        <r>
          <rPr>
            <b/>
            <sz val="9"/>
            <color indexed="81"/>
            <rFont val="Tahoma"/>
            <family val="2"/>
          </rPr>
          <t>ZFIP004:</t>
        </r>
        <r>
          <rPr>
            <sz val="9"/>
            <color indexed="81"/>
            <rFont val="Tahoma"/>
            <family val="2"/>
          </rPr>
          <t xml:space="preserve">
PROGRAMADAS AL MES</t>
        </r>
      </text>
    </comment>
    <comment ref="AZ39" authorId="1">
      <text>
        <r>
          <rPr>
            <b/>
            <sz val="9"/>
            <color indexed="81"/>
            <rFont val="Tahoma"/>
            <family val="2"/>
          </rPr>
          <t>ZFIP004:</t>
        </r>
        <r>
          <rPr>
            <sz val="9"/>
            <color indexed="81"/>
            <rFont val="Tahoma"/>
            <family val="2"/>
          </rPr>
          <t xml:space="preserve">
% CUMPLIMIENTO MENSUAL
</t>
        </r>
      </text>
    </comment>
    <comment ref="BA39" authorId="1">
      <text>
        <r>
          <rPr>
            <b/>
            <sz val="9"/>
            <color indexed="81"/>
            <rFont val="Tahoma"/>
            <family val="2"/>
          </rPr>
          <t>ZFIP004:</t>
        </r>
        <r>
          <rPr>
            <sz val="9"/>
            <color indexed="81"/>
            <rFont val="Tahoma"/>
            <family val="2"/>
          </rPr>
          <t xml:space="preserve">
% CUMPLIMIENTO CON RESPECTO A LO PROGRAMADO AL AÑO</t>
        </r>
      </text>
    </comment>
    <comment ref="BB39" authorId="1">
      <text>
        <r>
          <rPr>
            <b/>
            <sz val="9"/>
            <color indexed="81"/>
            <rFont val="Tahoma"/>
            <family val="2"/>
          </rPr>
          <t>ZFIP004:</t>
        </r>
        <r>
          <rPr>
            <sz val="9"/>
            <color indexed="81"/>
            <rFont val="Tahoma"/>
            <family val="2"/>
          </rPr>
          <t xml:space="preserve">
REALIZADAS AL MES</t>
        </r>
      </text>
    </comment>
    <comment ref="BC39" authorId="1">
      <text>
        <r>
          <rPr>
            <b/>
            <sz val="9"/>
            <color indexed="81"/>
            <rFont val="Tahoma"/>
            <family val="2"/>
          </rPr>
          <t>ZFIP004:</t>
        </r>
        <r>
          <rPr>
            <sz val="9"/>
            <color indexed="81"/>
            <rFont val="Tahoma"/>
            <family val="2"/>
          </rPr>
          <t xml:space="preserve">
PROGRAMADAS AL MES</t>
        </r>
      </text>
    </comment>
    <comment ref="BD39" authorId="1">
      <text>
        <r>
          <rPr>
            <b/>
            <sz val="9"/>
            <color indexed="81"/>
            <rFont val="Tahoma"/>
            <family val="2"/>
          </rPr>
          <t>ZFIP004:</t>
        </r>
        <r>
          <rPr>
            <sz val="9"/>
            <color indexed="81"/>
            <rFont val="Tahoma"/>
            <family val="2"/>
          </rPr>
          <t xml:space="preserve">
% CUMPLIMIENTO MENSUAL
</t>
        </r>
      </text>
    </comment>
    <comment ref="BE39" authorId="1">
      <text>
        <r>
          <rPr>
            <b/>
            <sz val="9"/>
            <color indexed="81"/>
            <rFont val="Tahoma"/>
            <family val="2"/>
          </rPr>
          <t>ZFIP004:</t>
        </r>
        <r>
          <rPr>
            <sz val="9"/>
            <color indexed="81"/>
            <rFont val="Tahoma"/>
            <family val="2"/>
          </rPr>
          <t xml:space="preserve">
% CUMPLIMIENTO CON RESPECTO A LO PROGRAMADO AL AÑO</t>
        </r>
      </text>
    </comment>
    <comment ref="BF39" authorId="1">
      <text>
        <r>
          <rPr>
            <b/>
            <sz val="9"/>
            <color indexed="81"/>
            <rFont val="Tahoma"/>
            <family val="2"/>
          </rPr>
          <t>ZFIP004:</t>
        </r>
        <r>
          <rPr>
            <sz val="9"/>
            <color indexed="81"/>
            <rFont val="Tahoma"/>
            <family val="2"/>
          </rPr>
          <t xml:space="preserve">
REALIZADAS AL MES</t>
        </r>
      </text>
    </comment>
    <comment ref="BG39" authorId="1">
      <text>
        <r>
          <rPr>
            <b/>
            <sz val="9"/>
            <color indexed="81"/>
            <rFont val="Tahoma"/>
            <family val="2"/>
          </rPr>
          <t>ZFIP004:</t>
        </r>
        <r>
          <rPr>
            <sz val="9"/>
            <color indexed="81"/>
            <rFont val="Tahoma"/>
            <family val="2"/>
          </rPr>
          <t xml:space="preserve">
PROGRAMADAS AL MES</t>
        </r>
      </text>
    </comment>
    <comment ref="BH39" authorId="1">
      <text>
        <r>
          <rPr>
            <b/>
            <sz val="9"/>
            <color indexed="81"/>
            <rFont val="Tahoma"/>
            <family val="2"/>
          </rPr>
          <t>ZFIP004:</t>
        </r>
        <r>
          <rPr>
            <sz val="9"/>
            <color indexed="81"/>
            <rFont val="Tahoma"/>
            <family val="2"/>
          </rPr>
          <t xml:space="preserve">
% CUMPLIMIENTO MENSUAL
</t>
        </r>
      </text>
    </comment>
    <comment ref="BI39" authorId="1">
      <text>
        <r>
          <rPr>
            <b/>
            <sz val="9"/>
            <color indexed="81"/>
            <rFont val="Tahoma"/>
            <family val="2"/>
          </rPr>
          <t>ZFIP004:</t>
        </r>
        <r>
          <rPr>
            <sz val="9"/>
            <color indexed="81"/>
            <rFont val="Tahoma"/>
            <family val="2"/>
          </rPr>
          <t xml:space="preserve">
% CUMPLIMIENTO CON RESPECTO A LO PROGRAMADO AL AÑO</t>
        </r>
      </text>
    </comment>
    <comment ref="BJ39" authorId="0">
      <text>
        <r>
          <rPr>
            <b/>
            <sz val="9"/>
            <color indexed="81"/>
            <rFont val="Tahoma"/>
            <family val="2"/>
          </rPr>
          <t>ZFIP_Comercial:</t>
        </r>
        <r>
          <rPr>
            <sz val="9"/>
            <color indexed="81"/>
            <rFont val="Tahoma"/>
            <family val="2"/>
          </rPr>
          <t xml:space="preserve">
REALIZADAS A LA FECHA</t>
        </r>
      </text>
    </comment>
    <comment ref="BK39" authorId="0">
      <text>
        <r>
          <rPr>
            <b/>
            <sz val="9"/>
            <color indexed="81"/>
            <rFont val="Tahoma"/>
            <family val="2"/>
          </rPr>
          <t>ZFIP_Comercial:</t>
        </r>
        <r>
          <rPr>
            <sz val="9"/>
            <color indexed="81"/>
            <rFont val="Tahoma"/>
            <family val="2"/>
          </rPr>
          <t xml:space="preserve">
% DE CUMPLIMIENTO AL PERIODO
</t>
        </r>
      </text>
    </comment>
    <comment ref="Y40" authorId="0">
      <text>
        <r>
          <rPr>
            <b/>
            <sz val="9"/>
            <color indexed="81"/>
            <rFont val="Tahoma"/>
            <family val="2"/>
          </rPr>
          <t>ZFIP_Comercial:</t>
        </r>
        <r>
          <rPr>
            <sz val="9"/>
            <color indexed="81"/>
            <rFont val="Tahoma"/>
            <family val="2"/>
          </rPr>
          <t xml:space="preserve">
Avance del plan a la fecha ascendente</t>
        </r>
      </text>
    </comment>
    <comment ref="AK40" authorId="0">
      <text>
        <r>
          <rPr>
            <b/>
            <sz val="9"/>
            <color indexed="81"/>
            <rFont val="Tahoma"/>
            <family val="2"/>
          </rPr>
          <t>ZFIP_Comercial:</t>
        </r>
        <r>
          <rPr>
            <sz val="9"/>
            <color indexed="81"/>
            <rFont val="Tahoma"/>
            <family val="2"/>
          </rPr>
          <t xml:space="preserve">
Avance del plan a la fecha ascendente</t>
        </r>
      </text>
    </comment>
    <comment ref="AW40" authorId="0">
      <text>
        <r>
          <rPr>
            <b/>
            <sz val="9"/>
            <color indexed="81"/>
            <rFont val="Tahoma"/>
            <family val="2"/>
          </rPr>
          <t>ZFIP_Comercial:</t>
        </r>
        <r>
          <rPr>
            <sz val="9"/>
            <color indexed="81"/>
            <rFont val="Tahoma"/>
            <family val="2"/>
          </rPr>
          <t xml:space="preserve">
Avance del plan a la fecha ascendente</t>
        </r>
      </text>
    </comment>
    <comment ref="BI40" authorId="0">
      <text>
        <r>
          <rPr>
            <b/>
            <sz val="9"/>
            <color indexed="81"/>
            <rFont val="Tahoma"/>
            <family val="2"/>
          </rPr>
          <t>ZFIP_Comercial:</t>
        </r>
        <r>
          <rPr>
            <sz val="9"/>
            <color indexed="81"/>
            <rFont val="Tahoma"/>
            <family val="2"/>
          </rPr>
          <t xml:space="preserve">
Avance del plan a la fecha ascendente</t>
        </r>
      </text>
    </comment>
    <comment ref="BL40" authorId="0">
      <text>
        <r>
          <rPr>
            <b/>
            <sz val="9"/>
            <color indexed="81"/>
            <rFont val="Tahoma"/>
            <family val="2"/>
          </rPr>
          <t>ZFIP_Comercial:</t>
        </r>
        <r>
          <rPr>
            <sz val="9"/>
            <color indexed="81"/>
            <rFont val="Tahoma"/>
            <family val="2"/>
          </rPr>
          <t xml:space="preserve">
Acumulado de cumplimiento del plan
"VALOR INFORMATIVO DE SEGUIMIENTO"</t>
        </r>
      </text>
    </comment>
    <comment ref="Q42" authorId="0">
      <text>
        <r>
          <rPr>
            <b/>
            <sz val="9"/>
            <color indexed="81"/>
            <rFont val="Tahoma"/>
            <family val="2"/>
          </rPr>
          <t>ZFIP_Comercial:</t>
        </r>
        <r>
          <rPr>
            <sz val="9"/>
            <color indexed="81"/>
            <rFont val="Tahoma"/>
            <family val="2"/>
          </rPr>
          <t xml:space="preserve">
Avance del plan a la fecha ascendente</t>
        </r>
      </text>
    </comment>
    <comment ref="U42" authorId="0">
      <text>
        <r>
          <rPr>
            <b/>
            <sz val="9"/>
            <color indexed="81"/>
            <rFont val="Tahoma"/>
            <family val="2"/>
          </rPr>
          <t>ZFIP_Comercial:</t>
        </r>
        <r>
          <rPr>
            <sz val="9"/>
            <color indexed="81"/>
            <rFont val="Tahoma"/>
            <family val="2"/>
          </rPr>
          <t xml:space="preserve">
Avance del plan a la fecha ascendente</t>
        </r>
      </text>
    </comment>
    <comment ref="Y42" authorId="0">
      <text>
        <r>
          <rPr>
            <b/>
            <sz val="9"/>
            <color indexed="81"/>
            <rFont val="Tahoma"/>
            <family val="2"/>
          </rPr>
          <t>ZFIP_Comercial:</t>
        </r>
        <r>
          <rPr>
            <sz val="9"/>
            <color indexed="81"/>
            <rFont val="Tahoma"/>
            <family val="2"/>
          </rPr>
          <t xml:space="preserve">
Avance del plan a la fecha ascendente</t>
        </r>
      </text>
    </comment>
    <comment ref="AC42" authorId="0">
      <text>
        <r>
          <rPr>
            <b/>
            <sz val="9"/>
            <color indexed="81"/>
            <rFont val="Tahoma"/>
            <family val="2"/>
          </rPr>
          <t>ZFIP_Comercial:</t>
        </r>
        <r>
          <rPr>
            <sz val="9"/>
            <color indexed="81"/>
            <rFont val="Tahoma"/>
            <family val="2"/>
          </rPr>
          <t xml:space="preserve">
Avance del plan a la fecha ascendente</t>
        </r>
      </text>
    </comment>
    <comment ref="AG42" authorId="0">
      <text>
        <r>
          <rPr>
            <b/>
            <sz val="9"/>
            <color indexed="81"/>
            <rFont val="Tahoma"/>
            <family val="2"/>
          </rPr>
          <t>ZFIP_Comercial:</t>
        </r>
        <r>
          <rPr>
            <sz val="9"/>
            <color indexed="81"/>
            <rFont val="Tahoma"/>
            <family val="2"/>
          </rPr>
          <t xml:space="preserve">
Avance del plan a la fecha ascendente</t>
        </r>
      </text>
    </comment>
    <comment ref="AK42" authorId="0">
      <text>
        <r>
          <rPr>
            <b/>
            <sz val="9"/>
            <color indexed="81"/>
            <rFont val="Tahoma"/>
            <family val="2"/>
          </rPr>
          <t>ZFIP_Comercial:</t>
        </r>
        <r>
          <rPr>
            <sz val="9"/>
            <color indexed="81"/>
            <rFont val="Tahoma"/>
            <family val="2"/>
          </rPr>
          <t xml:space="preserve">
Avance del plan a la fecha ascendente</t>
        </r>
      </text>
    </comment>
    <comment ref="AO42" authorId="0">
      <text>
        <r>
          <rPr>
            <b/>
            <sz val="9"/>
            <color indexed="81"/>
            <rFont val="Tahoma"/>
            <family val="2"/>
          </rPr>
          <t>ZFIP_Comercial:</t>
        </r>
        <r>
          <rPr>
            <sz val="9"/>
            <color indexed="81"/>
            <rFont val="Tahoma"/>
            <family val="2"/>
          </rPr>
          <t xml:space="preserve">
Avance del plan a la fecha ascendente</t>
        </r>
      </text>
    </comment>
    <comment ref="AS42" authorId="0">
      <text>
        <r>
          <rPr>
            <b/>
            <sz val="9"/>
            <color indexed="81"/>
            <rFont val="Tahoma"/>
            <family val="2"/>
          </rPr>
          <t>ZFIP_Comercial:</t>
        </r>
        <r>
          <rPr>
            <sz val="9"/>
            <color indexed="81"/>
            <rFont val="Tahoma"/>
            <family val="2"/>
          </rPr>
          <t xml:space="preserve">
Avance del plan a la fecha ascendente</t>
        </r>
      </text>
    </comment>
    <comment ref="AW42" authorId="0">
      <text>
        <r>
          <rPr>
            <b/>
            <sz val="9"/>
            <color indexed="81"/>
            <rFont val="Tahoma"/>
            <family val="2"/>
          </rPr>
          <t>ZFIP_Comercial:</t>
        </r>
        <r>
          <rPr>
            <sz val="9"/>
            <color indexed="81"/>
            <rFont val="Tahoma"/>
            <family val="2"/>
          </rPr>
          <t xml:space="preserve">
Avance del plan a la fecha ascendente</t>
        </r>
      </text>
    </comment>
    <comment ref="BA42" authorId="0">
      <text>
        <r>
          <rPr>
            <b/>
            <sz val="9"/>
            <color indexed="81"/>
            <rFont val="Tahoma"/>
            <family val="2"/>
          </rPr>
          <t>ZFIP_Comercial:</t>
        </r>
        <r>
          <rPr>
            <sz val="9"/>
            <color indexed="81"/>
            <rFont val="Tahoma"/>
            <family val="2"/>
          </rPr>
          <t xml:space="preserve">
Avance del plan a la fecha ascendente</t>
        </r>
      </text>
    </comment>
    <comment ref="BE42" authorId="0">
      <text>
        <r>
          <rPr>
            <b/>
            <sz val="9"/>
            <color indexed="81"/>
            <rFont val="Tahoma"/>
            <family val="2"/>
          </rPr>
          <t>ZFIP_Comercial:</t>
        </r>
        <r>
          <rPr>
            <sz val="9"/>
            <color indexed="81"/>
            <rFont val="Tahoma"/>
            <family val="2"/>
          </rPr>
          <t xml:space="preserve">
Avance del plan a la fecha ascendente</t>
        </r>
      </text>
    </comment>
    <comment ref="BI42" authorId="0">
      <text>
        <r>
          <rPr>
            <b/>
            <sz val="9"/>
            <color indexed="81"/>
            <rFont val="Tahoma"/>
            <family val="2"/>
          </rPr>
          <t>ZFIP_Comercial:</t>
        </r>
        <r>
          <rPr>
            <sz val="9"/>
            <color indexed="81"/>
            <rFont val="Tahoma"/>
            <family val="2"/>
          </rPr>
          <t xml:space="preserve">
Avance del plan a la fecha ascendente</t>
        </r>
      </text>
    </comment>
    <comment ref="Q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U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Y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C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G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K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O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S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AW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BA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BE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BI43" authorId="0">
      <text>
        <r>
          <rPr>
            <b/>
            <sz val="9"/>
            <color indexed="81"/>
            <rFont val="Tahoma"/>
            <family val="2"/>
          </rPr>
          <t>ZFIP_Comercial:</t>
        </r>
        <r>
          <rPr>
            <sz val="9"/>
            <color indexed="81"/>
            <rFont val="Tahoma"/>
            <family val="2"/>
          </rPr>
          <t xml:space="preserve">
Avance del plan a la fecha ascendente
total actividades programadas: 133
</t>
        </r>
      </text>
    </comment>
    <comment ref="BL43" authorId="0">
      <text>
        <r>
          <rPr>
            <b/>
            <sz val="9"/>
            <color indexed="81"/>
            <rFont val="Tahoma"/>
            <family val="2"/>
          </rPr>
          <t>ZFIP_Comercial:</t>
        </r>
        <r>
          <rPr>
            <sz val="9"/>
            <color indexed="81"/>
            <rFont val="Tahoma"/>
            <family val="2"/>
          </rPr>
          <t xml:space="preserve">
Acumulado de cumplimiento del plan
"VALOR INFORMATIVO DE SEGUIMIENTO"</t>
        </r>
      </text>
    </comment>
  </commentList>
</comments>
</file>

<file path=xl/sharedStrings.xml><?xml version="1.0" encoding="utf-8"?>
<sst xmlns="http://schemas.openxmlformats.org/spreadsheetml/2006/main" count="309" uniqueCount="231">
  <si>
    <t>PROCESO</t>
  </si>
  <si>
    <t>Nombre</t>
  </si>
  <si>
    <t>Fórmula</t>
  </si>
  <si>
    <t>Objetivo</t>
  </si>
  <si>
    <t>RESULTADOS</t>
  </si>
  <si>
    <t>feb</t>
  </si>
  <si>
    <t>mar</t>
  </si>
  <si>
    <t>abr</t>
  </si>
  <si>
    <t>may</t>
  </si>
  <si>
    <t>jun</t>
  </si>
  <si>
    <t>jul</t>
  </si>
  <si>
    <t>ago</t>
  </si>
  <si>
    <t>sep</t>
  </si>
  <si>
    <t>oct</t>
  </si>
  <si>
    <t>nov</t>
  </si>
  <si>
    <t>dic</t>
  </si>
  <si>
    <t>ene</t>
  </si>
  <si>
    <t>GESTIÓN TECNOLOGÍA E INFORMÁTICA</t>
  </si>
  <si>
    <t>Soporte Técnico</t>
  </si>
  <si>
    <t xml:space="preserve">MATRIZ DE INDICADORES </t>
  </si>
  <si>
    <t xml:space="preserve">FECHA DE
IMPLEMENTACIÒN </t>
  </si>
  <si>
    <t xml:space="preserve">FECHA DE 
ACTUALIZACIÒN </t>
  </si>
  <si>
    <t xml:space="preserve">VERSIÒN </t>
  </si>
  <si>
    <t xml:space="preserve">PÁGINA </t>
  </si>
  <si>
    <t xml:space="preserve">CÓDIGO </t>
  </si>
  <si>
    <t xml:space="preserve">GESTIÒN TECNICA </t>
  </si>
  <si>
    <t xml:space="preserve">GESTIÒN DE OPERACIONES </t>
  </si>
  <si>
    <t xml:space="preserve">GESTIÒN ADMINISTRATIVA </t>
  </si>
  <si>
    <t xml:space="preserve">GESTIÒN CONTABLE Y FINANCIERA </t>
  </si>
  <si>
    <t>Semestral</t>
  </si>
  <si>
    <t>Mensual</t>
  </si>
  <si>
    <t>Trimestral</t>
  </si>
  <si>
    <t>Anual</t>
  </si>
  <si>
    <t>Eficacia en las solicitudes legales</t>
  </si>
  <si>
    <t>Seguridad Interna</t>
  </si>
  <si>
    <t>Seguridad Externa Etapa 1.</t>
  </si>
  <si>
    <t>Seguridad Externa Etapa 2.</t>
  </si>
  <si>
    <t>Mantenimiento preventivo de básculas</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</si>
  <si>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</si>
  <si>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Indicador de Oportunidad</t>
  </si>
  <si>
    <t>Verificar que la aprobación de FMM se realice en el tiempo previsto</t>
  </si>
  <si>
    <t>Rotación de personal</t>
  </si>
  <si>
    <t>Cartera</t>
  </si>
  <si>
    <t xml:space="preserve">Medir el recaudo oportuno de la cartera generada por la facturación de los servicios prestados. </t>
  </si>
  <si>
    <t>INDICADOR</t>
  </si>
  <si>
    <t>Cumplimiento de Requisitos normativos</t>
  </si>
  <si>
    <t>GERENCIA</t>
  </si>
  <si>
    <t>1 de 1</t>
  </si>
  <si>
    <t>Seguimiento a propuestas comerciales</t>
  </si>
  <si>
    <t>Evidenciar por medio del indicador el correcto seguimiento  que se le da a las propuestas comerciales enviadas a los clientes.</t>
  </si>
  <si>
    <t>(# PQRS con respuesta oportuna/# total de PQRS)*100</t>
  </si>
  <si>
    <r>
      <t xml:space="preserve">(Actividades ejecutadas </t>
    </r>
    <r>
      <rPr>
        <b/>
        <sz val="11"/>
        <color theme="1"/>
        <rFont val="Arial"/>
        <family val="2"/>
      </rPr>
      <t>(INFRAESTRUCTURA)</t>
    </r>
    <r>
      <rPr>
        <sz val="11"/>
        <color theme="1"/>
        <rFont val="Arial"/>
        <family val="2"/>
      </rPr>
      <t xml:space="preserve"> / actividades programadas) * 100</t>
    </r>
  </si>
  <si>
    <t>Medir el porcentaje de retiro - ingreso  del personal al año.</t>
  </si>
  <si>
    <t>(No de capacitaciones realizadas / total capacitaciones programadas) * 100</t>
  </si>
  <si>
    <t>FO-GG-01</t>
  </si>
  <si>
    <t>Programa de mantenimiento general (INFRAESTRUCTURA)</t>
  </si>
  <si>
    <t>Sumatoria de valores de las categorías de cartera A y B /valor total de cartera mensual*100</t>
  </si>
  <si>
    <t>Frecuencia de revisión</t>
  </si>
  <si>
    <t>Logro de indicador</t>
  </si>
  <si>
    <t>LOGRO DE OBJETIVO</t>
  </si>
  <si>
    <t>logro según frecuencia</t>
  </si>
  <si>
    <t>Meta Objetivo</t>
  </si>
  <si>
    <t>Meta anual del indicador</t>
  </si>
  <si>
    <t>N/A</t>
  </si>
  <si>
    <t>escala</t>
  </si>
  <si>
    <t>%</t>
  </si>
  <si>
    <t>Avance SIG</t>
  </si>
  <si>
    <t>Avance GTI</t>
  </si>
  <si>
    <t>Avance GTC</t>
  </si>
  <si>
    <t>Avance GOP</t>
  </si>
  <si>
    <t>Avance GCFI</t>
  </si>
  <si>
    <t>X</t>
  </si>
  <si>
    <t>Y</t>
  </si>
  <si>
    <t>INICIO</t>
  </si>
  <si>
    <t>FIN</t>
  </si>
  <si>
    <t>PRPMEDIO CUMPL OBJETIVO</t>
  </si>
  <si>
    <t>PROM CUMPL POR INDICADOR</t>
  </si>
  <si>
    <r>
      <rPr>
        <b/>
        <sz val="11"/>
        <color theme="1"/>
        <rFont val="Calibri"/>
        <family val="2"/>
        <scheme val="minor"/>
      </rPr>
      <t xml:space="preserve">GRADO </t>
    </r>
    <r>
      <rPr>
        <sz val="11"/>
        <color theme="1"/>
        <rFont val="Calibri"/>
        <family val="2"/>
        <scheme val="minor"/>
      </rPr>
      <t>CUMPLI OBJETIVO</t>
    </r>
  </si>
  <si>
    <r>
      <t xml:space="preserve">GRADO </t>
    </r>
    <r>
      <rPr>
        <sz val="11"/>
        <color rgb="FF00B050"/>
        <rFont val="Calibri"/>
        <family val="2"/>
        <scheme val="minor"/>
      </rPr>
      <t>LOGR OBJETIVO</t>
    </r>
  </si>
  <si>
    <t>Programa de Seguridad Asociado al cumplimiento de requisitos Legales</t>
  </si>
  <si>
    <t>Programa de seguridad relacionado con  la  seguridad interna y externa</t>
  </si>
  <si>
    <t>Cronograma de ejecución de obras</t>
  </si>
  <si>
    <t>(Nº de actividades ejecutadas / Nº de actividades programadas)*100: (sumatoria de resultados, fórmula ascendente)</t>
  </si>
  <si>
    <t>Programa de seguridad TI</t>
  </si>
  <si>
    <t>Medir la acción de respuesta a las solicitudes   o requerimientos solicitados al proceso de Gestión TI, presentadas por los colaboradores de la ZFIP- Usuario Operador y Agrupación ZF.</t>
  </si>
  <si>
    <t>Indicador de Rechazos FMM</t>
  </si>
  <si>
    <t>(operaciones aprobadas que cumplen en oportunidad / total operaciones)*100</t>
  </si>
  <si>
    <t>(Formularios rechazados en el periodo / Total de formularios recibidos en el periodo acumulado)*100</t>
  </si>
  <si>
    <t>Afianzar conocimientos entre las PI en el proceso de Operaciones, alcanzando una mayor optimización del mismo, relacionado  con la ejecución de actividades, en marco de unos lineamiento en común para el cliente y la Gestión.</t>
  </si>
  <si>
    <t>Desarrollar estrategias para la  materialización y atracción de nuevos negocios el sostenimiento de los clientes actuales, velando por el cumplimiento de los requisitos legales propios del objeto social de la empresa,  administrando los recursos de manera eficiente, procurando la rentabilidad para los accionistas y logrando un adecuado clima laboral y bienestar para los colaboradores; enmarcando el desarrollo de la organización dentro de los sistemas de gestión</t>
  </si>
  <si>
    <t>Representar de manera grafica las PQRS que han recibido un tratamiento oportuno de acuerdo a los lineamientos del  procedimiento MA-GG-01, donde se debe notificar y posteriormente dar una respuesta al cliente.</t>
  </si>
  <si>
    <t>Programa de seguridad relacionado con la Gestión del Riesgo</t>
  </si>
  <si>
    <t>Programa de seguridad relacionado con la mejora continua</t>
  </si>
  <si>
    <t>Controlar la ejecución de las actividades encaminadas en el cumplimiento del PRS Gestión de Riesgos, aportando al logro del objetivo planteado.</t>
  </si>
  <si>
    <t>SISTEMA INTEGRADO DE GESTIÓN</t>
  </si>
  <si>
    <t>Avance GG</t>
  </si>
  <si>
    <t>Avance GG (Efica. SG)</t>
  </si>
  <si>
    <t>EFICACIA AÑO 2022</t>
  </si>
  <si>
    <t>Programa de seguridad relacionado con el personal</t>
  </si>
  <si>
    <t>Lograr una optima gestión contable y financiera que asegure el uso eficiente de los recursos mediante la estandarización del proceso de activos fijos, que nos permita generar unos estados financieros acordes a los requisitos de NIIF y su correcta aplicación directa al régimen de  Zona Franca.</t>
  </si>
  <si>
    <r>
      <rPr>
        <b/>
        <sz val="11"/>
        <color theme="1"/>
        <rFont val="Arial"/>
        <family val="2"/>
      </rPr>
      <t>* Conformidad: 10 PTS. 
* Observación: 5 PTS.
* No Conformidad menor: 2 PTS.
* No Conformidad Mayor: 0 PTS
* BASC+28000:68 ITEMS, 9001:59 ITEMS.
(</t>
    </r>
    <r>
      <rPr>
        <sz val="11"/>
        <color theme="1"/>
        <rFont val="Arial"/>
        <family val="2"/>
      </rPr>
      <t>Total de puntos obtenidos / Total de puntos requeridos</t>
    </r>
    <r>
      <rPr>
        <b/>
        <sz val="11"/>
        <color theme="1"/>
        <rFont val="Arial"/>
        <family val="2"/>
      </rPr>
      <t xml:space="preserve">)* </t>
    </r>
    <r>
      <rPr>
        <sz val="11"/>
        <color theme="1"/>
        <rFont val="Arial"/>
        <family val="2"/>
      </rPr>
      <t>100</t>
    </r>
  </si>
  <si>
    <t>(Cantidad solicitudes ejecutadas en el mes en los tiempos establecidos) / (cantidad de solicitudes solucionadas en el mes)* 100</t>
  </si>
  <si>
    <t>(# total de ítems en cumplimiento en el mes/ # total de ítems evaluados en el mes) * 100</t>
  </si>
  <si>
    <t># de ítems en cumplimiento / # total de ítems evaluados * 100</t>
  </si>
  <si>
    <t>Promedio de oportunidad de respuesta de las solicitudes desarrolladas en el mes: (PR BAJAS+PR MEDIAS+PR ALTAS)= CUMPLIMIENTO OPORTUNIDAD</t>
  </si>
  <si>
    <t>Verificar la efectividad de las actividades en pro de disminuir el nivel de FMM rechazados y aumentar tanto la satisfacción del cliente como el cumplimiento de los requisitos del régimen.</t>
  </si>
  <si>
    <t>Controlar la ejecución de las actividades encaminadas en el cumplimiento del PRS Mejora Continua, aportando al logro del objetivo planteado.</t>
  </si>
  <si>
    <t>Oportunidad de respuesta PQRS</t>
  </si>
  <si>
    <t>IRP = (personal desvinculado en el periodo/((Personal al inicio del periodo + Personal al final del periodo)/2)) * 100</t>
  </si>
  <si>
    <t>&lt;=16%</t>
  </si>
  <si>
    <t>IRP: [(Número de bajas en N + número de contrataciones en N) / 2] / empleados el 1 de enero N X 100</t>
  </si>
  <si>
    <t>SEGURIDAD</t>
  </si>
  <si>
    <t>DE PROCESO</t>
  </si>
  <si>
    <t>Promover la mejora continua del sistema de gestión mediante el  desarrollo de actividades que integren los requisitos normativos aplicables, teniendo como pilar, prácticas de seguridad que apoyen  de manera integral a la gestión de riesgos y a la eficacia de los diferentes procesos, reflejados en una cultura organizacional.</t>
  </si>
  <si>
    <t>ESTRATÉGICO</t>
  </si>
  <si>
    <t>OBJETIVOS</t>
  </si>
  <si>
    <t>TOTAL VALORACIÓN OBJETIVOS DE PROCESO</t>
  </si>
  <si>
    <t>APM</t>
  </si>
  <si>
    <t>(N° de acciones preventivas y de mejora radicadas y ejecutadas / N° de acciones proyectadas)*100</t>
  </si>
  <si>
    <t>Plan de Trabajo SIG</t>
  </si>
  <si>
    <t>Garantizar mediante el cumplimiento de las metas de APM, la dinámica y el mejoramiento continuo de los procesos de la organización.</t>
  </si>
  <si>
    <t>Mantenimiento de equipos</t>
  </si>
  <si>
    <t>gg</t>
  </si>
  <si>
    <t>ju</t>
  </si>
  <si>
    <t>seg</t>
  </si>
  <si>
    <t>gcf</t>
  </si>
  <si>
    <t>sig</t>
  </si>
  <si>
    <t>GOP</t>
  </si>
  <si>
    <t>GAD</t>
  </si>
  <si>
    <t>TI</t>
  </si>
  <si>
    <t>TC</t>
  </si>
  <si>
    <t>objt proces 30%</t>
  </si>
  <si>
    <t>obj estra 70%</t>
  </si>
  <si>
    <t>Garantizar la identificación, actualización y cumplimiento de los requisitos  legales que atañen a la  organización, a fin de evitar sanciones legales y pecuniarias que menoscaben el patrimonio de la misma, generando controles preventivos ante el riesgo lavado de activos financiación del terrorismo, proliferación de armas de destrucción masiva, y/o evitando conductas relacionadas con la corrupción y soborno de colaboradores y asociados de negocio</t>
  </si>
  <si>
    <t>Indicador de tránsitos</t>
  </si>
  <si>
    <t>&lt;=2 hrs</t>
  </si>
  <si>
    <t>Seleccionar, contratar y retener el talento humano bajo un marco óptimo de relaciones laborales y seguridad y salud, basado en la igualdad de oportunidades, la no discriminación, la diversidad en todas sus variables, la inclusión y el bienestar laboral, promoviendo controles para evitar el abuso laboral, trabajo forzoso y trabajo infantil; fomentando la participación de su capital humano en las actividades de la Zona Franca, fortaleciendo el sentido de pertenencia del equipo, contribuyendo a lograr un paralelo de crecimiento empresarial y humano.</t>
  </si>
  <si>
    <t>IRP = (personal desvinculado voluntariamente en el periodo/((Personal al inicio del periodo + Personal al final del periodo)/2)) * 100</t>
  </si>
  <si>
    <t>&lt;=25%</t>
  </si>
  <si>
    <t>Plan de trabajo SST</t>
  </si>
  <si>
    <t>Ausentismo por toda causa</t>
  </si>
  <si>
    <t>Plan de Formación General</t>
  </si>
  <si>
    <t>&lt;=3%</t>
  </si>
  <si>
    <t>VALORACIÓN EN SISTEMA (PESO)</t>
  </si>
  <si>
    <t>PESO Indicador frente a obj</t>
  </si>
  <si>
    <t xml:space="preserve">Medir la acción de respuesta a las solicitudes legales. </t>
  </si>
  <si>
    <t>&lt;=100%</t>
  </si>
  <si>
    <t>Cuentas por pagar</t>
  </si>
  <si>
    <t>(Nº de contactos realizados a clientes con propuestas abiertas / Nº contactos esperados  (1 por cliente potencial mensual)* 100</t>
  </si>
  <si>
    <t>(Actividades realizadas para el periodo / actividades Programadas para el periodo) x 100</t>
  </si>
  <si>
    <t>TOTAL VALORACIÓN OBJETIVOS ESTRATÉGICOS</t>
  </si>
  <si>
    <r>
      <t xml:space="preserve">Medir la eficacia del sistema de gestión por medio del cumplimiento de los numerales exigidos por las normas, según el resultado de las </t>
    </r>
    <r>
      <rPr>
        <b/>
        <sz val="11"/>
        <color theme="1"/>
        <rFont val="Arial"/>
        <family val="2"/>
      </rPr>
      <t>auditorias internas</t>
    </r>
  </si>
  <si>
    <r>
      <t xml:space="preserve">Medir la eficacia del sistema de gestión por medio del cumplimiento de los numerales exigidos por las normas, según el resultado de las </t>
    </r>
    <r>
      <rPr>
        <b/>
        <sz val="11"/>
        <color theme="1"/>
        <rFont val="Arial"/>
        <family val="2"/>
      </rPr>
      <t>auditorias Externas</t>
    </r>
  </si>
  <si>
    <t>(N° de actividades ejecutadas en el periodo / N° de actividades proyectadas en el periodo)*100</t>
  </si>
  <si>
    <t>(Mantenimientos realizados / mantenimientos Programados) x 100</t>
  </si>
  <si>
    <t>Controlar los mantenimientos preventivos (evitando de esta manera la materialización de daños) realizados por el proceso de Tecnología e Informática.</t>
  </si>
  <si>
    <t>Controlar la ejecución de las actividades encaminadas en el cumplimiento del PRS informática, aportando al logro del objetivo planteado.</t>
  </si>
  <si>
    <t>supervisar el cumplimiento de la normatividad vigente aplicable a ZF</t>
  </si>
  <si>
    <t>Controlar la ejecución de las actividades encaminadas en el cumplimiento del PRS  física aportando al logro del objetivo planteado.</t>
  </si>
  <si>
    <t>Garantizar la seguridad física de las instalaciones, previniendo la contaminación de la organización, con respecto a intrusión de personal no autorizado y violación del cerramiento perimetral, evitando la materialización de situaciones que pongan en riesgo la integridad de las personas y las instalaciones.</t>
  </si>
  <si>
    <t>(Inspecciones realizadas / inspecciones programadas)*100</t>
  </si>
  <si>
    <t>Plan de inspección a recursos de seguridad física</t>
  </si>
  <si>
    <t>Plan de mantenimiento general</t>
  </si>
  <si>
    <t>GESTIÓN JURIDICA</t>
  </si>
  <si>
    <t>Garantizar la identificación y recuperación oportuna de los factores de seguridad  externa en la etapa 2, la cual está en proceso de construcción</t>
  </si>
  <si>
    <t xml:space="preserve">Evidenciar a través de la observación el estado de la seguridad física interna y externa Etapa 1 de la ZFIP. </t>
  </si>
  <si>
    <t>Llevar un controla cumplimiento de las actividades programadas de obra, con  el fin de generar un uso eficiente de los recursos.</t>
  </si>
  <si>
    <t>Requerimientos técnicos NO programados</t>
  </si>
  <si>
    <t>Asegurar los mantenimientos preventivos y correctivos de las basculas de la ZFIP, para cumplir con las tolerancias de pesaje requeridas por la normativa. Atender de manera oportuna los requerimientos presentados, por los interesados de los procesos a cargo del UO, de acuerdo a la criticidad de cada caso.</t>
  </si>
  <si>
    <t>Nº de horas desde la inspección hasta el envío de la planilla.</t>
  </si>
  <si>
    <t>Oportunidad de respuesta a ticket de mesa de ayuda</t>
  </si>
  <si>
    <t>Procurar la atención oportuna de los requerimientos de los usuarios que ingresan por mesa de ayuda en marco de 3 horas máximo</t>
  </si>
  <si>
    <t>Conocer el cumplimiento a las capacitaciones realizadas en la Zona Franca Internacional de Pereira, establecido en el plan anual de formación.</t>
  </si>
  <si>
    <t>Plan de bienestar</t>
  </si>
  <si>
    <t>Medir ausentismo laboral dentro de la organización por toda causa.</t>
  </si>
  <si>
    <t>(No. de horas de ausencia por toda causa/No. total horas que deben ser trabajadas)*100</t>
  </si>
  <si>
    <t>Medir el cumplimiento de las actividades de SST</t>
  </si>
  <si>
    <t>Medir el cumplimiento del plan de bienestar propuesto para el año</t>
  </si>
  <si>
    <t>(Sumatoria de valores de las categorías de pago de cuentas por pagar B, C, D, y E /valor total de las cuentas por pagar mensual)*100</t>
  </si>
  <si>
    <t>Eficacia de los sistemas de gestión según resultados de objetivos estratégicos</t>
  </si>
  <si>
    <t>Medir de acuerdo al cumplimiento de cada objetivo estratégico y su peso en el sistema, la eficacia de los sistemas de gestión.</t>
  </si>
  <si>
    <t>Eficacia de los sistemas de gestión según resultados de objetivos de procesos</t>
  </si>
  <si>
    <t>Sumatoria de lo la ponderación de los resultados de cumplimiento de objetivos estratégicos</t>
  </si>
  <si>
    <t>Sumatoria de lo la ponderación de los resultados de cumplimiento de objetivos de proceso</t>
  </si>
  <si>
    <t>TOTAL</t>
  </si>
  <si>
    <t>META GLOBALPERIODO VIGENTE</t>
  </si>
  <si>
    <t>EFICACIA AÑO 2023</t>
  </si>
  <si>
    <t>Avance GJU</t>
  </si>
  <si>
    <t>Avance (SEG)</t>
  </si>
  <si>
    <t>LOGRO OBJETIVO DE PROCESO</t>
  </si>
  <si>
    <t>PROMEDIO OBJETIVO DE PROCESO</t>
  </si>
  <si>
    <t>Avance GAD</t>
  </si>
  <si>
    <t>RESULTADO PONDERADO DE OBJETIVOS ESTRATÉGICOS</t>
  </si>
  <si>
    <t>RESULTADO PONDERADO DE OBJETIVOS DE PROCESO</t>
  </si>
  <si>
    <t>PUNTOS LOGRO OBJ EST</t>
  </si>
  <si>
    <t>PUNTOS 2 PROM CUMP OBJ EST</t>
  </si>
  <si>
    <t>PUNTOS 3 LOGRO OBJ PRO</t>
  </si>
  <si>
    <t>PUNTOS 4 PROM CUMP OBJ PRO</t>
  </si>
  <si>
    <r>
      <rPr>
        <b/>
        <sz val="11"/>
        <color theme="1"/>
        <rFont val="Calibri"/>
        <family val="2"/>
        <scheme val="minor"/>
      </rPr>
      <t xml:space="preserve">GRADO </t>
    </r>
    <r>
      <rPr>
        <sz val="11"/>
        <color theme="1"/>
        <rFont val="Calibri"/>
        <family val="2"/>
        <scheme val="minor"/>
      </rPr>
      <t>CUMPLI OBJETIVO PROC</t>
    </r>
  </si>
  <si>
    <r>
      <t xml:space="preserve">GRADO </t>
    </r>
    <r>
      <rPr>
        <sz val="11"/>
        <color rgb="FF00B050"/>
        <rFont val="Calibri"/>
        <family val="2"/>
        <scheme val="minor"/>
      </rPr>
      <t>LOGR OBJETIVO PROC</t>
    </r>
  </si>
  <si>
    <t>Asegurar que el desarrollo de la organización se produzca dentro del marco de los sistemas de gestión certificados para garantizar la realización efectiva de las actividades programadas, involucrando a la Gerencia y sus procesos en cada aspecto que se requiere para lograr la eficacia deseada.</t>
  </si>
  <si>
    <t>Controlar la ejecución de las actividades encaminadas en el cumplimiento del PRS  orientado al personal aportando al logro del objetivo planteado.</t>
  </si>
  <si>
    <t>Realizar seguimiento a las actividades planeadas para el desarrollo del SIG, en cumplimiento de los tiempos establecido para cada actividad, así como la comunicación a la Gerencia.</t>
  </si>
  <si>
    <t>Mejorar la seguridad de los sistemas de información actuales y los próximos a desarrollarse, con el fin de optimizar los recursos tecnológicos en diferentes espacios de trabajo, conservando los estándares de seguridad establecidos por las normas.</t>
  </si>
  <si>
    <t>Velar por la seguridad en la infraestructura tecnológica de la empresa, ejecutando las solicitudes de soporte técnico en oportunidad, buscando las alternativas que permitan continuar con la operación de los procesos y optimizar los recursos actuales de la información, logrando la eficiencia en el desarrollo de las diferentes gestiones.</t>
  </si>
  <si>
    <t>Controlar la ejecución de las actividades encaminadas en el cumplimiento del PRS  de requisitos legales aportando al logro del objetivo planteado.</t>
  </si>
  <si>
    <t>Garantizar la identificación, actualización y cumplimiento de los requisitos  legales que atañen a la  organización, por medio de atención oportuna a solicitudes legales, garantizando el cumplimiento y la prevención de riesgos derivados de estos requerimientos.</t>
  </si>
  <si>
    <t>Cumplimiento de requisitos legales</t>
  </si>
  <si>
    <t>(# de requisitos en cumplimiento/# total de requisitos)*100</t>
  </si>
  <si>
    <t>(# de solicitudes contestadas dentro del tiempo establecido (&lt;=3 días)/ # total de solicitudes radicadas)100</t>
  </si>
  <si>
    <t>Garantizar la identificación y reparación oportuna de desviaciones de funcionamiento presentes en los recursos de seguridad asignados al personal, cuyas inspecciones están programadas a realizarse 1 vez al mes al 100% del inventario de recursos, según directrices del procedimiento de seguridad</t>
  </si>
  <si>
    <t>(Nº de ítems evaluados en cumplimiento en  el mes/ Nº total de ítems evaluados en el mes)*100.</t>
  </si>
  <si>
    <t>Garantizar la seguridad de las instalaciones, mediante el cumplimiento de los planes de mantenimiento, verificaciones físicas de las áreas del parque, control de acceso y salida, monitoreo permanente y evaluación de la funcionalidad de los insumos de seguridad.</t>
  </si>
  <si>
    <t>(# total de actividades realizadas de mmto en el mes / # total de actividades programadas de mmto para el mes)*100</t>
  </si>
  <si>
    <t>Garantizar, mediante la ejecución del plan de mantenimiento general, los factores de mantenimiento físico que contribuyen de manera directa o indirecta a la conservación de las condiciones de seguridad del parque</t>
  </si>
  <si>
    <t>Gestionar de manera eficiente los recursos para mantener en buen estado la infraestructura física existente, perteneciente al UO; y también aquella infraestructura a desarrollar dentro de las instalaciones de la ZFIP, según las necesidades de la organización, cumpliendo con la normativa de los sistemas de gestión y los requisitos legales aplicables.</t>
  </si>
  <si>
    <t>Procurar el funcionamiento de la infraestructura física del UO, conservando la integridad física de quienes las habitan, mediante el control al cumplimiento de los mantenimientos programados.</t>
  </si>
  <si>
    <t>Controlar la ejecución de los requerimientos no programados dentro del tiempo establecido según su criticidad.</t>
  </si>
  <si>
    <t>Dar cumplimiento del régimen franco y aduanero, mediante la gestión de operaciones propias del proceso.</t>
  </si>
  <si>
    <t>Medir la oportunidad de envío de la planilla de recepción al usuario</t>
  </si>
  <si>
    <t>(# de tikets mensuales resueltos dentro del tiempo/# de tickets ingresados mensuales)*100</t>
  </si>
  <si>
    <t>Desarrollar procesos de selección, mantenimiento y retención del personal alineado dentro de los estándares de seguridad y requisitos internos de la compañía, procurando la aplicación de controles frente a riesgos latentes sobre soborno y corrupción.</t>
  </si>
  <si>
    <t>(# de  actividades realizadas/ #actividades programadas)*100</t>
  </si>
  <si>
    <t>(# actividades realizadas en el mes / # actividades programadas en el mes)*100</t>
  </si>
  <si>
    <t>Control de presupuesto global</t>
  </si>
  <si>
    <t>(ppto ejecutado/ ppto proyectado)*100</t>
  </si>
  <si>
    <t>Generar un control a la ejecución global de los presupuestos, garantizando siempre la proyección aprobada por la asamblea y la ejecución menor o igual a 100%</t>
  </si>
  <si>
    <t>Gestionar los recursos que permitan dar cumplimiento a las obligaciones procurando acuerdos de pago con proveedores mientras mas largo se pueda obtener el plazo de pago mejor se da cumplimiento al indicador</t>
  </si>
  <si>
    <t>Plan de trabajo RSE</t>
  </si>
  <si>
    <t>(# de  actividades realizadas en el mes/ #actividades programadas en el mes)*100</t>
  </si>
  <si>
    <t>Medir el cumplimiento del plan de RSE propuesto para el año, lo cual es insumo de cumplimiento de la política CER.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</si>
</sst>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4"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
      <b/>
      <sz val="11"/>
      <color theme="1"/>
      <name val="Arial"/>
      <family val="2"/>
    </font>
    <font>
      <sz val="11"/>
      <name val="Arial"/>
      <family val="2"/>
    </font>
    <font>
      <sz val="9"/>
      <color indexed="81"/>
      <name val="Tahoma"/>
      <family val="2"/>
    </font>
    <font>
      <b/>
      <sz val="9"/>
      <color indexed="81"/>
      <name val="Tahoma"/>
      <family val="2"/>
    </font>
    <font>
      <b/>
      <sz val="12"/>
      <color theme="1"/>
      <name val="Arial"/>
      <family val="2"/>
    </font>
    <font>
      <b/>
      <sz val="18"/>
      <color theme="1"/>
      <name val="Arial"/>
      <family val="2"/>
    </font>
    <font>
      <sz val="12"/>
      <color theme="1"/>
      <name val="Arial"/>
      <family val="2"/>
    </font>
    <font>
      <sz val="11"/>
      <color theme="0" tint="-0.34998626667073579"/>
      <name val="Arial"/>
      <family val="2"/>
    </font>
    <font>
      <b/>
      <sz val="12"/>
      <color rgb="FF00FF00"/>
      <name val="Arial"/>
      <family val="2"/>
    </font>
    <font>
      <b/>
      <sz val="11"/>
      <color theme="1"/>
      <name val="Calibri"/>
      <family val="2"/>
      <scheme val="minor"/>
    </font>
    <font>
      <sz val="11"/>
      <color theme="2" tint="-0.249977111117893"/>
      <name val="Arial"/>
      <family val="2"/>
    </font>
    <font>
      <b/>
      <sz val="18"/>
      <color rgb="FF00B050"/>
      <name val="Arial"/>
      <family val="2"/>
    </font>
    <font>
      <b/>
      <sz val="11"/>
      <color rgb="FF00B050"/>
      <name val="Arial"/>
      <family val="2"/>
    </font>
    <font>
      <b/>
      <sz val="12"/>
      <color rgb="FF00B050"/>
      <name val="Arial"/>
      <family val="2"/>
    </font>
    <font>
      <b/>
      <sz val="11"/>
      <color rgb="FF00B050"/>
      <name val="Calibri"/>
      <family val="2"/>
      <scheme val="minor"/>
    </font>
    <font>
      <b/>
      <sz val="11"/>
      <name val="Calibri"/>
      <family val="2"/>
      <scheme val="minor"/>
    </font>
    <font>
      <sz val="11"/>
      <color rgb="FF00B050"/>
      <name val="Calibri"/>
      <family val="2"/>
      <scheme val="minor"/>
    </font>
    <font>
      <sz val="14"/>
      <color theme="1"/>
      <name val="Arial"/>
      <family val="2"/>
    </font>
    <font>
      <b/>
      <sz val="16"/>
      <color theme="1"/>
      <name val="Arial"/>
      <family val="2"/>
    </font>
    <font>
      <sz val="12"/>
      <color theme="0" tint="-0.34998626667073579"/>
      <name val="Arial"/>
      <family val="2"/>
    </font>
    <font>
      <sz val="12"/>
      <color theme="4" tint="0.59999389629810485"/>
      <name val="Arial"/>
      <family val="2"/>
    </font>
    <font>
      <sz val="12"/>
      <name val="Arial"/>
      <family val="2"/>
    </font>
    <font>
      <sz val="12"/>
      <color theme="0" tint="-0.249977111117893"/>
      <name val="Arial"/>
      <family val="2"/>
    </font>
    <font>
      <sz val="11"/>
      <color theme="4" tint="0.59999389629810485"/>
      <name val="Arial"/>
      <family val="2"/>
    </font>
    <font>
      <b/>
      <sz val="18"/>
      <color rgb="FF00FF00"/>
      <name val="Arial"/>
      <family val="2"/>
    </font>
    <font>
      <b/>
      <sz val="24"/>
      <color rgb="FF00B0F0"/>
      <name val="Arial"/>
      <family val="2"/>
    </font>
    <font>
      <sz val="16"/>
      <color theme="1"/>
      <name val="Arial"/>
      <family val="2"/>
    </font>
    <font>
      <b/>
      <sz val="16"/>
      <color rgb="FF00B050"/>
      <name val="Arial"/>
      <family val="2"/>
    </font>
    <font>
      <b/>
      <sz val="16"/>
      <name val="Arial"/>
      <family val="2"/>
    </font>
    <font>
      <b/>
      <sz val="24"/>
      <color rgb="FFFF0066"/>
      <name val="Arial"/>
      <family val="2"/>
    </font>
  </fonts>
  <fills count="1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8585"/>
        <bgColor indexed="64"/>
      </patternFill>
    </fill>
    <fill>
      <patternFill patternType="solid">
        <fgColor theme="0"/>
        <bgColor indexed="64"/>
      </patternFill>
    </fill>
    <fill>
      <patternFill patternType="solid">
        <fgColor rgb="FF00B0F0"/>
        <bgColor indexed="64"/>
      </patternFill>
    </fill>
    <fill>
      <patternFill patternType="solid">
        <fgColor rgb="FFFF99FF"/>
        <bgColor indexed="64"/>
      </patternFill>
    </fill>
    <fill>
      <patternFill patternType="solid">
        <fgColor rgb="FF66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0" xfId="0" applyFont="1" applyAlignment="1">
      <alignment horizontal="center" vertical="top"/>
    </xf>
    <xf numFmtId="0" fontId="2" fillId="0" borderId="12" xfId="0" applyFont="1" applyBorder="1" applyAlignment="1">
      <alignment horizontal="center" vertical="center"/>
    </xf>
    <xf numFmtId="0" fontId="4" fillId="3" borderId="15" xfId="0" applyFont="1" applyFill="1" applyBorder="1" applyAlignment="1">
      <alignment horizontal="center" vertical="center"/>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4" fillId="0" borderId="32" xfId="0" applyFont="1" applyBorder="1" applyAlignment="1">
      <alignment horizontal="center" vertical="center" wrapText="1"/>
    </xf>
    <xf numFmtId="0" fontId="2" fillId="0" borderId="7" xfId="0" applyFont="1" applyBorder="1" applyAlignment="1">
      <alignment horizontal="center" vertical="center"/>
    </xf>
    <xf numFmtId="0" fontId="2" fillId="0" borderId="0" xfId="0" applyFont="1" applyBorder="1" applyAlignment="1">
      <alignment horizontal="center" vertical="top"/>
    </xf>
    <xf numFmtId="0" fontId="2" fillId="6" borderId="17" xfId="0" applyFont="1" applyFill="1" applyBorder="1" applyAlignment="1">
      <alignment horizontal="center" vertical="center" wrapText="1"/>
    </xf>
    <xf numFmtId="0" fontId="4" fillId="3" borderId="15" xfId="0" applyFont="1" applyFill="1" applyBorder="1" applyAlignment="1">
      <alignment horizontal="center" vertical="center" wrapText="1"/>
    </xf>
    <xf numFmtId="9" fontId="12" fillId="0" borderId="27" xfId="1" applyFont="1" applyBorder="1" applyAlignment="1">
      <alignment horizontal="center" vertical="center" wrapText="1"/>
    </xf>
    <xf numFmtId="9" fontId="12" fillId="0" borderId="17" xfId="1" applyFont="1" applyBorder="1" applyAlignment="1">
      <alignment horizontal="center" vertical="center" wrapText="1"/>
    </xf>
    <xf numFmtId="9" fontId="12" fillId="0" borderId="1" xfId="1" applyFont="1" applyBorder="1" applyAlignment="1">
      <alignment horizontal="center" vertical="center" wrapText="1"/>
    </xf>
    <xf numFmtId="0" fontId="4" fillId="3" borderId="16" xfId="0" applyFont="1" applyFill="1" applyBorder="1" applyAlignment="1">
      <alignment horizontal="center" vertical="center" wrapText="1"/>
    </xf>
    <xf numFmtId="9" fontId="8" fillId="0" borderId="13" xfId="0" applyNumberFormat="1" applyFont="1" applyBorder="1" applyAlignment="1">
      <alignment horizontal="center" vertical="center" wrapText="1"/>
    </xf>
    <xf numFmtId="9" fontId="8" fillId="0" borderId="16" xfId="0" applyNumberFormat="1" applyFont="1" applyBorder="1" applyAlignment="1">
      <alignment horizontal="center" vertical="center" wrapText="1"/>
    </xf>
    <xf numFmtId="9" fontId="8" fillId="0" borderId="13" xfId="1" applyFont="1" applyBorder="1" applyAlignment="1">
      <alignment horizontal="center" vertical="center"/>
    </xf>
    <xf numFmtId="9" fontId="8" fillId="0" borderId="19" xfId="1" applyFont="1" applyFill="1" applyBorder="1" applyAlignment="1">
      <alignment horizontal="center" vertical="center"/>
    </xf>
    <xf numFmtId="9" fontId="8" fillId="0" borderId="19" xfId="1" applyFont="1" applyBorder="1" applyAlignment="1">
      <alignment horizontal="center" vertical="center"/>
    </xf>
    <xf numFmtId="9" fontId="8" fillId="0" borderId="35" xfId="1" applyFont="1" applyBorder="1" applyAlignment="1">
      <alignment horizontal="center" vertical="center"/>
    </xf>
    <xf numFmtId="9" fontId="8" fillId="0" borderId="16" xfId="1" applyFont="1" applyBorder="1" applyAlignment="1">
      <alignment horizontal="center" vertical="center"/>
    </xf>
    <xf numFmtId="9" fontId="8" fillId="0" borderId="13" xfId="0" applyNumberFormat="1" applyFont="1" applyBorder="1" applyAlignment="1">
      <alignment horizontal="center" vertical="center"/>
    </xf>
    <xf numFmtId="9" fontId="8" fillId="0" borderId="19" xfId="0" applyNumberFormat="1" applyFont="1" applyBorder="1" applyAlignment="1">
      <alignment horizontal="center" vertical="center"/>
    </xf>
    <xf numFmtId="9" fontId="8" fillId="0" borderId="35" xfId="0" applyNumberFormat="1" applyFont="1" applyBorder="1" applyAlignment="1">
      <alignment horizontal="center" vertical="center"/>
    </xf>
    <xf numFmtId="9" fontId="12" fillId="0" borderId="15" xfId="1" applyFont="1" applyBorder="1" applyAlignment="1">
      <alignment horizontal="center" vertical="center" wrapText="1"/>
    </xf>
    <xf numFmtId="9" fontId="12" fillId="0" borderId="1" xfId="1" applyFont="1" applyFill="1" applyBorder="1" applyAlignment="1">
      <alignment horizontal="center" vertical="center" wrapText="1"/>
    </xf>
    <xf numFmtId="9" fontId="12" fillId="0" borderId="39" xfId="1" applyFont="1" applyFill="1" applyBorder="1" applyAlignment="1">
      <alignment horizontal="center" vertical="center" wrapText="1"/>
    </xf>
    <xf numFmtId="0" fontId="2" fillId="0" borderId="1" xfId="0" applyFont="1" applyFill="1" applyBorder="1" applyAlignment="1">
      <alignment horizontal="center" vertical="center" wrapText="1"/>
    </xf>
    <xf numFmtId="9" fontId="2" fillId="0" borderId="17" xfId="1" applyFont="1" applyBorder="1" applyAlignment="1">
      <alignment horizontal="center" vertical="center"/>
    </xf>
    <xf numFmtId="9" fontId="12" fillId="0" borderId="15" xfId="1" applyFont="1" applyFill="1" applyBorder="1" applyAlignment="1">
      <alignment horizontal="center" vertical="center" wrapText="1"/>
    </xf>
    <xf numFmtId="9" fontId="8" fillId="0" borderId="1" xfId="1" applyFont="1" applyBorder="1" applyAlignment="1">
      <alignment horizontal="center" vertical="center"/>
    </xf>
    <xf numFmtId="0" fontId="2" fillId="0" borderId="55" xfId="1" applyNumberFormat="1" applyFont="1" applyBorder="1" applyAlignment="1">
      <alignment horizontal="center" vertical="center"/>
    </xf>
    <xf numFmtId="0" fontId="2" fillId="0" borderId="1" xfId="1" applyNumberFormat="1" applyFont="1" applyBorder="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4" fillId="5" borderId="0" xfId="0" applyFont="1" applyFill="1" applyBorder="1" applyAlignment="1">
      <alignment vertical="center" wrapText="1"/>
    </xf>
    <xf numFmtId="9" fontId="2" fillId="0" borderId="57" xfId="0"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8" fillId="0" borderId="1" xfId="0" applyFont="1"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19" fillId="0" borderId="19" xfId="0" applyFont="1" applyBorder="1" applyAlignment="1">
      <alignment horizontal="center" vertical="center"/>
    </xf>
    <xf numFmtId="0" fontId="13" fillId="0" borderId="23" xfId="0" applyFont="1" applyBorder="1" applyAlignment="1">
      <alignment horizontal="left" vertical="center"/>
    </xf>
    <xf numFmtId="0" fontId="13" fillId="0" borderId="14" xfId="0" applyFont="1" applyBorder="1" applyAlignment="1">
      <alignment horizontal="left" vertical="center"/>
    </xf>
    <xf numFmtId="9" fontId="17" fillId="0" borderId="15" xfId="0" applyNumberFormat="1" applyFont="1" applyBorder="1" applyAlignment="1">
      <alignment horizontal="center" vertical="center"/>
    </xf>
    <xf numFmtId="9" fontId="8" fillId="0" borderId="15" xfId="0" applyNumberFormat="1" applyFont="1" applyBorder="1" applyAlignment="1">
      <alignment horizontal="center" vertical="center"/>
    </xf>
    <xf numFmtId="0" fontId="18" fillId="0" borderId="15" xfId="0" applyFont="1" applyBorder="1"/>
    <xf numFmtId="0" fontId="19" fillId="0" borderId="16" xfId="0" applyFont="1" applyBorder="1" applyAlignment="1">
      <alignment horizontal="center" vertical="center"/>
    </xf>
    <xf numFmtId="0" fontId="18"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9" fillId="7" borderId="19" xfId="0" applyFont="1" applyFill="1" applyBorder="1" applyAlignment="1">
      <alignment horizontal="center" vertical="center"/>
    </xf>
    <xf numFmtId="0" fontId="0" fillId="0" borderId="37" xfId="0" applyBorder="1"/>
    <xf numFmtId="0" fontId="0" fillId="7" borderId="30" xfId="0" applyFill="1" applyBorder="1" applyAlignment="1">
      <alignment horizontal="center" vertical="center" wrapText="1"/>
    </xf>
    <xf numFmtId="0" fontId="19" fillId="0" borderId="30" xfId="0" applyFont="1" applyBorder="1"/>
    <xf numFmtId="0" fontId="19" fillId="0" borderId="27" xfId="0" applyFont="1" applyBorder="1"/>
    <xf numFmtId="0" fontId="18" fillId="9" borderId="39" xfId="0" applyFont="1" applyFill="1" applyBorder="1" applyAlignment="1">
      <alignment horizontal="center" vertical="center"/>
    </xf>
    <xf numFmtId="0" fontId="18" fillId="0" borderId="39" xfId="0" applyFont="1" applyBorder="1" applyAlignment="1">
      <alignment horizontal="center" vertical="center"/>
    </xf>
    <xf numFmtId="0" fontId="18" fillId="0" borderId="36" xfId="0" applyFont="1" applyBorder="1" applyAlignment="1">
      <alignment horizontal="center" vertical="center"/>
    </xf>
    <xf numFmtId="0" fontId="18" fillId="9" borderId="23" xfId="0" applyFont="1" applyFill="1" applyBorder="1" applyAlignment="1">
      <alignment horizontal="center" vertical="center"/>
    </xf>
    <xf numFmtId="0" fontId="18" fillId="9" borderId="19" xfId="0" applyFont="1" applyFill="1" applyBorder="1" applyAlignment="1">
      <alignment horizontal="center" vertical="center"/>
    </xf>
    <xf numFmtId="0" fontId="18" fillId="0" borderId="23" xfId="0" applyFont="1" applyBorder="1" applyAlignment="1">
      <alignment horizontal="center" vertical="center"/>
    </xf>
    <xf numFmtId="0" fontId="18" fillId="0" borderId="19" xfId="0" applyFont="1" applyBorder="1"/>
    <xf numFmtId="0" fontId="18" fillId="0" borderId="14" xfId="0" applyFont="1" applyBorder="1" applyAlignment="1">
      <alignment horizontal="center" vertical="center"/>
    </xf>
    <xf numFmtId="0" fontId="18" fillId="0" borderId="16" xfId="0" applyFont="1" applyBorder="1"/>
    <xf numFmtId="0" fontId="18" fillId="9" borderId="30" xfId="0" applyFont="1" applyFill="1" applyBorder="1" applyAlignment="1">
      <alignment horizontal="center" vertical="center"/>
    </xf>
    <xf numFmtId="0" fontId="18" fillId="0" borderId="30" xfId="0" applyFont="1" applyBorder="1"/>
    <xf numFmtId="0" fontId="18" fillId="0" borderId="27" xfId="0" applyFont="1" applyBorder="1"/>
    <xf numFmtId="0" fontId="19" fillId="7" borderId="39" xfId="0" applyFont="1" applyFill="1" applyBorder="1" applyAlignment="1">
      <alignment horizontal="center" vertical="center"/>
    </xf>
    <xf numFmtId="0" fontId="19" fillId="0" borderId="39" xfId="0" applyFont="1" applyBorder="1" applyAlignment="1">
      <alignment horizontal="center" vertical="center"/>
    </xf>
    <xf numFmtId="0" fontId="19" fillId="0" borderId="36" xfId="0" applyFont="1" applyBorder="1" applyAlignment="1">
      <alignment horizontal="center" vertical="center"/>
    </xf>
    <xf numFmtId="0" fontId="19" fillId="7" borderId="23" xfId="0" applyFont="1" applyFill="1" applyBorder="1" applyAlignment="1">
      <alignment horizontal="center" vertical="center"/>
    </xf>
    <xf numFmtId="0" fontId="19" fillId="0" borderId="23" xfId="0" applyFont="1" applyBorder="1" applyAlignment="1">
      <alignment horizontal="center" vertical="center"/>
    </xf>
    <xf numFmtId="0" fontId="19" fillId="0" borderId="14" xfId="0" applyFont="1" applyBorder="1" applyAlignment="1">
      <alignment horizontal="center" vertical="center"/>
    </xf>
    <xf numFmtId="0" fontId="2" fillId="0" borderId="23" xfId="0" applyNumberFormat="1" applyFont="1" applyBorder="1" applyAlignment="1">
      <alignment horizontal="center" vertical="center" wrapText="1"/>
    </xf>
    <xf numFmtId="9" fontId="11" fillId="0" borderId="40" xfId="1" applyFont="1" applyBorder="1" applyAlignment="1">
      <alignment horizontal="center" vertical="center" wrapText="1"/>
    </xf>
    <xf numFmtId="9" fontId="8" fillId="0" borderId="25" xfId="1" applyFont="1" applyBorder="1" applyAlignment="1">
      <alignment horizontal="center" vertical="center"/>
    </xf>
    <xf numFmtId="9" fontId="2" fillId="0" borderId="1" xfId="1" applyFont="1" applyBorder="1" applyAlignment="1">
      <alignment horizontal="center" vertical="center"/>
    </xf>
    <xf numFmtId="1" fontId="10" fillId="0" borderId="23" xfId="1" applyNumberFormat="1" applyFont="1" applyBorder="1" applyAlignment="1">
      <alignment horizontal="center" vertical="center" wrapText="1"/>
    </xf>
    <xf numFmtId="1" fontId="10" fillId="0" borderId="1" xfId="1" applyNumberFormat="1" applyFont="1" applyBorder="1" applyAlignment="1">
      <alignment horizontal="center" vertical="center" wrapText="1"/>
    </xf>
    <xf numFmtId="9" fontId="11" fillId="0" borderId="30" xfId="1" applyFont="1" applyBorder="1" applyAlignment="1">
      <alignment horizontal="center" vertical="center" wrapText="1"/>
    </xf>
    <xf numFmtId="9" fontId="2" fillId="0" borderId="1" xfId="1" applyFont="1" applyBorder="1" applyAlignment="1">
      <alignment horizontal="center" vertical="center" wrapText="1"/>
    </xf>
    <xf numFmtId="9" fontId="11" fillId="0" borderId="30" xfId="1" applyFont="1" applyBorder="1" applyAlignment="1">
      <alignment horizontal="center" vertical="center" wrapText="1"/>
    </xf>
    <xf numFmtId="164" fontId="11" fillId="0" borderId="1" xfId="1" applyNumberFormat="1" applyFont="1" applyBorder="1" applyAlignment="1">
      <alignment horizontal="center" vertical="center"/>
    </xf>
    <xf numFmtId="164" fontId="12" fillId="0" borderId="12" xfId="1" applyNumberFormat="1" applyFont="1" applyBorder="1" applyAlignment="1">
      <alignment horizontal="center" vertical="center" wrapText="1"/>
    </xf>
    <xf numFmtId="9" fontId="2" fillId="0" borderId="0" xfId="0" applyNumberFormat="1" applyFont="1" applyAlignment="1">
      <alignment vertical="center"/>
    </xf>
    <xf numFmtId="9" fontId="2" fillId="0" borderId="0" xfId="1" applyFont="1" applyAlignment="1">
      <alignment vertical="center"/>
    </xf>
    <xf numFmtId="164" fontId="2" fillId="0" borderId="0" xfId="0" applyNumberFormat="1" applyFont="1" applyAlignment="1">
      <alignment vertical="center"/>
    </xf>
    <xf numFmtId="0" fontId="2" fillId="0" borderId="12" xfId="0" applyFont="1" applyBorder="1" applyAlignment="1">
      <alignment horizontal="justify" vertical="center" wrapText="1"/>
    </xf>
    <xf numFmtId="0" fontId="2" fillId="0" borderId="1" xfId="0" applyFont="1" applyFill="1" applyBorder="1" applyAlignment="1">
      <alignment horizontal="justify" vertical="center" wrapText="1"/>
    </xf>
    <xf numFmtId="0" fontId="2" fillId="0" borderId="52" xfId="0" applyFont="1" applyBorder="1" applyAlignment="1">
      <alignment horizontal="justify" vertical="center" wrapText="1"/>
    </xf>
    <xf numFmtId="0" fontId="2" fillId="0" borderId="1" xfId="0" applyFont="1" applyBorder="1" applyAlignment="1">
      <alignment horizontal="justify" vertical="center" wrapText="1"/>
    </xf>
    <xf numFmtId="0" fontId="2" fillId="0" borderId="28" xfId="0" applyFont="1" applyBorder="1" applyAlignment="1">
      <alignment horizontal="justify" vertical="center" wrapText="1"/>
    </xf>
    <xf numFmtId="0" fontId="2" fillId="0" borderId="43" xfId="0" applyFont="1" applyBorder="1" applyAlignment="1">
      <alignment horizontal="justify" vertical="center" wrapText="1"/>
    </xf>
    <xf numFmtId="9" fontId="2" fillId="0" borderId="38" xfId="1" applyFont="1" applyBorder="1" applyAlignment="1">
      <alignment horizontal="center" vertical="center"/>
    </xf>
    <xf numFmtId="0" fontId="2" fillId="0" borderId="17" xfId="0" applyFont="1" applyFill="1" applyBorder="1" applyAlignment="1">
      <alignment horizontal="center" vertical="center"/>
    </xf>
    <xf numFmtId="0" fontId="2" fillId="0" borderId="23" xfId="0" applyFont="1" applyFill="1" applyBorder="1" applyAlignment="1">
      <alignment horizontal="justify" vertical="center"/>
    </xf>
    <xf numFmtId="0" fontId="2" fillId="0" borderId="28" xfId="0" applyFont="1" applyFill="1" applyBorder="1" applyAlignment="1">
      <alignment horizontal="justify" vertical="center" wrapText="1"/>
    </xf>
    <xf numFmtId="9" fontId="8" fillId="0" borderId="16" xfId="0" applyNumberFormat="1" applyFont="1" applyBorder="1" applyAlignment="1">
      <alignment horizontal="center" vertical="center"/>
    </xf>
    <xf numFmtId="0" fontId="2" fillId="0" borderId="11" xfId="0" applyFont="1" applyFill="1" applyBorder="1" applyAlignment="1">
      <alignment horizontal="justify" vertical="center" wrapText="1"/>
    </xf>
    <xf numFmtId="0" fontId="2" fillId="0" borderId="23" xfId="0" applyFont="1" applyFill="1" applyBorder="1" applyAlignment="1">
      <alignment horizontal="justify" vertical="center" wrapText="1"/>
    </xf>
    <xf numFmtId="0" fontId="2" fillId="0" borderId="7" xfId="0" applyFont="1" applyBorder="1" applyAlignment="1">
      <alignment horizontal="justify" vertical="center" wrapText="1"/>
    </xf>
    <xf numFmtId="0" fontId="2" fillId="0" borderId="52" xfId="0" applyFont="1" applyBorder="1" applyAlignment="1">
      <alignment horizontal="center" vertical="center"/>
    </xf>
    <xf numFmtId="9" fontId="8" fillId="0" borderId="13" xfId="1" applyNumberFormat="1" applyFont="1" applyBorder="1" applyAlignment="1">
      <alignment horizontal="center" vertical="center"/>
    </xf>
    <xf numFmtId="0" fontId="2" fillId="0" borderId="17" xfId="0" applyFont="1" applyBorder="1" applyAlignment="1">
      <alignment horizontal="center" vertical="center"/>
    </xf>
    <xf numFmtId="9" fontId="12" fillId="0" borderId="37" xfId="1" applyFont="1" applyFill="1" applyBorder="1" applyAlignment="1">
      <alignment horizontal="center" vertical="center" wrapText="1"/>
    </xf>
    <xf numFmtId="0" fontId="5" fillId="6" borderId="1" xfId="0" applyFont="1" applyFill="1" applyBorder="1" applyAlignment="1">
      <alignment horizontal="justify" vertical="center" wrapText="1"/>
    </xf>
    <xf numFmtId="0" fontId="5" fillId="6" borderId="15" xfId="0" applyFont="1" applyFill="1" applyBorder="1" applyAlignment="1">
      <alignment horizontal="justify" vertical="center" wrapText="1"/>
    </xf>
    <xf numFmtId="0" fontId="2" fillId="0" borderId="15" xfId="0" applyFont="1" applyBorder="1" applyAlignment="1">
      <alignment horizontal="justify" vertical="center" wrapText="1"/>
    </xf>
    <xf numFmtId="9" fontId="11" fillId="0" borderId="40" xfId="1" applyFont="1" applyBorder="1" applyAlignment="1">
      <alignment horizontal="center" vertical="center" wrapText="1"/>
    </xf>
    <xf numFmtId="9" fontId="11" fillId="0" borderId="38" xfId="1" applyFont="1" applyBorder="1" applyAlignment="1">
      <alignment horizontal="center" vertical="center"/>
    </xf>
    <xf numFmtId="164" fontId="12" fillId="0" borderId="17" xfId="1" applyNumberFormat="1" applyFont="1" applyBorder="1" applyAlignment="1">
      <alignment horizontal="center" vertical="center" wrapText="1"/>
    </xf>
    <xf numFmtId="164" fontId="0" fillId="0" borderId="0" xfId="1" applyNumberFormat="1" applyFont="1"/>
    <xf numFmtId="9" fontId="0" fillId="0" borderId="0" xfId="1" applyFont="1"/>
    <xf numFmtId="164" fontId="8" fillId="0" borderId="35" xfId="1" applyNumberFormat="1" applyFont="1" applyBorder="1" applyAlignment="1">
      <alignment horizontal="center" vertical="center"/>
    </xf>
    <xf numFmtId="0" fontId="4" fillId="3" borderId="27" xfId="0" applyFont="1" applyFill="1" applyBorder="1" applyAlignment="1">
      <alignment horizontal="center" vertical="center" wrapText="1"/>
    </xf>
    <xf numFmtId="0" fontId="4" fillId="3" borderId="14" xfId="0" applyFont="1" applyFill="1" applyBorder="1" applyAlignment="1">
      <alignment horizontal="center" vertical="center"/>
    </xf>
    <xf numFmtId="0" fontId="2" fillId="0" borderId="12" xfId="0" applyFont="1" applyFill="1" applyBorder="1" applyAlignment="1">
      <alignment horizontal="justify" vertical="center" wrapText="1"/>
    </xf>
    <xf numFmtId="0" fontId="2" fillId="0" borderId="66" xfId="0" applyFont="1" applyFill="1" applyBorder="1" applyAlignment="1">
      <alignment horizontal="center" vertical="center" wrapText="1"/>
    </xf>
    <xf numFmtId="9" fontId="12" fillId="0" borderId="38" xfId="1" applyFont="1" applyFill="1" applyBorder="1" applyAlignment="1">
      <alignment horizontal="center" vertical="center" wrapText="1"/>
    </xf>
    <xf numFmtId="0" fontId="2" fillId="0" borderId="52" xfId="0" applyFont="1" applyFill="1" applyBorder="1" applyAlignment="1">
      <alignment horizontal="center" vertical="center" wrapText="1"/>
    </xf>
    <xf numFmtId="9" fontId="8" fillId="0" borderId="34" xfId="1" applyFont="1" applyFill="1" applyBorder="1" applyAlignment="1">
      <alignment horizontal="center" vertical="center"/>
    </xf>
    <xf numFmtId="9" fontId="2" fillId="10" borderId="50" xfId="1" applyFont="1" applyFill="1" applyBorder="1" applyAlignment="1">
      <alignment horizontal="center" vertical="center" wrapText="1"/>
    </xf>
    <xf numFmtId="9" fontId="2" fillId="10" borderId="65" xfId="1" applyFont="1" applyFill="1" applyBorder="1" applyAlignment="1">
      <alignment horizontal="center" vertical="center" wrapText="1"/>
    </xf>
    <xf numFmtId="9" fontId="2" fillId="10" borderId="64" xfId="1" applyFont="1" applyFill="1" applyBorder="1" applyAlignment="1">
      <alignment horizontal="center" vertical="center"/>
    </xf>
    <xf numFmtId="9" fontId="2" fillId="10" borderId="50" xfId="1" applyFont="1" applyFill="1" applyBorder="1" applyAlignment="1">
      <alignment horizontal="center" vertical="center"/>
    </xf>
    <xf numFmtId="9" fontId="2" fillId="10" borderId="65" xfId="1" applyFont="1" applyFill="1" applyBorder="1" applyAlignment="1">
      <alignment horizontal="center" vertical="center"/>
    </xf>
    <xf numFmtId="0" fontId="4" fillId="0" borderId="11" xfId="0" applyFont="1" applyBorder="1" applyAlignment="1">
      <alignment horizontal="center" vertical="center" textRotation="90" wrapText="1"/>
    </xf>
    <xf numFmtId="9" fontId="0" fillId="0" borderId="1" xfId="1" applyFont="1" applyBorder="1"/>
    <xf numFmtId="9" fontId="0" fillId="11" borderId="1" xfId="1" applyFont="1" applyFill="1" applyBorder="1"/>
    <xf numFmtId="0" fontId="0" fillId="0" borderId="1" xfId="0" applyBorder="1"/>
    <xf numFmtId="0" fontId="13" fillId="0" borderId="0" xfId="0" applyFont="1"/>
    <xf numFmtId="9" fontId="0" fillId="0" borderId="0" xfId="0" applyNumberFormat="1"/>
    <xf numFmtId="0" fontId="4" fillId="3" borderId="27" xfId="0" applyFont="1" applyFill="1" applyBorder="1" applyAlignment="1">
      <alignment horizontal="center" vertical="center" wrapText="1"/>
    </xf>
    <xf numFmtId="0" fontId="4" fillId="0" borderId="57" xfId="0" applyFont="1" applyBorder="1" applyAlignment="1">
      <alignment horizontal="center" vertical="center" textRotation="90" wrapText="1"/>
    </xf>
    <xf numFmtId="0" fontId="2" fillId="0" borderId="37" xfId="0" applyFont="1" applyFill="1" applyBorder="1" applyAlignment="1">
      <alignment horizontal="justify" vertical="center" wrapText="1"/>
    </xf>
    <xf numFmtId="9" fontId="2" fillId="10" borderId="47" xfId="1" applyFont="1" applyFill="1" applyBorder="1" applyAlignment="1">
      <alignment horizontal="center" vertical="center"/>
    </xf>
    <xf numFmtId="9" fontId="2" fillId="10" borderId="30" xfId="1" applyFont="1" applyFill="1" applyBorder="1" applyAlignment="1">
      <alignment horizontal="center" vertical="center"/>
    </xf>
    <xf numFmtId="9" fontId="2" fillId="10" borderId="39" xfId="1" applyFont="1" applyFill="1" applyBorder="1" applyAlignment="1">
      <alignment horizontal="center" vertical="center"/>
    </xf>
    <xf numFmtId="9" fontId="2" fillId="10" borderId="49" xfId="1" applyFont="1" applyFill="1" applyBorder="1" applyAlignment="1">
      <alignment horizontal="center" vertical="center" wrapText="1"/>
    </xf>
    <xf numFmtId="9" fontId="2" fillId="10" borderId="40" xfId="1" applyFont="1" applyFill="1" applyBorder="1" applyAlignment="1">
      <alignment horizontal="center" vertical="center" wrapText="1"/>
    </xf>
    <xf numFmtId="9" fontId="2" fillId="10" borderId="62" xfId="1" applyFont="1" applyFill="1" applyBorder="1" applyAlignment="1">
      <alignment horizontal="center" vertical="center"/>
    </xf>
    <xf numFmtId="9" fontId="2" fillId="10" borderId="49" xfId="1" applyFont="1" applyFill="1" applyBorder="1" applyAlignment="1">
      <alignment horizontal="center" vertical="center"/>
    </xf>
    <xf numFmtId="9" fontId="2" fillId="10" borderId="40" xfId="1" applyFont="1" applyFill="1" applyBorder="1" applyAlignment="1">
      <alignment horizontal="center" vertical="center"/>
    </xf>
    <xf numFmtId="9" fontId="8" fillId="10" borderId="30" xfId="1" applyFont="1" applyFill="1" applyBorder="1" applyAlignment="1">
      <alignment horizontal="center" vertical="center" wrapText="1"/>
    </xf>
    <xf numFmtId="9" fontId="8" fillId="10" borderId="47" xfId="1" applyFont="1" applyFill="1" applyBorder="1" applyAlignment="1">
      <alignment horizontal="center" vertical="center" wrapText="1"/>
    </xf>
    <xf numFmtId="9" fontId="8" fillId="10" borderId="39" xfId="1" applyFont="1" applyFill="1" applyBorder="1" applyAlignment="1">
      <alignment horizontal="center" vertical="center" wrapText="1"/>
    </xf>
    <xf numFmtId="9" fontId="2" fillId="10" borderId="30" xfId="1" applyFont="1" applyFill="1" applyBorder="1" applyAlignment="1">
      <alignment horizontal="center" vertical="center" wrapText="1"/>
    </xf>
    <xf numFmtId="9" fontId="2" fillId="10" borderId="47" xfId="1" applyFont="1" applyFill="1" applyBorder="1" applyAlignment="1">
      <alignment horizontal="center" vertical="center" wrapText="1"/>
    </xf>
    <xf numFmtId="9" fontId="2" fillId="10" borderId="39" xfId="1" applyFont="1" applyFill="1" applyBorder="1" applyAlignment="1">
      <alignment horizontal="center" vertical="center" wrapText="1"/>
    </xf>
    <xf numFmtId="0" fontId="4" fillId="0" borderId="71" xfId="0" applyFont="1" applyBorder="1" applyAlignment="1">
      <alignment horizontal="center" vertical="center" textRotation="90" wrapText="1"/>
    </xf>
    <xf numFmtId="9" fontId="2" fillId="0" borderId="38" xfId="1" applyFont="1" applyFill="1" applyBorder="1" applyAlignment="1">
      <alignment horizontal="center" vertical="center"/>
    </xf>
    <xf numFmtId="9" fontId="2" fillId="0" borderId="12" xfId="1" applyFont="1" applyFill="1" applyBorder="1" applyAlignment="1">
      <alignment horizontal="center" vertical="center"/>
    </xf>
    <xf numFmtId="0" fontId="2" fillId="0" borderId="57" xfId="0" applyFont="1" applyFill="1" applyBorder="1" applyAlignment="1">
      <alignment horizontal="justify" vertical="center" wrapText="1"/>
    </xf>
    <xf numFmtId="9" fontId="22" fillId="0" borderId="61" xfId="1" applyFont="1" applyBorder="1" applyAlignment="1">
      <alignment horizontal="center" vertical="center"/>
    </xf>
    <xf numFmtId="0" fontId="21" fillId="0" borderId="0" xfId="0" applyFont="1" applyAlignment="1">
      <alignment vertical="center"/>
    </xf>
    <xf numFmtId="9" fontId="11" fillId="0" borderId="30" xfId="1" applyFont="1" applyBorder="1" applyAlignment="1">
      <alignment horizontal="center" vertical="center" wrapText="1"/>
    </xf>
    <xf numFmtId="9" fontId="8" fillId="0" borderId="1" xfId="1" applyFont="1" applyBorder="1" applyAlignment="1">
      <alignment horizontal="center" vertical="center" wrapText="1"/>
    </xf>
    <xf numFmtId="9" fontId="2" fillId="0" borderId="63" xfId="0" applyNumberFormat="1" applyFont="1" applyFill="1" applyBorder="1" applyAlignment="1">
      <alignment horizontal="center" vertical="center" wrapText="1"/>
    </xf>
    <xf numFmtId="9" fontId="8" fillId="10" borderId="62" xfId="1" applyFont="1" applyFill="1" applyBorder="1" applyAlignment="1">
      <alignment horizontal="center" vertical="center" wrapText="1"/>
    </xf>
    <xf numFmtId="9" fontId="8" fillId="10" borderId="49" xfId="1" applyFont="1" applyFill="1" applyBorder="1" applyAlignment="1">
      <alignment horizontal="center" vertical="center" wrapText="1"/>
    </xf>
    <xf numFmtId="9" fontId="8" fillId="10" borderId="40" xfId="1" applyFont="1" applyFill="1" applyBorder="1" applyAlignment="1">
      <alignment horizontal="center" vertical="center" wrapText="1"/>
    </xf>
    <xf numFmtId="9" fontId="15" fillId="0" borderId="13" xfId="1" applyFont="1" applyBorder="1" applyAlignment="1">
      <alignment horizontal="center" vertical="center" wrapText="1"/>
    </xf>
    <xf numFmtId="0" fontId="2" fillId="6" borderId="1" xfId="0" applyFont="1" applyFill="1" applyBorder="1" applyAlignment="1">
      <alignment horizontal="center" vertical="center" wrapText="1"/>
    </xf>
    <xf numFmtId="165" fontId="9" fillId="0" borderId="12" xfId="0" applyNumberFormat="1" applyFont="1" applyFill="1" applyBorder="1" applyAlignment="1">
      <alignment horizontal="center" vertical="center" wrapText="1"/>
    </xf>
    <xf numFmtId="165" fontId="9" fillId="0" borderId="64" xfId="0" applyNumberFormat="1" applyFont="1" applyFill="1" applyBorder="1" applyAlignment="1">
      <alignment horizontal="center" vertical="center" wrapText="1"/>
    </xf>
    <xf numFmtId="165" fontId="9" fillId="0" borderId="66" xfId="0"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165" fontId="9" fillId="0" borderId="62" xfId="1" applyNumberFormat="1" applyFont="1" applyFill="1" applyBorder="1" applyAlignment="1">
      <alignment horizontal="center" vertical="center" wrapText="1"/>
    </xf>
    <xf numFmtId="165" fontId="9" fillId="0" borderId="30" xfId="0" applyNumberFormat="1" applyFont="1" applyFill="1" applyBorder="1" applyAlignment="1">
      <alignment horizontal="center" vertical="center" wrapText="1"/>
    </xf>
    <xf numFmtId="2" fontId="3" fillId="0" borderId="13" xfId="1" applyNumberFormat="1" applyFont="1" applyFill="1" applyBorder="1" applyAlignment="1">
      <alignment horizontal="center" vertical="center" wrapText="1"/>
    </xf>
    <xf numFmtId="2" fontId="2" fillId="0" borderId="17" xfId="1" applyNumberFormat="1" applyFont="1" applyFill="1" applyBorder="1" applyAlignment="1">
      <alignment horizontal="justify" vertical="center" wrapText="1"/>
    </xf>
    <xf numFmtId="9" fontId="2" fillId="0" borderId="23" xfId="0" applyNumberFormat="1" applyFont="1" applyBorder="1" applyAlignment="1">
      <alignment horizontal="center" vertical="center" wrapText="1"/>
    </xf>
    <xf numFmtId="9" fontId="2" fillId="0" borderId="14" xfId="0" applyNumberFormat="1" applyFont="1" applyBorder="1" applyAlignment="1">
      <alignment horizontal="center" vertical="center"/>
    </xf>
    <xf numFmtId="165" fontId="9" fillId="0" borderId="1" xfId="0" applyNumberFormat="1" applyFont="1" applyFill="1" applyBorder="1" applyAlignment="1">
      <alignment horizontal="center" vertical="center" wrapText="1"/>
    </xf>
    <xf numFmtId="165" fontId="9" fillId="0" borderId="26" xfId="0" applyNumberFormat="1" applyFont="1" applyFill="1" applyBorder="1" applyAlignment="1">
      <alignment horizontal="center" vertical="center" wrapText="1"/>
    </xf>
    <xf numFmtId="9" fontId="12" fillId="0" borderId="50" xfId="1" applyFont="1" applyFill="1" applyBorder="1" applyAlignment="1">
      <alignment horizontal="center" vertical="center" wrapText="1"/>
    </xf>
    <xf numFmtId="9" fontId="2" fillId="10" borderId="55" xfId="1" applyFont="1" applyFill="1" applyBorder="1" applyAlignment="1">
      <alignment horizontal="center" vertical="center" wrapText="1"/>
    </xf>
    <xf numFmtId="9" fontId="2" fillId="0" borderId="37" xfId="1" applyFont="1" applyFill="1" applyBorder="1" applyAlignment="1">
      <alignment horizontal="center" vertical="center" wrapText="1"/>
    </xf>
    <xf numFmtId="9" fontId="10" fillId="0" borderId="23" xfId="1" applyFont="1" applyFill="1" applyBorder="1" applyAlignment="1">
      <alignment horizontal="center" vertical="center" wrapText="1"/>
    </xf>
    <xf numFmtId="9" fontId="2" fillId="0" borderId="62" xfId="1" applyFont="1" applyFill="1" applyBorder="1" applyAlignment="1">
      <alignment horizontal="center" vertical="center" wrapText="1"/>
    </xf>
    <xf numFmtId="9" fontId="12" fillId="0" borderId="62" xfId="1" applyFont="1" applyBorder="1" applyAlignment="1">
      <alignment horizontal="center" vertical="center" wrapText="1"/>
    </xf>
    <xf numFmtId="0" fontId="4" fillId="8" borderId="13" xfId="0" applyFont="1" applyFill="1" applyBorder="1" applyAlignment="1">
      <alignment horizontal="center" vertical="center" wrapText="1"/>
    </xf>
    <xf numFmtId="0" fontId="4" fillId="7" borderId="57" xfId="0" applyFont="1" applyFill="1" applyBorder="1" applyAlignment="1">
      <alignment horizontal="center" vertical="center" wrapText="1"/>
    </xf>
    <xf numFmtId="0" fontId="4" fillId="7" borderId="71" xfId="0" applyFont="1" applyFill="1" applyBorder="1" applyAlignment="1">
      <alignment horizontal="center" vertical="center" wrapText="1"/>
    </xf>
    <xf numFmtId="9" fontId="15" fillId="0" borderId="13" xfId="1" applyFont="1" applyBorder="1" applyAlignment="1">
      <alignment horizontal="center" vertical="center" wrapText="1"/>
    </xf>
    <xf numFmtId="9" fontId="23" fillId="0" borderId="15" xfId="1" applyFont="1" applyBorder="1" applyAlignment="1">
      <alignment horizontal="center" vertical="center" wrapText="1"/>
    </xf>
    <xf numFmtId="9" fontId="24" fillId="0" borderId="27" xfId="1" applyFont="1" applyBorder="1" applyAlignment="1">
      <alignment horizontal="center" vertical="center" wrapText="1"/>
    </xf>
    <xf numFmtId="9" fontId="12" fillId="0" borderId="49" xfId="1" applyFont="1" applyFill="1" applyBorder="1" applyAlignment="1">
      <alignment horizontal="center" vertical="center" wrapText="1"/>
    </xf>
    <xf numFmtId="1" fontId="25" fillId="0" borderId="1" xfId="1" applyNumberFormat="1" applyFont="1" applyBorder="1" applyAlignment="1">
      <alignment horizontal="center" vertical="center" wrapText="1"/>
    </xf>
    <xf numFmtId="9" fontId="26" fillId="0" borderId="69" xfId="1" applyFont="1" applyBorder="1" applyAlignment="1">
      <alignment horizontal="center" vertical="center" wrapText="1"/>
    </xf>
    <xf numFmtId="9" fontId="2" fillId="0" borderId="14" xfId="0" applyNumberFormat="1" applyFont="1" applyFill="1" applyBorder="1" applyAlignment="1">
      <alignment horizontal="center" vertical="center" wrapText="1"/>
    </xf>
    <xf numFmtId="9" fontId="2" fillId="0" borderId="27" xfId="1" applyFont="1" applyFill="1" applyBorder="1" applyAlignment="1">
      <alignment horizontal="center" vertical="center" wrapText="1"/>
    </xf>
    <xf numFmtId="9" fontId="27" fillId="0" borderId="15" xfId="1" applyFont="1" applyFill="1" applyBorder="1" applyAlignment="1">
      <alignment horizontal="center" vertical="center" wrapText="1"/>
    </xf>
    <xf numFmtId="1" fontId="10" fillId="0" borderId="39" xfId="1" applyNumberFormat="1" applyFont="1" applyBorder="1" applyAlignment="1">
      <alignment horizontal="center" vertical="center" wrapText="1"/>
    </xf>
    <xf numFmtId="9" fontId="11" fillId="0" borderId="1" xfId="1" applyFont="1" applyBorder="1" applyAlignment="1">
      <alignment horizontal="center" vertical="center" wrapText="1"/>
    </xf>
    <xf numFmtId="9" fontId="23" fillId="0" borderId="12" xfId="1" applyFont="1" applyBorder="1" applyAlignment="1">
      <alignment horizontal="center" vertical="center" wrapText="1"/>
    </xf>
    <xf numFmtId="9" fontId="24" fillId="0" borderId="12" xfId="1" applyFont="1" applyBorder="1" applyAlignment="1">
      <alignment horizontal="center" vertical="center" wrapText="1"/>
    </xf>
    <xf numFmtId="9" fontId="23" fillId="0" borderId="1" xfId="1" applyFont="1" applyBorder="1" applyAlignment="1">
      <alignment horizontal="center" vertical="center" wrapText="1"/>
    </xf>
    <xf numFmtId="9" fontId="24" fillId="0" borderId="1" xfId="1" applyFont="1" applyBorder="1" applyAlignment="1">
      <alignment horizontal="center" vertical="center" wrapText="1"/>
    </xf>
    <xf numFmtId="1" fontId="10" fillId="0" borderId="17" xfId="1" applyNumberFormat="1" applyFont="1" applyBorder="1" applyAlignment="1">
      <alignment horizontal="center" vertical="center" wrapText="1"/>
    </xf>
    <xf numFmtId="9" fontId="11" fillId="0" borderId="17" xfId="1" applyFont="1" applyBorder="1" applyAlignment="1">
      <alignment horizontal="center" vertical="center" wrapText="1"/>
    </xf>
    <xf numFmtId="9" fontId="10" fillId="0" borderId="28" xfId="1" applyFont="1" applyFill="1" applyBorder="1" applyAlignment="1">
      <alignment horizontal="center" vertical="center" wrapText="1"/>
    </xf>
    <xf numFmtId="9" fontId="2" fillId="0" borderId="23" xfId="0" applyNumberFormat="1" applyFont="1" applyFill="1" applyBorder="1" applyAlignment="1">
      <alignment horizontal="center" vertical="center" wrapText="1"/>
    </xf>
    <xf numFmtId="9" fontId="2" fillId="0" borderId="30" xfId="1" applyFont="1" applyFill="1" applyBorder="1" applyAlignment="1">
      <alignment horizontal="center" vertical="center" wrapText="1"/>
    </xf>
    <xf numFmtId="9" fontId="27" fillId="0" borderId="1" xfId="1" applyFont="1" applyFill="1" applyBorder="1" applyAlignment="1">
      <alignment horizontal="center" vertical="center" wrapText="1"/>
    </xf>
    <xf numFmtId="9" fontId="2" fillId="0" borderId="28" xfId="0" applyNumberFormat="1" applyFont="1" applyFill="1" applyBorder="1" applyAlignment="1">
      <alignment horizontal="center" vertical="center" wrapText="1"/>
    </xf>
    <xf numFmtId="9" fontId="27" fillId="0" borderId="17" xfId="1" applyFont="1" applyFill="1" applyBorder="1" applyAlignment="1">
      <alignment horizontal="center" vertical="center" wrapText="1"/>
    </xf>
    <xf numFmtId="9" fontId="2" fillId="0" borderId="11" xfId="0" applyNumberFormat="1" applyFont="1" applyFill="1" applyBorder="1" applyAlignment="1">
      <alignment horizontal="center" vertical="center" wrapText="1"/>
    </xf>
    <xf numFmtId="9" fontId="27" fillId="0" borderId="12" xfId="1" applyFont="1" applyFill="1" applyBorder="1" applyAlignment="1">
      <alignment horizontal="center" vertical="center" wrapText="1"/>
    </xf>
    <xf numFmtId="9" fontId="9" fillId="0" borderId="71" xfId="1" applyFont="1" applyBorder="1" applyAlignment="1">
      <alignment horizontal="center" vertical="center" wrapText="1"/>
    </xf>
    <xf numFmtId="9" fontId="2" fillId="0" borderId="60" xfId="0" applyNumberFormat="1" applyFont="1" applyBorder="1" applyAlignment="1">
      <alignment horizontal="center" vertical="center"/>
    </xf>
    <xf numFmtId="9" fontId="2" fillId="0" borderId="23" xfId="0" applyNumberFormat="1" applyFont="1" applyBorder="1" applyAlignment="1">
      <alignment horizontal="center" vertical="center"/>
    </xf>
    <xf numFmtId="1" fontId="10" fillId="0" borderId="15" xfId="1" applyNumberFormat="1" applyFont="1" applyBorder="1" applyAlignment="1">
      <alignment horizontal="center" vertical="center" wrapText="1"/>
    </xf>
    <xf numFmtId="9" fontId="11" fillId="0" borderId="15" xfId="1" applyFont="1" applyBorder="1" applyAlignment="1">
      <alignment horizontal="center" vertical="center" wrapText="1"/>
    </xf>
    <xf numFmtId="9" fontId="11" fillId="0" borderId="38" xfId="1" applyFont="1" applyBorder="1" applyAlignment="1">
      <alignment horizontal="center" vertical="center"/>
    </xf>
    <xf numFmtId="9" fontId="15" fillId="0" borderId="13" xfId="1" applyFont="1" applyBorder="1" applyAlignment="1">
      <alignment horizontal="center" vertical="center" wrapText="1"/>
    </xf>
    <xf numFmtId="9" fontId="11" fillId="0" borderId="40" xfId="1" applyFont="1" applyBorder="1" applyAlignment="1">
      <alignment horizontal="center" vertical="center"/>
    </xf>
    <xf numFmtId="165" fontId="9" fillId="0" borderId="62" xfId="0" applyNumberFormat="1" applyFont="1" applyFill="1" applyBorder="1" applyAlignment="1">
      <alignment horizontal="center" vertical="center" wrapText="1"/>
    </xf>
    <xf numFmtId="9" fontId="2" fillId="0" borderId="12" xfId="1" applyFont="1" applyFill="1" applyBorder="1" applyAlignment="1">
      <alignment horizontal="center" vertical="center" wrapText="1"/>
    </xf>
    <xf numFmtId="9" fontId="12" fillId="0" borderId="17" xfId="1" applyFont="1" applyFill="1" applyBorder="1" applyAlignment="1">
      <alignment horizontal="center" vertical="center" wrapText="1"/>
    </xf>
    <xf numFmtId="9" fontId="12" fillId="0" borderId="12" xfId="1" applyFont="1" applyFill="1" applyBorder="1" applyAlignment="1">
      <alignment horizontal="center" vertical="center" wrapText="1"/>
    </xf>
    <xf numFmtId="0" fontId="2" fillId="0" borderId="52" xfId="0" applyFont="1" applyFill="1" applyBorder="1" applyAlignment="1">
      <alignment horizontal="center" vertical="center"/>
    </xf>
    <xf numFmtId="9" fontId="2" fillId="0" borderId="14" xfId="0" applyNumberFormat="1" applyFont="1" applyBorder="1" applyAlignment="1">
      <alignment horizontal="center" vertical="center" wrapText="1"/>
    </xf>
    <xf numFmtId="9" fontId="12" fillId="0" borderId="64" xfId="1" applyFont="1" applyBorder="1" applyAlignment="1">
      <alignment horizontal="center" vertical="center" wrapText="1"/>
    </xf>
    <xf numFmtId="0" fontId="2" fillId="0" borderId="15" xfId="0" applyFont="1" applyFill="1" applyBorder="1" applyAlignment="1">
      <alignment horizontal="justify" vertical="center" wrapText="1"/>
    </xf>
    <xf numFmtId="0" fontId="2" fillId="0" borderId="53" xfId="0" applyFont="1" applyFill="1" applyBorder="1" applyAlignment="1">
      <alignment horizontal="center" vertical="center"/>
    </xf>
    <xf numFmtId="9" fontId="8" fillId="0" borderId="33" xfId="0" applyNumberFormat="1" applyFont="1" applyBorder="1" applyAlignment="1">
      <alignment horizontal="center" vertical="center"/>
    </xf>
    <xf numFmtId="9" fontId="2" fillId="0" borderId="57" xfId="0" applyNumberFormat="1" applyFont="1" applyFill="1" applyBorder="1" applyAlignment="1">
      <alignment horizontal="center" vertical="center" wrapText="1"/>
    </xf>
    <xf numFmtId="9" fontId="8" fillId="0" borderId="1" xfId="0" applyNumberFormat="1" applyFont="1" applyBorder="1" applyAlignment="1">
      <alignment horizontal="center" vertical="center"/>
    </xf>
    <xf numFmtId="9" fontId="24" fillId="0" borderId="15" xfId="1" applyFont="1" applyBorder="1" applyAlignment="1">
      <alignment horizontal="center" vertical="center" wrapText="1"/>
    </xf>
    <xf numFmtId="9" fontId="2" fillId="0" borderId="15" xfId="1" applyFont="1" applyFill="1" applyBorder="1" applyAlignment="1">
      <alignment horizontal="center" vertical="center" wrapText="1"/>
    </xf>
    <xf numFmtId="165" fontId="9" fillId="0" borderId="52" xfId="0" applyNumberFormat="1" applyFont="1" applyFill="1" applyBorder="1" applyAlignment="1">
      <alignment horizontal="center" vertical="center" wrapText="1"/>
    </xf>
    <xf numFmtId="1" fontId="2" fillId="0" borderId="0" xfId="1" applyNumberFormat="1" applyFont="1" applyFill="1" applyBorder="1" applyAlignment="1">
      <alignment horizontal="center" vertical="center"/>
    </xf>
    <xf numFmtId="165" fontId="2" fillId="0" borderId="0" xfId="1" applyNumberFormat="1" applyFont="1" applyFill="1" applyBorder="1" applyAlignment="1">
      <alignment horizontal="center" vertical="center"/>
    </xf>
    <xf numFmtId="9" fontId="2" fillId="0" borderId="17" xfId="1" applyFont="1" applyFill="1" applyBorder="1" applyAlignment="1">
      <alignment horizontal="center" vertical="center" wrapText="1"/>
    </xf>
    <xf numFmtId="9" fontId="2" fillId="0" borderId="38" xfId="1" applyFont="1" applyBorder="1" applyAlignment="1">
      <alignment horizontal="center" vertical="center" wrapText="1"/>
    </xf>
    <xf numFmtId="9" fontId="2" fillId="0" borderId="39" xfId="1" applyFont="1" applyBorder="1" applyAlignment="1">
      <alignment horizontal="center" vertical="center" wrapText="1"/>
    </xf>
    <xf numFmtId="165" fontId="9" fillId="0" borderId="17" xfId="0" applyNumberFormat="1" applyFont="1" applyFill="1" applyBorder="1" applyAlignment="1">
      <alignment horizontal="center" vertical="center" wrapText="1"/>
    </xf>
    <xf numFmtId="165" fontId="9" fillId="0" borderId="17" xfId="1" applyNumberFormat="1" applyFont="1" applyFill="1" applyBorder="1" applyAlignment="1">
      <alignment horizontal="center" vertical="center" wrapText="1"/>
    </xf>
    <xf numFmtId="165" fontId="9" fillId="0" borderId="25" xfId="0" applyNumberFormat="1" applyFont="1" applyFill="1" applyBorder="1" applyAlignment="1">
      <alignment horizontal="center" vertical="center" wrapText="1"/>
    </xf>
    <xf numFmtId="165" fontId="9" fillId="0" borderId="25" xfId="0" applyNumberFormat="1" applyFont="1" applyFill="1" applyBorder="1" applyAlignment="1">
      <alignment horizontal="center" vertical="center"/>
    </xf>
    <xf numFmtId="9" fontId="2" fillId="0" borderId="40" xfId="1" applyFont="1" applyBorder="1" applyAlignment="1">
      <alignment horizontal="center" vertical="center"/>
    </xf>
    <xf numFmtId="9" fontId="24" fillId="0" borderId="13" xfId="1" applyFont="1" applyBorder="1" applyAlignment="1">
      <alignment horizontal="center" vertical="center" wrapText="1"/>
    </xf>
    <xf numFmtId="9" fontId="2" fillId="0" borderId="55" xfId="1" applyFont="1" applyBorder="1" applyAlignment="1">
      <alignment horizontal="center" vertical="center" wrapText="1"/>
    </xf>
    <xf numFmtId="9" fontId="2" fillId="0" borderId="12" xfId="1" applyFont="1" applyBorder="1" applyAlignment="1">
      <alignment horizontal="center" vertical="center" wrapText="1"/>
    </xf>
    <xf numFmtId="164" fontId="12" fillId="0" borderId="39" xfId="1" applyNumberFormat="1" applyFont="1" applyBorder="1" applyAlignment="1">
      <alignment horizontal="center" vertical="center" wrapText="1"/>
    </xf>
    <xf numFmtId="9" fontId="2" fillId="0" borderId="60" xfId="0" applyNumberFormat="1" applyFont="1" applyFill="1" applyBorder="1" applyAlignment="1">
      <alignment horizontal="center" vertical="center" wrapText="1"/>
    </xf>
    <xf numFmtId="9" fontId="2" fillId="0" borderId="52" xfId="1" applyFont="1" applyFill="1" applyBorder="1" applyAlignment="1">
      <alignment horizontal="center" vertical="center" wrapText="1"/>
    </xf>
    <xf numFmtId="9" fontId="27" fillId="0" borderId="52" xfId="1" applyFont="1" applyFill="1" applyBorder="1" applyAlignment="1">
      <alignment horizontal="center" vertical="center" wrapText="1"/>
    </xf>
    <xf numFmtId="0" fontId="4" fillId="0" borderId="22" xfId="0" applyFont="1" applyBorder="1" applyAlignment="1">
      <alignment horizontal="center" vertical="center" wrapText="1"/>
    </xf>
    <xf numFmtId="165" fontId="9" fillId="0" borderId="66" xfId="0" applyNumberFormat="1" applyFont="1" applyFill="1" applyBorder="1" applyAlignment="1">
      <alignment horizontal="center" vertical="center"/>
    </xf>
    <xf numFmtId="165" fontId="9" fillId="0" borderId="1" xfId="0" applyNumberFormat="1" applyFont="1" applyFill="1" applyBorder="1" applyAlignment="1">
      <alignment horizontal="center" vertical="center"/>
    </xf>
    <xf numFmtId="165" fontId="9" fillId="0" borderId="64" xfId="0" applyNumberFormat="1" applyFont="1" applyFill="1" applyBorder="1" applyAlignment="1">
      <alignment horizontal="center" vertical="center"/>
    </xf>
    <xf numFmtId="9" fontId="2" fillId="0" borderId="56" xfId="1" applyFont="1" applyBorder="1" applyAlignment="1">
      <alignment horizontal="center" vertical="center" wrapText="1"/>
    </xf>
    <xf numFmtId="9" fontId="22" fillId="0" borderId="44" xfId="1" applyFont="1" applyBorder="1" applyAlignment="1">
      <alignment horizontal="center" vertical="center"/>
    </xf>
    <xf numFmtId="9" fontId="12" fillId="0" borderId="64" xfId="1" applyFont="1" applyFill="1" applyBorder="1" applyAlignment="1">
      <alignment horizontal="center" vertical="center" wrapText="1"/>
    </xf>
    <xf numFmtId="9" fontId="2" fillId="0" borderId="0" xfId="0" applyNumberFormat="1" applyFont="1" applyAlignment="1">
      <alignment horizontal="center" vertical="center"/>
    </xf>
    <xf numFmtId="9" fontId="9" fillId="11" borderId="12" xfId="0" applyNumberFormat="1" applyFont="1" applyFill="1" applyBorder="1" applyAlignment="1">
      <alignment horizontal="center" vertical="center" wrapText="1"/>
    </xf>
    <xf numFmtId="0" fontId="2" fillId="0" borderId="39" xfId="0" applyFont="1" applyBorder="1" applyAlignment="1">
      <alignment vertical="center"/>
    </xf>
    <xf numFmtId="9" fontId="22" fillId="0" borderId="7" xfId="1" applyFont="1" applyBorder="1" applyAlignment="1">
      <alignment horizontal="center" vertical="center"/>
    </xf>
    <xf numFmtId="9" fontId="28" fillId="0" borderId="62" xfId="0" applyNumberFormat="1" applyFont="1" applyBorder="1" applyAlignment="1">
      <alignment horizontal="center" vertical="center"/>
    </xf>
    <xf numFmtId="9" fontId="22" fillId="0" borderId="52" xfId="1" applyFont="1" applyBorder="1" applyAlignment="1">
      <alignment horizontal="center" vertical="center"/>
    </xf>
    <xf numFmtId="0" fontId="19" fillId="11" borderId="23" xfId="0" applyFont="1" applyFill="1" applyBorder="1" applyAlignment="1">
      <alignment horizontal="center" vertical="center"/>
    </xf>
    <xf numFmtId="0" fontId="19" fillId="11" borderId="19" xfId="0" applyFont="1" applyFill="1" applyBorder="1" applyAlignment="1">
      <alignment horizontal="center" vertical="center"/>
    </xf>
    <xf numFmtId="0" fontId="19" fillId="11" borderId="39" xfId="0" applyFont="1" applyFill="1" applyBorder="1" applyAlignment="1">
      <alignment horizontal="center" vertical="center"/>
    </xf>
    <xf numFmtId="0" fontId="19" fillId="11" borderId="46" xfId="0" applyFont="1" applyFill="1" applyBorder="1" applyAlignment="1">
      <alignment horizontal="center" vertical="center"/>
    </xf>
    <xf numFmtId="9" fontId="29" fillId="0" borderId="53" xfId="0" applyNumberFormat="1" applyFont="1" applyBorder="1" applyAlignment="1">
      <alignment horizontal="center" vertical="center"/>
    </xf>
    <xf numFmtId="9" fontId="30" fillId="0" borderId="1" xfId="0" applyNumberFormat="1" applyFont="1" applyBorder="1" applyAlignment="1">
      <alignment horizontal="center" vertical="center"/>
    </xf>
    <xf numFmtId="9" fontId="31" fillId="0" borderId="7" xfId="1" applyFont="1" applyBorder="1" applyAlignment="1">
      <alignment horizontal="center" vertical="center"/>
    </xf>
    <xf numFmtId="9" fontId="31" fillId="0" borderId="52" xfId="1" applyFont="1" applyBorder="1" applyAlignment="1">
      <alignment horizontal="center" vertical="center"/>
    </xf>
    <xf numFmtId="9" fontId="32" fillId="0" borderId="9" xfId="0" applyNumberFormat="1" applyFont="1" applyBorder="1" applyAlignment="1">
      <alignment horizontal="center" vertical="center"/>
    </xf>
    <xf numFmtId="9" fontId="32" fillId="0" borderId="64" xfId="0" applyNumberFormat="1" applyFont="1" applyBorder="1" applyAlignment="1">
      <alignment horizontal="center" vertical="center"/>
    </xf>
    <xf numFmtId="0" fontId="19" fillId="13" borderId="23" xfId="0" applyFont="1" applyFill="1" applyBorder="1" applyAlignment="1">
      <alignment horizontal="center" vertical="center"/>
    </xf>
    <xf numFmtId="0" fontId="19" fillId="13" borderId="19" xfId="0" applyFont="1" applyFill="1" applyBorder="1" applyAlignment="1">
      <alignment horizontal="center" vertical="center"/>
    </xf>
    <xf numFmtId="0" fontId="19" fillId="13" borderId="39" xfId="0" applyFont="1" applyFill="1" applyBorder="1" applyAlignment="1">
      <alignment horizontal="center" vertical="center"/>
    </xf>
    <xf numFmtId="0" fontId="18" fillId="11"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19" fillId="11" borderId="57" xfId="0" applyFont="1" applyFill="1" applyBorder="1" applyAlignment="1">
      <alignment horizontal="center" vertical="center"/>
    </xf>
    <xf numFmtId="0" fontId="19" fillId="11" borderId="54" xfId="0" applyFont="1" applyFill="1" applyBorder="1" applyAlignment="1">
      <alignment horizontal="center" vertical="center"/>
    </xf>
    <xf numFmtId="0" fontId="18" fillId="11" borderId="23" xfId="0" applyFont="1" applyFill="1" applyBorder="1" applyAlignment="1">
      <alignment horizontal="center" vertical="center" wrapText="1"/>
    </xf>
    <xf numFmtId="0" fontId="0" fillId="13" borderId="19" xfId="0" applyFill="1" applyBorder="1" applyAlignment="1">
      <alignment horizontal="center" vertical="center" wrapText="1"/>
    </xf>
    <xf numFmtId="9" fontId="16" fillId="0" borderId="23" xfId="0" applyNumberFormat="1" applyFont="1" applyBorder="1" applyAlignment="1">
      <alignment horizontal="center" vertical="center"/>
    </xf>
    <xf numFmtId="0" fontId="19" fillId="0" borderId="19" xfId="0" applyFont="1" applyBorder="1"/>
    <xf numFmtId="9" fontId="16" fillId="14" borderId="1" xfId="0" applyNumberFormat="1" applyFont="1" applyFill="1" applyBorder="1" applyAlignment="1">
      <alignment horizontal="center" vertical="center"/>
    </xf>
    <xf numFmtId="9" fontId="4" fillId="14" borderId="1" xfId="0" applyNumberFormat="1" applyFont="1" applyFill="1" applyBorder="1" applyAlignment="1">
      <alignment horizontal="center" vertical="center"/>
    </xf>
    <xf numFmtId="0" fontId="18" fillId="14" borderId="1" xfId="0" applyFont="1" applyFill="1" applyBorder="1"/>
    <xf numFmtId="0" fontId="19" fillId="14" borderId="30" xfId="0" applyFont="1" applyFill="1" applyBorder="1"/>
    <xf numFmtId="0" fontId="18" fillId="14" borderId="23" xfId="0" applyFont="1" applyFill="1" applyBorder="1" applyAlignment="1">
      <alignment horizontal="center" vertical="center"/>
    </xf>
    <xf numFmtId="0" fontId="18" fillId="14" borderId="19" xfId="0" applyFont="1" applyFill="1" applyBorder="1"/>
    <xf numFmtId="0" fontId="18" fillId="14" borderId="39" xfId="0" applyFont="1" applyFill="1" applyBorder="1" applyAlignment="1">
      <alignment horizontal="center" vertical="center"/>
    </xf>
    <xf numFmtId="0" fontId="18" fillId="14" borderId="30" xfId="0" applyFont="1" applyFill="1" applyBorder="1"/>
    <xf numFmtId="0" fontId="19" fillId="14" borderId="23" xfId="0" applyFont="1" applyFill="1" applyBorder="1" applyAlignment="1">
      <alignment horizontal="center" vertical="center"/>
    </xf>
    <xf numFmtId="0" fontId="19" fillId="14" borderId="19" xfId="0" applyFont="1" applyFill="1" applyBorder="1" applyAlignment="1">
      <alignment horizontal="center" vertical="center"/>
    </xf>
    <xf numFmtId="0" fontId="19" fillId="14" borderId="39" xfId="0" applyFont="1" applyFill="1" applyBorder="1" applyAlignment="1">
      <alignment horizontal="center" vertical="center"/>
    </xf>
    <xf numFmtId="9" fontId="16" fillId="14" borderId="14" xfId="0" applyNumberFormat="1" applyFont="1" applyFill="1" applyBorder="1" applyAlignment="1">
      <alignment horizontal="center" vertical="center"/>
    </xf>
    <xf numFmtId="9" fontId="4" fillId="14" borderId="15" xfId="0" applyNumberFormat="1" applyFont="1" applyFill="1" applyBorder="1" applyAlignment="1">
      <alignment horizontal="center" vertical="center"/>
    </xf>
    <xf numFmtId="0" fontId="18" fillId="14" borderId="15" xfId="0" applyFont="1" applyFill="1" applyBorder="1"/>
    <xf numFmtId="0" fontId="19" fillId="14" borderId="16" xfId="0" applyFont="1" applyFill="1" applyBorder="1"/>
    <xf numFmtId="0" fontId="19" fillId="14" borderId="14" xfId="0" applyFont="1" applyFill="1" applyBorder="1" applyAlignment="1">
      <alignment horizontal="center" vertical="center"/>
    </xf>
    <xf numFmtId="0" fontId="19" fillId="14" borderId="16" xfId="0" applyFont="1" applyFill="1" applyBorder="1" applyAlignment="1">
      <alignment horizontal="center" vertical="center"/>
    </xf>
    <xf numFmtId="0" fontId="19" fillId="14" borderId="36" xfId="0" applyFont="1" applyFill="1" applyBorder="1" applyAlignment="1">
      <alignment horizontal="center" vertical="center"/>
    </xf>
    <xf numFmtId="9" fontId="33" fillId="0" borderId="0" xfId="0" applyNumberFormat="1" applyFont="1" applyAlignment="1">
      <alignment horizontal="center" vertical="center"/>
    </xf>
    <xf numFmtId="9" fontId="2" fillId="0" borderId="1" xfId="1" applyFont="1" applyFill="1" applyBorder="1" applyAlignment="1">
      <alignment horizontal="center" vertical="center" wrapText="1"/>
    </xf>
    <xf numFmtId="9" fontId="8" fillId="0" borderId="62" xfId="1" applyFont="1" applyFill="1" applyBorder="1" applyAlignment="1">
      <alignment horizontal="center" vertical="center"/>
    </xf>
    <xf numFmtId="9" fontId="8" fillId="0" borderId="30" xfId="1" applyFont="1" applyFill="1" applyBorder="1" applyAlignment="1">
      <alignment horizontal="center" vertical="center"/>
    </xf>
    <xf numFmtId="9" fontId="8" fillId="0" borderId="1" xfId="1" applyFont="1" applyBorder="1" applyAlignment="1">
      <alignment horizontal="center" vertical="center"/>
    </xf>
    <xf numFmtId="9" fontId="8" fillId="0" borderId="37" xfId="1" applyFont="1" applyFill="1" applyBorder="1" applyAlignment="1">
      <alignment horizontal="center" vertical="center"/>
    </xf>
    <xf numFmtId="9" fontId="12" fillId="0" borderId="52" xfId="1" applyFont="1" applyFill="1" applyBorder="1" applyAlignment="1">
      <alignment horizontal="center" vertical="center" wrapText="1"/>
    </xf>
    <xf numFmtId="164" fontId="11" fillId="0" borderId="30" xfId="1" applyNumberFormat="1" applyFont="1" applyBorder="1" applyAlignment="1">
      <alignment horizontal="center" vertical="center"/>
    </xf>
    <xf numFmtId="9" fontId="2" fillId="0" borderId="5" xfId="0" applyNumberFormat="1" applyFont="1" applyBorder="1" applyAlignment="1">
      <alignment horizontal="center" vertical="center" wrapText="1"/>
    </xf>
    <xf numFmtId="9" fontId="8" fillId="0" borderId="12" xfId="1" applyFont="1" applyFill="1" applyBorder="1" applyAlignment="1">
      <alignment horizontal="center" vertical="center"/>
    </xf>
    <xf numFmtId="9" fontId="8" fillId="0" borderId="17" xfId="1" applyFont="1" applyFill="1" applyBorder="1" applyAlignment="1">
      <alignment horizontal="center" vertical="center"/>
    </xf>
    <xf numFmtId="9" fontId="8" fillId="0" borderId="1" xfId="1" applyNumberFormat="1" applyFont="1" applyFill="1" applyBorder="1" applyAlignment="1">
      <alignment horizontal="center" vertical="center"/>
    </xf>
    <xf numFmtId="0" fontId="8" fillId="0" borderId="1" xfId="1" applyNumberFormat="1" applyFont="1" applyFill="1" applyBorder="1" applyAlignment="1">
      <alignment horizontal="center" vertical="center"/>
    </xf>
    <xf numFmtId="9" fontId="8" fillId="0" borderId="1" xfId="1" applyFont="1" applyFill="1" applyBorder="1" applyAlignment="1">
      <alignment horizontal="center" vertical="center"/>
    </xf>
    <xf numFmtId="9" fontId="8" fillId="0" borderId="1" xfId="1" applyFont="1" applyFill="1" applyBorder="1" applyAlignment="1">
      <alignment vertical="center"/>
    </xf>
    <xf numFmtId="9" fontId="8" fillId="0" borderId="39" xfId="1" applyFont="1" applyFill="1" applyBorder="1" applyAlignment="1">
      <alignment vertical="center"/>
    </xf>
    <xf numFmtId="9" fontId="23" fillId="0" borderId="10" xfId="1" applyFont="1" applyBorder="1" applyAlignment="1">
      <alignment horizontal="center" vertical="center" wrapText="1"/>
    </xf>
    <xf numFmtId="0" fontId="2" fillId="0" borderId="5" xfId="0" applyFont="1" applyBorder="1" applyAlignment="1">
      <alignment horizontal="justify" vertical="center" wrapText="1"/>
    </xf>
    <xf numFmtId="0" fontId="2" fillId="0" borderId="60" xfId="0" applyFont="1" applyBorder="1" applyAlignment="1">
      <alignment horizontal="justify" vertical="center" wrapText="1"/>
    </xf>
    <xf numFmtId="0" fontId="2" fillId="0" borderId="53" xfId="0" applyFont="1" applyFill="1" applyBorder="1" applyAlignment="1">
      <alignment horizontal="justify" vertical="center" wrapText="1"/>
    </xf>
    <xf numFmtId="0" fontId="2" fillId="0" borderId="17" xfId="0" applyFont="1" applyFill="1" applyBorder="1" applyAlignment="1">
      <alignment horizontal="justify" vertical="center" wrapText="1"/>
    </xf>
    <xf numFmtId="0" fontId="2" fillId="0" borderId="52" xfId="0" applyFont="1" applyFill="1" applyBorder="1" applyAlignment="1">
      <alignment horizontal="justify" vertical="center" wrapText="1"/>
    </xf>
    <xf numFmtId="0" fontId="2" fillId="0" borderId="10" xfId="0" applyFont="1" applyBorder="1" applyAlignment="1">
      <alignment horizontal="justify" vertical="center" wrapText="1"/>
    </xf>
    <xf numFmtId="0" fontId="2" fillId="0" borderId="17" xfId="0" applyFont="1" applyBorder="1" applyAlignment="1">
      <alignment horizontal="justify" vertical="center" wrapText="1"/>
    </xf>
    <xf numFmtId="0" fontId="5" fillId="6" borderId="39" xfId="0" applyFont="1" applyFill="1" applyBorder="1" applyAlignment="1">
      <alignment horizontal="justify" vertical="center" wrapText="1"/>
    </xf>
    <xf numFmtId="0" fontId="5" fillId="6" borderId="36" xfId="0" applyFont="1" applyFill="1" applyBorder="1" applyAlignment="1">
      <alignment horizontal="justify" vertical="center" wrapText="1"/>
    </xf>
    <xf numFmtId="0" fontId="5" fillId="0" borderId="11" xfId="0" applyFont="1" applyFill="1" applyBorder="1" applyAlignment="1">
      <alignment horizontal="justify" vertical="center" wrapText="1"/>
    </xf>
    <xf numFmtId="0" fontId="5" fillId="0" borderId="23" xfId="0" applyFont="1" applyFill="1" applyBorder="1" applyAlignment="1">
      <alignment horizontal="justify" vertical="center" wrapText="1"/>
    </xf>
    <xf numFmtId="0" fontId="5" fillId="0" borderId="63" xfId="0" applyFont="1" applyFill="1" applyBorder="1" applyAlignment="1">
      <alignment horizontal="justify" vertical="center" wrapText="1"/>
    </xf>
    <xf numFmtId="0" fontId="5" fillId="0" borderId="59" xfId="0" applyFont="1" applyFill="1" applyBorder="1" applyAlignment="1">
      <alignment horizontal="justify" vertical="center" wrapText="1"/>
    </xf>
    <xf numFmtId="0" fontId="2" fillId="0" borderId="40" xfId="0" applyFont="1" applyFill="1" applyBorder="1" applyAlignment="1">
      <alignment horizontal="justify" vertical="center" wrapText="1"/>
    </xf>
    <xf numFmtId="0" fontId="2" fillId="0" borderId="68" xfId="0" applyFont="1" applyFill="1" applyBorder="1" applyAlignment="1">
      <alignment horizontal="justify" vertical="center" wrapText="1"/>
    </xf>
    <xf numFmtId="0" fontId="2" fillId="0" borderId="14" xfId="0" applyFont="1" applyFill="1" applyBorder="1" applyAlignment="1">
      <alignment horizontal="justify" vertical="center"/>
    </xf>
    <xf numFmtId="0" fontId="2" fillId="0" borderId="11" xfId="0" applyFont="1" applyBorder="1" applyAlignment="1">
      <alignment horizontal="justify" vertical="center" wrapText="1"/>
    </xf>
    <xf numFmtId="0" fontId="2" fillId="0" borderId="60" xfId="0" applyFont="1" applyFill="1" applyBorder="1" applyAlignment="1">
      <alignment horizontal="justify" vertical="center" wrapText="1"/>
    </xf>
    <xf numFmtId="0" fontId="2" fillId="0" borderId="38" xfId="0" applyFont="1" applyFill="1" applyBorder="1" applyAlignment="1">
      <alignment horizontal="justify" vertical="center" wrapText="1"/>
    </xf>
    <xf numFmtId="0" fontId="2" fillId="0" borderId="30"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xf>
    <xf numFmtId="0" fontId="2" fillId="0" borderId="14" xfId="0" applyFont="1" applyBorder="1" applyAlignment="1">
      <alignment horizontal="justify" vertical="center" wrapText="1"/>
    </xf>
    <xf numFmtId="0" fontId="2" fillId="0" borderId="11" xfId="0" applyFont="1" applyBorder="1" applyAlignment="1">
      <alignment horizontal="justify" vertical="center"/>
    </xf>
    <xf numFmtId="0" fontId="2" fillId="0" borderId="60" xfId="0" applyFont="1" applyBorder="1" applyAlignment="1">
      <alignment horizontal="justify" vertical="center"/>
    </xf>
    <xf numFmtId="0" fontId="2" fillId="0" borderId="6" xfId="0" applyFont="1" applyBorder="1" applyAlignment="1">
      <alignment horizontal="justify" vertical="center" wrapText="1"/>
    </xf>
    <xf numFmtId="9" fontId="8" fillId="0" borderId="30" xfId="1" applyFont="1" applyBorder="1" applyAlignment="1">
      <alignment horizontal="center" vertical="center" wrapText="1"/>
    </xf>
    <xf numFmtId="9" fontId="8" fillId="0" borderId="39" xfId="1" applyFont="1" applyBorder="1" applyAlignment="1">
      <alignment horizontal="center" vertical="center" wrapText="1"/>
    </xf>
    <xf numFmtId="9" fontId="8" fillId="0" borderId="30" xfId="1" applyFont="1" applyFill="1" applyBorder="1" applyAlignment="1">
      <alignment horizontal="center" vertical="center"/>
    </xf>
    <xf numFmtId="9" fontId="8" fillId="0" borderId="39" xfId="1" applyFont="1" applyFill="1" applyBorder="1" applyAlignment="1">
      <alignment horizontal="center" vertical="center"/>
    </xf>
    <xf numFmtId="9" fontId="8" fillId="0" borderId="41" xfId="1" applyFont="1" applyBorder="1" applyAlignment="1">
      <alignment horizontal="center" vertical="center" wrapText="1"/>
    </xf>
    <xf numFmtId="9" fontId="2" fillId="10" borderId="62" xfId="1" applyFont="1" applyFill="1" applyBorder="1" applyAlignment="1">
      <alignment horizontal="center" vertical="center"/>
    </xf>
    <xf numFmtId="9" fontId="2" fillId="10" borderId="49" xfId="1" applyFont="1" applyFill="1" applyBorder="1" applyAlignment="1">
      <alignment horizontal="center" vertical="center"/>
    </xf>
    <xf numFmtId="9" fontId="2" fillId="10" borderId="40" xfId="1" applyFont="1" applyFill="1" applyBorder="1" applyAlignment="1">
      <alignment horizontal="center" vertical="center"/>
    </xf>
    <xf numFmtId="9" fontId="2" fillId="10" borderId="30" xfId="1" applyFont="1" applyFill="1" applyBorder="1" applyAlignment="1">
      <alignment horizontal="center" vertical="center"/>
    </xf>
    <xf numFmtId="9" fontId="2" fillId="10" borderId="47" xfId="1" applyFont="1" applyFill="1" applyBorder="1" applyAlignment="1">
      <alignment horizontal="center" vertical="center"/>
    </xf>
    <xf numFmtId="9" fontId="2" fillId="10" borderId="39" xfId="1" applyFont="1" applyFill="1" applyBorder="1" applyAlignment="1">
      <alignment horizontal="center" vertical="center"/>
    </xf>
    <xf numFmtId="9" fontId="2" fillId="10" borderId="37" xfId="1" applyFont="1" applyFill="1" applyBorder="1" applyAlignment="1">
      <alignment horizontal="center" vertical="center" wrapText="1"/>
    </xf>
    <xf numFmtId="9" fontId="2" fillId="10" borderId="46" xfId="1" applyFont="1" applyFill="1" applyBorder="1" applyAlignment="1">
      <alignment horizontal="center" vertical="center" wrapText="1"/>
    </xf>
    <xf numFmtId="9" fontId="4" fillId="0" borderId="30" xfId="1" applyFont="1" applyBorder="1" applyAlignment="1">
      <alignment horizontal="center" vertical="center"/>
    </xf>
    <xf numFmtId="9" fontId="4" fillId="0" borderId="39" xfId="1" applyFont="1" applyBorder="1" applyAlignment="1">
      <alignment horizontal="center" vertical="center"/>
    </xf>
    <xf numFmtId="9" fontId="2" fillId="10" borderId="51" xfId="1" applyFont="1" applyFill="1" applyBorder="1" applyAlignment="1">
      <alignment horizontal="center" vertical="center"/>
    </xf>
    <xf numFmtId="9" fontId="8" fillId="0" borderId="37" xfId="1" applyFont="1" applyBorder="1" applyAlignment="1">
      <alignment horizontal="center" vertical="center" wrapText="1"/>
    </xf>
    <xf numFmtId="9" fontId="8" fillId="0" borderId="38" xfId="1" applyFont="1" applyBorder="1" applyAlignment="1">
      <alignment horizontal="center" vertical="center" wrapText="1"/>
    </xf>
    <xf numFmtId="9" fontId="2" fillId="0" borderId="30" xfId="1" applyFont="1" applyFill="1" applyBorder="1" applyAlignment="1">
      <alignment horizontal="center" vertical="center" wrapText="1"/>
    </xf>
    <xf numFmtId="9" fontId="2" fillId="0" borderId="39" xfId="1" applyFont="1" applyFill="1" applyBorder="1" applyAlignment="1">
      <alignment horizontal="center" vertical="center" wrapText="1"/>
    </xf>
    <xf numFmtId="9" fontId="8" fillId="12" borderId="30" xfId="1" applyFont="1" applyFill="1" applyBorder="1" applyAlignment="1">
      <alignment horizontal="center" vertical="center"/>
    </xf>
    <xf numFmtId="9" fontId="8" fillId="12" borderId="47" xfId="1" applyFont="1" applyFill="1" applyBorder="1" applyAlignment="1">
      <alignment horizontal="center" vertical="center"/>
    </xf>
    <xf numFmtId="9" fontId="8" fillId="0" borderId="27" xfId="1" applyFont="1" applyBorder="1" applyAlignment="1">
      <alignment horizontal="center" vertical="center" wrapText="1"/>
    </xf>
    <xf numFmtId="9" fontId="8" fillId="0" borderId="36" xfId="1" applyFont="1" applyBorder="1" applyAlignment="1">
      <alignment horizontal="center" vertical="center" wrapText="1"/>
    </xf>
    <xf numFmtId="9" fontId="8" fillId="0" borderId="37" xfId="1" applyFont="1" applyBorder="1" applyAlignment="1">
      <alignment horizontal="center" vertical="center"/>
    </xf>
    <xf numFmtId="9" fontId="8" fillId="0" borderId="46" xfId="1" applyFont="1" applyBorder="1" applyAlignment="1">
      <alignment horizontal="center" vertical="center"/>
    </xf>
    <xf numFmtId="9" fontId="11" fillId="0" borderId="37" xfId="1" applyFont="1" applyBorder="1" applyAlignment="1">
      <alignment horizontal="center" vertical="center"/>
    </xf>
    <xf numFmtId="9" fontId="11" fillId="0" borderId="38" xfId="1" applyFont="1" applyBorder="1" applyAlignment="1">
      <alignment horizontal="center" vertical="center"/>
    </xf>
    <xf numFmtId="9" fontId="9" fillId="0" borderId="29" xfId="1" applyFont="1" applyBorder="1" applyAlignment="1">
      <alignment horizontal="center" vertical="center" wrapText="1"/>
    </xf>
    <xf numFmtId="9" fontId="9" fillId="0" borderId="21" xfId="1" applyFont="1" applyBorder="1" applyAlignment="1">
      <alignment horizontal="center" vertical="center" wrapText="1"/>
    </xf>
    <xf numFmtId="9" fontId="9" fillId="0" borderId="22" xfId="1" applyFont="1" applyBorder="1" applyAlignment="1">
      <alignment horizontal="center" vertical="center" wrapText="1"/>
    </xf>
    <xf numFmtId="9" fontId="2" fillId="0" borderId="66" xfId="1" applyFont="1" applyFill="1" applyBorder="1" applyAlignment="1">
      <alignment horizontal="center" vertical="center" wrapText="1"/>
    </xf>
    <xf numFmtId="9" fontId="2" fillId="0" borderId="67" xfId="1" applyFont="1" applyFill="1" applyBorder="1" applyAlignment="1">
      <alignment horizontal="center" vertical="center" wrapText="1"/>
    </xf>
    <xf numFmtId="9" fontId="2" fillId="0" borderId="1" xfId="1" applyFont="1" applyFill="1" applyBorder="1" applyAlignment="1">
      <alignment horizontal="center" vertical="center" wrapText="1"/>
    </xf>
    <xf numFmtId="9" fontId="2" fillId="0" borderId="37" xfId="1" applyFont="1" applyFill="1" applyBorder="1" applyAlignment="1">
      <alignment horizontal="center" vertical="center" wrapText="1"/>
    </xf>
    <xf numFmtId="9" fontId="2" fillId="0" borderId="46" xfId="1" applyFont="1" applyFill="1" applyBorder="1" applyAlignment="1">
      <alignment horizontal="center" vertical="center" wrapText="1"/>
    </xf>
    <xf numFmtId="9" fontId="2" fillId="0" borderId="38" xfId="1" applyFont="1" applyFill="1" applyBorder="1" applyAlignment="1">
      <alignment horizontal="center" vertical="center" wrapText="1"/>
    </xf>
    <xf numFmtId="9" fontId="11" fillId="0" borderId="30" xfId="1" applyFont="1" applyBorder="1" applyAlignment="1">
      <alignment horizontal="center" vertical="center" wrapText="1"/>
    </xf>
    <xf numFmtId="9" fontId="11" fillId="0" borderId="39" xfId="1" applyFont="1" applyBorder="1" applyAlignment="1">
      <alignment horizontal="center" vertical="center" wrapText="1"/>
    </xf>
    <xf numFmtId="9" fontId="15" fillId="0" borderId="42" xfId="1" applyFont="1" applyBorder="1" applyAlignment="1">
      <alignment horizontal="center" vertical="center" wrapText="1"/>
    </xf>
    <xf numFmtId="9" fontId="15" fillId="0" borderId="24" xfId="1" applyFont="1" applyBorder="1" applyAlignment="1">
      <alignment horizontal="center" vertical="center" wrapText="1"/>
    </xf>
    <xf numFmtId="9" fontId="15" fillId="0" borderId="34" xfId="1" applyFont="1" applyBorder="1" applyAlignment="1">
      <alignment horizontal="center" vertical="center" wrapText="1"/>
    </xf>
    <xf numFmtId="9" fontId="8" fillId="0" borderId="62" xfId="1" applyFont="1" applyBorder="1" applyAlignment="1">
      <alignment horizontal="center" vertical="center" wrapText="1"/>
    </xf>
    <xf numFmtId="9" fontId="8" fillId="0" borderId="40" xfId="1" applyFont="1" applyBorder="1" applyAlignment="1">
      <alignment horizontal="center" vertical="center" wrapText="1"/>
    </xf>
    <xf numFmtId="9" fontId="11" fillId="0" borderId="47" xfId="1" applyFont="1" applyBorder="1" applyAlignment="1">
      <alignment horizontal="center" vertical="center" wrapText="1"/>
    </xf>
    <xf numFmtId="9" fontId="8" fillId="0" borderId="1" xfId="1" applyFont="1" applyBorder="1" applyAlignment="1">
      <alignment horizontal="center" vertical="center" wrapText="1"/>
    </xf>
    <xf numFmtId="9" fontId="2" fillId="0" borderId="62" xfId="1" applyFont="1" applyFill="1" applyBorder="1" applyAlignment="1">
      <alignment horizontal="center" vertical="center" wrapText="1"/>
    </xf>
    <xf numFmtId="9" fontId="2" fillId="0" borderId="40" xfId="1" applyFont="1" applyFill="1" applyBorder="1" applyAlignment="1">
      <alignment horizontal="center" vertical="center" wrapText="1"/>
    </xf>
    <xf numFmtId="9" fontId="4" fillId="0" borderId="37" xfId="1" applyFont="1" applyBorder="1" applyAlignment="1">
      <alignment horizontal="center" vertical="center"/>
    </xf>
    <xf numFmtId="9" fontId="4" fillId="0" borderId="38" xfId="1" applyFont="1" applyBorder="1" applyAlignment="1">
      <alignment horizontal="center" vertical="center"/>
    </xf>
    <xf numFmtId="9" fontId="2" fillId="0" borderId="30" xfId="0" applyNumberFormat="1" applyFont="1" applyBorder="1" applyAlignment="1">
      <alignment horizontal="center" vertical="center" wrapText="1"/>
    </xf>
    <xf numFmtId="9" fontId="2" fillId="0" borderId="39" xfId="0" applyNumberFormat="1" applyFont="1" applyBorder="1" applyAlignment="1">
      <alignment horizontal="center" vertical="center" wrapText="1"/>
    </xf>
    <xf numFmtId="9" fontId="2" fillId="0" borderId="64" xfId="0" applyNumberFormat="1" applyFont="1" applyBorder="1" applyAlignment="1">
      <alignment horizontal="center" vertical="center" wrapText="1"/>
    </xf>
    <xf numFmtId="9" fontId="2" fillId="0" borderId="65" xfId="0" applyNumberFormat="1" applyFont="1" applyBorder="1" applyAlignment="1">
      <alignment horizontal="center" vertical="center" wrapText="1"/>
    </xf>
    <xf numFmtId="9" fontId="8" fillId="10" borderId="57" xfId="1" applyFont="1" applyFill="1" applyBorder="1" applyAlignment="1">
      <alignment horizontal="center" vertical="center"/>
    </xf>
    <xf numFmtId="9" fontId="8" fillId="10" borderId="46" xfId="1" applyFont="1" applyFill="1" applyBorder="1" applyAlignment="1">
      <alignment horizontal="center" vertical="center"/>
    </xf>
    <xf numFmtId="9" fontId="8" fillId="10" borderId="38" xfId="1" applyFont="1" applyFill="1" applyBorder="1" applyAlignment="1">
      <alignment horizontal="center" vertical="center"/>
    </xf>
    <xf numFmtId="9" fontId="8" fillId="10" borderId="37" xfId="1" applyFont="1" applyFill="1" applyBorder="1" applyAlignment="1">
      <alignment horizontal="center" vertical="center" wrapText="1"/>
    </xf>
    <xf numFmtId="9" fontId="8" fillId="10" borderId="46" xfId="1" applyFont="1" applyFill="1" applyBorder="1" applyAlignment="1">
      <alignment horizontal="center" vertical="center" wrapText="1"/>
    </xf>
    <xf numFmtId="9" fontId="8" fillId="10" borderId="38" xfId="1" applyFont="1" applyFill="1" applyBorder="1" applyAlignment="1">
      <alignment horizontal="center" vertical="center" wrapText="1"/>
    </xf>
    <xf numFmtId="9" fontId="8" fillId="10" borderId="62" xfId="1" applyFont="1" applyFill="1" applyBorder="1" applyAlignment="1">
      <alignment horizontal="center" vertical="center" wrapText="1"/>
    </xf>
    <xf numFmtId="9" fontId="8" fillId="10" borderId="49" xfId="1" applyFont="1" applyFill="1" applyBorder="1" applyAlignment="1">
      <alignment horizontal="center" vertical="center" wrapText="1"/>
    </xf>
    <xf numFmtId="9" fontId="8" fillId="10" borderId="40" xfId="1" applyFont="1" applyFill="1" applyBorder="1" applyAlignment="1">
      <alignment horizontal="center" vertical="center" wrapText="1"/>
    </xf>
    <xf numFmtId="2" fontId="3" fillId="0" borderId="4" xfId="1" applyNumberFormat="1" applyFont="1" applyBorder="1" applyAlignment="1">
      <alignment horizontal="center" vertical="center" wrapText="1"/>
    </xf>
    <xf numFmtId="2" fontId="3" fillId="0" borderId="72" xfId="1" applyNumberFormat="1" applyFont="1" applyBorder="1" applyAlignment="1">
      <alignment horizontal="center" vertical="center" wrapText="1"/>
    </xf>
    <xf numFmtId="2" fontId="3" fillId="0" borderId="61" xfId="1" applyNumberFormat="1" applyFont="1" applyBorder="1" applyAlignment="1">
      <alignment horizontal="center" vertical="center" wrapText="1"/>
    </xf>
    <xf numFmtId="0" fontId="4" fillId="0" borderId="20" xfId="0" applyFont="1" applyBorder="1" applyAlignment="1">
      <alignment horizontal="center" vertical="center" textRotation="90" wrapText="1"/>
    </xf>
    <xf numFmtId="0" fontId="4" fillId="0" borderId="21" xfId="0" applyFont="1" applyBorder="1" applyAlignment="1">
      <alignment horizontal="center" vertical="center" textRotation="90" wrapText="1"/>
    </xf>
    <xf numFmtId="0" fontId="4" fillId="0" borderId="22" xfId="0" applyFont="1" applyBorder="1" applyAlignment="1">
      <alignment horizontal="center" vertical="center" textRotation="90" wrapText="1"/>
    </xf>
    <xf numFmtId="9" fontId="8" fillId="0" borderId="15" xfId="1" applyFont="1" applyBorder="1" applyAlignment="1">
      <alignment horizontal="center" vertical="center"/>
    </xf>
    <xf numFmtId="9" fontId="11" fillId="0" borderId="27" xfId="1" applyFont="1" applyBorder="1" applyAlignment="1">
      <alignment horizontal="center" vertical="center"/>
    </xf>
    <xf numFmtId="9" fontId="11" fillId="0" borderId="36" xfId="1" applyFont="1" applyBorder="1" applyAlignment="1">
      <alignment horizontal="center" vertical="center"/>
    </xf>
    <xf numFmtId="9" fontId="2" fillId="10" borderId="38" xfId="1" applyFont="1" applyFill="1" applyBorder="1" applyAlignment="1">
      <alignment horizontal="center" vertical="center" wrapText="1"/>
    </xf>
    <xf numFmtId="9" fontId="9" fillId="11" borderId="53" xfId="0" applyNumberFormat="1" applyFont="1" applyFill="1" applyBorder="1" applyAlignment="1">
      <alignment horizontal="center" vertical="center" wrapText="1"/>
    </xf>
    <xf numFmtId="9" fontId="9" fillId="11" borderId="17" xfId="0" applyNumberFormat="1" applyFont="1" applyFill="1" applyBorder="1" applyAlignment="1">
      <alignment horizontal="center" vertical="center" wrapText="1"/>
    </xf>
    <xf numFmtId="9" fontId="9" fillId="0" borderId="18" xfId="0" applyNumberFormat="1" applyFont="1" applyFill="1" applyBorder="1" applyAlignment="1">
      <alignment horizontal="center" vertical="center" wrapText="1"/>
    </xf>
    <xf numFmtId="9" fontId="9" fillId="0" borderId="52" xfId="0" applyNumberFormat="1" applyFont="1" applyFill="1" applyBorder="1" applyAlignment="1">
      <alignment horizontal="center" vertical="center" wrapText="1"/>
    </xf>
    <xf numFmtId="9" fontId="8" fillId="0" borderId="56" xfId="1" applyFont="1" applyBorder="1" applyAlignment="1">
      <alignment horizontal="center" vertical="center" wrapText="1"/>
    </xf>
    <xf numFmtId="0" fontId="2" fillId="0" borderId="58" xfId="0" applyFont="1" applyFill="1" applyBorder="1" applyAlignment="1">
      <alignment horizontal="justify" vertical="center" wrapText="1"/>
    </xf>
    <xf numFmtId="0" fontId="2" fillId="0" borderId="5" xfId="0" applyFont="1" applyFill="1" applyBorder="1" applyAlignment="1">
      <alignment horizontal="justify" vertical="center" wrapText="1"/>
    </xf>
    <xf numFmtId="0" fontId="2" fillId="0" borderId="59" xfId="0" applyFont="1" applyFill="1" applyBorder="1" applyAlignment="1">
      <alignment horizontal="justify" vertical="center" wrapText="1"/>
    </xf>
    <xf numFmtId="0" fontId="4" fillId="0" borderId="29" xfId="0" applyFont="1" applyBorder="1" applyAlignment="1">
      <alignment horizontal="center" vertical="center" textRotation="90" wrapText="1"/>
    </xf>
    <xf numFmtId="2" fontId="3" fillId="0" borderId="42" xfId="1" applyNumberFormat="1" applyFont="1" applyFill="1" applyBorder="1" applyAlignment="1">
      <alignment horizontal="center" vertical="center" wrapText="1"/>
    </xf>
    <xf numFmtId="2" fontId="3" fillId="0" borderId="24" xfId="1" applyNumberFormat="1" applyFont="1" applyFill="1" applyBorder="1" applyAlignment="1">
      <alignment horizontal="center" vertical="center" wrapText="1"/>
    </xf>
    <xf numFmtId="2" fontId="3" fillId="0" borderId="34" xfId="1" applyNumberFormat="1" applyFont="1" applyFill="1" applyBorder="1" applyAlignment="1">
      <alignment horizontal="center" vertical="center" wrapText="1"/>
    </xf>
    <xf numFmtId="0" fontId="2" fillId="0" borderId="2" xfId="0" applyFont="1" applyBorder="1" applyAlignment="1">
      <alignment horizontal="justify" vertical="center" wrapText="1"/>
    </xf>
    <xf numFmtId="0" fontId="2" fillId="0" borderId="63" xfId="0" applyFont="1" applyBorder="1" applyAlignment="1">
      <alignment horizontal="justify" vertical="center" wrapText="1"/>
    </xf>
    <xf numFmtId="2" fontId="3" fillId="0" borderId="33" xfId="1" applyNumberFormat="1" applyFont="1" applyBorder="1" applyAlignment="1">
      <alignment horizontal="center" vertical="center" wrapText="1"/>
    </xf>
    <xf numFmtId="2" fontId="3" fillId="0" borderId="35" xfId="1" applyNumberFormat="1" applyFont="1" applyBorder="1" applyAlignment="1">
      <alignment horizontal="center" vertical="center" wrapText="1"/>
    </xf>
    <xf numFmtId="0" fontId="4" fillId="0" borderId="31" xfId="0" applyFont="1" applyBorder="1" applyAlignment="1">
      <alignment horizontal="center" vertical="center" textRotation="90" wrapText="1"/>
    </xf>
    <xf numFmtId="0" fontId="2" fillId="0" borderId="58"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59" xfId="0" applyFont="1" applyBorder="1" applyAlignment="1">
      <alignment horizontal="justify" vertical="center" wrapText="1"/>
    </xf>
    <xf numFmtId="2" fontId="3" fillId="0" borderId="42" xfId="1" applyNumberFormat="1" applyFont="1" applyBorder="1" applyAlignment="1">
      <alignment horizontal="center" vertical="center" wrapText="1"/>
    </xf>
    <xf numFmtId="2" fontId="3" fillId="0" borderId="24" xfId="1" applyNumberFormat="1" applyFont="1" applyBorder="1" applyAlignment="1">
      <alignment horizontal="center" vertical="center" wrapText="1"/>
    </xf>
    <xf numFmtId="2" fontId="3" fillId="0" borderId="34" xfId="1" applyNumberFormat="1" applyFont="1" applyBorder="1" applyAlignment="1">
      <alignment horizontal="center" vertical="center" wrapText="1"/>
    </xf>
    <xf numFmtId="9" fontId="8" fillId="0" borderId="27" xfId="1" applyFont="1" applyFill="1" applyBorder="1" applyAlignment="1">
      <alignment horizontal="center" vertical="center"/>
    </xf>
    <xf numFmtId="9" fontId="8" fillId="0" borderId="36" xfId="1"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9" fontId="8" fillId="0" borderId="64" xfId="1" applyFont="1" applyFill="1" applyBorder="1" applyAlignment="1">
      <alignment horizontal="center" vertical="center"/>
    </xf>
    <xf numFmtId="9" fontId="8" fillId="0" borderId="65" xfId="1" applyFont="1" applyFill="1" applyBorder="1" applyAlignment="1">
      <alignment horizontal="center" vertical="center"/>
    </xf>
    <xf numFmtId="0" fontId="2" fillId="0" borderId="73" xfId="0" applyFont="1" applyBorder="1" applyAlignment="1">
      <alignment horizontal="justify" vertical="center" wrapText="1"/>
    </xf>
    <xf numFmtId="0" fontId="2" fillId="0" borderId="70" xfId="0" applyFont="1" applyBorder="1" applyAlignment="1">
      <alignment horizontal="justify" vertical="center" wrapText="1"/>
    </xf>
    <xf numFmtId="0" fontId="2" fillId="0" borderId="60" xfId="0" applyFont="1" applyBorder="1" applyAlignment="1">
      <alignment horizontal="justify" vertical="center" wrapText="1"/>
    </xf>
    <xf numFmtId="9" fontId="9" fillId="0" borderId="53" xfId="0" applyNumberFormat="1" applyFont="1" applyFill="1" applyBorder="1" applyAlignment="1">
      <alignment horizontal="center" vertical="center" wrapText="1"/>
    </xf>
    <xf numFmtId="9" fontId="8" fillId="0" borderId="57" xfId="1" applyFont="1" applyBorder="1" applyAlignment="1">
      <alignment horizontal="center" vertical="center"/>
    </xf>
    <xf numFmtId="9" fontId="11" fillId="0" borderId="37" xfId="1" applyNumberFormat="1" applyFont="1" applyBorder="1" applyAlignment="1">
      <alignment horizontal="center" vertical="center"/>
    </xf>
    <xf numFmtId="9" fontId="11" fillId="0" borderId="38" xfId="1" applyNumberFormat="1" applyFont="1" applyBorder="1" applyAlignment="1">
      <alignment horizontal="center" vertical="center"/>
    </xf>
    <xf numFmtId="9" fontId="8" fillId="12" borderId="55" xfId="1" applyFont="1" applyFill="1" applyBorder="1" applyAlignment="1">
      <alignment horizontal="center" vertical="center"/>
    </xf>
    <xf numFmtId="9" fontId="8" fillId="12" borderId="39" xfId="1" applyFont="1" applyFill="1" applyBorder="1" applyAlignment="1">
      <alignment horizontal="center" vertical="center"/>
    </xf>
    <xf numFmtId="9" fontId="8" fillId="0" borderId="62" xfId="0" applyNumberFormat="1" applyFont="1" applyFill="1" applyBorder="1" applyAlignment="1">
      <alignment horizontal="center" vertical="center"/>
    </xf>
    <xf numFmtId="9" fontId="8" fillId="0" borderId="40" xfId="0" applyNumberFormat="1" applyFont="1" applyFill="1" applyBorder="1" applyAlignment="1">
      <alignment horizontal="center" vertical="center"/>
    </xf>
    <xf numFmtId="9" fontId="8" fillId="0" borderId="63" xfId="1" applyFont="1" applyBorder="1" applyAlignment="1">
      <alignment horizontal="center" vertical="center" wrapText="1"/>
    </xf>
    <xf numFmtId="9" fontId="8" fillId="0" borderId="49" xfId="1" applyFont="1" applyBorder="1" applyAlignment="1">
      <alignment horizontal="center" vertical="center" wrapText="1"/>
    </xf>
    <xf numFmtId="9" fontId="8" fillId="0" borderId="55" xfId="1" applyFont="1" applyBorder="1" applyAlignment="1">
      <alignment horizontal="center" vertical="center" wrapText="1"/>
    </xf>
    <xf numFmtId="9" fontId="8" fillId="0" borderId="47" xfId="1" applyFont="1" applyBorder="1" applyAlignment="1">
      <alignment horizontal="center" vertical="center" wrapText="1"/>
    </xf>
    <xf numFmtId="9" fontId="8" fillId="0" borderId="30" xfId="0" applyNumberFormat="1" applyFont="1" applyFill="1" applyBorder="1" applyAlignment="1">
      <alignment horizontal="center" vertical="center"/>
    </xf>
    <xf numFmtId="9" fontId="8" fillId="0" borderId="39" xfId="0" applyNumberFormat="1" applyFont="1" applyFill="1" applyBorder="1" applyAlignment="1">
      <alignment horizontal="center" vertical="center"/>
    </xf>
    <xf numFmtId="9" fontId="9" fillId="0" borderId="20" xfId="1" applyFont="1" applyBorder="1" applyAlignment="1">
      <alignment horizontal="center" vertical="center" wrapText="1"/>
    </xf>
    <xf numFmtId="9" fontId="11" fillId="0" borderId="48" xfId="1" applyFont="1" applyBorder="1" applyAlignment="1">
      <alignment horizontal="center" vertical="center"/>
    </xf>
    <xf numFmtId="9" fontId="15" fillId="0" borderId="33" xfId="1" applyFont="1" applyBorder="1" applyAlignment="1">
      <alignment horizontal="center" vertical="center" wrapText="1"/>
    </xf>
    <xf numFmtId="9" fontId="8" fillId="0" borderId="64" xfId="1" applyFont="1" applyBorder="1" applyAlignment="1">
      <alignment horizontal="center" vertical="center"/>
    </xf>
    <xf numFmtId="9" fontId="8" fillId="0" borderId="50" xfId="1" applyFont="1" applyBorder="1" applyAlignment="1">
      <alignment horizontal="center" vertical="center"/>
    </xf>
    <xf numFmtId="9" fontId="11" fillId="0" borderId="64" xfId="1" applyFont="1" applyBorder="1" applyAlignment="1">
      <alignment horizontal="center" vertical="center"/>
    </xf>
    <xf numFmtId="9" fontId="11" fillId="0" borderId="65" xfId="1" applyFont="1" applyBorder="1" applyAlignment="1">
      <alignment horizontal="center" vertical="center"/>
    </xf>
    <xf numFmtId="9" fontId="9" fillId="0" borderId="31" xfId="1" applyFont="1" applyBorder="1" applyAlignment="1">
      <alignment horizontal="center" vertical="center" wrapText="1"/>
    </xf>
    <xf numFmtId="9" fontId="15" fillId="0" borderId="42" xfId="1" applyFont="1" applyFill="1" applyBorder="1" applyAlignment="1">
      <alignment horizontal="center" vertical="center" wrapText="1"/>
    </xf>
    <xf numFmtId="9" fontId="15" fillId="0" borderId="24" xfId="1" applyFont="1" applyFill="1" applyBorder="1" applyAlignment="1">
      <alignment horizontal="center" vertical="center" wrapText="1"/>
    </xf>
    <xf numFmtId="9" fontId="15" fillId="0" borderId="34" xfId="1" applyFont="1" applyFill="1" applyBorder="1" applyAlignment="1">
      <alignment horizontal="center" vertical="center" wrapText="1"/>
    </xf>
    <xf numFmtId="9" fontId="9" fillId="0" borderId="29" xfId="1" applyFont="1" applyFill="1" applyBorder="1" applyAlignment="1">
      <alignment horizontal="center" vertical="center" wrapText="1"/>
    </xf>
    <xf numFmtId="9" fontId="9" fillId="0" borderId="21" xfId="1" applyFont="1" applyFill="1" applyBorder="1" applyAlignment="1">
      <alignment horizontal="center" vertical="center" wrapText="1"/>
    </xf>
    <xf numFmtId="9" fontId="9" fillId="0" borderId="22" xfId="1" applyFont="1" applyFill="1" applyBorder="1" applyAlignment="1">
      <alignment horizontal="center" vertical="center" wrapText="1"/>
    </xf>
    <xf numFmtId="9" fontId="11" fillId="0" borderId="27" xfId="1" applyFont="1" applyBorder="1" applyAlignment="1">
      <alignment horizontal="center" vertical="center" wrapText="1"/>
    </xf>
    <xf numFmtId="9" fontId="11" fillId="0" borderId="36" xfId="1" applyFont="1" applyBorder="1" applyAlignment="1">
      <alignment horizontal="center" vertical="center" wrapText="1"/>
    </xf>
    <xf numFmtId="9" fontId="2" fillId="0" borderId="27" xfId="0" applyNumberFormat="1" applyFont="1" applyBorder="1" applyAlignment="1">
      <alignment horizontal="center" vertical="center" wrapText="1"/>
    </xf>
    <xf numFmtId="9" fontId="2" fillId="0" borderId="36" xfId="0" applyNumberFormat="1" applyFont="1" applyBorder="1" applyAlignment="1">
      <alignment horizontal="center" vertical="center" wrapText="1"/>
    </xf>
    <xf numFmtId="9" fontId="11" fillId="0" borderId="62" xfId="1" applyFont="1" applyBorder="1" applyAlignment="1">
      <alignment horizontal="center" vertical="center" wrapText="1"/>
    </xf>
    <xf numFmtId="9" fontId="11" fillId="0" borderId="49" xfId="1" applyFont="1" applyBorder="1" applyAlignment="1">
      <alignment horizontal="center" vertical="center" wrapText="1"/>
    </xf>
    <xf numFmtId="9" fontId="8" fillId="0" borderId="17" xfId="1" applyFont="1" applyBorder="1" applyAlignment="1">
      <alignment horizontal="center" vertical="center" wrapText="1"/>
    </xf>
    <xf numFmtId="9" fontId="8" fillId="10" borderId="47" xfId="1" applyFont="1" applyFill="1" applyBorder="1" applyAlignment="1">
      <alignment horizontal="center" vertical="center"/>
    </xf>
    <xf numFmtId="9" fontId="8" fillId="10" borderId="39" xfId="1" applyFont="1" applyFill="1" applyBorder="1" applyAlignment="1">
      <alignment horizontal="center" vertical="center"/>
    </xf>
    <xf numFmtId="9" fontId="11" fillId="0" borderId="1" xfId="1" applyFont="1" applyBorder="1" applyAlignment="1">
      <alignment horizontal="center" vertical="center" wrapText="1"/>
    </xf>
    <xf numFmtId="9" fontId="8" fillId="10" borderId="1" xfId="1" applyFont="1" applyFill="1" applyBorder="1" applyAlignment="1">
      <alignment horizontal="center" vertical="center"/>
    </xf>
    <xf numFmtId="0" fontId="4" fillId="0" borderId="59"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61" xfId="0" applyFont="1" applyBorder="1" applyAlignment="1">
      <alignment horizontal="center" vertical="center" wrapText="1"/>
    </xf>
    <xf numFmtId="0" fontId="2" fillId="0" borderId="45" xfId="0" applyFont="1" applyBorder="1" applyAlignment="1">
      <alignment horizontal="center" vertical="center"/>
    </xf>
    <xf numFmtId="0" fontId="2" fillId="0" borderId="8" xfId="0" applyFont="1" applyBorder="1" applyAlignment="1">
      <alignment horizontal="center" vertical="center"/>
    </xf>
    <xf numFmtId="0" fontId="2" fillId="0" borderId="44" xfId="0" applyFont="1" applyBorder="1" applyAlignment="1">
      <alignment horizontal="center" vertical="center"/>
    </xf>
    <xf numFmtId="14" fontId="2" fillId="0" borderId="45"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4" xfId="0" applyNumberFormat="1" applyFont="1" applyBorder="1" applyAlignment="1">
      <alignment horizontal="center" vertical="center"/>
    </xf>
    <xf numFmtId="0" fontId="4" fillId="0" borderId="59" xfId="0" applyFont="1" applyBorder="1" applyAlignment="1">
      <alignment horizontal="center" vertical="center"/>
    </xf>
    <xf numFmtId="0" fontId="4" fillId="0" borderId="50" xfId="0" applyFont="1" applyBorder="1" applyAlignment="1">
      <alignment horizontal="center" vertical="center"/>
    </xf>
    <xf numFmtId="0" fontId="4" fillId="0" borderId="61" xfId="0" applyFont="1" applyBorder="1" applyAlignment="1">
      <alignment horizontal="center" vertical="center"/>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9" fontId="4" fillId="0" borderId="27" xfId="1" applyFont="1" applyBorder="1" applyAlignment="1">
      <alignment horizontal="center" vertical="center" wrapText="1"/>
    </xf>
    <xf numFmtId="9" fontId="4" fillId="0" borderId="36" xfId="1" applyFont="1" applyBorder="1" applyAlignment="1">
      <alignment horizontal="center" vertical="center" wrapText="1"/>
    </xf>
    <xf numFmtId="0" fontId="4" fillId="4" borderId="62"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40" xfId="0" applyFont="1" applyFill="1" applyBorder="1" applyAlignment="1">
      <alignment horizontal="center" vertical="center"/>
    </xf>
    <xf numFmtId="0" fontId="4" fillId="2" borderId="66" xfId="0" applyFont="1" applyFill="1" applyBorder="1" applyAlignment="1">
      <alignment horizontal="center" vertical="center" wrapText="1"/>
    </xf>
    <xf numFmtId="0" fontId="4" fillId="2" borderId="67"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0" borderId="2" xfId="0" applyFont="1" applyFill="1" applyBorder="1" applyAlignment="1">
      <alignment horizontal="center" vertical="center" textRotation="90" wrapText="1"/>
    </xf>
    <xf numFmtId="0" fontId="4" fillId="0" borderId="59" xfId="0" applyFont="1" applyFill="1" applyBorder="1" applyAlignment="1">
      <alignment horizontal="center" vertical="center" textRotation="90" wrapText="1"/>
    </xf>
    <xf numFmtId="0" fontId="4" fillId="4" borderId="62" xfId="0" applyFont="1" applyFill="1" applyBorder="1" applyAlignment="1">
      <alignment horizontal="center" vertical="center" wrapText="1"/>
    </xf>
    <xf numFmtId="0" fontId="4" fillId="4" borderId="49" xfId="0" applyFont="1" applyFill="1" applyBorder="1" applyAlignment="1">
      <alignment horizontal="center" vertical="center" wrapText="1"/>
    </xf>
    <xf numFmtId="0" fontId="4" fillId="4" borderId="40" xfId="0" applyFont="1" applyFill="1" applyBorder="1" applyAlignment="1">
      <alignment horizontal="center" vertical="center" wrapText="1"/>
    </xf>
    <xf numFmtId="9" fontId="4" fillId="0" borderId="30" xfId="1" applyFont="1" applyBorder="1" applyAlignment="1">
      <alignment horizontal="center" vertical="center" wrapText="1"/>
    </xf>
    <xf numFmtId="9" fontId="4" fillId="0" borderId="39" xfId="1" applyFont="1" applyBorder="1" applyAlignment="1">
      <alignment horizontal="center" vertical="center" wrapText="1"/>
    </xf>
    <xf numFmtId="9" fontId="14" fillId="10" borderId="27" xfId="1" applyFont="1" applyFill="1" applyBorder="1" applyAlignment="1">
      <alignment horizontal="center" vertical="center"/>
    </xf>
    <xf numFmtId="9" fontId="14" fillId="10" borderId="48" xfId="1" applyFont="1" applyFill="1" applyBorder="1" applyAlignment="1">
      <alignment horizontal="center" vertical="center"/>
    </xf>
    <xf numFmtId="9" fontId="14" fillId="10" borderId="36" xfId="1" applyFont="1" applyFill="1" applyBorder="1" applyAlignment="1">
      <alignment horizontal="center" vertical="center"/>
    </xf>
    <xf numFmtId="9" fontId="11" fillId="0" borderId="40" xfId="1" applyFont="1" applyBorder="1" applyAlignment="1">
      <alignment horizontal="center" vertical="center" wrapText="1"/>
    </xf>
    <xf numFmtId="0" fontId="4" fillId="2" borderId="57" xfId="0" applyFont="1" applyFill="1" applyBorder="1" applyAlignment="1">
      <alignment horizontal="center" vertical="center"/>
    </xf>
    <xf numFmtId="0" fontId="4" fillId="2" borderId="46" xfId="0" applyFont="1" applyFill="1" applyBorder="1" applyAlignment="1">
      <alignment horizontal="center" vertical="center"/>
    </xf>
    <xf numFmtId="0" fontId="4" fillId="2" borderId="54" xfId="0" applyFont="1" applyFill="1" applyBorder="1" applyAlignment="1">
      <alignment horizontal="center" vertical="center"/>
    </xf>
    <xf numFmtId="9" fontId="2" fillId="10" borderId="37" xfId="1" applyFont="1" applyFill="1" applyBorder="1" applyAlignment="1">
      <alignment horizontal="center" vertical="center"/>
    </xf>
    <xf numFmtId="9" fontId="2" fillId="10" borderId="46" xfId="1" applyFont="1" applyFill="1" applyBorder="1" applyAlignment="1">
      <alignment horizontal="center" vertical="center"/>
    </xf>
    <xf numFmtId="9" fontId="2" fillId="10" borderId="38" xfId="1" applyFont="1" applyFill="1" applyBorder="1" applyAlignment="1">
      <alignment horizontal="center" vertical="center"/>
    </xf>
    <xf numFmtId="9" fontId="8" fillId="0" borderId="37" xfId="0" applyNumberFormat="1" applyFont="1" applyFill="1" applyBorder="1" applyAlignment="1">
      <alignment horizontal="center" vertical="center" wrapText="1"/>
    </xf>
    <xf numFmtId="9" fontId="8" fillId="0" borderId="38" xfId="0" applyNumberFormat="1" applyFont="1" applyFill="1" applyBorder="1" applyAlignment="1">
      <alignment horizontal="center" vertical="center" wrapText="1"/>
    </xf>
    <xf numFmtId="9" fontId="8" fillId="10" borderId="63" xfId="1" applyFont="1" applyFill="1" applyBorder="1" applyAlignment="1">
      <alignment horizontal="center" vertical="center"/>
    </xf>
    <xf numFmtId="9" fontId="8" fillId="10" borderId="49" xfId="1" applyFont="1" applyFill="1" applyBorder="1" applyAlignment="1">
      <alignment horizontal="center" vertical="center"/>
    </xf>
    <xf numFmtId="9" fontId="8" fillId="10" borderId="40" xfId="1" applyFont="1" applyFill="1" applyBorder="1" applyAlignment="1">
      <alignment horizontal="center" vertical="center"/>
    </xf>
    <xf numFmtId="9" fontId="8" fillId="0" borderId="27" xfId="0" applyNumberFormat="1" applyFont="1" applyFill="1" applyBorder="1" applyAlignment="1">
      <alignment horizontal="center" vertical="center" wrapText="1"/>
    </xf>
    <xf numFmtId="9" fontId="8" fillId="0" borderId="36" xfId="0" applyNumberFormat="1" applyFont="1" applyFill="1" applyBorder="1" applyAlignment="1">
      <alignment horizontal="center" vertical="center" wrapText="1"/>
    </xf>
    <xf numFmtId="9" fontId="8" fillId="0" borderId="37" xfId="1" applyFont="1" applyFill="1" applyBorder="1" applyAlignment="1">
      <alignment horizontal="center" vertical="center"/>
    </xf>
    <xf numFmtId="9" fontId="8" fillId="0" borderId="38" xfId="1" applyFont="1" applyFill="1" applyBorder="1" applyAlignment="1">
      <alignment horizontal="center" vertical="center"/>
    </xf>
    <xf numFmtId="9" fontId="8" fillId="0" borderId="62" xfId="1" applyFont="1" applyFill="1" applyBorder="1" applyAlignment="1">
      <alignment horizontal="center" vertical="center"/>
    </xf>
    <xf numFmtId="9" fontId="8" fillId="0" borderId="40" xfId="1" applyFont="1" applyFill="1" applyBorder="1" applyAlignment="1">
      <alignment horizontal="center" vertical="center"/>
    </xf>
    <xf numFmtId="9" fontId="8" fillId="0" borderId="17" xfId="0" applyNumberFormat="1" applyFont="1" applyFill="1" applyBorder="1" applyAlignment="1">
      <alignment horizontal="center" vertical="center"/>
    </xf>
    <xf numFmtId="9" fontId="2" fillId="10" borderId="27" xfId="1" applyFont="1" applyFill="1" applyBorder="1" applyAlignment="1">
      <alignment horizontal="center" vertical="center" wrapText="1"/>
    </xf>
    <xf numFmtId="9" fontId="2" fillId="10" borderId="48" xfId="1" applyFont="1" applyFill="1" applyBorder="1" applyAlignment="1">
      <alignment horizontal="center" vertical="center" wrapText="1"/>
    </xf>
    <xf numFmtId="9" fontId="2" fillId="10" borderId="36" xfId="1" applyFont="1" applyFill="1" applyBorder="1" applyAlignment="1">
      <alignment horizontal="center" vertical="center" wrapText="1"/>
    </xf>
    <xf numFmtId="9" fontId="2" fillId="10" borderId="40" xfId="1" applyFont="1" applyFill="1" applyBorder="1" applyAlignment="1">
      <alignment horizontal="center" vertical="center" wrapText="1"/>
    </xf>
    <xf numFmtId="9" fontId="2" fillId="10" borderId="17" xfId="1" applyFont="1" applyFill="1" applyBorder="1" applyAlignment="1">
      <alignment horizontal="center" vertical="center" wrapText="1"/>
    </xf>
    <xf numFmtId="9" fontId="2" fillId="0" borderId="63" xfId="1" applyFont="1" applyFill="1" applyBorder="1" applyAlignment="1">
      <alignment horizontal="center" vertical="center"/>
    </xf>
    <xf numFmtId="9" fontId="2" fillId="0" borderId="49" xfId="1" applyFont="1" applyFill="1" applyBorder="1" applyAlignment="1">
      <alignment horizontal="center" vertical="center"/>
    </xf>
    <xf numFmtId="9" fontId="2" fillId="0" borderId="40" xfId="1" applyFont="1" applyFill="1" applyBorder="1" applyAlignment="1">
      <alignment horizontal="center" vertical="center"/>
    </xf>
    <xf numFmtId="9" fontId="2" fillId="0" borderId="62" xfId="1" applyFont="1" applyFill="1" applyBorder="1" applyAlignment="1">
      <alignment horizontal="center" vertical="center"/>
    </xf>
    <xf numFmtId="9" fontId="8" fillId="0" borderId="56" xfId="1" applyFont="1" applyBorder="1" applyAlignment="1">
      <alignment horizontal="center" vertical="center"/>
    </xf>
    <xf numFmtId="9" fontId="8" fillId="0" borderId="48" xfId="1" applyFont="1" applyBorder="1" applyAlignment="1">
      <alignment horizontal="center" vertical="center"/>
    </xf>
    <xf numFmtId="9" fontId="11" fillId="0" borderId="50" xfId="1" applyFont="1" applyBorder="1" applyAlignment="1">
      <alignment horizontal="center" vertical="center"/>
    </xf>
    <xf numFmtId="9" fontId="2" fillId="10" borderId="55" xfId="1" applyFont="1" applyFill="1" applyBorder="1" applyAlignment="1">
      <alignment horizontal="center" vertical="center"/>
    </xf>
    <xf numFmtId="9" fontId="2" fillId="10" borderId="41" xfId="1" applyFont="1" applyFill="1" applyBorder="1" applyAlignment="1">
      <alignment horizontal="center" vertical="center"/>
    </xf>
    <xf numFmtId="0" fontId="4" fillId="3" borderId="27" xfId="0" applyFont="1" applyFill="1" applyBorder="1" applyAlignment="1">
      <alignment horizontal="center" vertical="center" wrapText="1"/>
    </xf>
    <xf numFmtId="0" fontId="4" fillId="3" borderId="36" xfId="0" applyFont="1" applyFill="1" applyBorder="1" applyAlignment="1">
      <alignment horizontal="center" vertical="center" wrapText="1"/>
    </xf>
    <xf numFmtId="9" fontId="8" fillId="0" borderId="25" xfId="1" applyFont="1" applyFill="1" applyBorder="1" applyAlignment="1">
      <alignment horizontal="center" vertical="center"/>
    </xf>
    <xf numFmtId="9" fontId="8" fillId="0" borderId="41" xfId="1" applyFont="1" applyFill="1" applyBorder="1" applyAlignment="1">
      <alignment horizontal="center" vertical="center"/>
    </xf>
    <xf numFmtId="9" fontId="2" fillId="10" borderId="30" xfId="1" applyFont="1" applyFill="1" applyBorder="1" applyAlignment="1">
      <alignment horizontal="center" vertical="center" wrapText="1"/>
    </xf>
    <xf numFmtId="9" fontId="2" fillId="10" borderId="47" xfId="1" applyFont="1" applyFill="1" applyBorder="1" applyAlignment="1">
      <alignment horizontal="center" vertical="center" wrapText="1"/>
    </xf>
    <xf numFmtId="9" fontId="2" fillId="10" borderId="39" xfId="1" applyFont="1" applyFill="1" applyBorder="1" applyAlignment="1">
      <alignment horizontal="center" vertical="center" wrapText="1"/>
    </xf>
    <xf numFmtId="9" fontId="8" fillId="0" borderId="1" xfId="1" applyFont="1" applyBorder="1" applyAlignment="1">
      <alignment horizontal="center" vertical="center"/>
    </xf>
    <xf numFmtId="0" fontId="9" fillId="0" borderId="52" xfId="0" applyFont="1" applyFill="1" applyBorder="1" applyAlignment="1">
      <alignment horizontal="center" vertical="center" wrapText="1"/>
    </xf>
    <xf numFmtId="164" fontId="15" fillId="0" borderId="24" xfId="1" applyNumberFormat="1" applyFont="1" applyBorder="1" applyAlignment="1">
      <alignment horizontal="center" vertical="center" wrapText="1"/>
    </xf>
    <xf numFmtId="164" fontId="15" fillId="0" borderId="34" xfId="1" applyNumberFormat="1" applyFont="1" applyBorder="1" applyAlignment="1">
      <alignment horizontal="center" vertical="center" wrapText="1"/>
    </xf>
    <xf numFmtId="9" fontId="2" fillId="10" borderId="69" xfId="1" applyFont="1" applyFill="1" applyBorder="1" applyAlignment="1">
      <alignment horizontal="center" vertical="center"/>
    </xf>
    <xf numFmtId="9" fontId="15" fillId="0" borderId="35" xfId="1" applyFont="1" applyBorder="1" applyAlignment="1">
      <alignment horizontal="center" vertical="center" wrapText="1"/>
    </xf>
    <xf numFmtId="9" fontId="8" fillId="0" borderId="47" xfId="1" applyFont="1" applyFill="1" applyBorder="1" applyAlignment="1">
      <alignment horizontal="center" vertical="center"/>
    </xf>
    <xf numFmtId="0" fontId="2" fillId="0" borderId="18" xfId="0" applyFont="1" applyBorder="1" applyAlignment="1">
      <alignment horizontal="justify" vertical="center" wrapText="1"/>
    </xf>
    <xf numFmtId="0" fontId="2" fillId="0" borderId="17" xfId="0" applyFont="1" applyBorder="1" applyAlignment="1">
      <alignment horizontal="justify" vertical="center" wrapText="1"/>
    </xf>
    <xf numFmtId="9" fontId="8" fillId="0" borderId="15" xfId="1" applyFont="1" applyBorder="1" applyAlignment="1">
      <alignment horizontal="center" vertical="center" wrapText="1"/>
    </xf>
    <xf numFmtId="165" fontId="2" fillId="10" borderId="48" xfId="1" applyNumberFormat="1" applyFont="1" applyFill="1" applyBorder="1" applyAlignment="1">
      <alignment horizontal="center" vertical="center" wrapText="1"/>
    </xf>
    <xf numFmtId="165" fontId="2" fillId="10" borderId="36" xfId="1" applyNumberFormat="1" applyFont="1" applyFill="1" applyBorder="1" applyAlignment="1">
      <alignment horizontal="center" vertical="center" wrapText="1"/>
    </xf>
    <xf numFmtId="9" fontId="2" fillId="10" borderId="12" xfId="1" applyFont="1" applyFill="1" applyBorder="1" applyAlignment="1">
      <alignment horizontal="center" vertical="center" wrapText="1"/>
    </xf>
    <xf numFmtId="0" fontId="9" fillId="11" borderId="18" xfId="0" applyFont="1" applyFill="1" applyBorder="1" applyAlignment="1">
      <alignment horizontal="center" vertical="center" wrapText="1"/>
    </xf>
    <xf numFmtId="0" fontId="9" fillId="11" borderId="17" xfId="0" applyFont="1" applyFill="1" applyBorder="1" applyAlignment="1">
      <alignment horizontal="center" vertical="center" wrapText="1"/>
    </xf>
    <xf numFmtId="9" fontId="2" fillId="10" borderId="49" xfId="1" applyFont="1" applyFill="1" applyBorder="1" applyAlignment="1">
      <alignment horizontal="center" vertical="center" wrapText="1"/>
    </xf>
    <xf numFmtId="0" fontId="4" fillId="8" borderId="57" xfId="0" applyFont="1" applyFill="1" applyBorder="1" applyAlignment="1">
      <alignment horizontal="center" vertical="center" wrapText="1"/>
    </xf>
    <xf numFmtId="0" fontId="4" fillId="8" borderId="46" xfId="0" applyFont="1" applyFill="1" applyBorder="1" applyAlignment="1">
      <alignment horizontal="center" vertical="center" wrapText="1"/>
    </xf>
    <xf numFmtId="0" fontId="4" fillId="8" borderId="38" xfId="0" applyFont="1" applyFill="1" applyBorder="1" applyAlignment="1">
      <alignment horizontal="center" vertical="center" wrapText="1"/>
    </xf>
    <xf numFmtId="9" fontId="2" fillId="10" borderId="27" xfId="1" applyFont="1" applyFill="1" applyBorder="1" applyAlignment="1">
      <alignment horizontal="center" vertical="center"/>
    </xf>
    <xf numFmtId="9" fontId="2" fillId="10" borderId="48" xfId="1" applyFont="1" applyFill="1" applyBorder="1" applyAlignment="1">
      <alignment horizontal="center" vertical="center"/>
    </xf>
    <xf numFmtId="9" fontId="2" fillId="10" borderId="36" xfId="1" applyFont="1" applyFill="1" applyBorder="1" applyAlignment="1">
      <alignment horizontal="center" vertical="center"/>
    </xf>
    <xf numFmtId="9" fontId="11" fillId="0" borderId="48" xfId="1" applyFont="1" applyBorder="1" applyAlignment="1">
      <alignment horizontal="center" vertical="center" wrapText="1"/>
    </xf>
    <xf numFmtId="9" fontId="8" fillId="0" borderId="26" xfId="0" applyNumberFormat="1" applyFont="1" applyFill="1" applyBorder="1" applyAlignment="1">
      <alignment horizontal="center" vertical="center"/>
    </xf>
    <xf numFmtId="9" fontId="8" fillId="0" borderId="68" xfId="0" applyNumberFormat="1" applyFont="1" applyFill="1" applyBorder="1" applyAlignment="1">
      <alignment horizontal="center" vertical="center"/>
    </xf>
    <xf numFmtId="0" fontId="2" fillId="0" borderId="53" xfId="0" applyFont="1" applyFill="1" applyBorder="1" applyAlignment="1">
      <alignment horizontal="justify" vertical="center" wrapText="1"/>
    </xf>
    <xf numFmtId="0" fontId="2" fillId="0" borderId="18" xfId="0" applyFont="1" applyFill="1" applyBorder="1" applyAlignment="1">
      <alignment horizontal="justify" vertical="center" wrapText="1"/>
    </xf>
    <xf numFmtId="0" fontId="2" fillId="0" borderId="17" xfId="0" applyFont="1" applyFill="1" applyBorder="1" applyAlignment="1">
      <alignment horizontal="justify" vertical="center" wrapText="1"/>
    </xf>
    <xf numFmtId="0" fontId="2" fillId="0" borderId="10" xfId="0" applyFont="1" applyFill="1" applyBorder="1" applyAlignment="1">
      <alignment horizontal="justify" vertical="center" wrapText="1"/>
    </xf>
    <xf numFmtId="0" fontId="2" fillId="0" borderId="52" xfId="0" applyFont="1" applyFill="1" applyBorder="1" applyAlignment="1">
      <alignment horizontal="justify" vertical="center" wrapText="1"/>
    </xf>
    <xf numFmtId="9" fontId="8" fillId="0" borderId="27" xfId="0" applyNumberFormat="1" applyFont="1" applyFill="1" applyBorder="1" applyAlignment="1">
      <alignment horizontal="center" vertical="center"/>
    </xf>
    <xf numFmtId="9" fontId="8" fillId="0" borderId="36"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9" xfId="0" applyFont="1" applyBorder="1" applyAlignment="1">
      <alignment horizontal="center" vertical="center"/>
    </xf>
    <xf numFmtId="0" fontId="3" fillId="0" borderId="50" xfId="0" applyFont="1" applyBorder="1" applyAlignment="1">
      <alignment horizontal="center" vertical="center"/>
    </xf>
    <xf numFmtId="0" fontId="3" fillId="0" borderId="61" xfId="0" applyFont="1" applyBorder="1" applyAlignment="1">
      <alignment horizontal="center" vertical="center"/>
    </xf>
    <xf numFmtId="0" fontId="4" fillId="0" borderId="45" xfId="0" applyFont="1" applyBorder="1" applyAlignment="1">
      <alignment horizontal="center" vertical="center"/>
    </xf>
    <xf numFmtId="0" fontId="4" fillId="0" borderId="8" xfId="0" applyFont="1" applyBorder="1" applyAlignment="1">
      <alignment horizontal="center" vertical="center"/>
    </xf>
    <xf numFmtId="0" fontId="4" fillId="0" borderId="44" xfId="0" applyFont="1" applyBorder="1" applyAlignment="1">
      <alignment horizontal="center" vertical="center"/>
    </xf>
    <xf numFmtId="0" fontId="4" fillId="2" borderId="45"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4" xfId="0" applyFont="1" applyFill="1" applyBorder="1" applyAlignment="1">
      <alignment horizontal="center" vertical="center"/>
    </xf>
    <xf numFmtId="9" fontId="9" fillId="0" borderId="24" xfId="1" applyFont="1" applyBorder="1" applyAlignment="1">
      <alignment horizontal="center" vertical="center" wrapText="1"/>
    </xf>
    <xf numFmtId="9" fontId="9" fillId="0" borderId="34" xfId="1" applyFont="1" applyBorder="1" applyAlignment="1">
      <alignment horizontal="center" vertical="center" wrapText="1"/>
    </xf>
    <xf numFmtId="0" fontId="4" fillId="0" borderId="58" xfId="0" applyFont="1" applyBorder="1" applyAlignment="1">
      <alignment horizontal="center" vertical="center" textRotation="90" wrapText="1"/>
    </xf>
    <xf numFmtId="0" fontId="4" fillId="0" borderId="59" xfId="0" applyFont="1" applyBorder="1" applyAlignment="1">
      <alignment horizontal="center" vertical="center" textRotation="90"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2" fontId="3" fillId="0" borderId="33" xfId="1" applyNumberFormat="1" applyFont="1" applyFill="1" applyBorder="1" applyAlignment="1">
      <alignment horizontal="center" vertical="center" wrapText="1"/>
    </xf>
    <xf numFmtId="2" fontId="3" fillId="0" borderId="35" xfId="1" applyNumberFormat="1" applyFont="1" applyFill="1" applyBorder="1" applyAlignment="1">
      <alignment horizontal="center" vertical="center" wrapText="1"/>
    </xf>
    <xf numFmtId="9" fontId="2" fillId="10" borderId="62" xfId="1" applyFont="1" applyFill="1" applyBorder="1" applyAlignment="1">
      <alignment horizontal="center" vertical="center" wrapText="1"/>
    </xf>
    <xf numFmtId="0" fontId="4" fillId="0" borderId="43" xfId="0" applyFont="1" applyBorder="1" applyAlignment="1">
      <alignment horizontal="center" vertical="center" textRotation="90" wrapText="1"/>
    </xf>
    <xf numFmtId="0" fontId="4" fillId="0" borderId="60" xfId="0" applyFont="1" applyBorder="1" applyAlignment="1">
      <alignment horizontal="center" vertical="center" textRotation="90" wrapText="1"/>
    </xf>
    <xf numFmtId="0" fontId="4" fillId="0" borderId="2" xfId="0" applyFont="1" applyBorder="1" applyAlignment="1">
      <alignment horizontal="center" vertical="center" textRotation="90" wrapText="1"/>
    </xf>
    <xf numFmtId="0" fontId="4" fillId="0" borderId="63" xfId="0" applyFont="1" applyBorder="1" applyAlignment="1">
      <alignment horizontal="center" vertical="center" textRotation="90" wrapText="1"/>
    </xf>
    <xf numFmtId="9" fontId="8" fillId="0" borderId="59" xfId="1" applyFont="1" applyBorder="1" applyAlignment="1">
      <alignment horizontal="center" vertical="center"/>
    </xf>
    <xf numFmtId="9" fontId="11" fillId="0" borderId="64" xfId="1" applyNumberFormat="1" applyFont="1" applyBorder="1" applyAlignment="1">
      <alignment horizontal="center" vertical="center"/>
    </xf>
    <xf numFmtId="9" fontId="11" fillId="0" borderId="65" xfId="1" applyNumberFormat="1" applyFont="1" applyBorder="1" applyAlignment="1">
      <alignment horizontal="center" vertical="center"/>
    </xf>
    <xf numFmtId="9" fontId="9" fillId="11" borderId="18" xfId="0" applyNumberFormat="1" applyFont="1" applyFill="1" applyBorder="1" applyAlignment="1">
      <alignment horizontal="center" vertical="center" wrapText="1"/>
    </xf>
    <xf numFmtId="2" fontId="3" fillId="0" borderId="25" xfId="1" applyNumberFormat="1" applyFont="1" applyFill="1" applyBorder="1" applyAlignment="1">
      <alignment horizontal="center" vertical="center" wrapText="1"/>
    </xf>
    <xf numFmtId="2" fontId="3" fillId="0" borderId="64" xfId="1" applyNumberFormat="1" applyFont="1" applyFill="1" applyBorder="1" applyAlignment="1">
      <alignment horizontal="center" vertical="center" wrapText="1"/>
    </xf>
    <xf numFmtId="0" fontId="2" fillId="0" borderId="45" xfId="0" applyFont="1" applyBorder="1" applyAlignment="1">
      <alignment horizontal="center" vertical="center" wrapText="1"/>
    </xf>
    <xf numFmtId="0" fontId="2" fillId="0" borderId="74" xfId="0" applyFont="1" applyBorder="1" applyAlignment="1">
      <alignment horizontal="center" vertical="center" wrapText="1"/>
    </xf>
    <xf numFmtId="0" fontId="4" fillId="2"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0" borderId="20"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4" fillId="0" borderId="5" xfId="0" applyFont="1" applyBorder="1" applyAlignment="1">
      <alignment horizontal="center" vertical="center" textRotation="90" wrapText="1"/>
    </xf>
    <xf numFmtId="0" fontId="2" fillId="0" borderId="25" xfId="0" applyFont="1" applyFill="1" applyBorder="1" applyAlignment="1">
      <alignment horizontal="justify" vertical="center" wrapText="1"/>
    </xf>
    <xf numFmtId="0" fontId="2" fillId="0" borderId="26" xfId="0" applyFont="1" applyFill="1" applyBorder="1" applyAlignment="1">
      <alignment horizontal="justify" vertical="center" wrapText="1"/>
    </xf>
    <xf numFmtId="0" fontId="2" fillId="0" borderId="66" xfId="0" applyFont="1" applyBorder="1" applyAlignment="1">
      <alignment horizontal="justify" vertical="center" wrapText="1"/>
    </xf>
    <xf numFmtId="0" fontId="2" fillId="0" borderId="64" xfId="0" applyFont="1" applyBorder="1" applyAlignment="1">
      <alignment horizontal="justify" vertical="center"/>
    </xf>
    <xf numFmtId="9" fontId="8" fillId="0" borderId="30" xfId="0" applyNumberFormat="1" applyFont="1" applyFill="1" applyBorder="1" applyAlignment="1">
      <alignment horizontal="center" vertical="center" wrapText="1"/>
    </xf>
    <xf numFmtId="9" fontId="8" fillId="0" borderId="39" xfId="0" applyNumberFormat="1" applyFont="1" applyFill="1" applyBorder="1" applyAlignment="1">
      <alignment horizontal="center" vertical="center" wrapText="1"/>
    </xf>
    <xf numFmtId="9" fontId="23" fillId="0" borderId="62" xfId="1" applyFont="1" applyBorder="1" applyAlignment="1">
      <alignment horizontal="center" vertical="center" wrapText="1"/>
    </xf>
    <xf numFmtId="9" fontId="23" fillId="0" borderId="40" xfId="1" applyFont="1" applyBorder="1" applyAlignment="1">
      <alignment horizontal="center" vertical="center" wrapText="1"/>
    </xf>
    <xf numFmtId="9" fontId="8" fillId="0" borderId="25" xfId="1" applyFont="1" applyBorder="1" applyAlignment="1">
      <alignment horizontal="center" vertical="center" wrapText="1"/>
    </xf>
    <xf numFmtId="9" fontId="8" fillId="0" borderId="51" xfId="1" applyFont="1" applyBorder="1" applyAlignment="1">
      <alignment horizontal="center" vertical="center" wrapText="1"/>
    </xf>
    <xf numFmtId="9" fontId="2" fillId="0" borderId="17" xfId="1" applyFont="1" applyFill="1" applyBorder="1" applyAlignment="1">
      <alignment horizontal="center" vertical="center" wrapText="1"/>
    </xf>
    <xf numFmtId="9" fontId="8" fillId="10" borderId="30" xfId="1" applyFont="1" applyFill="1" applyBorder="1" applyAlignment="1">
      <alignment horizontal="center" vertical="center"/>
    </xf>
    <xf numFmtId="9" fontId="11" fillId="0" borderId="30" xfId="1" applyFont="1" applyFill="1" applyBorder="1" applyAlignment="1">
      <alignment horizontal="center" vertical="center"/>
    </xf>
    <xf numFmtId="9" fontId="11" fillId="0" borderId="39" xfId="1" applyFont="1" applyFill="1" applyBorder="1" applyAlignment="1">
      <alignment horizontal="center" vertical="center"/>
    </xf>
    <xf numFmtId="0" fontId="5" fillId="0" borderId="43" xfId="0" applyFont="1" applyFill="1" applyBorder="1" applyAlignment="1">
      <alignment horizontal="justify" vertical="center" wrapText="1"/>
    </xf>
    <xf numFmtId="0" fontId="5" fillId="0" borderId="28" xfId="0" applyFont="1" applyFill="1" applyBorder="1" applyAlignment="1">
      <alignment horizontal="justify" vertical="center" wrapText="1"/>
    </xf>
    <xf numFmtId="9" fontId="9" fillId="0" borderId="10" xfId="0" applyNumberFormat="1" applyFont="1" applyFill="1" applyBorder="1" applyAlignment="1">
      <alignment horizontal="center" vertical="center" wrapText="1"/>
    </xf>
    <xf numFmtId="9" fontId="8" fillId="10" borderId="55" xfId="1" applyFont="1" applyFill="1" applyBorder="1" applyAlignment="1">
      <alignment horizontal="center" vertical="center"/>
    </xf>
    <xf numFmtId="9" fontId="8" fillId="0" borderId="37" xfId="0" applyNumberFormat="1" applyFont="1" applyFill="1" applyBorder="1" applyAlignment="1">
      <alignment horizontal="center" vertical="center"/>
    </xf>
    <xf numFmtId="9" fontId="8" fillId="0" borderId="38" xfId="0" applyNumberFormat="1" applyFont="1" applyFill="1" applyBorder="1" applyAlignment="1">
      <alignment horizontal="center" vertical="center"/>
    </xf>
    <xf numFmtId="0" fontId="2" fillId="0" borderId="10" xfId="0" applyFont="1" applyBorder="1" applyAlignment="1">
      <alignment horizontal="justify" vertical="center" wrapText="1"/>
    </xf>
    <xf numFmtId="9" fontId="30" fillId="0" borderId="1" xfId="1"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74" xfId="0" applyFont="1" applyBorder="1" applyAlignment="1">
      <alignment horizontal="center" vertical="center"/>
    </xf>
    <xf numFmtId="9" fontId="2" fillId="0" borderId="27" xfId="1" applyFont="1" applyFill="1" applyBorder="1" applyAlignment="1">
      <alignment horizontal="center" vertical="center" wrapText="1"/>
    </xf>
    <xf numFmtId="9" fontId="2" fillId="0" borderId="36" xfId="1" applyFont="1" applyFill="1" applyBorder="1" applyAlignment="1">
      <alignment horizontal="center" vertical="center" wrapText="1"/>
    </xf>
    <xf numFmtId="0" fontId="2" fillId="0" borderId="3" xfId="0" applyFont="1" applyBorder="1" applyAlignment="1">
      <alignment horizontal="center" vertical="center"/>
    </xf>
    <xf numFmtId="0" fontId="4" fillId="0" borderId="17" xfId="0" applyFont="1" applyBorder="1" applyAlignment="1">
      <alignment horizontal="center" vertical="center"/>
    </xf>
    <xf numFmtId="9" fontId="29" fillId="0" borderId="17" xfId="1" applyFont="1" applyBorder="1" applyAlignment="1">
      <alignment horizontal="center" vertical="center"/>
    </xf>
    <xf numFmtId="0" fontId="2" fillId="0" borderId="59" xfId="0" applyFont="1" applyBorder="1" applyAlignment="1">
      <alignment horizontal="center" vertical="center" wrapText="1"/>
    </xf>
    <xf numFmtId="0" fontId="2" fillId="0" borderId="65" xfId="0" applyFont="1" applyBorder="1" applyAlignment="1">
      <alignment horizontal="center" vertical="center" wrapText="1"/>
    </xf>
    <xf numFmtId="0" fontId="19" fillId="13" borderId="11" xfId="0" applyFont="1" applyFill="1" applyBorder="1" applyAlignment="1">
      <alignment horizontal="center" vertical="center"/>
    </xf>
    <xf numFmtId="0" fontId="19" fillId="13" borderId="13" xfId="0" applyFont="1" applyFill="1" applyBorder="1" applyAlignment="1">
      <alignment horizontal="center" vertical="center"/>
    </xf>
    <xf numFmtId="0" fontId="19" fillId="13" borderId="38" xfId="0" applyFont="1" applyFill="1" applyBorder="1" applyAlignment="1">
      <alignment horizontal="center" vertical="center"/>
    </xf>
    <xf numFmtId="0" fontId="0" fillId="9" borderId="64" xfId="0" applyFill="1" applyBorder="1" applyAlignment="1">
      <alignment horizontal="center"/>
    </xf>
    <xf numFmtId="0" fontId="0" fillId="9" borderId="50" xfId="0" applyFill="1" applyBorder="1" applyAlignment="1">
      <alignment horizontal="center"/>
    </xf>
    <xf numFmtId="0" fontId="0" fillId="7" borderId="50" xfId="0" applyFill="1" applyBorder="1" applyAlignment="1">
      <alignment horizontal="center"/>
    </xf>
    <xf numFmtId="0" fontId="0" fillId="11" borderId="50" xfId="0" applyFill="1" applyBorder="1" applyAlignment="1">
      <alignment horizontal="center"/>
    </xf>
    <xf numFmtId="0" fontId="0" fillId="13" borderId="50" xfId="0" applyFill="1" applyBorder="1" applyAlignment="1">
      <alignment horizontal="center"/>
    </xf>
    <xf numFmtId="0" fontId="19" fillId="11" borderId="38" xfId="0" applyFont="1" applyFill="1" applyBorder="1" applyAlignment="1">
      <alignment horizontal="center" vertical="center"/>
    </xf>
    <xf numFmtId="0" fontId="19" fillId="11" borderId="13"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3"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37"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38" xfId="0" applyFont="1" applyFill="1" applyBorder="1" applyAlignment="1">
      <alignment horizontal="center" vertical="center"/>
    </xf>
    <xf numFmtId="0" fontId="19" fillId="11" borderId="11" xfId="0" applyFont="1" applyFill="1" applyBorder="1" applyAlignment="1">
      <alignment horizontal="center" vertical="center"/>
    </xf>
    <xf numFmtId="9" fontId="0" fillId="0" borderId="51" xfId="0" applyNumberFormat="1" applyBorder="1" applyAlignment="1">
      <alignment horizontal="center"/>
    </xf>
    <xf numFmtId="0" fontId="0" fillId="0" borderId="51" xfId="0"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9900CC"/>
      <color rgb="FFFF33CC"/>
      <color rgb="FFFF0066"/>
      <color rgb="FF0DE8F3"/>
      <color rgb="FF00FF00"/>
      <color rgb="FFFF99FF"/>
      <color rgb="FFFFCC66"/>
      <color rgb="FF66FF99"/>
      <color rgb="FF66CC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microsoft.com/office/2011/relationships/chartStyle" Target="style11.xml"/><Relationship Id="rId2" Type="http://schemas.microsoft.com/office/2011/relationships/chartColorStyle" Target="colors11.xml"/><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s>
</file>

<file path=xl/charts/_rels/chart8.xml.rels><?xml version="1.0" encoding="UTF-8" standalone="yes"?>
<Relationships xmlns="http://schemas.openxmlformats.org/package/2006/relationships"><Relationship Id="rId3" Type="http://schemas.microsoft.com/office/2011/relationships/chartStyle" Target="style8.xml"/><Relationship Id="rId2" Type="http://schemas.microsoft.com/office/2011/relationships/chartColorStyle" Target="colors8.xml"/><Relationship Id="rId1" Type="http://schemas.openxmlformats.org/officeDocument/2006/relationships/chartUserShapes" Target="../drawings/drawing8.xml"/></Relationships>
</file>

<file path=xl/charts/_rels/chart9.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84206920178143"/>
          <c:y val="9.8098514384731036E-2"/>
          <c:w val="0.54031586159643719"/>
          <c:h val="0.8038029712305379"/>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7.9366501257979324E-2"/>
                  <c:y val="-9.5602696700801022E-3"/>
                </c:manualLayout>
              </c:layout>
              <c:tx>
                <c:rich>
                  <a:bodyPr/>
                  <a:lstStyle/>
                  <a:p>
                    <a:r>
                      <a:rPr lang="en-US"/>
                      <a:t>5%</a:t>
                    </a:r>
                  </a:p>
                </c:rich>
              </c:tx>
              <c:showLegendKey val="0"/>
              <c:showVal val="0"/>
              <c:showCatName val="0"/>
              <c:showSerName val="0"/>
              <c:showPercent val="1"/>
              <c:showBubbleSize val="0"/>
            </c:dLbl>
            <c:dLbl>
              <c:idx val="1"/>
              <c:layout>
                <c:manualLayout>
                  <c:x val="-7.7546250843119932E-2"/>
                  <c:y val="-3.4981275415558545E-2"/>
                </c:manualLayout>
              </c:layout>
              <c:tx>
                <c:rich>
                  <a:bodyPr/>
                  <a:lstStyle/>
                  <a:p>
                    <a:r>
                      <a:rPr lang="en-US"/>
                      <a:t>10%</a:t>
                    </a:r>
                  </a:p>
                </c:rich>
              </c:tx>
              <c:showLegendKey val="0"/>
              <c:showVal val="0"/>
              <c:showCatName val="0"/>
              <c:showSerName val="0"/>
              <c:showPercent val="1"/>
              <c:showBubbleSize val="0"/>
            </c:dLbl>
            <c:dLbl>
              <c:idx val="2"/>
              <c:layout>
                <c:manualLayout>
                  <c:x val="-7.098388978054089E-2"/>
                  <c:y val="-4.4504979990628316E-2"/>
                </c:manualLayout>
              </c:layout>
              <c:tx>
                <c:rich>
                  <a:bodyPr/>
                  <a:lstStyle/>
                  <a:p>
                    <a:r>
                      <a:rPr lang="en-US"/>
                      <a:t>15%</a:t>
                    </a:r>
                  </a:p>
                </c:rich>
              </c:tx>
              <c:showLegendKey val="0"/>
              <c:showVal val="0"/>
              <c:showCatName val="0"/>
              <c:showSerName val="0"/>
              <c:showPercent val="1"/>
              <c:showBubbleSize val="0"/>
            </c:dLbl>
            <c:dLbl>
              <c:idx val="3"/>
              <c:layout>
                <c:manualLayout>
                  <c:x val="-7.0648791712041539E-2"/>
                  <c:y val="-6.3552639586624091E-2"/>
                </c:manualLayout>
              </c:layout>
              <c:tx>
                <c:rich>
                  <a:bodyPr/>
                  <a:lstStyle/>
                  <a:p>
                    <a:r>
                      <a:rPr lang="en-US"/>
                      <a:t>20%</a:t>
                    </a:r>
                  </a:p>
                </c:rich>
              </c:tx>
              <c:showLegendKey val="0"/>
              <c:showVal val="0"/>
              <c:showCatName val="0"/>
              <c:showSerName val="0"/>
              <c:showPercent val="1"/>
              <c:showBubbleSize val="0"/>
            </c:dLbl>
            <c:dLbl>
              <c:idx val="4"/>
              <c:layout>
                <c:manualLayout>
                  <c:x val="-6.4469686524213171E-2"/>
                  <c:y val="-8.2588277781520517E-2"/>
                </c:manualLayout>
              </c:layout>
              <c:tx>
                <c:rich>
                  <a:bodyPr/>
                  <a:lstStyle/>
                  <a:p>
                    <a:r>
                      <a:rPr lang="en-US"/>
                      <a:t>25%</a:t>
                    </a:r>
                  </a:p>
                </c:rich>
              </c:tx>
              <c:showLegendKey val="0"/>
              <c:showVal val="0"/>
              <c:showCatName val="0"/>
              <c:showSerName val="0"/>
              <c:showPercent val="1"/>
              <c:showBubbleSize val="0"/>
            </c:dLbl>
            <c:dLbl>
              <c:idx val="5"/>
              <c:layout>
                <c:manualLayout>
                  <c:x val="-4.5214017017478132E-2"/>
                  <c:y val="-0.10164795877861563"/>
                </c:manualLayout>
              </c:layout>
              <c:tx>
                <c:rich>
                  <a:bodyPr/>
                  <a:lstStyle/>
                  <a:p>
                    <a:r>
                      <a:rPr lang="en-US"/>
                      <a:t>30%</a:t>
                    </a:r>
                  </a:p>
                </c:rich>
              </c:tx>
              <c:showLegendKey val="0"/>
              <c:showVal val="0"/>
              <c:showCatName val="0"/>
              <c:showSerName val="0"/>
              <c:showPercent val="1"/>
              <c:showBubbleSize val="0"/>
            </c:dLbl>
            <c:dLbl>
              <c:idx val="6"/>
              <c:layout>
                <c:manualLayout>
                  <c:x val="-4.1957058716118621E-2"/>
                  <c:y val="-0.11751495600041975"/>
                </c:manualLayout>
              </c:layout>
              <c:tx>
                <c:rich>
                  <a:bodyPr/>
                  <a:lstStyle/>
                  <a:p>
                    <a:r>
                      <a:rPr lang="en-US"/>
                      <a:t>35%</a:t>
                    </a:r>
                  </a:p>
                </c:rich>
              </c:tx>
              <c:showLegendKey val="0"/>
              <c:showVal val="0"/>
              <c:showCatName val="0"/>
              <c:showSerName val="0"/>
              <c:showPercent val="1"/>
              <c:showBubbleSize val="0"/>
            </c:dLbl>
            <c:dLbl>
              <c:idx val="7"/>
              <c:layout>
                <c:manualLayout>
                  <c:x val="-3.1467829868790043E-2"/>
                  <c:y val="-0.12703264987493987"/>
                </c:manualLayout>
              </c:layout>
              <c:tx>
                <c:rich>
                  <a:bodyPr/>
                  <a:lstStyle/>
                  <a:p>
                    <a:r>
                      <a:rPr lang="en-US"/>
                      <a:t>40%</a:t>
                    </a:r>
                  </a:p>
                </c:rich>
              </c:tx>
              <c:showLegendKey val="0"/>
              <c:showVal val="0"/>
              <c:showCatName val="0"/>
              <c:showSerName val="0"/>
              <c:showPercent val="1"/>
              <c:showBubbleSize val="0"/>
            </c:dLbl>
            <c:dLbl>
              <c:idx val="8"/>
              <c:layout>
                <c:manualLayout>
                  <c:x val="-1.8391265549883316E-2"/>
                  <c:y val="-0.13338195322222388"/>
                </c:manualLayout>
              </c:layout>
              <c:tx>
                <c:rich>
                  <a:bodyPr/>
                  <a:lstStyle/>
                  <a:p>
                    <a:r>
                      <a:rPr lang="en-US"/>
                      <a:t>45%</a:t>
                    </a:r>
                  </a:p>
                </c:rich>
              </c:tx>
              <c:showLegendKey val="0"/>
              <c:showVal val="0"/>
              <c:showCatName val="0"/>
              <c:showSerName val="0"/>
              <c:showPercent val="1"/>
              <c:showBubbleSize val="0"/>
            </c:dLbl>
            <c:dLbl>
              <c:idx val="9"/>
              <c:layout>
                <c:manualLayout>
                  <c:x val="-5.3148445577809109E-3"/>
                  <c:y val="-0.13972524586895821"/>
                </c:manualLayout>
              </c:layout>
              <c:tx>
                <c:rich>
                  <a:bodyPr/>
                  <a:lstStyle/>
                  <a:p>
                    <a:r>
                      <a:rPr lang="en-US"/>
                      <a:t>50%</a:t>
                    </a:r>
                  </a:p>
                </c:rich>
              </c:tx>
              <c:showLegendKey val="0"/>
              <c:showVal val="0"/>
              <c:showCatName val="0"/>
              <c:showSerName val="0"/>
              <c:showPercent val="1"/>
              <c:showBubbleSize val="0"/>
            </c:dLbl>
            <c:dLbl>
              <c:idx val="10"/>
              <c:layout>
                <c:manualLayout>
                  <c:x val="9.8681938042115714E-3"/>
                  <c:y val="-0.13018300830052701"/>
                </c:manualLayout>
              </c:layout>
              <c:tx>
                <c:rich>
                  <a:bodyPr/>
                  <a:lstStyle/>
                  <a:p>
                    <a:r>
                      <a:rPr lang="en-US"/>
                      <a:t>55%</a:t>
                    </a:r>
                  </a:p>
                </c:rich>
              </c:tx>
              <c:showLegendKey val="0"/>
              <c:showVal val="0"/>
              <c:showCatName val="0"/>
              <c:showSerName val="0"/>
              <c:showPercent val="1"/>
              <c:showBubbleSize val="0"/>
            </c:dLbl>
            <c:dLbl>
              <c:idx val="11"/>
              <c:layout>
                <c:manualLayout>
                  <c:x val="2.9075132197477965E-2"/>
                  <c:y val="-0.12699633522578571"/>
                </c:manualLayout>
              </c:layout>
              <c:tx>
                <c:rich>
                  <a:bodyPr/>
                  <a:lstStyle/>
                  <a:p>
                    <a:r>
                      <a:rPr lang="en-US"/>
                      <a:t>60%</a:t>
                    </a:r>
                  </a:p>
                </c:rich>
              </c:tx>
              <c:showLegendKey val="0"/>
              <c:showVal val="0"/>
              <c:showCatName val="0"/>
              <c:showSerName val="0"/>
              <c:showPercent val="1"/>
              <c:showBubbleSize val="0"/>
            </c:dLbl>
            <c:dLbl>
              <c:idx val="12"/>
              <c:layout>
                <c:manualLayout>
                  <c:x val="5.2641212017321908E-2"/>
                  <c:y val="-0.11428595757597462"/>
                </c:manualLayout>
              </c:layout>
              <c:tx>
                <c:rich>
                  <a:bodyPr/>
                  <a:lstStyle/>
                  <a:p>
                    <a:r>
                      <a:rPr lang="en-US"/>
                      <a:t>65%</a:t>
                    </a:r>
                  </a:p>
                </c:rich>
              </c:tx>
              <c:showLegendKey val="0"/>
              <c:showVal val="0"/>
              <c:showCatName val="0"/>
              <c:showSerName val="0"/>
              <c:showPercent val="1"/>
              <c:showBubbleSize val="0"/>
            </c:dLbl>
            <c:dLbl>
              <c:idx val="13"/>
              <c:layout>
                <c:manualLayout>
                  <c:x val="6.3513840066205515E-2"/>
                  <c:y val="-9.5214004731924012E-2"/>
                </c:manualLayout>
              </c:layout>
              <c:tx>
                <c:rich>
                  <a:bodyPr/>
                  <a:lstStyle/>
                  <a:p>
                    <a:r>
                      <a:rPr lang="en-US"/>
                      <a:t>70%</a:t>
                    </a:r>
                  </a:p>
                </c:rich>
              </c:tx>
              <c:showLegendKey val="0"/>
              <c:showVal val="0"/>
              <c:showCatName val="0"/>
              <c:showSerName val="0"/>
              <c:showPercent val="1"/>
              <c:showBubbleSize val="0"/>
            </c:dLbl>
            <c:dLbl>
              <c:idx val="14"/>
              <c:layout>
                <c:manualLayout>
                  <c:x val="7.2950046882197694E-2"/>
                  <c:y val="-7.9347007510119888E-2"/>
                </c:manualLayout>
              </c:layout>
              <c:tx>
                <c:rich>
                  <a:bodyPr/>
                  <a:lstStyle/>
                  <a:p>
                    <a:r>
                      <a:rPr lang="en-US"/>
                      <a:t>75%</a:t>
                    </a:r>
                  </a:p>
                </c:rich>
              </c:tx>
              <c:showLegendKey val="0"/>
              <c:showVal val="0"/>
              <c:showCatName val="0"/>
              <c:showSerName val="0"/>
              <c:showPercent val="1"/>
              <c:showBubbleSize val="0"/>
            </c:dLbl>
            <c:dLbl>
              <c:idx val="15"/>
              <c:layout>
                <c:manualLayout>
                  <c:x val="7.9463963484916716E-2"/>
                  <c:y val="-6.6660672662507428E-2"/>
                </c:manualLayout>
              </c:layout>
              <c:tx>
                <c:rich>
                  <a:bodyPr/>
                  <a:lstStyle/>
                  <a:p>
                    <a:r>
                      <a:rPr lang="en-US"/>
                      <a:t>80%</a:t>
                    </a:r>
                  </a:p>
                </c:rich>
              </c:tx>
              <c:showLegendKey val="0"/>
              <c:showVal val="0"/>
              <c:showCatName val="0"/>
              <c:showSerName val="0"/>
              <c:showPercent val="1"/>
              <c:showBubbleSize val="0"/>
            </c:dLbl>
            <c:dLbl>
              <c:idx val="16"/>
              <c:layout>
                <c:manualLayout>
                  <c:x val="7.9741874158492501E-2"/>
                  <c:y val="-4.1209362968424534E-2"/>
                </c:manualLayout>
              </c:layout>
              <c:tx>
                <c:rich>
                  <a:bodyPr/>
                  <a:lstStyle/>
                  <a:p>
                    <a:r>
                      <a:rPr lang="en-US"/>
                      <a:t>85%</a:t>
                    </a:r>
                  </a:p>
                </c:rich>
              </c:tx>
              <c:showLegendKey val="0"/>
              <c:showVal val="0"/>
              <c:showCatName val="0"/>
              <c:showSerName val="0"/>
              <c:showPercent val="1"/>
              <c:showBubbleSize val="0"/>
            </c:dLbl>
            <c:dLbl>
              <c:idx val="17"/>
              <c:layout>
                <c:manualLayout>
                  <c:x val="8.2672047346003238E-2"/>
                  <c:y val="-2.8541060222461036E-2"/>
                </c:manualLayout>
              </c:layout>
              <c:tx>
                <c:rich>
                  <a:bodyPr/>
                  <a:lstStyle/>
                  <a:p>
                    <a:r>
                      <a:rPr lang="en-US"/>
                      <a:t>90%</a:t>
                    </a:r>
                  </a:p>
                </c:rich>
              </c:tx>
              <c:showLegendKey val="0"/>
              <c:showVal val="0"/>
              <c:showCatName val="0"/>
              <c:showSerName val="0"/>
              <c:showPercent val="1"/>
              <c:showBubbleSize val="0"/>
            </c:dLbl>
            <c:dLbl>
              <c:idx val="18"/>
              <c:layout>
                <c:manualLayout>
                  <c:x val="7.9366501257979366E-2"/>
                  <c:y val="-6.3007168511743034E-3"/>
                </c:manualLayout>
              </c:layout>
              <c:tx>
                <c:rich>
                  <a:bodyPr/>
                  <a:lstStyle/>
                  <a:p>
                    <a:r>
                      <a:rPr lang="en-US"/>
                      <a:t>95%</a:t>
                    </a:r>
                  </a:p>
                </c:rich>
              </c:tx>
              <c:showLegendKey val="0"/>
              <c:showVal val="0"/>
              <c:showCatName val="0"/>
              <c:showSerName val="0"/>
              <c:showPercent val="1"/>
              <c:showBubbleSize val="0"/>
            </c:dLbl>
            <c:dLbl>
              <c:idx val="19"/>
              <c:layout>
                <c:manualLayout>
                  <c:x val="0.26420404462508718"/>
                  <c:y val="-0.27304007960171089"/>
                </c:manualLayout>
              </c:layout>
              <c:tx>
                <c:rich>
                  <a:bodyPr/>
                  <a:lstStyle/>
                  <a:p>
                    <a:r>
                      <a:rPr lang="en-US"/>
                      <a:t>100%</a:t>
                    </a:r>
                  </a:p>
                </c:rich>
              </c:tx>
              <c:showLegendKey val="0"/>
              <c:showVal val="0"/>
              <c:showCatName val="0"/>
              <c:showSerName val="0"/>
              <c:showPercent val="1"/>
              <c:showBubbleSize val="0"/>
            </c:dLbl>
            <c:txPr>
              <a:bodyPr/>
              <a:lstStyle/>
              <a:p>
                <a:pPr>
                  <a:defRPr sz="1100" b="1">
                    <a:solidFill>
                      <a:schemeClr val="bg1"/>
                    </a:solidFill>
                  </a:defRPr>
                </a:pPr>
                <a:endParaRPr lang="es-CO"/>
              </a:p>
            </c:txPr>
            <c:showLegendKey val="0"/>
            <c:showVal val="0"/>
            <c:showCatName val="0"/>
            <c:showSerName val="0"/>
            <c:showPercent val="1"/>
            <c:showBubbleSize val="0"/>
            <c:showLeaderLines val="1"/>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1"/>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INDICADORES'!$S$23</c:f>
              <c:strCache>
                <c:ptCount val="1"/>
                <c:pt idx="0">
                  <c:v>PUNTOS 3 LOGRO OBJ PRO</c:v>
                </c:pt>
              </c:strCache>
            </c:strRef>
          </c:tx>
          <c:spPr>
            <a:ln w="41275" cap="rnd">
              <a:solidFill>
                <a:srgbClr val="FFFF00"/>
              </a:solidFill>
              <a:prstDash val="sysDash"/>
              <a:round/>
              <a:headEnd type="none" w="lg" len="lg"/>
              <a:tailEnd type="triangle" w="lg" len="lg"/>
            </a:ln>
            <a:effectLst/>
          </c:spPr>
          <c:marker>
            <c:symbol val="none"/>
          </c:marker>
          <c:dPt>
            <c:idx val="1"/>
            <c:bubble3D val="0"/>
            <c:spPr>
              <a:ln w="50800" cap="rnd">
                <a:solidFill>
                  <a:srgbClr val="FFFF00"/>
                </a:solidFill>
                <a:prstDash val="sysDash"/>
                <a:round/>
                <a:headEnd type="none" w="lg" len="lg"/>
                <a:tailEnd type="triangle" w="lg" len="lg"/>
              </a:ln>
              <a:effectLst/>
            </c:spPr>
          </c:dPt>
          <c:dLbls>
            <c:delete val="1"/>
          </c:dLbls>
          <c:xVal>
            <c:numRef>
              <c:f>'TABLERO DE INDICADORES'!$R$26:$S$26</c:f>
              <c:numCache>
                <c:formatCode>General</c:formatCode>
                <c:ptCount val="2"/>
                <c:pt idx="0">
                  <c:v>0</c:v>
                </c:pt>
                <c:pt idx="1">
                  <c:v>-1</c:v>
                </c:pt>
              </c:numCache>
            </c:numRef>
          </c:xVal>
          <c:yVal>
            <c:numRef>
              <c:f>'TABLERO DE INDICADORES'!$T$26:$U$26</c:f>
              <c:numCache>
                <c:formatCode>General</c:formatCode>
                <c:ptCount val="2"/>
                <c:pt idx="0">
                  <c:v>0</c:v>
                </c:pt>
                <c:pt idx="1">
                  <c:v>0</c:v>
                </c:pt>
              </c:numCache>
            </c:numRef>
          </c:yVal>
          <c:smooth val="1"/>
        </c:ser>
        <c:ser>
          <c:idx val="2"/>
          <c:order val="2"/>
          <c:tx>
            <c:strRef>
              <c:f>'TABLERO DE INDICADORES'!$W$23</c:f>
              <c:strCache>
                <c:ptCount val="1"/>
                <c:pt idx="0">
                  <c:v>PUNTOS 4 PROM CUMP OBJ PRO</c:v>
                </c:pt>
              </c:strCache>
            </c:strRef>
          </c:tx>
          <c:spPr>
            <a:ln w="28575" cap="sq">
              <a:solidFill>
                <a:srgbClr val="9900CC"/>
              </a:solidFill>
              <a:prstDash val="sysDash"/>
              <a:round/>
              <a:headEnd type="none" w="lg" len="lg"/>
              <a:tailEnd type="triangle" w="lg" len="lg"/>
            </a:ln>
            <a:effectLst/>
          </c:spPr>
          <c:marker>
            <c:symbol val="none"/>
          </c:marker>
          <c:dPt>
            <c:idx val="1"/>
            <c:bubble3D val="0"/>
            <c:spPr>
              <a:ln w="50800" cap="sq" cmpd="sng">
                <a:solidFill>
                  <a:srgbClr val="9900CC"/>
                </a:solidFill>
                <a:prstDash val="sysDash"/>
                <a:round/>
                <a:headEnd type="none" w="lg" len="lg"/>
                <a:tailEnd type="triangle" w="lg" len="lg"/>
              </a:ln>
              <a:effectLst/>
            </c:spPr>
          </c:dPt>
          <c:dLbls>
            <c:dLbl>
              <c:idx val="0"/>
              <c:layout>
                <c:manualLayout>
                  <c:x val="0.30996315967170479"/>
                  <c:y val="0.15640277717555981"/>
                </c:manualLayout>
              </c:layout>
              <c:showLegendKey val="0"/>
              <c:showVal val="1"/>
              <c:showCatName val="0"/>
              <c:showSerName val="0"/>
              <c:showPercent val="0"/>
              <c:showBubbleSize val="0"/>
            </c:dLbl>
            <c:dLbl>
              <c:idx val="1"/>
              <c:layout>
                <c:manualLayout>
                  <c:x val="6.1387366074035291E-2"/>
                  <c:y val="3.1806623741916546E-3"/>
                </c:manualLayout>
              </c:layout>
              <c:spPr>
                <a:noFill/>
              </c:spPr>
              <c:txPr>
                <a:bodyPr/>
                <a:lstStyle/>
                <a:p>
                  <a:pPr>
                    <a:defRPr/>
                  </a:pPr>
                  <a:endParaRPr lang="es-CO"/>
                </a:p>
              </c:txPr>
              <c:showLegendKey val="0"/>
              <c:showVal val="1"/>
              <c:showCatName val="0"/>
              <c:showSerName val="0"/>
              <c:showPercent val="0"/>
              <c:showBubbleSize val="0"/>
            </c:dLbl>
            <c:showLegendKey val="0"/>
            <c:showVal val="1"/>
            <c:showCatName val="0"/>
            <c:showSerName val="0"/>
            <c:showPercent val="0"/>
            <c:showBubbleSize val="0"/>
            <c:showLeaderLines val="0"/>
          </c:dLbls>
          <c:xVal>
            <c:numRef>
              <c:f>'TABLERO DE INDICADORES'!$V$26:$W$26</c:f>
              <c:numCache>
                <c:formatCode>General</c:formatCode>
                <c:ptCount val="2"/>
                <c:pt idx="0">
                  <c:v>0</c:v>
                </c:pt>
                <c:pt idx="1">
                  <c:v>-1</c:v>
                </c:pt>
              </c:numCache>
            </c:numRef>
          </c:xVal>
          <c:yVal>
            <c:numRef>
              <c:f>'TABLERO DE INDICADORES'!$X$26:$Y$26</c:f>
              <c:numCache>
                <c:formatCode>General</c:formatCode>
                <c:ptCount val="2"/>
                <c:pt idx="0">
                  <c:v>0</c:v>
                </c:pt>
                <c:pt idx="1">
                  <c:v>0</c:v>
                </c:pt>
              </c:numCache>
            </c:numRef>
          </c:yVal>
          <c:smooth val="1"/>
        </c:ser>
        <c:dLbls>
          <c:showLegendKey val="0"/>
          <c:showVal val="1"/>
          <c:showCatName val="0"/>
          <c:showSerName val="0"/>
          <c:showPercent val="0"/>
          <c:showBubbleSize val="0"/>
        </c:dLbls>
        <c:axId val="207199232"/>
        <c:axId val="207280384"/>
      </c:scatterChart>
      <c:valAx>
        <c:axId val="207280384"/>
        <c:scaling>
          <c:orientation val="minMax"/>
          <c:max val="1"/>
          <c:min val="-1"/>
        </c:scaling>
        <c:delete val="1"/>
        <c:axPos val="l"/>
        <c:numFmt formatCode="General" sourceLinked="1"/>
        <c:majorTickMark val="out"/>
        <c:minorTickMark val="none"/>
        <c:tickLblPos val="nextTo"/>
        <c:crossAx val="207199232"/>
        <c:crosses val="autoZero"/>
        <c:crossBetween val="midCat"/>
      </c:valAx>
      <c:valAx>
        <c:axId val="207199232"/>
        <c:scaling>
          <c:orientation val="minMax"/>
          <c:max val="1"/>
          <c:min val="-1"/>
        </c:scaling>
        <c:delete val="1"/>
        <c:axPos val="b"/>
        <c:numFmt formatCode="General" sourceLinked="1"/>
        <c:majorTickMark val="out"/>
        <c:minorTickMark val="none"/>
        <c:tickLblPos val="nextTo"/>
        <c:crossAx val="207280384"/>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7752136752136746E-2"/>
                  <c:y val="-4.6301775915248743E-3"/>
                </c:manualLayout>
              </c:layout>
              <c:tx>
                <c:rich>
                  <a:bodyPr/>
                  <a:lstStyle/>
                  <a:p>
                    <a:r>
                      <a:rPr lang="en-US"/>
                      <a:t>5%</a:t>
                    </a:r>
                  </a:p>
                </c:rich>
              </c:tx>
              <c:showLegendKey val="0"/>
              <c:showVal val="0"/>
              <c:showCatName val="0"/>
              <c:showSerName val="0"/>
              <c:showPercent val="1"/>
              <c:showBubbleSize val="0"/>
            </c:dLbl>
            <c:dLbl>
              <c:idx val="1"/>
              <c:layout>
                <c:manualLayout>
                  <c:x val="-6.9743086978381066E-2"/>
                  <c:y val="-3.2131376514686748E-2"/>
                </c:manualLayout>
              </c:layout>
              <c:tx>
                <c:rich>
                  <a:bodyPr/>
                  <a:lstStyle/>
                  <a:p>
                    <a:r>
                      <a:rPr lang="en-US"/>
                      <a:t>10%</a:t>
                    </a:r>
                  </a:p>
                </c:rich>
              </c:tx>
              <c:showLegendKey val="0"/>
              <c:showVal val="0"/>
              <c:showCatName val="0"/>
              <c:showSerName val="0"/>
              <c:showPercent val="1"/>
              <c:showBubbleSize val="0"/>
            </c:dLbl>
            <c:dLbl>
              <c:idx val="2"/>
              <c:layout>
                <c:manualLayout>
                  <c:x val="-6.8146807440925092E-2"/>
                  <c:y val="-4.2841992537204339E-2"/>
                </c:manualLayout>
              </c:layout>
              <c:tx>
                <c:rich>
                  <a:bodyPr/>
                  <a:lstStyle/>
                  <a:p>
                    <a:r>
                      <a:rPr lang="en-US"/>
                      <a:t>15%</a:t>
                    </a:r>
                  </a:p>
                </c:rich>
              </c:tx>
              <c:showLegendKey val="0"/>
              <c:showVal val="0"/>
              <c:showCatName val="0"/>
              <c:showSerName val="0"/>
              <c:showPercent val="1"/>
              <c:showBubbleSize val="0"/>
            </c:dLbl>
            <c:dLbl>
              <c:idx val="3"/>
              <c:layout>
                <c:manualLayout>
                  <c:x val="-6.7794997486173958E-2"/>
                  <c:y val="-5.9010125654692214E-2"/>
                </c:manualLayout>
              </c:layout>
              <c:tx>
                <c:rich>
                  <a:bodyPr/>
                  <a:lstStyle/>
                  <a:p>
                    <a:r>
                      <a:rPr lang="en-US"/>
                      <a:t>20%</a:t>
                    </a:r>
                  </a:p>
                </c:rich>
              </c:tx>
              <c:showLegendKey val="0"/>
              <c:showVal val="0"/>
              <c:showCatName val="0"/>
              <c:showSerName val="0"/>
              <c:showPercent val="1"/>
              <c:showBubbleSize val="0"/>
            </c:dLbl>
            <c:dLbl>
              <c:idx val="4"/>
              <c:layout>
                <c:manualLayout>
                  <c:x val="-5.7948215183509302E-2"/>
                  <c:y val="-8.351719965501192E-2"/>
                </c:manualLayout>
              </c:layout>
              <c:tx>
                <c:rich>
                  <a:bodyPr/>
                  <a:lstStyle/>
                  <a:p>
                    <a:r>
                      <a:rPr lang="en-US"/>
                      <a:t>25%</a:t>
                    </a:r>
                  </a:p>
                </c:rich>
              </c:tx>
              <c:showLegendKey val="0"/>
              <c:showVal val="0"/>
              <c:showCatName val="0"/>
              <c:showSerName val="0"/>
              <c:showPercent val="1"/>
              <c:showBubbleSize val="0"/>
            </c:dLbl>
            <c:dLbl>
              <c:idx val="5"/>
              <c:layout>
                <c:manualLayout>
                  <c:x val="-4.9810080442433381E-2"/>
                  <c:y val="-0.10348699197841418"/>
                </c:manualLayout>
              </c:layout>
              <c:tx>
                <c:rich>
                  <a:bodyPr/>
                  <a:lstStyle/>
                  <a:p>
                    <a:r>
                      <a:rPr lang="en-US"/>
                      <a:t>30%</a:t>
                    </a:r>
                  </a:p>
                </c:rich>
              </c:tx>
              <c:showLegendKey val="0"/>
              <c:showVal val="0"/>
              <c:showCatName val="0"/>
              <c:showSerName val="0"/>
              <c:showPercent val="1"/>
              <c:showBubbleSize val="0"/>
            </c:dLbl>
            <c:dLbl>
              <c:idx val="6"/>
              <c:layout>
                <c:manualLayout>
                  <c:x val="-3.6668049270990447E-2"/>
                  <c:y val="-0.11629271738469235"/>
                </c:manualLayout>
              </c:layout>
              <c:tx>
                <c:rich>
                  <a:bodyPr/>
                  <a:lstStyle/>
                  <a:p>
                    <a:r>
                      <a:rPr lang="en-US"/>
                      <a:t>35%</a:t>
                    </a:r>
                  </a:p>
                </c:rich>
              </c:tx>
              <c:showLegendKey val="0"/>
              <c:showVal val="0"/>
              <c:showCatName val="0"/>
              <c:showSerName val="0"/>
              <c:showPercent val="1"/>
              <c:showBubbleSize val="0"/>
            </c:dLbl>
            <c:dLbl>
              <c:idx val="7"/>
              <c:layout>
                <c:manualLayout>
                  <c:x val="-2.8876319758672699E-2"/>
                  <c:y val="-0.12237362736855111"/>
                </c:manualLayout>
              </c:layout>
              <c:tx>
                <c:rich>
                  <a:bodyPr/>
                  <a:lstStyle/>
                  <a:p>
                    <a:r>
                      <a:rPr lang="en-US"/>
                      <a:t>40%</a:t>
                    </a:r>
                  </a:p>
                </c:rich>
              </c:tx>
              <c:showLegendKey val="0"/>
              <c:showVal val="0"/>
              <c:showCatName val="0"/>
              <c:showSerName val="0"/>
              <c:showPercent val="1"/>
              <c:showBubbleSize val="0"/>
            </c:dLbl>
            <c:dLbl>
              <c:idx val="8"/>
              <c:layout>
                <c:manualLayout>
                  <c:x val="-1.4484414278531926E-2"/>
                  <c:y val="-0.1185719681626367"/>
                </c:manualLayout>
              </c:layout>
              <c:tx>
                <c:rich>
                  <a:bodyPr/>
                  <a:lstStyle/>
                  <a:p>
                    <a:r>
                      <a:rPr lang="en-US"/>
                      <a:t>45%</a:t>
                    </a:r>
                  </a:p>
                </c:rich>
              </c:tx>
              <c:showLegendKey val="0"/>
              <c:showVal val="0"/>
              <c:showCatName val="0"/>
              <c:showSerName val="0"/>
              <c:showPercent val="1"/>
              <c:showBubbleSize val="0"/>
            </c:dLbl>
            <c:dLbl>
              <c:idx val="9"/>
              <c:layout>
                <c:manualLayout>
                  <c:x val="9.1779788838612371E-4"/>
                  <c:y val="-0.12428483113456092"/>
                </c:manualLayout>
              </c:layout>
              <c:tx>
                <c:rich>
                  <a:bodyPr/>
                  <a:lstStyle/>
                  <a:p>
                    <a:r>
                      <a:rPr lang="en-US"/>
                      <a:t>50%</a:t>
                    </a:r>
                  </a:p>
                </c:rich>
              </c:tx>
              <c:showLegendKey val="0"/>
              <c:showVal val="0"/>
              <c:showCatName val="0"/>
              <c:showSerName val="0"/>
              <c:showPercent val="1"/>
              <c:showBubbleSize val="0"/>
            </c:dLbl>
            <c:dLbl>
              <c:idx val="10"/>
              <c:layout>
                <c:manualLayout>
                  <c:x val="1.4401583710407239E-2"/>
                  <c:y val="-0.11765220429744989"/>
                </c:manualLayout>
              </c:layout>
              <c:tx>
                <c:rich>
                  <a:bodyPr/>
                  <a:lstStyle/>
                  <a:p>
                    <a:r>
                      <a:rPr lang="en-US"/>
                      <a:t>55%</a:t>
                    </a:r>
                  </a:p>
                </c:rich>
              </c:tx>
              <c:showLegendKey val="0"/>
              <c:showVal val="0"/>
              <c:showCatName val="0"/>
              <c:showSerName val="0"/>
              <c:showPercent val="1"/>
              <c:showBubbleSize val="0"/>
            </c:dLbl>
            <c:dLbl>
              <c:idx val="11"/>
              <c:layout>
                <c:manualLayout>
                  <c:x val="2.6850930115635999E-2"/>
                  <c:y val="-0.11792806272407602"/>
                </c:manualLayout>
              </c:layout>
              <c:tx>
                <c:rich>
                  <a:bodyPr/>
                  <a:lstStyle/>
                  <a:p>
                    <a:r>
                      <a:rPr lang="en-US"/>
                      <a:t>60%</a:t>
                    </a:r>
                  </a:p>
                </c:rich>
              </c:tx>
              <c:showLegendKey val="0"/>
              <c:showVal val="0"/>
              <c:showCatName val="0"/>
              <c:showSerName val="0"/>
              <c:showPercent val="1"/>
              <c:showBubbleSize val="0"/>
            </c:dLbl>
            <c:dLbl>
              <c:idx val="12"/>
              <c:layout>
                <c:manualLayout>
                  <c:x val="3.5184137757667169E-2"/>
                  <c:y val="-0.11392174957430565"/>
                </c:manualLayout>
              </c:layout>
              <c:tx>
                <c:rich>
                  <a:bodyPr/>
                  <a:lstStyle/>
                  <a:p>
                    <a:r>
                      <a:rPr lang="en-US"/>
                      <a:t>65%</a:t>
                    </a:r>
                  </a:p>
                </c:rich>
              </c:tx>
              <c:showLegendKey val="0"/>
              <c:showVal val="0"/>
              <c:showCatName val="0"/>
              <c:showSerName val="0"/>
              <c:showPercent val="1"/>
              <c:showBubbleSize val="0"/>
            </c:dLbl>
            <c:dLbl>
              <c:idx val="13"/>
              <c:layout>
                <c:manualLayout>
                  <c:x val="4.2683760683760681E-2"/>
                  <c:y val="-0.1028631275366597"/>
                </c:manualLayout>
              </c:layout>
              <c:tx>
                <c:rich>
                  <a:bodyPr/>
                  <a:lstStyle/>
                  <a:p>
                    <a:r>
                      <a:rPr lang="en-US"/>
                      <a:t>70%</a:t>
                    </a:r>
                  </a:p>
                </c:rich>
              </c:tx>
              <c:showLegendKey val="0"/>
              <c:showVal val="0"/>
              <c:showCatName val="0"/>
              <c:showSerName val="0"/>
              <c:showPercent val="1"/>
              <c:showBubbleSize val="0"/>
            </c:dLbl>
            <c:dLbl>
              <c:idx val="14"/>
              <c:layout>
                <c:manualLayout>
                  <c:x val="5.1504273504273501E-2"/>
                  <c:y val="-9.1028565257965349E-2"/>
                </c:manualLayout>
              </c:layout>
              <c:tx>
                <c:rich>
                  <a:bodyPr/>
                  <a:lstStyle/>
                  <a:p>
                    <a:r>
                      <a:rPr lang="en-US"/>
                      <a:t>75%</a:t>
                    </a:r>
                  </a:p>
                </c:rich>
              </c:tx>
              <c:showLegendKey val="0"/>
              <c:showVal val="0"/>
              <c:showCatName val="0"/>
              <c:showSerName val="0"/>
              <c:showPercent val="1"/>
              <c:showBubbleSize val="0"/>
            </c:dLbl>
            <c:dLbl>
              <c:idx val="15"/>
              <c:layout>
                <c:manualLayout>
                  <c:x val="6.1073655103066865E-2"/>
                  <c:y val="-6.2116715936081951E-2"/>
                </c:manualLayout>
              </c:layout>
              <c:tx>
                <c:rich>
                  <a:bodyPr/>
                  <a:lstStyle/>
                  <a:p>
                    <a:r>
                      <a:rPr lang="en-US"/>
                      <a:t>80%</a:t>
                    </a:r>
                  </a:p>
                </c:rich>
              </c:tx>
              <c:showLegendKey val="0"/>
              <c:showVal val="0"/>
              <c:showCatName val="0"/>
              <c:showSerName val="0"/>
              <c:showPercent val="1"/>
              <c:showBubbleSize val="0"/>
            </c:dLbl>
            <c:dLbl>
              <c:idx val="16"/>
              <c:layout>
                <c:manualLayout>
                  <c:x val="6.6701734539969831E-2"/>
                  <c:y val="-4.7196075925670065E-2"/>
                </c:manualLayout>
              </c:layout>
              <c:tx>
                <c:rich>
                  <a:bodyPr/>
                  <a:lstStyle/>
                  <a:p>
                    <a:r>
                      <a:rPr lang="en-US"/>
                      <a:t>85%</a:t>
                    </a:r>
                  </a:p>
                </c:rich>
              </c:tx>
              <c:showLegendKey val="0"/>
              <c:showVal val="0"/>
              <c:showCatName val="0"/>
              <c:showSerName val="0"/>
              <c:showPercent val="1"/>
              <c:showBubbleSize val="0"/>
            </c:dLbl>
            <c:dLbl>
              <c:idx val="17"/>
              <c:layout>
                <c:manualLayout>
                  <c:x val="7.2072398190045253E-2"/>
                  <c:y val="-2.6878277587139433E-2"/>
                </c:manualLayout>
              </c:layout>
              <c:tx>
                <c:rich>
                  <a:bodyPr/>
                  <a:lstStyle/>
                  <a:p>
                    <a:r>
                      <a:rPr lang="en-US"/>
                      <a:t>90%</a:t>
                    </a:r>
                  </a:p>
                </c:rich>
              </c:tx>
              <c:showLegendKey val="0"/>
              <c:showVal val="0"/>
              <c:showCatName val="0"/>
              <c:showSerName val="0"/>
              <c:showPercent val="1"/>
              <c:showBubbleSize val="0"/>
            </c:dLbl>
            <c:dLbl>
              <c:idx val="18"/>
              <c:layout>
                <c:manualLayout>
                  <c:x val="7.0393288084464559E-2"/>
                  <c:y val="-3.7545039193116461E-3"/>
                </c:manualLayout>
              </c:layout>
              <c:tx>
                <c:rich>
                  <a:bodyPr/>
                  <a:lstStyle/>
                  <a:p>
                    <a:r>
                      <a:rPr lang="en-US"/>
                      <a:t>95%</a:t>
                    </a:r>
                  </a:p>
                </c:rich>
              </c:tx>
              <c:showLegendKey val="0"/>
              <c:showVal val="0"/>
              <c:showCatName val="0"/>
              <c:showSerName val="0"/>
              <c:showPercent val="1"/>
              <c:showBubbleSize val="0"/>
            </c:dLbl>
            <c:dLbl>
              <c:idx val="19"/>
              <c:layout>
                <c:manualLayout>
                  <c:x val="0.23998642533936651"/>
                  <c:y val="-0.27223666483861336"/>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INDICADORES'!$S$23:$U$23</c:f>
              <c:strCache>
                <c:ptCount val="1"/>
                <c:pt idx="0">
                  <c:v>PUNTOS 3 LOGRO OBJ PRO</c:v>
                </c:pt>
              </c:strCache>
            </c:strRef>
          </c:tx>
          <c:spPr>
            <a:ln w="44450" cap="rnd">
              <a:solidFill>
                <a:srgbClr val="FFFF00"/>
              </a:solidFill>
              <a:prstDash val="sysDash"/>
              <a:round/>
              <a:headEnd type="none" w="lg" len="lg"/>
              <a:tailEnd type="triangle" w="lg" len="lg"/>
            </a:ln>
            <a:effectLst/>
          </c:spPr>
          <c:marker>
            <c:symbol val="none"/>
          </c:marker>
          <c:xVal>
            <c:numRef>
              <c:f>'TABLERO DE INDICADORES'!$R$34:$S$34</c:f>
              <c:numCache>
                <c:formatCode>General</c:formatCode>
                <c:ptCount val="2"/>
                <c:pt idx="0">
                  <c:v>0</c:v>
                </c:pt>
                <c:pt idx="1">
                  <c:v>-1</c:v>
                </c:pt>
              </c:numCache>
            </c:numRef>
          </c:xVal>
          <c:yVal>
            <c:numRef>
              <c:f>'TABLERO DE INDICADORES'!$T$34:$U$34</c:f>
              <c:numCache>
                <c:formatCode>General</c:formatCode>
                <c:ptCount val="2"/>
                <c:pt idx="0">
                  <c:v>0</c:v>
                </c:pt>
                <c:pt idx="1">
                  <c:v>0</c:v>
                </c:pt>
              </c:numCache>
            </c:numRef>
          </c:yVal>
          <c:smooth val="1"/>
        </c:ser>
        <c:ser>
          <c:idx val="2"/>
          <c:order val="2"/>
          <c:tx>
            <c:strRef>
              <c:f>'TABLERO DE INDICADORES'!$W$23:$Y$23</c:f>
              <c:strCache>
                <c:ptCount val="1"/>
                <c:pt idx="0">
                  <c:v>PUNTOS 4 PROM CUMP OBJ PRO</c:v>
                </c:pt>
              </c:strCache>
            </c:strRef>
          </c:tx>
          <c:spPr>
            <a:ln w="44450" cap="rnd">
              <a:solidFill>
                <a:srgbClr val="9900CC"/>
              </a:solidFill>
              <a:prstDash val="sysDash"/>
              <a:round/>
              <a:headEnd type="none" w="lg" len="lg"/>
              <a:tailEnd type="triangle" w="lg" len="lg"/>
            </a:ln>
            <a:effectLst/>
          </c:spPr>
          <c:marker>
            <c:symbol val="none"/>
          </c:marker>
          <c:xVal>
            <c:numRef>
              <c:f>'TABLERO DE INDICADORES'!$V$34:$W$34</c:f>
              <c:numCache>
                <c:formatCode>General</c:formatCode>
                <c:ptCount val="2"/>
                <c:pt idx="0">
                  <c:v>0</c:v>
                </c:pt>
                <c:pt idx="1">
                  <c:v>-1</c:v>
                </c:pt>
              </c:numCache>
            </c:numRef>
          </c:xVal>
          <c:yVal>
            <c:numRef>
              <c:f>'TABLERO DE INDICADORES'!$X$34:$Y$34</c:f>
              <c:numCache>
                <c:formatCode>General</c:formatCode>
                <c:ptCount val="2"/>
                <c:pt idx="0">
                  <c:v>0</c:v>
                </c:pt>
                <c:pt idx="1">
                  <c:v>0</c:v>
                </c:pt>
              </c:numCache>
            </c:numRef>
          </c:yVal>
          <c:smooth val="1"/>
        </c:ser>
        <c:dLbls>
          <c:showLegendKey val="0"/>
          <c:showVal val="0"/>
          <c:showCatName val="0"/>
          <c:showSerName val="0"/>
          <c:showPercent val="0"/>
          <c:showBubbleSize val="0"/>
        </c:dLbls>
        <c:axId val="199667712"/>
        <c:axId val="199526656"/>
      </c:scatterChart>
      <c:valAx>
        <c:axId val="199526656"/>
        <c:scaling>
          <c:orientation val="minMax"/>
          <c:max val="1"/>
          <c:min val="-1"/>
        </c:scaling>
        <c:delete val="1"/>
        <c:axPos val="l"/>
        <c:numFmt formatCode="General" sourceLinked="1"/>
        <c:majorTickMark val="out"/>
        <c:minorTickMark val="none"/>
        <c:tickLblPos val="nextTo"/>
        <c:crossAx val="199667712"/>
        <c:crosses val="autoZero"/>
        <c:crossBetween val="midCat"/>
      </c:valAx>
      <c:valAx>
        <c:axId val="199667712"/>
        <c:scaling>
          <c:orientation val="minMax"/>
          <c:max val="1"/>
          <c:min val="-1"/>
        </c:scaling>
        <c:delete val="1"/>
        <c:axPos val="b"/>
        <c:numFmt formatCode="General" sourceLinked="1"/>
        <c:majorTickMark val="out"/>
        <c:minorTickMark val="none"/>
        <c:tickLblPos val="nextTo"/>
        <c:crossAx val="19952665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7693507265810318E-2"/>
                  <c:y val="-4.6080640293297594E-3"/>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
              <c:layout>
                <c:manualLayout>
                  <c:x val="-7.2894134820538511E-2"/>
                  <c:y val="-2.6128198104447088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2"/>
              <c:layout>
                <c:manualLayout>
                  <c:x val="-7.1295413596104362E-2"/>
                  <c:y val="-4.284197273449851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3"/>
              <c:layout>
                <c:manualLayout>
                  <c:x val="-6.7758337299714533E-2"/>
                  <c:y val="-6.7993110947821359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4"/>
              <c:layout>
                <c:manualLayout>
                  <c:x val="-6.4316303091863911E-2"/>
                  <c:y val="-8.6511633843142421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5"/>
              <c:layout>
                <c:manualLayout>
                  <c:x val="-5.777929565378194E-2"/>
                  <c:y val="-0.10347995455513405"/>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6"/>
              <c:layout>
                <c:manualLayout>
                  <c:x val="-4.3036064759035576E-2"/>
                  <c:y val="-0.11028935768120574"/>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7"/>
              <c:layout>
                <c:manualLayout>
                  <c:x val="-2.5664259227485317E-2"/>
                  <c:y val="-0.12235181671925789"/>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8"/>
              <c:layout>
                <c:manualLayout>
                  <c:x val="-1.7672163708046314E-2"/>
                  <c:y val="-0.12753349573546682"/>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9"/>
              <c:layout>
                <c:manualLayout>
                  <c:x val="-2.2796254057699233E-3"/>
                  <c:y val="-0.13326066440545289"/>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0"/>
              <c:layout>
                <c:manualLayout>
                  <c:x val="1.9175716960380229E-2"/>
                  <c:y val="-0.1296296602672474"/>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1"/>
              <c:layout>
                <c:manualLayout>
                  <c:x val="2.841053499380464E-2"/>
                  <c:y val="-0.12090064407012803"/>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2"/>
              <c:layout>
                <c:manualLayout>
                  <c:x val="3.5145053739062765E-2"/>
                  <c:y val="-0.11391445313598646"/>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3"/>
              <c:layout>
                <c:manualLayout>
                  <c:x val="4.9024849289053707E-2"/>
                  <c:y val="-9.6874519180886312E-2"/>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4"/>
              <c:layout>
                <c:manualLayout>
                  <c:x val="5.4652851533305832E-2"/>
                  <c:y val="-8.8056163690384048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5"/>
              <c:layout>
                <c:manualLayout>
                  <c:x val="6.9023341203993172E-2"/>
                  <c:y val="-6.5117945593315713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6"/>
              <c:layout>
                <c:manualLayout>
                  <c:x val="7.1453900999376999E-2"/>
                  <c:y val="-4.4172608241762529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7"/>
              <c:layout>
                <c:manualLayout>
                  <c:x val="7.3636847830315003E-2"/>
                  <c:y val="-1.9750601563059477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8"/>
              <c:layout>
                <c:manualLayout>
                  <c:x val="7.3541805741775809E-2"/>
                  <c:y val="-5.3459404154182601E-3"/>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9"/>
              <c:layout>
                <c:manualLayout>
                  <c:x val="0.24204563807796459"/>
                  <c:y val="-0.28042895150885322"/>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50800" cap="rnd">
              <a:solidFill>
                <a:schemeClr val="bg1"/>
              </a:solidFill>
              <a:round/>
              <a:headEnd type="oval" w="lg" len="lg"/>
              <a:tailEnd type="stealth" w="lg" len="lg"/>
            </a:ln>
            <a:effectLst/>
          </c:spPr>
          <c:marker>
            <c:symbol val="none"/>
          </c:marker>
          <c:dPt>
            <c:idx val="1"/>
            <c:bubble3D val="0"/>
          </c:dPt>
          <c:xVal>
            <c:numRef>
              <c:f>'TABLERO DE INDICADORES'!$F$35:$G$35</c:f>
              <c:numCache>
                <c:formatCode>General</c:formatCode>
                <c:ptCount val="2"/>
                <c:pt idx="0">
                  <c:v>0</c:v>
                </c:pt>
                <c:pt idx="1">
                  <c:v>-1</c:v>
                </c:pt>
              </c:numCache>
            </c:numRef>
          </c:xVal>
          <c:yVal>
            <c:numRef>
              <c:f>'TABLERO DE INDICADORES'!$H$35:$I$35</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50800" cap="rnd">
              <a:solidFill>
                <a:srgbClr val="0DE8F3"/>
              </a:solidFill>
              <a:round/>
              <a:headEnd type="diamond" w="lg" len="lg"/>
              <a:tailEnd type="arrow" w="lg" len="lg"/>
            </a:ln>
            <a:effectLst/>
          </c:spPr>
          <c:marker>
            <c:symbol val="none"/>
          </c:marker>
          <c:xVal>
            <c:numRef>
              <c:f>'TABLERO DE INDICADORES'!$J$35:$K$35</c:f>
              <c:numCache>
                <c:formatCode>General</c:formatCode>
                <c:ptCount val="2"/>
                <c:pt idx="0">
                  <c:v>0</c:v>
                </c:pt>
                <c:pt idx="1">
                  <c:v>-1</c:v>
                </c:pt>
              </c:numCache>
            </c:numRef>
          </c:xVal>
          <c:yVal>
            <c:numRef>
              <c:f>'TABLERO DE INDICADORES'!$L$35:$M$35</c:f>
              <c:numCache>
                <c:formatCode>General</c:formatCode>
                <c:ptCount val="2"/>
                <c:pt idx="0">
                  <c:v>0</c:v>
                </c:pt>
                <c:pt idx="1">
                  <c:v>0</c:v>
                </c:pt>
              </c:numCache>
            </c:numRef>
          </c:yVal>
          <c:smooth val="1"/>
        </c:ser>
        <c:dLbls>
          <c:showLegendKey val="0"/>
          <c:showVal val="0"/>
          <c:showCatName val="0"/>
          <c:showSerName val="0"/>
          <c:showPercent val="0"/>
          <c:showBubbleSize val="0"/>
        </c:dLbls>
        <c:axId val="175190400"/>
        <c:axId val="174307968"/>
      </c:scatterChart>
      <c:valAx>
        <c:axId val="174307968"/>
        <c:scaling>
          <c:orientation val="minMax"/>
          <c:max val="1"/>
          <c:min val="-1"/>
        </c:scaling>
        <c:delete val="1"/>
        <c:axPos val="l"/>
        <c:numFmt formatCode="General" sourceLinked="1"/>
        <c:majorTickMark val="out"/>
        <c:minorTickMark val="none"/>
        <c:tickLblPos val="nextTo"/>
        <c:crossAx val="175190400"/>
        <c:crosses val="autoZero"/>
        <c:crossBetween val="midCat"/>
      </c:valAx>
      <c:valAx>
        <c:axId val="175190400"/>
        <c:scaling>
          <c:orientation val="minMax"/>
          <c:max val="1"/>
          <c:min val="-1"/>
        </c:scaling>
        <c:delete val="1"/>
        <c:axPos val="b"/>
        <c:numFmt formatCode="General" sourceLinked="1"/>
        <c:majorTickMark val="out"/>
        <c:minorTickMark val="none"/>
        <c:tickLblPos val="nextTo"/>
        <c:crossAx val="17430796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85348815833818"/>
          <c:y val="9.8098539382447669E-2"/>
          <c:w val="0.64429322793794741"/>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8055008094048131E-2"/>
                  <c:y val="-6.4727483813032003E-3"/>
                </c:manualLayout>
              </c:layout>
              <c:tx>
                <c:rich>
                  <a:bodyPr/>
                  <a:lstStyle/>
                  <a:p>
                    <a:r>
                      <a:rPr lang="en-US"/>
                      <a:t>5%</a:t>
                    </a:r>
                  </a:p>
                </c:rich>
              </c:tx>
              <c:showLegendKey val="0"/>
              <c:showVal val="0"/>
              <c:showCatName val="0"/>
              <c:showSerName val="0"/>
              <c:showPercent val="1"/>
              <c:showBubbleSize val="0"/>
            </c:dLbl>
            <c:dLbl>
              <c:idx val="1"/>
              <c:layout>
                <c:manualLayout>
                  <c:x val="-6.4861395319597032E-2"/>
                  <c:y val="-3.8834961352333247E-2"/>
                </c:manualLayout>
              </c:layout>
              <c:tx>
                <c:rich>
                  <a:bodyPr/>
                  <a:lstStyle/>
                  <a:p>
                    <a:r>
                      <a:rPr lang="en-US"/>
                      <a:t>10%</a:t>
                    </a:r>
                  </a:p>
                </c:rich>
              </c:tx>
              <c:showLegendKey val="0"/>
              <c:showVal val="0"/>
              <c:showCatName val="0"/>
              <c:showSerName val="0"/>
              <c:showPercent val="1"/>
              <c:showBubbleSize val="0"/>
            </c:dLbl>
            <c:dLbl>
              <c:idx val="2"/>
              <c:layout>
                <c:manualLayout>
                  <c:x val="-6.0469800556367581E-2"/>
                  <c:y val="-5.5016195249138762E-2"/>
                </c:manualLayout>
              </c:layout>
              <c:tx>
                <c:rich>
                  <a:bodyPr/>
                  <a:lstStyle/>
                  <a:p>
                    <a:r>
                      <a:rPr lang="en-US"/>
                      <a:t>15%</a:t>
                    </a:r>
                  </a:p>
                </c:rich>
              </c:tx>
              <c:showLegendKey val="0"/>
              <c:showVal val="0"/>
              <c:showCatName val="0"/>
              <c:showSerName val="0"/>
              <c:showPercent val="1"/>
              <c:showBubbleSize val="0"/>
            </c:dLbl>
            <c:dLbl>
              <c:idx val="3"/>
              <c:layout>
                <c:manualLayout>
                  <c:x val="-5.3483584013076207E-2"/>
                  <c:y val="-7.4433675925305393E-2"/>
                </c:manualLayout>
              </c:layout>
              <c:tx>
                <c:rich>
                  <a:bodyPr/>
                  <a:lstStyle/>
                  <a:p>
                    <a:r>
                      <a:rPr lang="en-US"/>
                      <a:t>20%</a:t>
                    </a:r>
                  </a:p>
                </c:rich>
              </c:tx>
              <c:showLegendKey val="0"/>
              <c:showVal val="0"/>
              <c:showCatName val="0"/>
              <c:showSerName val="0"/>
              <c:showPercent val="1"/>
              <c:showBubbleSize val="0"/>
            </c:dLbl>
            <c:dLbl>
              <c:idx val="4"/>
              <c:layout>
                <c:manualLayout>
                  <c:x val="-5.1287786631461489E-2"/>
                  <c:y val="-8.414241626338867E-2"/>
                </c:manualLayout>
              </c:layout>
              <c:tx>
                <c:rich>
                  <a:bodyPr/>
                  <a:lstStyle/>
                  <a:p>
                    <a:r>
                      <a:rPr lang="en-US"/>
                      <a:t>25%</a:t>
                    </a:r>
                  </a:p>
                </c:rich>
              </c:tx>
              <c:showLegendKey val="0"/>
              <c:showVal val="0"/>
              <c:showCatName val="0"/>
              <c:showSerName val="0"/>
              <c:showPercent val="1"/>
              <c:showBubbleSize val="0"/>
            </c:dLbl>
            <c:dLbl>
              <c:idx val="5"/>
              <c:layout>
                <c:manualLayout>
                  <c:x val="-4.3303628962547344E-2"/>
                  <c:y val="-0.10355989693955532"/>
                </c:manualLayout>
              </c:layout>
              <c:tx>
                <c:rich>
                  <a:bodyPr/>
                  <a:lstStyle/>
                  <a:p>
                    <a:r>
                      <a:rPr lang="en-US"/>
                      <a:t>30%</a:t>
                    </a:r>
                  </a:p>
                </c:rich>
              </c:tx>
              <c:showLegendKey val="0"/>
              <c:showVal val="0"/>
              <c:showCatName val="0"/>
              <c:showSerName val="0"/>
              <c:showPercent val="1"/>
              <c:showBubbleSize val="0"/>
            </c:dLbl>
            <c:dLbl>
              <c:idx val="6"/>
              <c:layout>
                <c:manualLayout>
                  <c:x val="-3.2125984251968505E-2"/>
                  <c:y val="-0.11326863727763863"/>
                </c:manualLayout>
              </c:layout>
              <c:tx>
                <c:rich>
                  <a:bodyPr/>
                  <a:lstStyle/>
                  <a:p>
                    <a:r>
                      <a:rPr lang="en-US"/>
                      <a:t>35%</a:t>
                    </a:r>
                  </a:p>
                </c:rich>
              </c:tx>
              <c:showLegendKey val="0"/>
              <c:showVal val="0"/>
              <c:showCatName val="0"/>
              <c:showSerName val="0"/>
              <c:showPercent val="1"/>
              <c:showBubbleSize val="0"/>
            </c:dLbl>
            <c:dLbl>
              <c:idx val="7"/>
              <c:layout>
                <c:manualLayout>
                  <c:x val="-2.7537617678029768E-2"/>
                  <c:y val="-0.11974113083636084"/>
                </c:manualLayout>
              </c:layout>
              <c:tx>
                <c:rich>
                  <a:bodyPr/>
                  <a:lstStyle/>
                  <a:p>
                    <a:r>
                      <a:rPr lang="en-US"/>
                      <a:t>40%</a:t>
                    </a:r>
                  </a:p>
                </c:rich>
              </c:tx>
              <c:showLegendKey val="0"/>
              <c:showVal val="0"/>
              <c:showCatName val="0"/>
              <c:showSerName val="0"/>
              <c:showPercent val="1"/>
              <c:showBubbleSize val="0"/>
            </c:dLbl>
            <c:dLbl>
              <c:idx val="8"/>
              <c:layout>
                <c:manualLayout>
                  <c:x val="-1.8956229273735994E-2"/>
                  <c:y val="-0.12944987117444415"/>
                </c:manualLayout>
              </c:layout>
              <c:tx>
                <c:rich>
                  <a:bodyPr/>
                  <a:lstStyle/>
                  <a:p>
                    <a:r>
                      <a:rPr lang="en-US"/>
                      <a:t>45%</a:t>
                    </a:r>
                  </a:p>
                </c:rich>
              </c:tx>
              <c:showLegendKey val="0"/>
              <c:showVal val="0"/>
              <c:showCatName val="0"/>
              <c:showSerName val="0"/>
              <c:showPercent val="1"/>
              <c:showBubbleSize val="0"/>
            </c:dLbl>
            <c:dLbl>
              <c:idx val="9"/>
              <c:layout>
                <c:manualLayout>
                  <c:x val="-2.9900513932764393E-3"/>
                  <c:y val="-0.13268611795380525"/>
                </c:manualLayout>
              </c:layout>
              <c:tx>
                <c:rich>
                  <a:bodyPr/>
                  <a:lstStyle/>
                  <a:p>
                    <a:r>
                      <a:rPr lang="en-US"/>
                      <a:t>50%</a:t>
                    </a:r>
                  </a:p>
                </c:rich>
              </c:tx>
              <c:showLegendKey val="0"/>
              <c:showVal val="0"/>
              <c:showCatName val="0"/>
              <c:showSerName val="0"/>
              <c:showPercent val="1"/>
              <c:showBubbleSize val="0"/>
            </c:dLbl>
            <c:dLbl>
              <c:idx val="10"/>
              <c:layout>
                <c:manualLayout>
                  <c:x val="1.0980871519214038E-2"/>
                  <c:y val="-0.13218986808703856"/>
                </c:manualLayout>
              </c:layout>
              <c:tx>
                <c:rich>
                  <a:bodyPr/>
                  <a:lstStyle/>
                  <a:p>
                    <a:r>
                      <a:rPr lang="en-US"/>
                      <a:t>55%</a:t>
                    </a:r>
                  </a:p>
                </c:rich>
              </c:tx>
              <c:showLegendKey val="0"/>
              <c:showVal val="0"/>
              <c:showCatName val="0"/>
              <c:showSerName val="0"/>
              <c:showPercent val="1"/>
              <c:showBubbleSize val="0"/>
            </c:dLbl>
            <c:dLbl>
              <c:idx val="11"/>
              <c:layout>
                <c:manualLayout>
                  <c:x val="2.2156754565608366E-2"/>
                  <c:y val="-0.12546858862306584"/>
                </c:manualLayout>
              </c:layout>
              <c:tx>
                <c:rich>
                  <a:bodyPr/>
                  <a:lstStyle/>
                  <a:p>
                    <a:r>
                      <a:rPr lang="en-US"/>
                      <a:t>60%</a:t>
                    </a:r>
                  </a:p>
                </c:rich>
              </c:tx>
              <c:showLegendKey val="0"/>
              <c:showVal val="0"/>
              <c:showCatName val="0"/>
              <c:showSerName val="0"/>
              <c:showPercent val="1"/>
              <c:showBubbleSize val="0"/>
            </c:dLbl>
            <c:dLbl>
              <c:idx val="12"/>
              <c:layout>
                <c:manualLayout>
                  <c:x val="3.1936123729093158E-2"/>
                  <c:y val="-0.12198384672029135"/>
                </c:manualLayout>
              </c:layout>
              <c:tx>
                <c:rich>
                  <a:bodyPr/>
                  <a:lstStyle/>
                  <a:p>
                    <a:r>
                      <a:rPr lang="en-US"/>
                      <a:t>65%</a:t>
                    </a:r>
                  </a:p>
                </c:rich>
              </c:tx>
              <c:showLegendKey val="0"/>
              <c:showVal val="0"/>
              <c:showCatName val="0"/>
              <c:showSerName val="0"/>
              <c:showPercent val="1"/>
              <c:showBubbleSize val="0"/>
            </c:dLbl>
            <c:dLbl>
              <c:idx val="13"/>
              <c:layout>
                <c:manualLayout>
                  <c:x val="4.6505911451941918E-2"/>
                  <c:y val="-0.10903887279939208"/>
                </c:manualLayout>
              </c:layout>
              <c:tx>
                <c:rich>
                  <a:bodyPr/>
                  <a:lstStyle/>
                  <a:p>
                    <a:r>
                      <a:rPr lang="en-US"/>
                      <a:t>70%</a:t>
                    </a:r>
                  </a:p>
                </c:rich>
              </c:tx>
              <c:showLegendKey val="0"/>
              <c:showVal val="0"/>
              <c:showCatName val="0"/>
              <c:showSerName val="0"/>
              <c:showPercent val="1"/>
              <c:showBubbleSize val="0"/>
            </c:dLbl>
            <c:dLbl>
              <c:idx val="14"/>
              <c:layout>
                <c:manualLayout>
                  <c:x val="5.7681794498336304E-2"/>
                  <c:y val="-8.6633431595589255E-2"/>
                </c:manualLayout>
              </c:layout>
              <c:tx>
                <c:rich>
                  <a:bodyPr/>
                  <a:lstStyle/>
                  <a:p>
                    <a:r>
                      <a:rPr lang="en-US"/>
                      <a:t>75%</a:t>
                    </a:r>
                  </a:p>
                </c:rich>
              </c:tx>
              <c:showLegendKey val="0"/>
              <c:showVal val="0"/>
              <c:showCatName val="0"/>
              <c:showSerName val="0"/>
              <c:showPercent val="1"/>
              <c:showBubbleSize val="0"/>
            </c:dLbl>
            <c:dLbl>
              <c:idx val="15"/>
              <c:layout>
                <c:manualLayout>
                  <c:x val="6.6263190155122831E-2"/>
                  <c:y val="-5.8252442028499864E-2"/>
                </c:manualLayout>
              </c:layout>
              <c:tx>
                <c:rich>
                  <a:bodyPr/>
                  <a:lstStyle/>
                  <a:p>
                    <a:r>
                      <a:rPr lang="en-US"/>
                      <a:t>80%</a:t>
                    </a:r>
                  </a:p>
                </c:rich>
              </c:tx>
              <c:showLegendKey val="0"/>
              <c:showVal val="0"/>
              <c:showCatName val="0"/>
              <c:showSerName val="0"/>
              <c:showPercent val="1"/>
              <c:showBubbleSize val="0"/>
            </c:dLbl>
            <c:dLbl>
              <c:idx val="16"/>
              <c:layout>
                <c:manualLayout>
                  <c:x val="6.586260549766608E-2"/>
                  <c:y val="-4.8543701690416559E-2"/>
                </c:manualLayout>
              </c:layout>
              <c:tx>
                <c:rich>
                  <a:bodyPr/>
                  <a:lstStyle/>
                  <a:p>
                    <a:r>
                      <a:rPr lang="en-US"/>
                      <a:t>85%</a:t>
                    </a:r>
                  </a:p>
                </c:rich>
              </c:tx>
              <c:showLegendKey val="0"/>
              <c:showVal val="0"/>
              <c:showCatName val="0"/>
              <c:showSerName val="0"/>
              <c:showPercent val="1"/>
              <c:showBubbleSize val="0"/>
            </c:dLbl>
            <c:dLbl>
              <c:idx val="17"/>
              <c:layout>
                <c:manualLayout>
                  <c:x val="7.1450673456237138E-2"/>
                  <c:y val="-2.9126221014249932E-2"/>
                </c:manualLayout>
              </c:layout>
              <c:tx>
                <c:rich>
                  <a:bodyPr/>
                  <a:lstStyle/>
                  <a:p>
                    <a:r>
                      <a:rPr lang="en-US"/>
                      <a:t>90%</a:t>
                    </a:r>
                  </a:p>
                </c:rich>
              </c:tx>
              <c:showLegendKey val="0"/>
              <c:showVal val="0"/>
              <c:showCatName val="0"/>
              <c:showSerName val="0"/>
              <c:showPercent val="1"/>
              <c:showBubbleSize val="0"/>
            </c:dLbl>
            <c:dLbl>
              <c:idx val="18"/>
              <c:layout>
                <c:manualLayout>
                  <c:x val="7.0252565734672381E-2"/>
                  <c:y val="-9.7087403380833118E-3"/>
                </c:manualLayout>
              </c:layout>
              <c:tx>
                <c:rich>
                  <a:bodyPr/>
                  <a:lstStyle/>
                  <a:p>
                    <a:r>
                      <a:rPr lang="en-US"/>
                      <a:t>95%</a:t>
                    </a:r>
                  </a:p>
                </c:rich>
              </c:tx>
              <c:showLegendKey val="0"/>
              <c:showVal val="0"/>
              <c:showCatName val="0"/>
              <c:showSerName val="0"/>
              <c:showPercent val="1"/>
              <c:showBubbleSize val="0"/>
            </c:dLbl>
            <c:dLbl>
              <c:idx val="19"/>
              <c:layout>
                <c:manualLayout>
                  <c:x val="0.23989045658095379"/>
                  <c:y val="-0.2912622661174018"/>
                </c:manualLayout>
              </c:layout>
              <c:tx>
                <c:rich>
                  <a:bodyPr/>
                  <a:lstStyle/>
                  <a:p>
                    <a:r>
                      <a:rPr lang="en-US"/>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88900" cap="rnd">
              <a:solidFill>
                <a:schemeClr val="bg1"/>
              </a:solidFill>
              <a:round/>
              <a:headEnd type="oval" w="lg" len="lg"/>
              <a:tailEnd type="stealth" w="lg" len="lg"/>
            </a:ln>
            <a:effectLst/>
          </c:spPr>
          <c:marker>
            <c:symbol val="none"/>
          </c:marker>
          <c:xVal>
            <c:numRef>
              <c:f>'TABLERO DE INDICADORES'!$F$27:$G$27</c:f>
              <c:numCache>
                <c:formatCode>General</c:formatCode>
                <c:ptCount val="2"/>
                <c:pt idx="0">
                  <c:v>0</c:v>
                </c:pt>
                <c:pt idx="1">
                  <c:v>-1</c:v>
                </c:pt>
              </c:numCache>
            </c:numRef>
          </c:xVal>
          <c:yVal>
            <c:numRef>
              <c:f>'TABLERO DE INDICADORES'!$H$27:$I$27</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88900" cap="rnd">
              <a:solidFill>
                <a:schemeClr val="accent3"/>
              </a:solidFill>
              <a:round/>
            </a:ln>
            <a:effectLst/>
          </c:spPr>
          <c:marker>
            <c:symbol val="none"/>
          </c:marker>
          <c:dPt>
            <c:idx val="1"/>
            <c:bubble3D val="0"/>
            <c:spPr>
              <a:ln w="88900" cap="rnd">
                <a:solidFill>
                  <a:srgbClr val="0DE8F3"/>
                </a:solidFill>
                <a:round/>
                <a:headEnd type="diamond" w="med" len="sm"/>
                <a:tailEnd type="arrow"/>
              </a:ln>
              <a:effectLst/>
            </c:spPr>
          </c:dPt>
          <c:xVal>
            <c:numRef>
              <c:f>'TABLERO DE INDICADORES'!$J$27:$K$27</c:f>
              <c:numCache>
                <c:formatCode>General</c:formatCode>
                <c:ptCount val="2"/>
                <c:pt idx="0">
                  <c:v>0</c:v>
                </c:pt>
                <c:pt idx="1">
                  <c:v>-1</c:v>
                </c:pt>
              </c:numCache>
            </c:numRef>
          </c:xVal>
          <c:yVal>
            <c:numRef>
              <c:f>'TABLERO DE INDICADORES'!$L$27:$M$27</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marker>
            <c:symbol val="none"/>
          </c:marker>
          <c:dPt>
            <c:idx val="1"/>
            <c:bubble3D val="0"/>
            <c:spPr>
              <a:ln w="57150" cap="sq" cmpd="sng">
                <a:solidFill>
                  <a:srgbClr val="FFFF00"/>
                </a:solidFill>
                <a:prstDash val="sysDash"/>
                <a:headEnd type="none" w="lg" len="lg"/>
                <a:tailEnd type="triangle" w="lg" len="lg"/>
              </a:ln>
            </c:spPr>
          </c:dPt>
          <c:xVal>
            <c:numRef>
              <c:f>'TABLERO DE INDICADORES'!$R$27:$S$27</c:f>
              <c:numCache>
                <c:formatCode>General</c:formatCode>
                <c:ptCount val="2"/>
                <c:pt idx="0">
                  <c:v>0</c:v>
                </c:pt>
                <c:pt idx="1">
                  <c:v>-1</c:v>
                </c:pt>
              </c:numCache>
            </c:numRef>
          </c:xVal>
          <c:yVal>
            <c:numRef>
              <c:f>'TABLERO DE INDICADORES'!$T$27:$U$27</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cap="sq">
              <a:solidFill>
                <a:srgbClr val="9900CC"/>
              </a:solidFill>
              <a:prstDash val="sysDash"/>
              <a:round/>
              <a:headEnd w="lg" len="lg"/>
              <a:tailEnd type="triangle" w="lg" len="lg"/>
            </a:ln>
          </c:spPr>
          <c:marker>
            <c:symbol val="none"/>
          </c:marker>
          <c:xVal>
            <c:numRef>
              <c:f>'TABLERO DE INDICADORES'!$V$27:$W$27</c:f>
              <c:numCache>
                <c:formatCode>General</c:formatCode>
                <c:ptCount val="2"/>
                <c:pt idx="0">
                  <c:v>0</c:v>
                </c:pt>
                <c:pt idx="1">
                  <c:v>-1</c:v>
                </c:pt>
              </c:numCache>
            </c:numRef>
          </c:xVal>
          <c:yVal>
            <c:numRef>
              <c:f>'TABLERO DE INDICADORES'!$X$27:$Y$27</c:f>
              <c:numCache>
                <c:formatCode>General</c:formatCode>
                <c:ptCount val="2"/>
                <c:pt idx="0">
                  <c:v>0</c:v>
                </c:pt>
                <c:pt idx="1">
                  <c:v>0</c:v>
                </c:pt>
              </c:numCache>
            </c:numRef>
          </c:yVal>
          <c:smooth val="1"/>
        </c:ser>
        <c:dLbls>
          <c:showLegendKey val="0"/>
          <c:showVal val="0"/>
          <c:showCatName val="0"/>
          <c:showSerName val="0"/>
          <c:showPercent val="0"/>
          <c:showBubbleSize val="0"/>
        </c:dLbls>
        <c:axId val="194804736"/>
        <c:axId val="194803200"/>
      </c:scatterChart>
      <c:valAx>
        <c:axId val="194803200"/>
        <c:scaling>
          <c:orientation val="minMax"/>
          <c:max val="1"/>
          <c:min val="-1"/>
        </c:scaling>
        <c:delete val="1"/>
        <c:axPos val="l"/>
        <c:numFmt formatCode="General" sourceLinked="1"/>
        <c:majorTickMark val="out"/>
        <c:minorTickMark val="none"/>
        <c:tickLblPos val="nextTo"/>
        <c:crossAx val="194804736"/>
        <c:crosses val="autoZero"/>
        <c:crossBetween val="midCat"/>
      </c:valAx>
      <c:valAx>
        <c:axId val="194804736"/>
        <c:scaling>
          <c:orientation val="minMax"/>
          <c:max val="1"/>
          <c:min val="-1"/>
        </c:scaling>
        <c:delete val="1"/>
        <c:axPos val="b"/>
        <c:numFmt formatCode="General" sourceLinked="1"/>
        <c:majorTickMark val="out"/>
        <c:minorTickMark val="none"/>
        <c:tickLblPos val="nextTo"/>
        <c:crossAx val="19480320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3606732554303"/>
          <c:y val="9.1626146788990823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7.0944695827048765E-2"/>
                  <c:y val="-7.6384143580454731E-3"/>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
              <c:layout>
                <c:manualLayout>
                  <c:x val="-7.6128205128205131E-2"/>
                  <c:y val="-2.9144197917095459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2"/>
              <c:layout>
                <c:manualLayout>
                  <c:x val="-7.6128205128205131E-2"/>
                  <c:y val="-4.2841970938130323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3"/>
              <c:layout>
                <c:manualLayout>
                  <c:x val="-6.7794997486173958E-2"/>
                  <c:y val="-6.7993484307648885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4"/>
              <c:layout>
                <c:manualLayout>
                  <c:x val="-6.2737053795877323E-2"/>
                  <c:y val="-8.6511693550758301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5"/>
              <c:layout>
                <c:manualLayout>
                  <c:x val="-5.30026395173454E-2"/>
                  <c:y val="-9.4532110954948803E-2"/>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6"/>
              <c:layout>
                <c:manualLayout>
                  <c:x val="-4.7842006033182505E-2"/>
                  <c:y val="-0.11330530252688899"/>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7"/>
              <c:layout>
                <c:manualLayout>
                  <c:x val="-3.0472599296128708E-2"/>
                  <c:y val="-0.12836925392970344"/>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8"/>
              <c:layout>
                <c:manualLayout>
                  <c:x val="-1.7676973353443943E-2"/>
                  <c:y val="-0.13355099352547178"/>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0"/>
              <c:layout>
                <c:manualLayout>
                  <c:x val="1.7594142785319254E-2"/>
                  <c:y val="-0.12962958171372119"/>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1"/>
              <c:layout>
                <c:manualLayout>
                  <c:x val="3.1639768728004024E-2"/>
                  <c:y val="-0.12990549893855372"/>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2"/>
              <c:layout>
                <c:manualLayout>
                  <c:x val="3.8376696832579188E-2"/>
                  <c:y val="-0.11691598402832092"/>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3"/>
              <c:layout>
                <c:manualLayout>
                  <c:x val="4.58763197586727E-2"/>
                  <c:y val="-0.10284914525642308"/>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4"/>
              <c:layout>
                <c:manualLayout>
                  <c:x val="4.9907993966817499E-2"/>
                  <c:y val="-9.3988038882452912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5"/>
              <c:layout>
                <c:manualLayout>
                  <c:x val="6.5862493715434886E-2"/>
                  <c:y val="-6.2116659119911086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6"/>
              <c:layout>
                <c:manualLayout>
                  <c:x val="7.1490573152337852E-2"/>
                  <c:y val="-4.1242450794173512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7"/>
              <c:layout>
                <c:manualLayout>
                  <c:x val="7.2072398190045253E-2"/>
                  <c:y val="-2.3890950361950238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8"/>
              <c:layout>
                <c:manualLayout>
                  <c:x val="7.3585595776772247E-2"/>
                  <c:y val="-7.0416522102192325E-3"/>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Lst>
            </c:dLbl>
            <c:dLbl>
              <c:idx val="19"/>
              <c:layout>
                <c:manualLayout>
                  <c:x val="0.24283961789844144"/>
                  <c:y val="-0.27809186655767976"/>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88900" cap="rnd">
              <a:solidFill>
                <a:schemeClr val="accent2"/>
              </a:solidFill>
              <a:round/>
            </a:ln>
            <a:effectLst/>
          </c:spPr>
          <c:marker>
            <c:symbol val="none"/>
          </c:marker>
          <c:dPt>
            <c:idx val="1"/>
            <c:bubble3D val="0"/>
            <c:spPr>
              <a:ln w="88900" cap="rnd">
                <a:solidFill>
                  <a:schemeClr val="bg1"/>
                </a:solidFill>
                <a:round/>
                <a:headEnd type="oval" w="lg" len="lg"/>
                <a:tailEnd type="stealth" w="lg" len="lg"/>
              </a:ln>
              <a:effectLst/>
            </c:spPr>
          </c:dPt>
          <c:xVal>
            <c:numRef>
              <c:f>'TABLERO DE INDICADORES'!$F$29:$G$29</c:f>
              <c:numCache>
                <c:formatCode>General</c:formatCode>
                <c:ptCount val="2"/>
                <c:pt idx="0">
                  <c:v>0</c:v>
                </c:pt>
                <c:pt idx="1">
                  <c:v>-1</c:v>
                </c:pt>
              </c:numCache>
            </c:numRef>
          </c:xVal>
          <c:yVal>
            <c:numRef>
              <c:f>'TABLERO DE INDICADORES'!$H$29:$I$29</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88900" cap="rnd">
              <a:solidFill>
                <a:schemeClr val="accent3"/>
              </a:solidFill>
              <a:round/>
            </a:ln>
            <a:effectLst/>
          </c:spPr>
          <c:marker>
            <c:symbol val="none"/>
          </c:marker>
          <c:dPt>
            <c:idx val="1"/>
            <c:bubble3D val="0"/>
            <c:spPr>
              <a:ln w="88900" cap="rnd">
                <a:solidFill>
                  <a:srgbClr val="0DE8F3"/>
                </a:solidFill>
                <a:round/>
                <a:headEnd type="diamond" w="med" len="med"/>
                <a:tailEnd type="arrow"/>
              </a:ln>
              <a:effectLst/>
            </c:spPr>
          </c:dPt>
          <c:xVal>
            <c:numRef>
              <c:f>'TABLERO DE INDICADORES'!$J$29:$K$29</c:f>
              <c:numCache>
                <c:formatCode>General</c:formatCode>
                <c:ptCount val="2"/>
                <c:pt idx="0">
                  <c:v>0</c:v>
                </c:pt>
                <c:pt idx="1">
                  <c:v>-1</c:v>
                </c:pt>
              </c:numCache>
            </c:numRef>
          </c:xVal>
          <c:yVal>
            <c:numRef>
              <c:f>'TABLERO DE INDICADORES'!$L$29:$M$29</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cap="sq">
              <a:solidFill>
                <a:srgbClr val="FFFF00"/>
              </a:solidFill>
              <a:prstDash val="sysDash"/>
              <a:headEnd w="lg" len="lg"/>
              <a:tailEnd type="triangle" w="lg" len="lg"/>
            </a:ln>
          </c:spPr>
          <c:marker>
            <c:symbol val="none"/>
          </c:marker>
          <c:xVal>
            <c:numRef>
              <c:f>'TABLERO DE INDICADORES'!$R$29:$S$29</c:f>
              <c:numCache>
                <c:formatCode>General</c:formatCode>
                <c:ptCount val="2"/>
                <c:pt idx="0">
                  <c:v>0</c:v>
                </c:pt>
                <c:pt idx="1">
                  <c:v>-1</c:v>
                </c:pt>
              </c:numCache>
            </c:numRef>
          </c:xVal>
          <c:yVal>
            <c:numRef>
              <c:f>'TABLERO DE INDICADORES'!$T$29:$U$29</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cap="sq">
              <a:solidFill>
                <a:srgbClr val="9900CC"/>
              </a:solidFill>
              <a:prstDash val="sysDash"/>
              <a:headEnd w="lg" len="lg"/>
              <a:tailEnd type="triangle" w="lg" len="lg"/>
            </a:ln>
          </c:spPr>
          <c:marker>
            <c:symbol val="none"/>
          </c:marker>
          <c:xVal>
            <c:numRef>
              <c:f>'TABLERO DE INDICADORES'!$V$29:$W$29</c:f>
              <c:numCache>
                <c:formatCode>General</c:formatCode>
                <c:ptCount val="2"/>
                <c:pt idx="0">
                  <c:v>0</c:v>
                </c:pt>
                <c:pt idx="1">
                  <c:v>-1</c:v>
                </c:pt>
              </c:numCache>
            </c:numRef>
          </c:xVal>
          <c:yVal>
            <c:numRef>
              <c:f>'TABLERO DE INDICADORES'!$X$29:$Y$29</c:f>
              <c:numCache>
                <c:formatCode>General</c:formatCode>
                <c:ptCount val="2"/>
                <c:pt idx="0">
                  <c:v>0</c:v>
                </c:pt>
                <c:pt idx="1">
                  <c:v>0</c:v>
                </c:pt>
              </c:numCache>
            </c:numRef>
          </c:yVal>
          <c:smooth val="1"/>
        </c:ser>
        <c:dLbls>
          <c:showLegendKey val="0"/>
          <c:showVal val="0"/>
          <c:showCatName val="0"/>
          <c:showSerName val="0"/>
          <c:showPercent val="0"/>
          <c:showBubbleSize val="0"/>
        </c:dLbls>
        <c:axId val="194975616"/>
        <c:axId val="194974080"/>
      </c:scatterChart>
      <c:valAx>
        <c:axId val="194974080"/>
        <c:scaling>
          <c:orientation val="minMax"/>
          <c:max val="1"/>
          <c:min val="-1"/>
        </c:scaling>
        <c:delete val="1"/>
        <c:axPos val="l"/>
        <c:numFmt formatCode="General" sourceLinked="1"/>
        <c:majorTickMark val="out"/>
        <c:minorTickMark val="none"/>
        <c:tickLblPos val="nextTo"/>
        <c:crossAx val="194975616"/>
        <c:crosses val="autoZero"/>
        <c:crossBetween val="midCat"/>
      </c:valAx>
      <c:valAx>
        <c:axId val="194975616"/>
        <c:scaling>
          <c:orientation val="minMax"/>
          <c:max val="1"/>
          <c:min val="-1"/>
        </c:scaling>
        <c:delete val="1"/>
        <c:axPos val="b"/>
        <c:numFmt formatCode="General" sourceLinked="1"/>
        <c:majorTickMark val="out"/>
        <c:minorTickMark val="none"/>
        <c:tickLblPos val="nextTo"/>
        <c:crossAx val="19497408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54205138053806"/>
          <c:y val="9.8015139092798451E-2"/>
          <c:w val="0.62291589723892393"/>
          <c:h val="0.80396972181440307"/>
        </c:manualLayout>
      </c:layout>
      <c:doughnutChart>
        <c:varyColors val="1"/>
        <c:ser>
          <c:idx val="0"/>
          <c:order val="0"/>
          <c:spPr>
            <a:ln>
              <a:noFill/>
            </a:ln>
            <a:scene3d>
              <a:camera prst="orthographicFront"/>
              <a:lightRig rig="threePt" dir="t"/>
            </a:scene3d>
            <a:sp3d>
              <a:bevelT w="165100" prst="coolSlant"/>
            </a:sp3d>
          </c:spPr>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7.0944821518350965E-2"/>
                  <c:y val="-1.3612992755668454E-2"/>
                </c:manualLayout>
              </c:layout>
              <c:tx>
                <c:rich>
                  <a:bodyPr/>
                  <a:lstStyle/>
                  <a:p>
                    <a:r>
                      <a:rPr lang="en-US"/>
                      <a:t>5%</a:t>
                    </a:r>
                  </a:p>
                </c:rich>
              </c:tx>
              <c:showLegendKey val="0"/>
              <c:showVal val="0"/>
              <c:showCatName val="0"/>
              <c:showSerName val="0"/>
              <c:showPercent val="1"/>
              <c:showBubbleSize val="0"/>
            </c:dLbl>
            <c:dLbl>
              <c:idx val="1"/>
              <c:layout>
                <c:manualLayout>
                  <c:x val="-6.9743212669683294E-2"/>
                  <c:y val="-2.9144322137548216E-2"/>
                </c:manualLayout>
              </c:layout>
              <c:tx>
                <c:rich>
                  <a:bodyPr/>
                  <a:lstStyle/>
                  <a:p>
                    <a:r>
                      <a:rPr lang="en-US"/>
                      <a:t>10%</a:t>
                    </a:r>
                  </a:p>
                </c:rich>
              </c:tx>
              <c:showLegendKey val="0"/>
              <c:showVal val="0"/>
              <c:showCatName val="0"/>
              <c:showSerName val="0"/>
              <c:showPercent val="1"/>
              <c:showBubbleSize val="0"/>
            </c:dLbl>
            <c:dLbl>
              <c:idx val="2"/>
              <c:layout>
                <c:manualLayout>
                  <c:x val="-6.4954248366013073E-2"/>
                  <c:y val="-4.2841988898297115E-2"/>
                </c:manualLayout>
              </c:layout>
              <c:tx>
                <c:rich>
                  <a:bodyPr/>
                  <a:lstStyle/>
                  <a:p>
                    <a:r>
                      <a:rPr lang="en-US"/>
                      <a:t>15%</a:t>
                    </a:r>
                  </a:p>
                </c:rich>
              </c:tx>
              <c:showLegendKey val="0"/>
              <c:showVal val="0"/>
              <c:showCatName val="0"/>
              <c:showSerName val="0"/>
              <c:showPercent val="1"/>
              <c:showBubbleSize val="0"/>
            </c:dLbl>
            <c:dLbl>
              <c:idx val="3"/>
              <c:layout>
                <c:manualLayout>
                  <c:x val="-5.8217320261437909E-2"/>
                  <c:y val="-6.7993226079593572E-2"/>
                </c:manualLayout>
              </c:layout>
              <c:tx>
                <c:rich>
                  <a:bodyPr/>
                  <a:lstStyle/>
                  <a:p>
                    <a:r>
                      <a:rPr lang="en-US"/>
                      <a:t>20%</a:t>
                    </a:r>
                  </a:p>
                </c:rich>
              </c:tx>
              <c:showLegendKey val="0"/>
              <c:showVal val="0"/>
              <c:showCatName val="0"/>
              <c:showSerName val="0"/>
              <c:showPercent val="1"/>
              <c:showBubbleSize val="0"/>
            </c:dLbl>
            <c:dLbl>
              <c:idx val="4"/>
              <c:layout>
                <c:manualLayout>
                  <c:x val="-4.6774258421317244E-2"/>
                  <c:y val="-8.6511666196255527E-2"/>
                </c:manualLayout>
              </c:layout>
              <c:tx>
                <c:rich>
                  <a:bodyPr/>
                  <a:lstStyle/>
                  <a:p>
                    <a:r>
                      <a:rPr lang="en-US"/>
                      <a:t>25%</a:t>
                    </a:r>
                  </a:p>
                </c:rich>
              </c:tx>
              <c:showLegendKey val="0"/>
              <c:showVal val="0"/>
              <c:showCatName val="0"/>
              <c:showSerName val="0"/>
              <c:showPercent val="1"/>
              <c:showBubbleSize val="0"/>
            </c:dLbl>
            <c:dLbl>
              <c:idx val="5"/>
              <c:layout>
                <c:manualLayout>
                  <c:x val="-4.1828682755153342E-2"/>
                  <c:y val="-0.10349444914855584"/>
                </c:manualLayout>
              </c:layout>
              <c:tx>
                <c:rich>
                  <a:bodyPr/>
                  <a:lstStyle/>
                  <a:p>
                    <a:r>
                      <a:rPr lang="en-US"/>
                      <a:t>30%</a:t>
                    </a:r>
                  </a:p>
                </c:rich>
              </c:tx>
              <c:showLegendKey val="0"/>
              <c:showVal val="0"/>
              <c:showCatName val="0"/>
              <c:showSerName val="0"/>
              <c:showPercent val="1"/>
              <c:showBubbleSize val="0"/>
            </c:dLbl>
            <c:dLbl>
              <c:idx val="6"/>
              <c:layout>
                <c:manualLayout>
                  <c:x val="-3.1879210658622426E-2"/>
                  <c:y val="-0.10135713613698373"/>
                </c:manualLayout>
              </c:layout>
              <c:tx>
                <c:rich>
                  <a:bodyPr/>
                  <a:lstStyle/>
                  <a:p>
                    <a:r>
                      <a:rPr lang="en-US"/>
                      <a:t>35%</a:t>
                    </a:r>
                  </a:p>
                </c:rich>
              </c:tx>
              <c:showLegendKey val="0"/>
              <c:showVal val="0"/>
              <c:showCatName val="0"/>
              <c:showSerName val="0"/>
              <c:showPercent val="1"/>
              <c:showBubbleSize val="0"/>
            </c:dLbl>
            <c:dLbl>
              <c:idx val="7"/>
              <c:layout>
                <c:manualLayout>
                  <c:x val="-2.4087481146304674E-2"/>
                  <c:y val="-0.11044689058236899"/>
                </c:manualLayout>
              </c:layout>
              <c:tx>
                <c:rich>
                  <a:bodyPr/>
                  <a:lstStyle/>
                  <a:p>
                    <a:r>
                      <a:rPr lang="en-US"/>
                      <a:t>40%</a:t>
                    </a:r>
                  </a:p>
                </c:rich>
              </c:tx>
              <c:showLegendKey val="0"/>
              <c:showVal val="0"/>
              <c:showCatName val="0"/>
              <c:showSerName val="0"/>
              <c:showPercent val="1"/>
              <c:showBubbleSize val="0"/>
            </c:dLbl>
            <c:dLbl>
              <c:idx val="8"/>
              <c:layout>
                <c:manualLayout>
                  <c:x val="-1.4484414278531926E-2"/>
                  <c:y val="-0.1186155800169348"/>
                </c:manualLayout>
              </c:layout>
              <c:tx>
                <c:rich>
                  <a:bodyPr/>
                  <a:lstStyle/>
                  <a:p>
                    <a:r>
                      <a:rPr lang="en-US"/>
                      <a:t>45%</a:t>
                    </a:r>
                  </a:p>
                </c:rich>
              </c:tx>
              <c:showLegendKey val="0"/>
              <c:showVal val="0"/>
              <c:showCatName val="0"/>
              <c:showSerName val="0"/>
              <c:showPercent val="1"/>
              <c:showBubbleSize val="0"/>
            </c:dLbl>
            <c:dLbl>
              <c:idx val="9"/>
              <c:layout>
                <c:manualLayout>
                  <c:x val="9.1779788838612371E-4"/>
                  <c:y val="-0.10937835167936777"/>
                </c:manualLayout>
              </c:layout>
              <c:tx>
                <c:rich>
                  <a:bodyPr/>
                  <a:lstStyle/>
                  <a:p>
                    <a:r>
                      <a:rPr lang="en-US"/>
                      <a:t>50%</a:t>
                    </a:r>
                  </a:p>
                </c:rich>
              </c:tx>
              <c:showLegendKey val="0"/>
              <c:showVal val="0"/>
              <c:showCatName val="0"/>
              <c:showSerName val="0"/>
              <c:showPercent val="1"/>
              <c:showBubbleSize val="0"/>
            </c:dLbl>
            <c:dLbl>
              <c:idx val="10"/>
              <c:layout>
                <c:manualLayout>
                  <c:x val="1.9190422322775205E-2"/>
                  <c:y val="-0.11469399755386207"/>
                </c:manualLayout>
              </c:layout>
              <c:tx>
                <c:rich>
                  <a:bodyPr/>
                  <a:lstStyle/>
                  <a:p>
                    <a:r>
                      <a:rPr lang="en-US"/>
                      <a:t>55%</a:t>
                    </a:r>
                  </a:p>
                </c:rich>
              </c:tx>
              <c:showLegendKey val="0"/>
              <c:showVal val="0"/>
              <c:showCatName val="0"/>
              <c:showSerName val="0"/>
              <c:showPercent val="1"/>
              <c:showBubbleSize val="0"/>
            </c:dLbl>
            <c:dLbl>
              <c:idx val="11"/>
              <c:layout>
                <c:manualLayout>
                  <c:x val="3.3236048265460033E-2"/>
                  <c:y val="-0.10600856148273591"/>
                </c:manualLayout>
              </c:layout>
              <c:tx>
                <c:rich>
                  <a:bodyPr/>
                  <a:lstStyle/>
                  <a:p>
                    <a:r>
                      <a:rPr lang="en-US"/>
                      <a:t>60%</a:t>
                    </a:r>
                  </a:p>
                </c:rich>
              </c:tx>
              <c:showLegendKey val="0"/>
              <c:showVal val="0"/>
              <c:showCatName val="0"/>
              <c:showSerName val="0"/>
              <c:showPercent val="1"/>
              <c:showBubbleSize val="0"/>
            </c:dLbl>
            <c:dLbl>
              <c:idx val="12"/>
              <c:layout>
                <c:manualLayout>
                  <c:x val="4.4761814982403218E-2"/>
                  <c:y val="-0.10496754163138583"/>
                </c:manualLayout>
              </c:layout>
              <c:tx>
                <c:rich>
                  <a:bodyPr/>
                  <a:lstStyle/>
                  <a:p>
                    <a:r>
                      <a:rPr lang="en-US"/>
                      <a:t>65%</a:t>
                    </a:r>
                  </a:p>
                </c:rich>
              </c:tx>
              <c:showLegendKey val="0"/>
              <c:showVal val="0"/>
              <c:showCatName val="0"/>
              <c:showSerName val="0"/>
              <c:showPercent val="1"/>
              <c:showBubbleSize val="0"/>
            </c:dLbl>
            <c:dLbl>
              <c:idx val="13"/>
              <c:layout>
                <c:manualLayout>
                  <c:x val="4.9068878833584718E-2"/>
                  <c:y val="-9.0900131715119015E-2"/>
                </c:manualLayout>
              </c:layout>
              <c:tx>
                <c:rich>
                  <a:bodyPr/>
                  <a:lstStyle/>
                  <a:p>
                    <a:r>
                      <a:rPr lang="en-US"/>
                      <a:t>70%</a:t>
                    </a:r>
                  </a:p>
                </c:rich>
              </c:tx>
              <c:showLegendKey val="0"/>
              <c:showVal val="0"/>
              <c:showCatName val="0"/>
              <c:showSerName val="0"/>
              <c:showPercent val="1"/>
              <c:showBubbleSize val="0"/>
            </c:dLbl>
            <c:dLbl>
              <c:idx val="14"/>
              <c:layout>
                <c:manualLayout>
                  <c:x val="6.108195072900955E-2"/>
                  <c:y val="-6.7102737792830963E-2"/>
                </c:manualLayout>
              </c:layout>
              <c:tx>
                <c:rich>
                  <a:bodyPr/>
                  <a:lstStyle/>
                  <a:p>
                    <a:r>
                      <a:rPr lang="en-US"/>
                      <a:t>75%</a:t>
                    </a:r>
                  </a:p>
                </c:rich>
              </c:tx>
              <c:showLegendKey val="0"/>
              <c:showVal val="0"/>
              <c:showCatName val="0"/>
              <c:showSerName val="0"/>
              <c:showPercent val="1"/>
              <c:showBubbleSize val="0"/>
            </c:dLbl>
            <c:dLbl>
              <c:idx val="15"/>
              <c:layout>
                <c:manualLayout>
                  <c:x val="6.7458773252890902E-2"/>
                  <c:y val="-6.2116379715871674E-2"/>
                </c:manualLayout>
              </c:layout>
              <c:tx>
                <c:rich>
                  <a:bodyPr/>
                  <a:lstStyle/>
                  <a:p>
                    <a:r>
                      <a:rPr lang="en-US"/>
                      <a:t>80%</a:t>
                    </a:r>
                  </a:p>
                </c:rich>
              </c:tx>
              <c:showLegendKey val="0"/>
              <c:showVal val="0"/>
              <c:showCatName val="0"/>
              <c:showSerName val="0"/>
              <c:showPercent val="1"/>
              <c:showBubbleSize val="0"/>
            </c:dLbl>
            <c:dLbl>
              <c:idx val="16"/>
              <c:layout>
                <c:manualLayout>
                  <c:x val="7.1490573152337852E-2"/>
                  <c:y val="-4.1243531846834131E-2"/>
                </c:manualLayout>
              </c:layout>
              <c:tx>
                <c:rich>
                  <a:bodyPr/>
                  <a:lstStyle/>
                  <a:p>
                    <a:r>
                      <a:rPr lang="en-US"/>
                      <a:t>85%</a:t>
                    </a:r>
                  </a:p>
                </c:rich>
              </c:tx>
              <c:showLegendKey val="0"/>
              <c:showVal val="0"/>
              <c:showCatName val="0"/>
              <c:showSerName val="0"/>
              <c:showPercent val="1"/>
              <c:showBubbleSize val="0"/>
            </c:dLbl>
            <c:dLbl>
              <c:idx val="17"/>
              <c:layout>
                <c:manualLayout>
                  <c:x val="7.3668677727501256E-2"/>
                  <c:y val="-1.7917019475021168E-2"/>
                </c:manualLayout>
              </c:layout>
              <c:tx>
                <c:rich>
                  <a:bodyPr/>
                  <a:lstStyle/>
                  <a:p>
                    <a:r>
                      <a:rPr lang="en-US"/>
                      <a:t>90%</a:t>
                    </a:r>
                  </a:p>
                </c:rich>
              </c:tx>
              <c:showLegendKey val="0"/>
              <c:showVal val="0"/>
              <c:showCatName val="0"/>
              <c:showSerName val="0"/>
              <c:showPercent val="1"/>
              <c:showBubbleSize val="0"/>
            </c:dLbl>
            <c:dLbl>
              <c:idx val="18"/>
              <c:layout>
                <c:manualLayout>
                  <c:x val="7.1989316239316245E-2"/>
                  <c:y val="-6.2484711637971584E-3"/>
                </c:manualLayout>
              </c:layout>
              <c:tx>
                <c:rich>
                  <a:bodyPr/>
                  <a:lstStyle/>
                  <a:p>
                    <a:r>
                      <a:rPr lang="en-US"/>
                      <a:t>95%</a:t>
                    </a:r>
                  </a:p>
                </c:rich>
              </c:tx>
              <c:showLegendKey val="0"/>
              <c:showVal val="0"/>
              <c:showCatName val="0"/>
              <c:showSerName val="0"/>
              <c:showPercent val="1"/>
              <c:showBubbleSize val="0"/>
            </c:dLbl>
            <c:dLbl>
              <c:idx val="19"/>
              <c:layout>
                <c:manualLayout>
                  <c:x val="0.24576948215183508"/>
                  <c:y val="-0.27871460156176497"/>
                </c:manualLayout>
              </c:layout>
              <c:tx>
                <c:rich>
                  <a:bodyPr/>
                  <a:lstStyle/>
                  <a:p>
                    <a:r>
                      <a:rPr lang="en-US"/>
                      <a:t>100%</a:t>
                    </a:r>
                  </a:p>
                </c:rich>
              </c:tx>
              <c:showLegendKey val="0"/>
              <c:showVal val="0"/>
              <c:showCatName val="0"/>
              <c:showSerName val="0"/>
              <c:showPercent val="1"/>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88900" cap="rnd">
              <a:solidFill>
                <a:schemeClr val="bg1"/>
              </a:solidFill>
              <a:round/>
              <a:headEnd type="oval" w="lg" len="lg"/>
              <a:tailEnd type="stealth" w="lg" len="lg"/>
            </a:ln>
            <a:effectLst/>
          </c:spPr>
          <c:marker>
            <c:symbol val="none"/>
          </c:marker>
          <c:xVal>
            <c:numRef>
              <c:f>'TABLERO DE INDICADORES'!$F$28:$G$28</c:f>
              <c:numCache>
                <c:formatCode>General</c:formatCode>
                <c:ptCount val="2"/>
                <c:pt idx="0">
                  <c:v>0</c:v>
                </c:pt>
                <c:pt idx="1">
                  <c:v>-1</c:v>
                </c:pt>
              </c:numCache>
            </c:numRef>
          </c:xVal>
          <c:yVal>
            <c:numRef>
              <c:f>'TABLERO DE INDICADORES'!$H$28:$I$28</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88900" cap="rnd">
              <a:solidFill>
                <a:schemeClr val="accent3"/>
              </a:solidFill>
              <a:round/>
            </a:ln>
            <a:effectLst/>
          </c:spPr>
          <c:marker>
            <c:symbol val="none"/>
          </c:marker>
          <c:dPt>
            <c:idx val="1"/>
            <c:bubble3D val="0"/>
            <c:spPr>
              <a:ln w="88900" cap="rnd">
                <a:solidFill>
                  <a:srgbClr val="0DE8F3"/>
                </a:solidFill>
                <a:round/>
                <a:headEnd type="diamond"/>
                <a:tailEnd type="arrow"/>
              </a:ln>
              <a:effectLst/>
            </c:spPr>
          </c:dPt>
          <c:xVal>
            <c:numRef>
              <c:f>'TABLERO DE INDICADORES'!$J$28:$K$28</c:f>
              <c:numCache>
                <c:formatCode>General</c:formatCode>
                <c:ptCount val="2"/>
                <c:pt idx="0">
                  <c:v>0</c:v>
                </c:pt>
                <c:pt idx="1">
                  <c:v>-1</c:v>
                </c:pt>
              </c:numCache>
            </c:numRef>
          </c:xVal>
          <c:yVal>
            <c:numRef>
              <c:f>'TABLERO DE INDICADORES'!$L$28:$M$28</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cap="sq">
              <a:solidFill>
                <a:srgbClr val="FFFF00"/>
              </a:solidFill>
              <a:prstDash val="sysDash"/>
              <a:headEnd w="lg" len="lg"/>
              <a:tailEnd type="triangle" w="lg" len="lg"/>
            </a:ln>
          </c:spPr>
          <c:marker>
            <c:symbol val="none"/>
          </c:marker>
          <c:xVal>
            <c:numRef>
              <c:f>'TABLERO DE INDICADORES'!$R$28:$S$28</c:f>
              <c:numCache>
                <c:formatCode>General</c:formatCode>
                <c:ptCount val="2"/>
                <c:pt idx="0">
                  <c:v>0</c:v>
                </c:pt>
                <c:pt idx="1">
                  <c:v>-1</c:v>
                </c:pt>
              </c:numCache>
            </c:numRef>
          </c:xVal>
          <c:yVal>
            <c:numRef>
              <c:f>'TABLERO DE INDICADORES'!$T$28:$U$28</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a:solidFill>
                <a:srgbClr val="9900CC"/>
              </a:solidFill>
              <a:prstDash val="sysDash"/>
              <a:headEnd w="lg" len="lg"/>
              <a:tailEnd type="triangle" w="lg" len="lg"/>
            </a:ln>
          </c:spPr>
          <c:marker>
            <c:symbol val="none"/>
          </c:marker>
          <c:xVal>
            <c:numRef>
              <c:f>'TABLERO DE INDICADORES'!$V$28:$W$28</c:f>
              <c:numCache>
                <c:formatCode>General</c:formatCode>
                <c:ptCount val="2"/>
                <c:pt idx="0">
                  <c:v>0</c:v>
                </c:pt>
                <c:pt idx="1">
                  <c:v>-1</c:v>
                </c:pt>
              </c:numCache>
            </c:numRef>
          </c:xVal>
          <c:yVal>
            <c:numRef>
              <c:f>'TABLERO DE INDICADORES'!$X$28:$Y$28</c:f>
              <c:numCache>
                <c:formatCode>General</c:formatCode>
                <c:ptCount val="2"/>
                <c:pt idx="0">
                  <c:v>0</c:v>
                </c:pt>
                <c:pt idx="1">
                  <c:v>0</c:v>
                </c:pt>
              </c:numCache>
            </c:numRef>
          </c:yVal>
          <c:smooth val="1"/>
        </c:ser>
        <c:dLbls>
          <c:showLegendKey val="0"/>
          <c:showVal val="0"/>
          <c:showCatName val="0"/>
          <c:showSerName val="0"/>
          <c:showPercent val="0"/>
          <c:showBubbleSize val="0"/>
        </c:dLbls>
        <c:axId val="195371392"/>
        <c:axId val="195148416"/>
      </c:scatterChart>
      <c:valAx>
        <c:axId val="195148416"/>
        <c:scaling>
          <c:orientation val="minMax"/>
          <c:max val="1"/>
          <c:min val="-1"/>
        </c:scaling>
        <c:delete val="1"/>
        <c:axPos val="l"/>
        <c:numFmt formatCode="General" sourceLinked="1"/>
        <c:majorTickMark val="out"/>
        <c:minorTickMark val="none"/>
        <c:tickLblPos val="nextTo"/>
        <c:crossAx val="195371392"/>
        <c:crosses val="autoZero"/>
        <c:crossBetween val="midCat"/>
      </c:valAx>
      <c:valAx>
        <c:axId val="195371392"/>
        <c:scaling>
          <c:orientation val="minMax"/>
          <c:max val="1"/>
          <c:min val="-1"/>
        </c:scaling>
        <c:delete val="1"/>
        <c:axPos val="b"/>
        <c:numFmt formatCode="General" sourceLinked="1"/>
        <c:majorTickMark val="out"/>
        <c:minorTickMark val="none"/>
        <c:tickLblPos val="nextTo"/>
        <c:crossAx val="19514841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1367018602312723E-2"/>
                  <c:y val="-7.1406365466452019E-3"/>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
              <c:layout>
                <c:manualLayout>
                  <c:x val="-6.9743086978381094E-2"/>
                  <c:y val="-3.2131590347323088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2"/>
              <c:layout>
                <c:manualLayout>
                  <c:x val="-6.8146807440925092E-2"/>
                  <c:y val="-4.2841780699742628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3"/>
              <c:layout>
                <c:manualLayout>
                  <c:x val="-6.6198717948717956E-2"/>
                  <c:y val="-6.1520780776189381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4"/>
              <c:layout>
                <c:manualLayout>
                  <c:x val="-6.1140774258421314E-2"/>
                  <c:y val="-8.0039242667482094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5"/>
              <c:layout>
                <c:manualLayout>
                  <c:x val="-5.4598919054801409E-2"/>
                  <c:y val="-0.10000917361058023"/>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6"/>
              <c:layout>
                <c:manualLayout>
                  <c:x val="-4.1456887883358474E-2"/>
                  <c:y val="-0.10658384934892848"/>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7"/>
              <c:layout>
                <c:manualLayout>
                  <c:x val="-2.7280040221216693E-2"/>
                  <c:y val="-0.11841169125703946"/>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8"/>
              <c:layout>
                <c:manualLayout>
                  <c:x val="-1.7676973353443943E-2"/>
                  <c:y val="-0.12682949825446577"/>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9"/>
              <c:layout>
                <c:manualLayout>
                  <c:x val="-3.8710407239819005E-3"/>
                  <c:y val="-0.12978977142420303"/>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0"/>
              <c:layout>
                <c:manualLayout>
                  <c:x val="1.5997863247863189E-2"/>
                  <c:y val="-0.12962974288408124"/>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1"/>
              <c:layout>
                <c:manualLayout>
                  <c:x val="2.3658371040723981E-2"/>
                  <c:y val="-0.12990546084652041"/>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2"/>
              <c:layout>
                <c:manualLayout>
                  <c:x val="3.1991578682755151E-2"/>
                  <c:y val="-0.11691613790994572"/>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3"/>
              <c:layout>
                <c:manualLayout>
                  <c:x val="4.2683760683760681E-2"/>
                  <c:y val="-0.10011059297199501"/>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4"/>
              <c:layout>
                <c:manualLayout>
                  <c:x val="5.6293112116641529E-2"/>
                  <c:y val="-8.5523787681879571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5"/>
              <c:layout>
                <c:manualLayout>
                  <c:x val="5.6284816490698844E-2"/>
                  <c:y val="-6.5352801773564714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6"/>
              <c:layout>
                <c:manualLayout>
                  <c:x val="6.3509175465057813E-2"/>
                  <c:y val="-5.6179191193333845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7"/>
              <c:layout>
                <c:manualLayout>
                  <c:x val="6.728343388637506E-2"/>
                  <c:y val="-2.6878424177560329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8"/>
              <c:layout>
                <c:manualLayout>
                  <c:x val="6.6197838109602822E-2"/>
                  <c:y val="-2.0610045103584759E-3"/>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9"/>
              <c:layout>
                <c:manualLayout>
                  <c:x val="0.2260329311211664"/>
                  <c:y val="-0.28155365288076861"/>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28575" cap="rnd">
              <a:solidFill>
                <a:schemeClr val="accent2"/>
              </a:solidFill>
              <a:round/>
            </a:ln>
            <a:effectLst/>
          </c:spPr>
          <c:marker>
            <c:symbol val="none"/>
          </c:marker>
          <c:dPt>
            <c:idx val="1"/>
            <c:bubble3D val="0"/>
            <c:spPr>
              <a:ln w="50800" cap="rnd">
                <a:solidFill>
                  <a:schemeClr val="bg1"/>
                </a:solidFill>
                <a:round/>
                <a:headEnd type="oval" w="lg" len="lg"/>
                <a:tailEnd type="stealth" w="lg" len="lg"/>
              </a:ln>
              <a:effectLst/>
            </c:spPr>
          </c:dPt>
          <c:xVal>
            <c:numRef>
              <c:f>'TABLERO DE INDICADORES'!$F$31:$G$31</c:f>
              <c:numCache>
                <c:formatCode>General</c:formatCode>
                <c:ptCount val="2"/>
                <c:pt idx="0">
                  <c:v>0</c:v>
                </c:pt>
                <c:pt idx="1">
                  <c:v>-1</c:v>
                </c:pt>
              </c:numCache>
            </c:numRef>
          </c:xVal>
          <c:yVal>
            <c:numRef>
              <c:f>'TABLERO DE INDICADORES'!$H$31:$I$31</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28575" cap="rnd">
              <a:solidFill>
                <a:schemeClr val="accent3"/>
              </a:solidFill>
              <a:round/>
            </a:ln>
            <a:effectLst/>
          </c:spPr>
          <c:marker>
            <c:symbol val="none"/>
          </c:marker>
          <c:dPt>
            <c:idx val="1"/>
            <c:bubble3D val="0"/>
            <c:spPr>
              <a:ln w="50800" cap="rnd">
                <a:solidFill>
                  <a:srgbClr val="0DE8F3"/>
                </a:solidFill>
                <a:round/>
                <a:headEnd type="diamond"/>
                <a:tailEnd type="arrow"/>
              </a:ln>
              <a:effectLst/>
            </c:spPr>
          </c:dPt>
          <c:xVal>
            <c:numRef>
              <c:f>'TABLERO DE INDICADORES'!$J$31:$K$31</c:f>
              <c:numCache>
                <c:formatCode>General</c:formatCode>
                <c:ptCount val="2"/>
                <c:pt idx="0">
                  <c:v>0</c:v>
                </c:pt>
                <c:pt idx="1">
                  <c:v>-1</c:v>
                </c:pt>
              </c:numCache>
            </c:numRef>
          </c:xVal>
          <c:yVal>
            <c:numRef>
              <c:f>'TABLERO DE INDICADORES'!$L$31:$M$31</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a:solidFill>
                <a:srgbClr val="FFFF00"/>
              </a:solidFill>
              <a:prstDash val="sysDash"/>
              <a:headEnd w="lg" len="lg"/>
              <a:tailEnd type="triangle" w="lg" len="lg"/>
            </a:ln>
          </c:spPr>
          <c:marker>
            <c:symbol val="none"/>
          </c:marker>
          <c:xVal>
            <c:numRef>
              <c:f>'TABLERO DE INDICADORES'!$R$31:$S$31</c:f>
              <c:numCache>
                <c:formatCode>General</c:formatCode>
                <c:ptCount val="2"/>
                <c:pt idx="0">
                  <c:v>0</c:v>
                </c:pt>
                <c:pt idx="1">
                  <c:v>-1</c:v>
                </c:pt>
              </c:numCache>
            </c:numRef>
          </c:xVal>
          <c:yVal>
            <c:numRef>
              <c:f>'TABLERO DE INDICADORES'!$T$31:$U$31</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a:solidFill>
                <a:srgbClr val="9900CC"/>
              </a:solidFill>
              <a:prstDash val="sysDash"/>
              <a:headEnd type="none" w="lg" len="lg"/>
              <a:tailEnd type="triangle" w="lg" len="lg"/>
            </a:ln>
          </c:spPr>
          <c:marker>
            <c:symbol val="none"/>
          </c:marker>
          <c:xVal>
            <c:numRef>
              <c:f>'TABLERO DE INDICADORES'!$V$31:$W$31</c:f>
              <c:numCache>
                <c:formatCode>General</c:formatCode>
                <c:ptCount val="2"/>
                <c:pt idx="0">
                  <c:v>0</c:v>
                </c:pt>
                <c:pt idx="1">
                  <c:v>-1</c:v>
                </c:pt>
              </c:numCache>
            </c:numRef>
          </c:xVal>
          <c:yVal>
            <c:numRef>
              <c:f>'TABLERO DE INDICADORES'!$X$31:$Y$31</c:f>
              <c:numCache>
                <c:formatCode>General</c:formatCode>
                <c:ptCount val="2"/>
                <c:pt idx="0">
                  <c:v>0</c:v>
                </c:pt>
                <c:pt idx="1">
                  <c:v>0</c:v>
                </c:pt>
              </c:numCache>
            </c:numRef>
          </c:yVal>
          <c:smooth val="1"/>
        </c:ser>
        <c:dLbls>
          <c:showLegendKey val="0"/>
          <c:showVal val="0"/>
          <c:showCatName val="0"/>
          <c:showSerName val="0"/>
          <c:showPercent val="0"/>
          <c:showBubbleSize val="0"/>
        </c:dLbls>
        <c:axId val="195505536"/>
        <c:axId val="195504000"/>
      </c:scatterChart>
      <c:valAx>
        <c:axId val="195504000"/>
        <c:scaling>
          <c:orientation val="minMax"/>
          <c:max val="1"/>
          <c:min val="-1"/>
        </c:scaling>
        <c:delete val="1"/>
        <c:axPos val="l"/>
        <c:numFmt formatCode="General" sourceLinked="1"/>
        <c:majorTickMark val="out"/>
        <c:minorTickMark val="none"/>
        <c:tickLblPos val="nextTo"/>
        <c:crossAx val="195505536"/>
        <c:crosses val="autoZero"/>
        <c:crossBetween val="midCat"/>
      </c:valAx>
      <c:valAx>
        <c:axId val="195505536"/>
        <c:scaling>
          <c:orientation val="minMax"/>
          <c:max val="1"/>
          <c:min val="-1"/>
        </c:scaling>
        <c:delete val="1"/>
        <c:axPos val="b"/>
        <c:numFmt formatCode="General" sourceLinked="1"/>
        <c:majorTickMark val="out"/>
        <c:minorTickMark val="none"/>
        <c:tickLblPos val="nextTo"/>
        <c:crossAx val="19550400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7.0944695827048765E-2"/>
                  <c:y val="-1.3612900786091429E-2"/>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
              <c:layout>
                <c:manualLayout>
                  <c:x val="-7.2935646053293113E-2"/>
                  <c:y val="-2.6128204279778591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2"/>
              <c:layout>
                <c:manualLayout>
                  <c:x val="-7.2935771744595271E-2"/>
                  <c:y val="-4.2841982860087072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3"/>
              <c:layout>
                <c:manualLayout>
                  <c:x val="-6.4602438411261939E-2"/>
                  <c:y val="-5.8988291350158116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4"/>
              <c:layout>
                <c:manualLayout>
                  <c:x val="-5.4755656108597284E-2"/>
                  <c:y val="-8.0508430511503026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5"/>
              <c:layout>
                <c:manualLayout>
                  <c:x val="-4.3424962292609351E-2"/>
                  <c:y val="-0.10347974266495866"/>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6"/>
              <c:layout>
                <c:manualLayout>
                  <c:x val="-3.3475490196078428E-2"/>
                  <c:y val="-0.11329099563702713"/>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7"/>
              <c:layout>
                <c:manualLayout>
                  <c:x val="-2.2491201608848668E-2"/>
                  <c:y val="-0.12535345752601004"/>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8"/>
              <c:layout>
                <c:manualLayout>
                  <c:x val="-1.4484414278531926E-2"/>
                  <c:y val="-0.13053490141950244"/>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0"/>
              <c:layout>
                <c:manualLayout>
                  <c:x val="1.2805304172951231E-2"/>
                  <c:y val="-0.12662807901566037"/>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1"/>
              <c:layout>
                <c:manualLayout>
                  <c:x val="2.525465057817999E-2"/>
                  <c:y val="-0.12090067264468006"/>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2"/>
              <c:layout>
                <c:manualLayout>
                  <c:x val="3.1991578682755151E-2"/>
                  <c:y val="-0.11691609194858972"/>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3"/>
              <c:layout>
                <c:manualLayout>
                  <c:x val="4.2683760683760681E-2"/>
                  <c:y val="-0.11188260152302258"/>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4"/>
              <c:layout>
                <c:manualLayout>
                  <c:x val="5.1504273504273501E-2"/>
                  <c:y val="-9.1057560044055158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5"/>
              <c:layout>
                <c:manualLayout>
                  <c:x val="5.9477375565610863E-2"/>
                  <c:y val="-6.8119572872991641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6"/>
              <c:layout>
                <c:manualLayout>
                  <c:x val="6.6701734539969831E-2"/>
                  <c:y val="-5.3177454349501073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7"/>
              <c:layout>
                <c:manualLayout>
                  <c:x val="7.0476118652589237E-2"/>
                  <c:y val="-2.687837090469055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8"/>
              <c:layout>
                <c:manualLayout>
                  <c:x val="7.5872549019607841E-2"/>
                  <c:y val="-9.9412440381370145E-3"/>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9"/>
              <c:layout>
                <c:manualLayout>
                  <c:x val="0.24408371040723981"/>
                  <c:y val="-0.28389977925153503"/>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28575" cap="rnd">
              <a:solidFill>
                <a:schemeClr val="accent2"/>
              </a:solidFill>
              <a:round/>
            </a:ln>
            <a:effectLst/>
          </c:spPr>
          <c:marker>
            <c:symbol val="none"/>
          </c:marker>
          <c:dPt>
            <c:idx val="1"/>
            <c:bubble3D val="0"/>
            <c:spPr>
              <a:ln w="50800" cap="rnd">
                <a:solidFill>
                  <a:schemeClr val="bg1"/>
                </a:solidFill>
                <a:round/>
                <a:headEnd type="oval" w="lg" len="lg"/>
                <a:tailEnd type="stealth" w="lg" len="lg"/>
              </a:ln>
              <a:effectLst/>
            </c:spPr>
          </c:dPt>
          <c:xVal>
            <c:numRef>
              <c:f>'TABLERO DE INDICADORES'!$F$30:$G$30</c:f>
              <c:numCache>
                <c:formatCode>General</c:formatCode>
                <c:ptCount val="2"/>
                <c:pt idx="0">
                  <c:v>0</c:v>
                </c:pt>
                <c:pt idx="1">
                  <c:v>-1</c:v>
                </c:pt>
              </c:numCache>
            </c:numRef>
          </c:xVal>
          <c:yVal>
            <c:numRef>
              <c:f>'TABLERO DE INDICADORES'!$H$30:$I$30</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28575" cap="rnd">
              <a:solidFill>
                <a:schemeClr val="accent3"/>
              </a:solidFill>
              <a:round/>
            </a:ln>
            <a:effectLst/>
          </c:spPr>
          <c:marker>
            <c:symbol val="none"/>
          </c:marker>
          <c:dPt>
            <c:idx val="1"/>
            <c:bubble3D val="0"/>
            <c:spPr>
              <a:ln w="50800" cap="rnd">
                <a:solidFill>
                  <a:srgbClr val="0DE8F3"/>
                </a:solidFill>
                <a:round/>
                <a:headEnd type="diamond"/>
                <a:tailEnd type="arrow"/>
              </a:ln>
              <a:effectLst/>
            </c:spPr>
          </c:dPt>
          <c:xVal>
            <c:numRef>
              <c:f>'TABLERO DE INDICADORES'!$J$30:$K$30</c:f>
              <c:numCache>
                <c:formatCode>General</c:formatCode>
                <c:ptCount val="2"/>
                <c:pt idx="0">
                  <c:v>0</c:v>
                </c:pt>
                <c:pt idx="1">
                  <c:v>-1</c:v>
                </c:pt>
              </c:numCache>
            </c:numRef>
          </c:xVal>
          <c:yVal>
            <c:numRef>
              <c:f>'TABLERO DE INDICADORES'!$L$30:$M$30</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a:solidFill>
                <a:srgbClr val="FFFF00"/>
              </a:solidFill>
              <a:prstDash val="sysDash"/>
              <a:headEnd w="lg" len="lg"/>
              <a:tailEnd type="triangle" w="lg" len="lg"/>
            </a:ln>
          </c:spPr>
          <c:marker>
            <c:symbol val="none"/>
          </c:marker>
          <c:xVal>
            <c:numRef>
              <c:f>'TABLERO DE INDICADORES'!$R$30:$S$30</c:f>
              <c:numCache>
                <c:formatCode>General</c:formatCode>
                <c:ptCount val="2"/>
                <c:pt idx="0">
                  <c:v>0</c:v>
                </c:pt>
                <c:pt idx="1">
                  <c:v>-1</c:v>
                </c:pt>
              </c:numCache>
            </c:numRef>
          </c:xVal>
          <c:yVal>
            <c:numRef>
              <c:f>'TABLERO DE INDICADORES'!$T$30:$U$30</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a:solidFill>
                <a:srgbClr val="9900CC"/>
              </a:solidFill>
              <a:prstDash val="sysDash"/>
              <a:headEnd w="lg" len="lg"/>
              <a:tailEnd type="triangle" w="lg" len="lg"/>
            </a:ln>
          </c:spPr>
          <c:marker>
            <c:symbol val="none"/>
          </c:marker>
          <c:xVal>
            <c:numRef>
              <c:f>'TABLERO DE INDICADORES'!$V$30:$W$30</c:f>
              <c:numCache>
                <c:formatCode>General</c:formatCode>
                <c:ptCount val="2"/>
                <c:pt idx="0">
                  <c:v>0</c:v>
                </c:pt>
                <c:pt idx="1">
                  <c:v>-1</c:v>
                </c:pt>
              </c:numCache>
            </c:numRef>
          </c:xVal>
          <c:yVal>
            <c:numRef>
              <c:f>'TABLERO DE INDICADORES'!$X$30:$Y$30</c:f>
              <c:numCache>
                <c:formatCode>General</c:formatCode>
                <c:ptCount val="2"/>
                <c:pt idx="0">
                  <c:v>0</c:v>
                </c:pt>
                <c:pt idx="1">
                  <c:v>0</c:v>
                </c:pt>
              </c:numCache>
            </c:numRef>
          </c:yVal>
          <c:smooth val="1"/>
        </c:ser>
        <c:dLbls>
          <c:showLegendKey val="0"/>
          <c:showVal val="0"/>
          <c:showCatName val="0"/>
          <c:showSerName val="0"/>
          <c:showPercent val="0"/>
          <c:showBubbleSize val="0"/>
        </c:dLbls>
        <c:axId val="197146496"/>
        <c:axId val="197144960"/>
      </c:scatterChart>
      <c:valAx>
        <c:axId val="197144960"/>
        <c:scaling>
          <c:orientation val="minMax"/>
          <c:max val="1"/>
          <c:min val="-1"/>
        </c:scaling>
        <c:delete val="1"/>
        <c:axPos val="l"/>
        <c:numFmt formatCode="General" sourceLinked="1"/>
        <c:majorTickMark val="out"/>
        <c:minorTickMark val="none"/>
        <c:tickLblPos val="nextTo"/>
        <c:crossAx val="197146496"/>
        <c:crosses val="autoZero"/>
        <c:crossBetween val="midCat"/>
      </c:valAx>
      <c:valAx>
        <c:axId val="197146496"/>
        <c:scaling>
          <c:orientation val="minMax"/>
          <c:max val="1"/>
          <c:min val="-1"/>
        </c:scaling>
        <c:delete val="1"/>
        <c:axPos val="b"/>
        <c:numFmt formatCode="General" sourceLinked="1"/>
        <c:majorTickMark val="out"/>
        <c:minorTickMark val="none"/>
        <c:tickLblPos val="nextTo"/>
        <c:crossAx val="19714496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7752136752136746E-2"/>
                  <c:y val="-7.6245382908000509E-3"/>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
              <c:layout>
                <c:manualLayout>
                  <c:x val="-7.1339366515837069E-2"/>
                  <c:y val="-3.2131376514686748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2"/>
              <c:layout>
                <c:manualLayout>
                  <c:x val="-6.8146807440925092E-2"/>
                  <c:y val="-4.8830713935754694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3"/>
              <c:layout>
                <c:manualLayout>
                  <c:x val="-6.3006158873805937E-2"/>
                  <c:y val="-6.4998847053242562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4"/>
              <c:layout>
                <c:manualLayout>
                  <c:x val="-5.6351935646053293E-2"/>
                  <c:y val="-8.351719965501192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5"/>
              <c:layout>
                <c:manualLayout>
                  <c:x val="-4.9810080442433381E-2"/>
                  <c:y val="-0.10049263127913902"/>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6"/>
              <c:layout>
                <c:manualLayout>
                  <c:x val="-3.5071769733534437E-2"/>
                  <c:y val="-0.11928707808396753"/>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7"/>
              <c:layout>
                <c:manualLayout>
                  <c:x val="-2.8876319758672699E-2"/>
                  <c:y val="-0.12536798806782629"/>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8"/>
              <c:layout>
                <c:manualLayout>
                  <c:x val="-1.4484414278531926E-2"/>
                  <c:y val="-0.13054941095973741"/>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9"/>
              <c:layout>
                <c:manualLayout>
                  <c:x val="-6.7848164906988441E-4"/>
                  <c:y val="-0.13027355253311126"/>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0"/>
              <c:layout>
                <c:manualLayout>
                  <c:x val="1.4401583710407239E-2"/>
                  <c:y val="-0.12364092569600024"/>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1"/>
              <c:layout>
                <c:manualLayout>
                  <c:x val="3.0043489190548014E-2"/>
                  <c:y val="-0.1209224234233512"/>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2"/>
              <c:layout>
                <c:manualLayout>
                  <c:x val="3.8376696832579188E-2"/>
                  <c:y val="-0.11392174957430565"/>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3"/>
              <c:layout>
                <c:manualLayout>
                  <c:x val="5.0665158371040721E-2"/>
                  <c:y val="-9.687440613810934E-2"/>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4"/>
              <c:layout>
                <c:manualLayout>
                  <c:x val="5.469683257918552E-2"/>
                  <c:y val="-7.9051122460864653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5"/>
              <c:layout>
                <c:manualLayout>
                  <c:x val="6.1073655103066865E-2"/>
                  <c:y val="-6.5111076635357132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6"/>
              <c:layout>
                <c:manualLayout>
                  <c:x val="6.989429361488185E-2"/>
                  <c:y val="-4.7196075925670065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7"/>
              <c:layout>
                <c:manualLayout>
                  <c:x val="6.8279914529914526E-2"/>
                  <c:y val="-1.6110367891399489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8"/>
              <c:layout>
                <c:manualLayout>
                  <c:x val="7.6778280542986424E-2"/>
                  <c:y val="-1.0226802781973288E-2"/>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9"/>
              <c:layout>
                <c:manualLayout>
                  <c:x val="0.24668200100553042"/>
                  <c:y val="-0.28324648115462547"/>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28575" cap="rnd">
              <a:solidFill>
                <a:schemeClr val="accent2"/>
              </a:solidFill>
              <a:round/>
            </a:ln>
            <a:effectLst/>
          </c:spPr>
          <c:marker>
            <c:symbol val="none"/>
          </c:marker>
          <c:dPt>
            <c:idx val="1"/>
            <c:bubble3D val="0"/>
            <c:spPr>
              <a:ln w="50800" cap="rnd">
                <a:solidFill>
                  <a:schemeClr val="bg1"/>
                </a:solidFill>
                <a:round/>
                <a:headEnd type="oval" w="lg" len="lg"/>
                <a:tailEnd type="stealth" w="lg" len="lg"/>
              </a:ln>
              <a:effectLst/>
            </c:spPr>
          </c:dPt>
          <c:xVal>
            <c:numRef>
              <c:f>'TABLERO DE INDICADORES'!$F$33:$G$33</c:f>
              <c:numCache>
                <c:formatCode>General</c:formatCode>
                <c:ptCount val="2"/>
                <c:pt idx="0">
                  <c:v>0</c:v>
                </c:pt>
                <c:pt idx="1">
                  <c:v>-1</c:v>
                </c:pt>
              </c:numCache>
            </c:numRef>
          </c:xVal>
          <c:yVal>
            <c:numRef>
              <c:f>'TABLERO DE INDICADORES'!$H$33:$I$33</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28575" cap="rnd">
              <a:solidFill>
                <a:schemeClr val="accent3"/>
              </a:solidFill>
              <a:round/>
            </a:ln>
            <a:effectLst/>
          </c:spPr>
          <c:marker>
            <c:symbol val="none"/>
          </c:marker>
          <c:dPt>
            <c:idx val="1"/>
            <c:bubble3D val="0"/>
            <c:spPr>
              <a:ln w="50800" cap="rnd">
                <a:solidFill>
                  <a:srgbClr val="0DE8F3"/>
                </a:solidFill>
                <a:round/>
                <a:headEnd type="diamond"/>
                <a:tailEnd type="arrow"/>
              </a:ln>
              <a:effectLst/>
            </c:spPr>
          </c:dPt>
          <c:xVal>
            <c:numRef>
              <c:f>'TABLERO DE INDICADORES'!$J$33:$K$33</c:f>
              <c:numCache>
                <c:formatCode>General</c:formatCode>
                <c:ptCount val="2"/>
                <c:pt idx="0">
                  <c:v>0</c:v>
                </c:pt>
                <c:pt idx="1">
                  <c:v>-1</c:v>
                </c:pt>
              </c:numCache>
            </c:numRef>
          </c:xVal>
          <c:yVal>
            <c:numRef>
              <c:f>'TABLERO DE INDICADORES'!$L$33:$M$33</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a:solidFill>
                <a:srgbClr val="FFFF00"/>
              </a:solidFill>
              <a:prstDash val="sysDash"/>
              <a:headEnd type="none" w="lg" len="lg"/>
              <a:tailEnd type="triangle" w="lg" len="lg"/>
            </a:ln>
          </c:spPr>
          <c:marker>
            <c:symbol val="none"/>
          </c:marker>
          <c:xVal>
            <c:numRef>
              <c:f>'TABLERO DE INDICADORES'!$R$33:$S$33</c:f>
              <c:numCache>
                <c:formatCode>General</c:formatCode>
                <c:ptCount val="2"/>
                <c:pt idx="0">
                  <c:v>0</c:v>
                </c:pt>
                <c:pt idx="1">
                  <c:v>-1</c:v>
                </c:pt>
              </c:numCache>
            </c:numRef>
          </c:xVal>
          <c:yVal>
            <c:numRef>
              <c:f>'TABLERO DE INDICADORES'!$T$33:$U$33</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a:solidFill>
                <a:srgbClr val="9900CC"/>
              </a:solidFill>
              <a:prstDash val="sysDash"/>
              <a:headEnd w="lg" len="lg"/>
              <a:tailEnd type="triangle" w="lg" len="lg"/>
            </a:ln>
          </c:spPr>
          <c:marker>
            <c:symbol val="none"/>
          </c:marker>
          <c:xVal>
            <c:numRef>
              <c:f>'TABLERO DE INDICADORES'!$V$33:$W$33</c:f>
              <c:numCache>
                <c:formatCode>General</c:formatCode>
                <c:ptCount val="2"/>
                <c:pt idx="0">
                  <c:v>0</c:v>
                </c:pt>
                <c:pt idx="1">
                  <c:v>-1</c:v>
                </c:pt>
              </c:numCache>
            </c:numRef>
          </c:xVal>
          <c:yVal>
            <c:numRef>
              <c:f>'TABLERO DE INDICADORES'!$X$33:$Y$33</c:f>
              <c:numCache>
                <c:formatCode>General</c:formatCode>
                <c:ptCount val="2"/>
                <c:pt idx="0">
                  <c:v>0</c:v>
                </c:pt>
                <c:pt idx="1">
                  <c:v>0</c:v>
                </c:pt>
              </c:numCache>
            </c:numRef>
          </c:yVal>
          <c:smooth val="1"/>
        </c:ser>
        <c:dLbls>
          <c:showLegendKey val="0"/>
          <c:showVal val="0"/>
          <c:showCatName val="0"/>
          <c:showSerName val="0"/>
          <c:showPercent val="0"/>
          <c:showBubbleSize val="0"/>
        </c:dLbls>
        <c:axId val="198812032"/>
        <c:axId val="197708416"/>
      </c:scatterChart>
      <c:valAx>
        <c:axId val="197708416"/>
        <c:scaling>
          <c:orientation val="minMax"/>
          <c:max val="1"/>
          <c:min val="-1"/>
        </c:scaling>
        <c:delete val="1"/>
        <c:axPos val="l"/>
        <c:numFmt formatCode="General" sourceLinked="1"/>
        <c:majorTickMark val="out"/>
        <c:minorTickMark val="none"/>
        <c:tickLblPos val="nextTo"/>
        <c:crossAx val="198812032"/>
        <c:crosses val="autoZero"/>
        <c:crossBetween val="midCat"/>
      </c:valAx>
      <c:valAx>
        <c:axId val="198812032"/>
        <c:scaling>
          <c:orientation val="minMax"/>
          <c:max val="1"/>
          <c:min val="-1"/>
        </c:scaling>
        <c:delete val="1"/>
        <c:axPos val="b"/>
        <c:numFmt formatCode="General" sourceLinked="1"/>
        <c:majorTickMark val="out"/>
        <c:minorTickMark val="none"/>
        <c:tickLblPos val="nextTo"/>
        <c:crossAx val="19770841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4"/>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6.7752136752136718E-2"/>
                  <c:y val="-7.5953607624596473E-3"/>
                </c:manualLayout>
              </c:layout>
              <c:tx>
                <c:rich>
                  <a:bodyPr/>
                  <a:lstStyle/>
                  <a:p>
                    <a:r>
                      <a:rPr lang="en-US"/>
                      <a:t>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
              <c:layout>
                <c:manualLayout>
                  <c:x val="-7.4531925590749115E-2"/>
                  <c:y val="-2.6113835407236333E-2"/>
                </c:manualLayout>
              </c:layout>
              <c:tx>
                <c:rich>
                  <a:bodyPr/>
                  <a:lstStyle/>
                  <a:p>
                    <a:r>
                      <a:rPr lang="en-US"/>
                      <a:t>10%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2"/>
              <c:layout>
                <c:manualLayout>
                  <c:x val="-7.1339492207139268E-2"/>
                  <c:y val="-4.2841919170141865E-2"/>
                </c:manualLayout>
              </c:layout>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3"/>
              <c:layout>
                <c:manualLayout>
                  <c:x val="-6.6198843640020114E-2"/>
                  <c:y val="-6.7993155906868399E-2"/>
                </c:manualLayout>
              </c:layout>
              <c:tx>
                <c:rich>
                  <a:bodyPr/>
                  <a:lstStyle/>
                  <a:p>
                    <a:r>
                      <a:rPr lang="en-US"/>
                      <a:t>20%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4"/>
              <c:layout>
                <c:manualLayout>
                  <c:x val="-5.9544494720965312E-2"/>
                  <c:y val="-7.7485046907435587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5"/>
              <c:layout>
                <c:manualLayout>
                  <c:x val="-5.1406359979889391E-2"/>
                  <c:y val="-9.7454882481462335E-2"/>
                </c:manualLayout>
              </c:layout>
              <c:tx>
                <c:rich>
                  <a:bodyPr/>
                  <a:lstStyle/>
                  <a:p>
                    <a:r>
                      <a:rPr lang="en-US"/>
                      <a:t>30%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6"/>
              <c:layout>
                <c:manualLayout>
                  <c:x val="-3.8264328808446456E-2"/>
                  <c:y val="-0.10726613922356218"/>
                </c:manualLayout>
              </c:layout>
              <c:tx>
                <c:rich>
                  <a:bodyPr/>
                  <a:lstStyle/>
                  <a:p>
                    <a:r>
                      <a:rPr lang="en-US"/>
                      <a:t>35%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7"/>
              <c:layout>
                <c:manualLayout>
                  <c:x val="-3.2068878833584717E-2"/>
                  <c:y val="-0.12834783193780613"/>
                </c:manualLayout>
              </c:layout>
              <c:tx>
                <c:rich>
                  <a:bodyPr/>
                  <a:lstStyle/>
                  <a:p>
                    <a:r>
                      <a:rPr lang="en-US"/>
                      <a:t>40%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8"/>
              <c:layout>
                <c:manualLayout>
                  <c:x val="-1.6080693815987934E-2"/>
                  <c:y val="-0.13352970693691768"/>
                </c:manualLayout>
              </c:layout>
              <c:tx>
                <c:rich>
                  <a:bodyPr/>
                  <a:lstStyle/>
                  <a:p>
                    <a:r>
                      <a:rPr lang="en-US"/>
                      <a:t>45%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9"/>
              <c:layout>
                <c:manualLayout>
                  <c:x val="-2.2747611865258925E-3"/>
                  <c:y val="-0.13325322339065016"/>
                </c:manualLayout>
              </c:layout>
              <c:tx>
                <c:rich>
                  <a:bodyPr/>
                  <a:lstStyle/>
                  <a:p>
                    <a:r>
                      <a:rPr lang="en-US"/>
                      <a:t>50%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0"/>
              <c:layout>
                <c:manualLayout>
                  <c:x val="1.4401583710407239E-2"/>
                  <c:y val="-0.1296295594316427"/>
                </c:manualLayout>
              </c:layout>
              <c:tx>
                <c:rich>
                  <a:bodyPr/>
                  <a:lstStyle/>
                  <a:p>
                    <a:r>
                      <a:rPr lang="en-US"/>
                      <a:t>55%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1"/>
              <c:layout>
                <c:manualLayout>
                  <c:x val="2.525465057817999E-2"/>
                  <c:y val="-0.12388760979381956"/>
                </c:manualLayout>
              </c:layout>
              <c:tx>
                <c:rich>
                  <a:bodyPr/>
                  <a:lstStyle/>
                  <a:p>
                    <a:r>
                      <a:rPr lang="en-US"/>
                      <a:t>60%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2"/>
              <c:layout>
                <c:manualLayout>
                  <c:x val="3.358785822021116E-2"/>
                  <c:y val="-0.1169160546674545"/>
                </c:manualLayout>
              </c:layout>
              <c:tx>
                <c:rich>
                  <a:bodyPr/>
                  <a:lstStyle/>
                  <a:p>
                    <a:r>
                      <a:rPr lang="en-US"/>
                      <a:t>65%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3"/>
              <c:layout>
                <c:manualLayout>
                  <c:x val="4.7472599296128709E-2"/>
                  <c:y val="-0.10590101652125417"/>
                </c:manualLayout>
              </c:layout>
              <c:tx>
                <c:rich>
                  <a:bodyPr/>
                  <a:lstStyle/>
                  <a:p>
                    <a:r>
                      <a:rPr lang="en-US"/>
                      <a:t>70%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4"/>
              <c:layout>
                <c:manualLayout>
                  <c:x val="6.108195072900955E-2"/>
                  <c:y val="-8.8077896810749262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5"/>
              <c:layout>
                <c:manualLayout>
                  <c:x val="6.4266214177978884E-2"/>
                  <c:y val="-7.7160705883579345E-2"/>
                </c:manualLayout>
              </c:layout>
              <c:tx>
                <c:rich>
                  <a:bodyPr/>
                  <a:lstStyle/>
                  <a:p>
                    <a:r>
                      <a:rPr lang="en-US"/>
                      <a:t>80%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6"/>
              <c:layout>
                <c:manualLayout>
                  <c:x val="6.8298014077425848E-2"/>
                  <c:y val="-5.6178992652218762E-2"/>
                </c:manualLayout>
              </c:layout>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7"/>
              <c:layout>
                <c:manualLayout>
                  <c:x val="7.0476118652589237E-2"/>
                  <c:y val="-3.5904954101835973E-2"/>
                </c:manualLayout>
              </c:layout>
              <c:tx>
                <c:rich>
                  <a:bodyPr/>
                  <a:lstStyle/>
                  <a:p>
                    <a:r>
                      <a:rPr lang="en-US"/>
                      <a:t>90%</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8"/>
              <c:layout>
                <c:manualLayout>
                  <c:x val="7.5182001005530422E-2"/>
                  <c:y val="-1.222450558724205E-2"/>
                </c:manualLayout>
              </c:layout>
              <c:tx>
                <c:rich>
                  <a:bodyPr/>
                  <a:lstStyle/>
                  <a:p>
                    <a:r>
                      <a:rPr lang="en-US"/>
                      <a:t>95%</a:t>
                    </a:r>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1"/>
                </c:ext>
              </c:extLst>
            </c:dLbl>
            <c:dLbl>
              <c:idx val="19"/>
              <c:layout>
                <c:manualLayout>
                  <c:x val="0.24477526395173455"/>
                  <c:y val="-0.28592663211767444"/>
                </c:manualLayout>
              </c:layout>
              <c:tx>
                <c:rich>
                  <a:bodyPr/>
                  <a:lstStyle/>
                  <a:p>
                    <a:r>
                      <a:rPr lang="es-CO"/>
                      <a:t>100%</a:t>
                    </a:r>
                  </a:p>
                </c:rich>
              </c:tx>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1"/>
        </c:dLbls>
        <c:firstSliceAng val="270"/>
        <c:holeSize val="51"/>
      </c:doughnutChart>
      <c:scatterChart>
        <c:scatterStyle val="smoothMarker"/>
        <c:varyColors val="0"/>
        <c:ser>
          <c:idx val="1"/>
          <c:order val="1"/>
          <c:tx>
            <c:strRef>
              <c:f>'TABLERO DE INDICADORES'!$G$23</c:f>
              <c:strCache>
                <c:ptCount val="1"/>
                <c:pt idx="0">
                  <c:v>PUNTOS LOGRO OBJ EST</c:v>
                </c:pt>
              </c:strCache>
            </c:strRef>
          </c:tx>
          <c:spPr>
            <a:ln w="50800" cap="rnd">
              <a:solidFill>
                <a:schemeClr val="bg1"/>
              </a:solidFill>
              <a:round/>
              <a:headEnd type="oval" w="lg" len="lg"/>
              <a:tailEnd type="stealth" w="lg" len="lg"/>
            </a:ln>
            <a:effectLst/>
          </c:spPr>
          <c:marker>
            <c:symbol val="none"/>
          </c:marker>
          <c:xVal>
            <c:numRef>
              <c:f>'TABLERO DE INDICADORES'!$F$32:$G$32</c:f>
              <c:numCache>
                <c:formatCode>General</c:formatCode>
                <c:ptCount val="2"/>
                <c:pt idx="0">
                  <c:v>0</c:v>
                </c:pt>
                <c:pt idx="1">
                  <c:v>-1</c:v>
                </c:pt>
              </c:numCache>
            </c:numRef>
          </c:xVal>
          <c:yVal>
            <c:numRef>
              <c:f>'TABLERO DE INDICADORES'!$H$32:$I$32</c:f>
              <c:numCache>
                <c:formatCode>General</c:formatCode>
                <c:ptCount val="2"/>
                <c:pt idx="0">
                  <c:v>0</c:v>
                </c:pt>
                <c:pt idx="1">
                  <c:v>0</c:v>
                </c:pt>
              </c:numCache>
            </c:numRef>
          </c:yVal>
          <c:smooth val="1"/>
        </c:ser>
        <c:ser>
          <c:idx val="2"/>
          <c:order val="2"/>
          <c:tx>
            <c:strRef>
              <c:f>'TABLERO DE INDICADORES'!$K$23</c:f>
              <c:strCache>
                <c:ptCount val="1"/>
                <c:pt idx="0">
                  <c:v>PUNTOS 2 PROM CUMP OBJ EST</c:v>
                </c:pt>
              </c:strCache>
            </c:strRef>
          </c:tx>
          <c:spPr>
            <a:ln w="28575" cap="rnd">
              <a:solidFill>
                <a:schemeClr val="accent3"/>
              </a:solidFill>
              <a:round/>
            </a:ln>
            <a:effectLst/>
          </c:spPr>
          <c:marker>
            <c:symbol val="none"/>
          </c:marker>
          <c:dPt>
            <c:idx val="1"/>
            <c:bubble3D val="0"/>
            <c:spPr>
              <a:ln w="50800" cap="rnd">
                <a:solidFill>
                  <a:srgbClr val="0DE8F3"/>
                </a:solidFill>
                <a:round/>
                <a:headEnd type="diamond"/>
                <a:tailEnd type="arrow"/>
              </a:ln>
              <a:effectLst/>
            </c:spPr>
          </c:dPt>
          <c:xVal>
            <c:numRef>
              <c:f>'TABLERO DE INDICADORES'!$J$32:$K$32</c:f>
              <c:numCache>
                <c:formatCode>General</c:formatCode>
                <c:ptCount val="2"/>
                <c:pt idx="0">
                  <c:v>0</c:v>
                </c:pt>
                <c:pt idx="1">
                  <c:v>-1</c:v>
                </c:pt>
              </c:numCache>
            </c:numRef>
          </c:xVal>
          <c:yVal>
            <c:numRef>
              <c:f>'TABLERO DE INDICADORES'!$L$32:$M$32</c:f>
              <c:numCache>
                <c:formatCode>General</c:formatCode>
                <c:ptCount val="2"/>
                <c:pt idx="0">
                  <c:v>0</c:v>
                </c:pt>
                <c:pt idx="1">
                  <c:v>0</c:v>
                </c:pt>
              </c:numCache>
            </c:numRef>
          </c:yVal>
          <c:smooth val="1"/>
        </c:ser>
        <c:ser>
          <c:idx val="3"/>
          <c:order val="3"/>
          <c:tx>
            <c:strRef>
              <c:f>'TABLERO DE INDICADORES'!$S$23:$U$23</c:f>
              <c:strCache>
                <c:ptCount val="1"/>
                <c:pt idx="0">
                  <c:v>PUNTOS 3 LOGRO OBJ PRO</c:v>
                </c:pt>
              </c:strCache>
            </c:strRef>
          </c:tx>
          <c:spPr>
            <a:ln w="44450">
              <a:solidFill>
                <a:srgbClr val="FFFF00"/>
              </a:solidFill>
              <a:prstDash val="sysDash"/>
              <a:headEnd w="lg" len="lg"/>
              <a:tailEnd type="triangle" w="lg" len="lg"/>
            </a:ln>
          </c:spPr>
          <c:marker>
            <c:symbol val="none"/>
          </c:marker>
          <c:xVal>
            <c:numRef>
              <c:f>'TABLERO DE INDICADORES'!$R$32:$S$32</c:f>
              <c:numCache>
                <c:formatCode>General</c:formatCode>
                <c:ptCount val="2"/>
                <c:pt idx="0">
                  <c:v>0</c:v>
                </c:pt>
                <c:pt idx="1">
                  <c:v>-1</c:v>
                </c:pt>
              </c:numCache>
            </c:numRef>
          </c:xVal>
          <c:yVal>
            <c:numRef>
              <c:f>'TABLERO DE INDICADORES'!$T$32:$U$32</c:f>
              <c:numCache>
                <c:formatCode>General</c:formatCode>
                <c:ptCount val="2"/>
                <c:pt idx="0">
                  <c:v>0</c:v>
                </c:pt>
                <c:pt idx="1">
                  <c:v>0</c:v>
                </c:pt>
              </c:numCache>
            </c:numRef>
          </c:yVal>
          <c:smooth val="1"/>
        </c:ser>
        <c:ser>
          <c:idx val="4"/>
          <c:order val="4"/>
          <c:tx>
            <c:strRef>
              <c:f>'TABLERO DE INDICADORES'!$W$23:$Y$23</c:f>
              <c:strCache>
                <c:ptCount val="1"/>
                <c:pt idx="0">
                  <c:v>PUNTOS 4 PROM CUMP OBJ PRO</c:v>
                </c:pt>
              </c:strCache>
            </c:strRef>
          </c:tx>
          <c:spPr>
            <a:ln w="44450">
              <a:solidFill>
                <a:srgbClr val="9900CC"/>
              </a:solidFill>
              <a:prstDash val="sysDash"/>
              <a:headEnd w="lg" len="lg"/>
              <a:tailEnd type="triangle" w="lg" len="lg"/>
            </a:ln>
          </c:spPr>
          <c:marker>
            <c:symbol val="none"/>
          </c:marker>
          <c:xVal>
            <c:numRef>
              <c:f>'TABLERO DE INDICADORES'!$V$32:$W$32</c:f>
              <c:numCache>
                <c:formatCode>General</c:formatCode>
                <c:ptCount val="2"/>
                <c:pt idx="0">
                  <c:v>0</c:v>
                </c:pt>
                <c:pt idx="1">
                  <c:v>-1</c:v>
                </c:pt>
              </c:numCache>
            </c:numRef>
          </c:xVal>
          <c:yVal>
            <c:numRef>
              <c:f>'TABLERO DE INDICADORES'!$X$32:$Y$32</c:f>
              <c:numCache>
                <c:formatCode>General</c:formatCode>
                <c:ptCount val="2"/>
                <c:pt idx="0">
                  <c:v>0</c:v>
                </c:pt>
                <c:pt idx="1">
                  <c:v>0</c:v>
                </c:pt>
              </c:numCache>
            </c:numRef>
          </c:yVal>
          <c:smooth val="1"/>
        </c:ser>
        <c:dLbls>
          <c:showLegendKey val="0"/>
          <c:showVal val="0"/>
          <c:showCatName val="0"/>
          <c:showSerName val="0"/>
          <c:showPercent val="0"/>
          <c:showBubbleSize val="0"/>
        </c:dLbls>
        <c:axId val="199255168"/>
        <c:axId val="199183744"/>
      </c:scatterChart>
      <c:valAx>
        <c:axId val="199183744"/>
        <c:scaling>
          <c:orientation val="minMax"/>
          <c:max val="1"/>
          <c:min val="-1"/>
        </c:scaling>
        <c:delete val="1"/>
        <c:axPos val="l"/>
        <c:numFmt formatCode="General" sourceLinked="1"/>
        <c:majorTickMark val="out"/>
        <c:minorTickMark val="none"/>
        <c:tickLblPos val="nextTo"/>
        <c:crossAx val="199255168"/>
        <c:crosses val="autoZero"/>
        <c:crossBetween val="midCat"/>
      </c:valAx>
      <c:valAx>
        <c:axId val="199255168"/>
        <c:scaling>
          <c:orientation val="minMax"/>
          <c:max val="1"/>
          <c:min val="-1"/>
        </c:scaling>
        <c:delete val="1"/>
        <c:axPos val="b"/>
        <c:numFmt formatCode="General" sourceLinked="1"/>
        <c:majorTickMark val="out"/>
        <c:minorTickMark val="none"/>
        <c:tickLblPos val="nextTo"/>
        <c:crossAx val="199183744"/>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47625</xdr:rowOff>
    </xdr:from>
    <xdr:to>
      <xdr:col>1</xdr:col>
      <xdr:colOff>57150</xdr:colOff>
      <xdr:row>2</xdr:row>
      <xdr:rowOff>333231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38125"/>
          <a:ext cx="1476375" cy="66660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0.4295</cdr:x>
      <cdr:y>0.78964</cdr:y>
    </cdr:from>
    <cdr:to>
      <cdr:x>0.57915</cdr:x>
      <cdr:y>0.98139</cdr:y>
    </cdr:to>
    <cdr:sp macro="" textlink="IND.2023!$I$44">
      <cdr:nvSpPr>
        <cdr:cNvPr id="4" name="Hexágono 3"/>
        <cdr:cNvSpPr/>
      </cdr:nvSpPr>
      <cdr:spPr>
        <a:xfrm xmlns:a="http://schemas.openxmlformats.org/drawingml/2006/main">
          <a:off x="3417094" y="3349105"/>
          <a:ext cx="1190625" cy="813270"/>
        </a:xfrm>
        <a:prstGeom xmlns:a="http://schemas.openxmlformats.org/drawingml/2006/main" prst="hexagon">
          <a:avLst/>
        </a:prstGeom>
        <a:noFill xmlns:a="http://schemas.openxmlformats.org/drawingml/2006/main"/>
        <a:ln xmlns:a="http://schemas.openxmlformats.org/drawingml/2006/main" w="28575">
          <a:solidFill>
            <a:srgbClr val="FF33CC"/>
          </a:solidFill>
          <a:prstDash val="sysDot"/>
        </a:ln>
        <a:effectLst xmlns:a="http://schemas.openxmlformats.org/drawingml/2006/main">
          <a:glow rad="63500">
            <a:schemeClr val="accent2">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fld id="{5CDD726B-1146-44CA-A8C1-A13AA8E9651B}"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94%</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323849</xdr:colOff>
      <xdr:row>10</xdr:row>
      <xdr:rowOff>180975</xdr:rowOff>
    </xdr:from>
    <xdr:to>
      <xdr:col>5</xdr:col>
      <xdr:colOff>85724</xdr:colOff>
      <xdr:row>12</xdr:row>
      <xdr:rowOff>76200</xdr:rowOff>
    </xdr:to>
    <xdr:sp macro="" textlink="">
      <xdr:nvSpPr>
        <xdr:cNvPr id="49" name="CuadroTexto 48"/>
        <xdr:cNvSpPr txBox="1"/>
      </xdr:nvSpPr>
      <xdr:spPr>
        <a:xfrm>
          <a:off x="3848099" y="1981200"/>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kern="1200" baseline="0">
              <a:solidFill>
                <a:sysClr val="window" lastClr="FFFFFF"/>
              </a:solidFill>
              <a:latin typeface="+mn-lt"/>
              <a:ea typeface="+mn-ea"/>
              <a:cs typeface="+mn-cs"/>
            </a:rPr>
            <a:t>100</a:t>
          </a:r>
          <a:r>
            <a:rPr lang="es-CO" sz="1100" b="1">
              <a:solidFill>
                <a:schemeClr val="bg1"/>
              </a:solidFill>
            </a:rPr>
            <a:t>%</a:t>
          </a:r>
        </a:p>
      </xdr:txBody>
    </xdr:sp>
    <xdr:clientData/>
  </xdr:twoCellAnchor>
  <xdr:twoCellAnchor>
    <xdr:from>
      <xdr:col>0</xdr:col>
      <xdr:colOff>0</xdr:colOff>
      <xdr:row>37</xdr:row>
      <xdr:rowOff>11907</xdr:rowOff>
    </xdr:from>
    <xdr:to>
      <xdr:col>11</xdr:col>
      <xdr:colOff>228844</xdr:colOff>
      <xdr:row>59</xdr:row>
      <xdr:rowOff>71439</xdr:rowOff>
    </xdr:to>
    <xdr:grpSp>
      <xdr:nvGrpSpPr>
        <xdr:cNvPr id="138" name="137 Grupo"/>
        <xdr:cNvGrpSpPr/>
      </xdr:nvGrpSpPr>
      <xdr:grpSpPr>
        <a:xfrm>
          <a:off x="0" y="7834313"/>
          <a:ext cx="7956000" cy="4250532"/>
          <a:chOff x="0" y="71439"/>
          <a:chExt cx="5005387" cy="3992879"/>
        </a:xfrm>
      </xdr:grpSpPr>
      <xdr:grpSp>
        <xdr:nvGrpSpPr>
          <xdr:cNvPr id="9" name="Grupo 8"/>
          <xdr:cNvGrpSpPr/>
        </xdr:nvGrpSpPr>
        <xdr:grpSpPr>
          <a:xfrm>
            <a:off x="0" y="71439"/>
            <a:ext cx="5005387" cy="3992879"/>
            <a:chOff x="1" y="85727"/>
            <a:chExt cx="5000624" cy="4000499"/>
          </a:xfrm>
        </xdr:grpSpPr>
        <xdr:grpSp>
          <xdr:nvGrpSpPr>
            <xdr:cNvPr id="53" name="Grupo 52"/>
            <xdr:cNvGrpSpPr/>
          </xdr:nvGrpSpPr>
          <xdr:grpSpPr>
            <a:xfrm>
              <a:off x="1" y="85727"/>
              <a:ext cx="5000624" cy="4000499"/>
              <a:chOff x="1" y="85727"/>
              <a:chExt cx="5000624" cy="4000499"/>
            </a:xfrm>
          </xdr:grpSpPr>
          <xdr:grpSp>
            <xdr:nvGrpSpPr>
              <xdr:cNvPr id="6" name="Grupo 5"/>
              <xdr:cNvGrpSpPr/>
            </xdr:nvGrpSpPr>
            <xdr:grpSpPr>
              <a:xfrm>
                <a:off x="1" y="85727"/>
                <a:ext cx="5000624" cy="4000499"/>
                <a:chOff x="1947015" y="123308"/>
                <a:chExt cx="5395547" cy="4073326"/>
              </a:xfrm>
            </xdr:grpSpPr>
            <xdr:graphicFrame macro="">
              <xdr:nvGraphicFramePr>
                <xdr:cNvPr id="2" name="Gráfico 1"/>
                <xdr:cNvGraphicFramePr/>
              </xdr:nvGraphicFramePr>
              <xdr:xfrm>
                <a:off x="1947015" y="123308"/>
                <a:ext cx="5395547" cy="407332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CuadroTexto 2"/>
                <xdr:cNvSpPr txBox="1"/>
              </xdr:nvSpPr>
              <xdr:spPr>
                <a:xfrm>
                  <a:off x="3497319" y="2741125"/>
                  <a:ext cx="2293159" cy="403517"/>
                </a:xfrm>
                <a:prstGeom prst="rect">
                  <a:avLst/>
                </a:prstGeom>
                <a:solidFill>
                  <a:srgbClr val="FF99FF"/>
                </a:solidFill>
                <a:ln w="9525" cmpd="sng">
                  <a:solidFill>
                    <a:schemeClr val="lt1">
                      <a:shade val="50000"/>
                    </a:schemeClr>
                  </a:solidFill>
                </a:ln>
                <a:effectLst>
                  <a:glow rad="1016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7030A0"/>
                      </a:solidFill>
                      <a:latin typeface="Arial Rounded MT Bold" panose="020F0704030504030204" pitchFamily="34" charset="0"/>
                    </a:rPr>
                    <a:t>CUMPLIMIENTO</a:t>
                  </a:r>
                  <a:r>
                    <a:rPr lang="es-CO" sz="1200" baseline="0">
                      <a:solidFill>
                        <a:srgbClr val="7030A0"/>
                      </a:solidFill>
                      <a:latin typeface="Arial Rounded MT Bold" panose="020F0704030504030204" pitchFamily="34" charset="0"/>
                    </a:rPr>
                    <a:t> OBJETIVO DE </a:t>
                  </a:r>
                  <a:r>
                    <a:rPr lang="es-CO" sz="1200">
                      <a:solidFill>
                        <a:srgbClr val="7030A0"/>
                      </a:solidFill>
                      <a:latin typeface="Arial Rounded MT Bold" panose="020F0704030504030204" pitchFamily="34" charset="0"/>
                    </a:rPr>
                    <a:t>GERENCIA</a:t>
                  </a:r>
                </a:p>
              </xdr:txBody>
            </xdr:sp>
          </xdr:grpSp>
          <xdr:sp macro="" textlink="IND.2023!I9:I10">
            <xdr:nvSpPr>
              <xdr:cNvPr id="4" name="Hexágono 3"/>
              <xdr:cNvSpPr/>
            </xdr:nvSpPr>
            <xdr:spPr>
              <a:xfrm>
                <a:off x="2034267" y="3183031"/>
                <a:ext cx="854363" cy="752475"/>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096B5D-88A2-4822-8D30-F48F6392B3AE}" type="TxLink">
                  <a:rPr lang="en-US" sz="1800" b="1" i="0" u="none" strike="noStrike" cap="none" spc="0">
                    <a:ln w="10160">
                      <a:solidFill>
                        <a:schemeClr val="bg1"/>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cs typeface="Arial"/>
                  </a:rPr>
                  <a:pPr algn="ctr"/>
                  <a:t>91%</a:t>
                </a:fld>
                <a:endParaRPr lang="es-CO" sz="1100" b="1" cap="none" spc="0">
                  <a:ln w="10160">
                    <a:solidFill>
                      <a:schemeClr val="bg1"/>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endParaRPr>
              </a:p>
            </xdr:txBody>
          </xdr:sp>
        </xdr:grpSp>
        <xdr:cxnSp macro="">
          <xdr:nvCxnSpPr>
            <xdr:cNvPr id="57" name="Conector recto de flecha 56"/>
            <xdr:cNvCxnSpPr/>
          </xdr:nvCxnSpPr>
          <xdr:spPr>
            <a:xfrm>
              <a:off x="104775" y="3276600"/>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Conector recto de flecha 58"/>
            <xdr:cNvCxnSpPr/>
          </xdr:nvCxnSpPr>
          <xdr:spPr>
            <a:xfrm>
              <a:off x="114300" y="3781425"/>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 name="CuadroTexto 59"/>
            <xdr:cNvSpPr txBox="1"/>
          </xdr:nvSpPr>
          <xdr:spPr>
            <a:xfrm>
              <a:off x="304800" y="3067050"/>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FFFF00"/>
                  </a:solidFill>
                </a:rPr>
                <a:t>Logro</a:t>
              </a:r>
              <a:r>
                <a:rPr lang="es-CO" sz="1100" baseline="0">
                  <a:solidFill>
                    <a:srgbClr val="FFFF00"/>
                  </a:solidFill>
                </a:rPr>
                <a:t> de objetivo</a:t>
              </a:r>
              <a:endParaRPr lang="es-CO" sz="1100">
                <a:solidFill>
                  <a:srgbClr val="FFFF00"/>
                </a:solidFill>
              </a:endParaRPr>
            </a:p>
          </xdr:txBody>
        </xdr:sp>
        <xdr:sp macro="" textlink="">
          <xdr:nvSpPr>
            <xdr:cNvPr id="61" name="CuadroTexto 60"/>
            <xdr:cNvSpPr txBox="1"/>
          </xdr:nvSpPr>
          <xdr:spPr>
            <a:xfrm>
              <a:off x="257175" y="3552825"/>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9900CC"/>
                  </a:solidFill>
                </a:rPr>
                <a:t>Promedio</a:t>
              </a:r>
              <a:r>
                <a:rPr lang="es-CO" sz="1100" b="1" baseline="0">
                  <a:solidFill>
                    <a:srgbClr val="9900CC"/>
                  </a:solidFill>
                </a:rPr>
                <a:t> de cumplimiento</a:t>
              </a:r>
              <a:endParaRPr lang="es-CO" sz="1100" b="1">
                <a:solidFill>
                  <a:srgbClr val="9900CC"/>
                </a:solidFill>
              </a:endParaRPr>
            </a:p>
          </xdr:txBody>
        </xdr:sp>
      </xdr:grpSp>
      <xdr:sp macro="" textlink="">
        <xdr:nvSpPr>
          <xdr:cNvPr id="62" name="CuadroTexto 61"/>
          <xdr:cNvSpPr txBox="1"/>
        </xdr:nvSpPr>
        <xdr:spPr>
          <a:xfrm>
            <a:off x="286021" y="2685824"/>
            <a:ext cx="552976" cy="437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FF33CC"/>
                </a:solidFill>
              </a:rPr>
              <a:t>Meta</a:t>
            </a:r>
          </a:p>
        </xdr:txBody>
      </xdr:sp>
    </xdr:grpSp>
    <xdr:clientData/>
  </xdr:twoCellAnchor>
  <xdr:twoCellAnchor>
    <xdr:from>
      <xdr:col>11</xdr:col>
      <xdr:colOff>583405</xdr:colOff>
      <xdr:row>131</xdr:row>
      <xdr:rowOff>9524</xdr:rowOff>
    </xdr:from>
    <xdr:to>
      <xdr:col>22</xdr:col>
      <xdr:colOff>335998</xdr:colOff>
      <xdr:row>153</xdr:row>
      <xdr:rowOff>70124</xdr:rowOff>
    </xdr:to>
    <xdr:grpSp>
      <xdr:nvGrpSpPr>
        <xdr:cNvPr id="255" name="254 Grupo"/>
        <xdr:cNvGrpSpPr/>
      </xdr:nvGrpSpPr>
      <xdr:grpSpPr>
        <a:xfrm>
          <a:off x="8310561" y="25738930"/>
          <a:ext cx="7956000" cy="4251600"/>
          <a:chOff x="4929186" y="11832430"/>
          <a:chExt cx="7956000" cy="4251600"/>
        </a:xfrm>
      </xdr:grpSpPr>
      <xdr:grpSp>
        <xdr:nvGrpSpPr>
          <xdr:cNvPr id="254" name="253 Grupo"/>
          <xdr:cNvGrpSpPr/>
        </xdr:nvGrpSpPr>
        <xdr:grpSpPr>
          <a:xfrm>
            <a:off x="4929186" y="11832430"/>
            <a:ext cx="7956000" cy="4251600"/>
            <a:chOff x="4929186" y="11832430"/>
            <a:chExt cx="7956000" cy="4251600"/>
          </a:xfrm>
        </xdr:grpSpPr>
        <xdr:graphicFrame macro="">
          <xdr:nvGraphicFramePr>
            <xdr:cNvPr id="37" name="Gráfico 36"/>
            <xdr:cNvGraphicFramePr/>
          </xdr:nvGraphicFramePr>
          <xdr:xfrm>
            <a:off x="4929186" y="11832430"/>
            <a:ext cx="7956000" cy="42516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8" name="CuadroTexto 37"/>
            <xdr:cNvSpPr txBox="1"/>
          </xdr:nvSpPr>
          <xdr:spPr>
            <a:xfrm>
              <a:off x="7203280" y="14399959"/>
              <a:ext cx="3393282" cy="423321"/>
            </a:xfrm>
            <a:prstGeom prst="rect">
              <a:avLst/>
            </a:prstGeom>
            <a:solidFill>
              <a:srgbClr val="9900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ln>
                    <a:solidFill>
                      <a:schemeClr val="bg1"/>
                    </a:solidFill>
                  </a:ln>
                  <a:solidFill>
                    <a:schemeClr val="bg1"/>
                  </a:solidFill>
                  <a:latin typeface="Arial Rounded MT Bold" panose="020F0704030504030204" pitchFamily="34" charset="0"/>
                </a:rPr>
                <a:t>GERENCIA</a:t>
              </a:r>
              <a:r>
                <a:rPr lang="es-CO" sz="1200" baseline="0">
                  <a:ln>
                    <a:solidFill>
                      <a:schemeClr val="bg1"/>
                    </a:solidFill>
                  </a:ln>
                  <a:solidFill>
                    <a:schemeClr val="bg1"/>
                  </a:solidFill>
                  <a:latin typeface="Arial Rounded MT Bold" panose="020F0704030504030204" pitchFamily="34" charset="0"/>
                </a:rPr>
                <a:t> (EFICACIA DEL SG)</a:t>
              </a:r>
              <a:endParaRPr lang="es-CO" sz="1200">
                <a:ln>
                  <a:solidFill>
                    <a:schemeClr val="bg1"/>
                  </a:solidFill>
                </a:ln>
                <a:solidFill>
                  <a:schemeClr val="bg1"/>
                </a:solidFill>
                <a:latin typeface="Arial Rounded MT Bold" panose="020F0704030504030204" pitchFamily="34" charset="0"/>
              </a:endParaRPr>
            </a:p>
          </xdr:txBody>
        </xdr:sp>
        <xdr:cxnSp macro="">
          <xdr:nvCxnSpPr>
            <xdr:cNvPr id="161" name="Conector recto de flecha 160"/>
            <xdr:cNvCxnSpPr/>
          </xdr:nvCxnSpPr>
          <xdr:spPr>
            <a:xfrm>
              <a:off x="5006684" y="15247735"/>
              <a:ext cx="433583"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2" name="Conector recto de flecha 161"/>
            <xdr:cNvCxnSpPr/>
          </xdr:nvCxnSpPr>
          <xdr:spPr>
            <a:xfrm>
              <a:off x="5003105" y="15678887"/>
              <a:ext cx="433583"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3" name="CuadroTexto 162"/>
            <xdr:cNvSpPr txBox="1"/>
          </xdr:nvSpPr>
          <xdr:spPr>
            <a:xfrm>
              <a:off x="5464970" y="14968820"/>
              <a:ext cx="978249" cy="521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64" name="CuadroTexto 163"/>
            <xdr:cNvSpPr txBox="1"/>
          </xdr:nvSpPr>
          <xdr:spPr>
            <a:xfrm>
              <a:off x="5464970" y="15466219"/>
              <a:ext cx="1059655" cy="570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65" name="CuadroTexto 164"/>
            <xdr:cNvSpPr txBox="1"/>
          </xdr:nvSpPr>
          <xdr:spPr>
            <a:xfrm>
              <a:off x="5412803" y="14459514"/>
              <a:ext cx="898135" cy="47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00FF00"/>
                  </a:solidFill>
                </a:rPr>
                <a:t>Meta</a:t>
              </a:r>
            </a:p>
          </xdr:txBody>
        </xdr:sp>
        <xdr:sp macro="" textlink="">
          <xdr:nvSpPr>
            <xdr:cNvPr id="160" name="Hexágono 159"/>
            <xdr:cNvSpPr/>
          </xdr:nvSpPr>
          <xdr:spPr>
            <a:xfrm>
              <a:off x="4992367" y="14535125"/>
              <a:ext cx="365445" cy="311969"/>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sp macro="" textlink="$C$35">
          <xdr:nvSpPr>
            <xdr:cNvPr id="174" name="Conector 173"/>
            <xdr:cNvSpPr/>
          </xdr:nvSpPr>
          <xdr:spPr>
            <a:xfrm>
              <a:off x="11367637" y="12831088"/>
              <a:ext cx="1122020" cy="57535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892959-0158-42E1-BF20-D3FFFEA66F9D}" type="TxLink">
                <a:rPr lang="en-US" sz="1600" b="1" i="0" u="none" strike="noStrike" cap="none" spc="0">
                  <a:ln w="9525">
                    <a:solidFill>
                      <a:srgbClr val="0DE8F3"/>
                    </a:solidFill>
                    <a:prstDash val="solid"/>
                  </a:ln>
                  <a:solidFill>
                    <a:srgbClr val="0DE8F3"/>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rgbClr val="0DE8F3"/>
                  </a:solidFill>
                  <a:prstDash val="solid"/>
                </a:ln>
                <a:solidFill>
                  <a:srgbClr val="0DE8F3"/>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sp macro="" textlink="IND.2023!I49">
        <xdr:nvSpPr>
          <xdr:cNvPr id="48" name="Hexágono 47"/>
          <xdr:cNvSpPr/>
        </xdr:nvSpPr>
        <xdr:spPr>
          <a:xfrm>
            <a:off x="8304797" y="15140867"/>
            <a:ext cx="1208295" cy="811306"/>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28564F4D-6937-48AE-BD58-0E8F31E3DA29}"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clientData/>
  </xdr:twoCellAnchor>
  <xdr:twoCellAnchor>
    <xdr:from>
      <xdr:col>0</xdr:col>
      <xdr:colOff>142874</xdr:colOff>
      <xdr:row>48</xdr:row>
      <xdr:rowOff>71437</xdr:rowOff>
    </xdr:from>
    <xdr:to>
      <xdr:col>0</xdr:col>
      <xdr:colOff>1214437</xdr:colOff>
      <xdr:row>49</xdr:row>
      <xdr:rowOff>154781</xdr:rowOff>
    </xdr:to>
    <xdr:sp macro="" textlink="">
      <xdr:nvSpPr>
        <xdr:cNvPr id="168" name="167 CuadroTexto"/>
        <xdr:cNvSpPr txBox="1"/>
      </xdr:nvSpPr>
      <xdr:spPr>
        <a:xfrm>
          <a:off x="142874" y="27241500"/>
          <a:ext cx="1071563" cy="273844"/>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DE PROCESO</a:t>
          </a:r>
        </a:p>
      </xdr:txBody>
    </xdr:sp>
    <xdr:clientData/>
  </xdr:twoCellAnchor>
  <xdr:twoCellAnchor>
    <xdr:from>
      <xdr:col>11</xdr:col>
      <xdr:colOff>542923</xdr:colOff>
      <xdr:row>36</xdr:row>
      <xdr:rowOff>190499</xdr:rowOff>
    </xdr:from>
    <xdr:to>
      <xdr:col>22</xdr:col>
      <xdr:colOff>294795</xdr:colOff>
      <xdr:row>59</xdr:row>
      <xdr:rowOff>59529</xdr:rowOff>
    </xdr:to>
    <xdr:grpSp>
      <xdr:nvGrpSpPr>
        <xdr:cNvPr id="187" name="186 Grupo"/>
        <xdr:cNvGrpSpPr/>
      </xdr:nvGrpSpPr>
      <xdr:grpSpPr>
        <a:xfrm>
          <a:off x="8270079" y="7822405"/>
          <a:ext cx="7955279" cy="4250530"/>
          <a:chOff x="8270079" y="25348405"/>
          <a:chExt cx="7955279" cy="4250530"/>
        </a:xfrm>
      </xdr:grpSpPr>
      <xdr:grpSp>
        <xdr:nvGrpSpPr>
          <xdr:cNvPr id="186" name="185 Grupo"/>
          <xdr:cNvGrpSpPr/>
        </xdr:nvGrpSpPr>
        <xdr:grpSpPr>
          <a:xfrm>
            <a:off x="8270079" y="25348405"/>
            <a:ext cx="7955279" cy="4250530"/>
            <a:chOff x="5329236" y="59532"/>
            <a:chExt cx="7955279" cy="4250530"/>
          </a:xfrm>
        </xdr:grpSpPr>
        <xdr:grpSp>
          <xdr:nvGrpSpPr>
            <xdr:cNvPr id="18" name="Grupo 17"/>
            <xdr:cNvGrpSpPr/>
          </xdr:nvGrpSpPr>
          <xdr:grpSpPr>
            <a:xfrm>
              <a:off x="5329236" y="59532"/>
              <a:ext cx="7955279" cy="4250530"/>
              <a:chOff x="5342782" y="188311"/>
              <a:chExt cx="4897021" cy="3924299"/>
            </a:xfrm>
          </xdr:grpSpPr>
          <xdr:grpSp>
            <xdr:nvGrpSpPr>
              <xdr:cNvPr id="54" name="Grupo 53"/>
              <xdr:cNvGrpSpPr/>
            </xdr:nvGrpSpPr>
            <xdr:grpSpPr>
              <a:xfrm>
                <a:off x="5342782" y="188311"/>
                <a:ext cx="4895849" cy="3924299"/>
                <a:chOff x="5333257" y="226411"/>
                <a:chExt cx="4895849" cy="3924299"/>
              </a:xfrm>
            </xdr:grpSpPr>
            <xdr:grpSp>
              <xdr:nvGrpSpPr>
                <xdr:cNvPr id="5" name="Grupo 4"/>
                <xdr:cNvGrpSpPr/>
              </xdr:nvGrpSpPr>
              <xdr:grpSpPr>
                <a:xfrm>
                  <a:off x="5333257" y="226411"/>
                  <a:ext cx="4895849" cy="3924299"/>
                  <a:chOff x="1769624" y="-567510"/>
                  <a:chExt cx="5476874" cy="3995738"/>
                </a:xfrm>
              </xdr:grpSpPr>
              <xdr:graphicFrame macro="">
                <xdr:nvGraphicFramePr>
                  <xdr:cNvPr id="7" name="Gráfico 6"/>
                  <xdr:cNvGraphicFramePr/>
                </xdr:nvGraphicFramePr>
                <xdr:xfrm>
                  <a:off x="1769624" y="-567510"/>
                  <a:ext cx="5476874" cy="399573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CuadroTexto 7"/>
                  <xdr:cNvSpPr txBox="1"/>
                </xdr:nvSpPr>
                <xdr:spPr>
                  <a:xfrm>
                    <a:off x="3311526" y="1911099"/>
                    <a:ext cx="2409825" cy="520993"/>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chemeClr val="bg1"/>
                        </a:solidFill>
                        <a:latin typeface="Arial Rounded MT Bold" panose="020F0704030504030204" pitchFamily="34" charset="0"/>
                      </a:rPr>
                      <a:t>CUMPLIMIENTO DEL OBJETIVOS DEL SISTEMA INTEGRADO DE GESTIÓN</a:t>
                    </a:r>
                  </a:p>
                </xdr:txBody>
              </xdr:sp>
            </xdr:grpSp>
            <xdr:sp macro="" textlink="IND.2023!I11:I14">
              <xdr:nvSpPr>
                <xdr:cNvPr id="39" name="Hexágono 38"/>
                <xdr:cNvSpPr/>
              </xdr:nvSpPr>
              <xdr:spPr>
                <a:xfrm>
                  <a:off x="8157899" y="3279562"/>
                  <a:ext cx="7613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A77500-6E1A-4155-AB21-0F75D47AEAE1}"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93%</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7">
              <xdr:nvSpPr>
                <xdr:cNvPr id="51" name="Conector 50"/>
                <xdr:cNvSpPr/>
              </xdr:nvSpPr>
              <xdr:spPr>
                <a:xfrm>
                  <a:off x="8915757" y="2076476"/>
                  <a:ext cx="642004" cy="33743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33DFBE-DF40-4688-AD9C-41743040904F}"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grpSp>
            <xdr:nvGrpSpPr>
              <xdr:cNvPr id="70" name="Grupo 69"/>
              <xdr:cNvGrpSpPr/>
            </xdr:nvGrpSpPr>
            <xdr:grpSpPr>
              <a:xfrm>
                <a:off x="9331990" y="2694587"/>
                <a:ext cx="907813" cy="1297108"/>
                <a:chOff x="9331990" y="2694587"/>
                <a:chExt cx="907813" cy="1297108"/>
              </a:xfrm>
            </xdr:grpSpPr>
            <xdr:grpSp>
              <xdr:nvGrpSpPr>
                <xdr:cNvPr id="68" name="Grupo 67"/>
                <xdr:cNvGrpSpPr/>
              </xdr:nvGrpSpPr>
              <xdr:grpSpPr>
                <a:xfrm>
                  <a:off x="9331990" y="2694587"/>
                  <a:ext cx="907813" cy="1297108"/>
                  <a:chOff x="9331990" y="2523137"/>
                  <a:chExt cx="907813" cy="1297108"/>
                </a:xfrm>
              </xdr:grpSpPr>
              <xdr:cxnSp macro="">
                <xdr:nvCxnSpPr>
                  <xdr:cNvPr id="58" name="Conector recto de flecha 57"/>
                  <xdr:cNvCxnSpPr/>
                </xdr:nvCxnSpPr>
                <xdr:spPr>
                  <a:xfrm>
                    <a:off x="9422136" y="3163767"/>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onector recto de flecha 63"/>
                  <xdr:cNvCxnSpPr/>
                </xdr:nvCxnSpPr>
                <xdr:spPr>
                  <a:xfrm>
                    <a:off x="9331990" y="3608507"/>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CuadroTexto 64"/>
                  <xdr:cNvSpPr txBox="1"/>
                </xdr:nvSpPr>
                <xdr:spPr>
                  <a:xfrm>
                    <a:off x="9677223" y="2938103"/>
                    <a:ext cx="56258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 EST</a:t>
                    </a:r>
                    <a:endParaRPr lang="es-CO" sz="1100">
                      <a:solidFill>
                        <a:schemeClr val="bg1"/>
                      </a:solidFill>
                    </a:endParaRPr>
                  </a:p>
                </xdr:txBody>
              </xdr:sp>
              <xdr:sp macro="" textlink="">
                <xdr:nvSpPr>
                  <xdr:cNvPr id="66" name="CuadroTexto 65"/>
                  <xdr:cNvSpPr txBox="1"/>
                </xdr:nvSpPr>
                <xdr:spPr>
                  <a:xfrm>
                    <a:off x="9574616" y="3412885"/>
                    <a:ext cx="644961" cy="407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67" name="CuadroTexto 66"/>
                  <xdr:cNvSpPr txBox="1"/>
                </xdr:nvSpPr>
                <xdr:spPr>
                  <a:xfrm>
                    <a:off x="9508653" y="2523137"/>
                    <a:ext cx="349350" cy="23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0FF00"/>
                        </a:solidFill>
                      </a:rPr>
                      <a:t>Meta</a:t>
                    </a:r>
                  </a:p>
                </xdr:txBody>
              </xdr:sp>
            </xdr:grpSp>
            <xdr:sp macro="" textlink="">
              <xdr:nvSpPr>
                <xdr:cNvPr id="69" name="Hexágono 68"/>
                <xdr:cNvSpPr/>
              </xdr:nvSpPr>
              <xdr:spPr>
                <a:xfrm>
                  <a:off x="9933720" y="2708009"/>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
          <xdr:nvSpPr>
            <xdr:cNvPr id="175" name="174 CuadroTexto"/>
            <xdr:cNvSpPr txBox="1"/>
          </xdr:nvSpPr>
          <xdr:spPr>
            <a:xfrm>
              <a:off x="12132469" y="2405063"/>
              <a:ext cx="1059656" cy="309562"/>
            </a:xfrm>
            <a:prstGeom prst="rect">
              <a:avLst/>
            </a:prstGeom>
            <a:solidFill>
              <a:schemeClr val="lt1"/>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ESTRATÉGICO</a:t>
              </a:r>
            </a:p>
          </xdr:txBody>
        </xdr:sp>
        <xdr:sp macro="" textlink="$N$27">
          <xdr:nvSpPr>
            <xdr:cNvPr id="176" name="175 Conector"/>
            <xdr:cNvSpPr/>
          </xdr:nvSpPr>
          <xdr:spPr>
            <a:xfrm>
              <a:off x="7448550" y="261940"/>
              <a:ext cx="933450" cy="319747"/>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0E624CD5-9765-4A65-A454-93292D68AE21}" type="TxLink">
                <a:rPr lang="en-US" sz="18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32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sp macro="" textlink="$O$27">
          <xdr:nvSpPr>
            <xdr:cNvPr id="177" name="176 Conector"/>
            <xdr:cNvSpPr/>
          </xdr:nvSpPr>
          <xdr:spPr>
            <a:xfrm>
              <a:off x="8067673" y="71440"/>
              <a:ext cx="1052513" cy="319747"/>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6276B25C-C3D0-413E-B789-441769200363}" type="TxLink">
                <a:rPr lang="en-US" sz="18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48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cxnSp macro="">
          <xdr:nvCxnSpPr>
            <xdr:cNvPr id="178" name="Conector recto de flecha 57"/>
            <xdr:cNvCxnSpPr/>
          </xdr:nvCxnSpPr>
          <xdr:spPr>
            <a:xfrm>
              <a:off x="5388768" y="3619504"/>
              <a:ext cx="433258"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9" name="Conector recto de flecha 63"/>
            <xdr:cNvCxnSpPr/>
          </xdr:nvCxnSpPr>
          <xdr:spPr>
            <a:xfrm>
              <a:off x="5376862" y="4083846"/>
              <a:ext cx="433258"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0" name="CuadroTexto 64"/>
            <xdr:cNvSpPr txBox="1"/>
          </xdr:nvSpPr>
          <xdr:spPr>
            <a:xfrm>
              <a:off x="5853112" y="3345657"/>
              <a:ext cx="913919" cy="498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FFFF00"/>
                  </a:solidFill>
                </a:rPr>
                <a:t>Logro</a:t>
              </a:r>
              <a:r>
                <a:rPr lang="es-CO" sz="1100" baseline="0">
                  <a:solidFill>
                    <a:srgbClr val="FFFF00"/>
                  </a:solidFill>
                </a:rPr>
                <a:t> de objetivo EST</a:t>
              </a:r>
              <a:endParaRPr lang="es-CO" sz="1100">
                <a:solidFill>
                  <a:srgbClr val="FFFF00"/>
                </a:solidFill>
              </a:endParaRPr>
            </a:p>
          </xdr:txBody>
        </xdr:sp>
        <xdr:sp macro="" textlink="">
          <xdr:nvSpPr>
            <xdr:cNvPr id="181" name="180 CuadroTexto"/>
            <xdr:cNvSpPr txBox="1"/>
          </xdr:nvSpPr>
          <xdr:spPr>
            <a:xfrm>
              <a:off x="5367338" y="2509838"/>
              <a:ext cx="1059656" cy="309562"/>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s-CO" sz="1100" b="1">
                  <a:solidFill>
                    <a:schemeClr val="dk1"/>
                  </a:solidFill>
                  <a:latin typeface="+mn-lt"/>
                  <a:ea typeface="+mn-ea"/>
                  <a:cs typeface="+mn-cs"/>
                </a:rPr>
                <a:t> DE  PROCESO</a:t>
              </a:r>
            </a:p>
          </xdr:txBody>
        </xdr:sp>
        <xdr:sp macro="" textlink="">
          <xdr:nvSpPr>
            <xdr:cNvPr id="182" name="CuadroTexto 65"/>
            <xdr:cNvSpPr txBox="1"/>
          </xdr:nvSpPr>
          <xdr:spPr>
            <a:xfrm>
              <a:off x="5841205" y="3857628"/>
              <a:ext cx="1047748" cy="441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9900CC"/>
                  </a:solidFill>
                </a:rPr>
                <a:t>Promedio</a:t>
              </a:r>
              <a:r>
                <a:rPr lang="es-CO" sz="1100" baseline="0">
                  <a:solidFill>
                    <a:srgbClr val="9900CC"/>
                  </a:solidFill>
                </a:rPr>
                <a:t> de cumplimiento</a:t>
              </a:r>
              <a:endParaRPr lang="es-CO" sz="1100">
                <a:solidFill>
                  <a:srgbClr val="9900CC"/>
                </a:solidFill>
              </a:endParaRPr>
            </a:p>
          </xdr:txBody>
        </xdr:sp>
        <xdr:sp macro="" textlink="">
          <xdr:nvSpPr>
            <xdr:cNvPr id="183" name="CuadroTexto 66"/>
            <xdr:cNvSpPr txBox="1"/>
          </xdr:nvSpPr>
          <xdr:spPr>
            <a:xfrm>
              <a:off x="5853112" y="3000378"/>
              <a:ext cx="567524" cy="258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b="1">
                  <a:solidFill>
                    <a:srgbClr val="FF33CC"/>
                  </a:solidFill>
                </a:rPr>
                <a:t>Meta</a:t>
              </a:r>
            </a:p>
          </xdr:txBody>
        </xdr:sp>
      </xdr:grpSp>
      <xdr:sp macro="" textlink="IND.2023!I15:I16">
        <xdr:nvSpPr>
          <xdr:cNvPr id="184" name="Hexágono 38"/>
          <xdr:cNvSpPr/>
        </xdr:nvSpPr>
        <xdr:spPr>
          <a:xfrm>
            <a:off x="10567988" y="28694065"/>
            <a:ext cx="1236824" cy="815029"/>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8315AEB-54E9-4129-9522-33B53AA2534B}"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87%</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clientData/>
  </xdr:twoCellAnchor>
  <xdr:twoCellAnchor>
    <xdr:from>
      <xdr:col>0</xdr:col>
      <xdr:colOff>0</xdr:colOff>
      <xdr:row>61</xdr:row>
      <xdr:rowOff>0</xdr:rowOff>
    </xdr:from>
    <xdr:to>
      <xdr:col>11</xdr:col>
      <xdr:colOff>228844</xdr:colOff>
      <xdr:row>83</xdr:row>
      <xdr:rowOff>60600</xdr:rowOff>
    </xdr:to>
    <xdr:grpSp>
      <xdr:nvGrpSpPr>
        <xdr:cNvPr id="196" name="195 Grupo"/>
        <xdr:cNvGrpSpPr/>
      </xdr:nvGrpSpPr>
      <xdr:grpSpPr>
        <a:xfrm>
          <a:off x="0" y="12394406"/>
          <a:ext cx="7956000" cy="4251600"/>
          <a:chOff x="0" y="29813250"/>
          <a:chExt cx="7957953" cy="4251600"/>
        </a:xfrm>
      </xdr:grpSpPr>
      <xdr:grpSp>
        <xdr:nvGrpSpPr>
          <xdr:cNvPr id="50" name="49 Grupo"/>
          <xdr:cNvGrpSpPr/>
        </xdr:nvGrpSpPr>
        <xdr:grpSpPr>
          <a:xfrm>
            <a:off x="0" y="29813250"/>
            <a:ext cx="7957953" cy="4251600"/>
            <a:chOff x="8501063" y="0"/>
            <a:chExt cx="7957953" cy="4251600"/>
          </a:xfrm>
        </xdr:grpSpPr>
        <xdr:grpSp>
          <xdr:nvGrpSpPr>
            <xdr:cNvPr id="45" name="Grupo 44"/>
            <xdr:cNvGrpSpPr/>
          </xdr:nvGrpSpPr>
          <xdr:grpSpPr>
            <a:xfrm>
              <a:off x="8501063" y="0"/>
              <a:ext cx="7956000" cy="4251600"/>
              <a:chOff x="10557443" y="142875"/>
              <a:chExt cx="5076825" cy="3924300"/>
            </a:xfrm>
          </xdr:grpSpPr>
          <xdr:graphicFrame macro="">
            <xdr:nvGraphicFramePr>
              <xdr:cNvPr id="13" name="Gráfico 12"/>
              <xdr:cNvGraphicFramePr/>
            </xdr:nvGraphicFramePr>
            <xdr:xfrm>
              <a:off x="10557443" y="142875"/>
              <a:ext cx="5076825" cy="3924000"/>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44" name="Grupo 43"/>
              <xdr:cNvGrpSpPr/>
            </xdr:nvGrpSpPr>
            <xdr:grpSpPr>
              <a:xfrm>
                <a:off x="10620375" y="2219923"/>
                <a:ext cx="4100514" cy="1847252"/>
                <a:chOff x="10620375" y="2219923"/>
                <a:chExt cx="4100514" cy="1847252"/>
              </a:xfrm>
            </xdr:grpSpPr>
            <xdr:sp macro="" textlink="">
              <xdr:nvSpPr>
                <xdr:cNvPr id="14" name="CuadroTexto 13"/>
                <xdr:cNvSpPr txBox="1"/>
              </xdr:nvSpPr>
              <xdr:spPr>
                <a:xfrm>
                  <a:off x="11970584" y="2707402"/>
                  <a:ext cx="2172893" cy="43758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chemeClr val="bg1"/>
                      </a:solidFill>
                      <a:latin typeface="Arial Rounded MT Bold" panose="020F0704030504030204" pitchFamily="34" charset="0"/>
                    </a:rPr>
                    <a:t>CUMPLIMIENTO DEL OBJETIVO DE GESTIÓN JURÍDICA </a:t>
                  </a:r>
                </a:p>
              </xdr:txBody>
            </xdr:sp>
            <xdr:sp macro="" textlink="IND.2023!I20:I20">
              <xdr:nvSpPr>
                <xdr:cNvPr id="41" name="Hexágono 40"/>
                <xdr:cNvSpPr/>
              </xdr:nvSpPr>
              <xdr:spPr>
                <a:xfrm>
                  <a:off x="13366662" y="3260699"/>
                  <a:ext cx="73123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4148D8-8376-4592-B37D-018F14F0ADAF}"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9">
              <xdr:nvSpPr>
                <xdr:cNvPr id="52" name="Conector 51"/>
                <xdr:cNvSpPr/>
              </xdr:nvSpPr>
              <xdr:spPr>
                <a:xfrm>
                  <a:off x="14052835" y="2219923"/>
                  <a:ext cx="668054" cy="417607"/>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EAE2B962-A50D-46A9-9BE9-2D6756526CD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nvGrpSpPr>
                <xdr:cNvPr id="71" name="Grupo 70"/>
                <xdr:cNvGrpSpPr/>
              </xdr:nvGrpSpPr>
              <xdr:grpSpPr>
                <a:xfrm>
                  <a:off x="10620375" y="2781300"/>
                  <a:ext cx="1099493" cy="1285875"/>
                  <a:chOff x="5448300" y="2714625"/>
                  <a:chExt cx="1099493" cy="1285875"/>
                </a:xfrm>
              </xdr:grpSpPr>
              <xdr:grpSp>
                <xdr:nvGrpSpPr>
                  <xdr:cNvPr id="72" name="Grupo 71"/>
                  <xdr:cNvGrpSpPr/>
                </xdr:nvGrpSpPr>
                <xdr:grpSpPr>
                  <a:xfrm>
                    <a:off x="5476875" y="2714625"/>
                    <a:ext cx="1070918" cy="1285875"/>
                    <a:chOff x="5476875" y="2543175"/>
                    <a:chExt cx="1070918" cy="1285875"/>
                  </a:xfrm>
                </xdr:grpSpPr>
                <xdr:cxnSp macro="">
                  <xdr:nvCxnSpPr>
                    <xdr:cNvPr id="74" name="Conector recto de flecha 73"/>
                    <xdr:cNvCxnSpPr/>
                  </xdr:nvCxnSpPr>
                  <xdr:spPr>
                    <a:xfrm>
                      <a:off x="5486400" y="3152775"/>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onector recto de flecha 74"/>
                    <xdr:cNvCxnSpPr/>
                  </xdr:nvCxnSpPr>
                  <xdr:spPr>
                    <a:xfrm>
                      <a:off x="5476875" y="3619500"/>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CuadroTexto 75"/>
                    <xdr:cNvSpPr txBox="1"/>
                  </xdr:nvSpPr>
                  <xdr:spPr>
                    <a:xfrm>
                      <a:off x="574335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FFFF00"/>
                          </a:solidFill>
                        </a:rPr>
                        <a:t>Logro</a:t>
                      </a:r>
                      <a:r>
                        <a:rPr lang="es-CO" sz="1100" baseline="0">
                          <a:solidFill>
                            <a:srgbClr val="FFFF00"/>
                          </a:solidFill>
                        </a:rPr>
                        <a:t> de objetivo PRO</a:t>
                      </a:r>
                      <a:endParaRPr lang="es-CO" sz="1100">
                        <a:solidFill>
                          <a:srgbClr val="FFFF00"/>
                        </a:solidFill>
                      </a:endParaRPr>
                    </a:p>
                  </xdr:txBody>
                </xdr:sp>
                <xdr:sp macro="" textlink="">
                  <xdr:nvSpPr>
                    <xdr:cNvPr id="77" name="CuadroTexto 76"/>
                    <xdr:cNvSpPr txBox="1"/>
                  </xdr:nvSpPr>
                  <xdr:spPr>
                    <a:xfrm>
                      <a:off x="5710923" y="3390900"/>
                      <a:ext cx="83687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9900CC"/>
                          </a:solidFill>
                        </a:rPr>
                        <a:t>Promedio</a:t>
                      </a:r>
                      <a:r>
                        <a:rPr lang="es-CO" sz="1100" baseline="0">
                          <a:solidFill>
                            <a:srgbClr val="9900CC"/>
                          </a:solidFill>
                        </a:rPr>
                        <a:t> de cumplimiento PRO</a:t>
                      </a:r>
                      <a:endParaRPr lang="es-CO" sz="1100">
                        <a:solidFill>
                          <a:srgbClr val="9900CC"/>
                        </a:solidFill>
                      </a:endParaRPr>
                    </a:p>
                  </xdr:txBody>
                </xdr:sp>
                <xdr:sp macro="" textlink="">
                  <xdr:nvSpPr>
                    <xdr:cNvPr id="78" name="CuadroTexto 77"/>
                    <xdr:cNvSpPr txBox="1"/>
                  </xdr:nvSpPr>
                  <xdr:spPr>
                    <a:xfrm>
                      <a:off x="5754693"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FF33CC"/>
                            </a:solidFill>
                          </a:ln>
                          <a:solidFill>
                            <a:srgbClr val="00FF00"/>
                          </a:solidFill>
                        </a:rPr>
                        <a:t>Meta PRO</a:t>
                      </a:r>
                    </a:p>
                  </xdr:txBody>
                </xdr:sp>
              </xdr:grpSp>
              <xdr:sp macro="" textlink="">
                <xdr:nvSpPr>
                  <xdr:cNvPr id="73" name="Hexágono 72"/>
                  <xdr:cNvSpPr/>
                </xdr:nvSpPr>
                <xdr:spPr>
                  <a:xfrm>
                    <a:off x="5448300" y="2757680"/>
                    <a:ext cx="266700" cy="328420"/>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grpSp>
        <xdr:grpSp>
          <xdr:nvGrpSpPr>
            <xdr:cNvPr id="12" name="11 Grupo"/>
            <xdr:cNvGrpSpPr/>
          </xdr:nvGrpSpPr>
          <xdr:grpSpPr>
            <a:xfrm>
              <a:off x="10941844" y="1774031"/>
              <a:ext cx="5517172" cy="2451132"/>
              <a:chOff x="10941844" y="1774031"/>
              <a:chExt cx="5517172" cy="2451132"/>
            </a:xfrm>
          </xdr:grpSpPr>
          <xdr:sp macro="" textlink="">
            <xdr:nvSpPr>
              <xdr:cNvPr id="188" name="CuadroTexto 77"/>
              <xdr:cNvSpPr txBox="1"/>
            </xdr:nvSpPr>
            <xdr:spPr>
              <a:xfrm>
                <a:off x="15585283" y="2976562"/>
                <a:ext cx="86575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0FF00"/>
                    </a:solidFill>
                  </a:rPr>
                  <a:t>Meta EST</a:t>
                </a:r>
              </a:p>
            </xdr:txBody>
          </xdr:sp>
          <xdr:cxnSp macro="">
            <xdr:nvCxnSpPr>
              <xdr:cNvPr id="189" name="Conector recto de flecha 73"/>
              <xdr:cNvCxnSpPr/>
            </xdr:nvCxnSpPr>
            <xdr:spPr>
              <a:xfrm>
                <a:off x="15168566" y="3536157"/>
                <a:ext cx="417951"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0" name="CuadroTexto 75"/>
              <xdr:cNvSpPr txBox="1"/>
            </xdr:nvSpPr>
            <xdr:spPr>
              <a:xfrm>
                <a:off x="15442412" y="3309938"/>
                <a:ext cx="988217" cy="474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xdr:txBody>
          </xdr:sp>
          <xdr:sp macro="" textlink="">
            <xdr:nvSpPr>
              <xdr:cNvPr id="191" name="CuadroTexto 76"/>
              <xdr:cNvSpPr txBox="1"/>
            </xdr:nvSpPr>
            <xdr:spPr>
              <a:xfrm>
                <a:off x="15192375" y="3750470"/>
                <a:ext cx="1266641" cy="474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xdr:txBody>
          </xdr:sp>
          <xdr:cxnSp macro="">
            <xdr:nvCxnSpPr>
              <xdr:cNvPr id="192" name="Conector recto de flecha 74"/>
              <xdr:cNvCxnSpPr/>
            </xdr:nvCxnSpPr>
            <xdr:spPr>
              <a:xfrm>
                <a:off x="14942346" y="3940969"/>
                <a:ext cx="417951"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IND.2023!I20:I20">
            <xdr:nvSpPr>
              <xdr:cNvPr id="193" name="Hexágono 40"/>
              <xdr:cNvSpPr/>
            </xdr:nvSpPr>
            <xdr:spPr>
              <a:xfrm>
                <a:off x="10941844" y="3381376"/>
                <a:ext cx="1145926" cy="815234"/>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4148D8-8376-4592-B37D-018F14F0ADAF}"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N$29">
            <xdr:nvSpPr>
              <xdr:cNvPr id="194" name="193 Conector"/>
              <xdr:cNvSpPr/>
            </xdr:nvSpPr>
            <xdr:spPr>
              <a:xfrm>
                <a:off x="14370844" y="1785937"/>
                <a:ext cx="1025707" cy="36339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A5163980-12C2-465E-9CFC-8FD0AA816113}" type="TxLink">
                  <a:rPr lang="en-US" sz="18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32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sp macro="" textlink="$O$29">
            <xdr:nvSpPr>
              <xdr:cNvPr id="195" name="194 Conector"/>
              <xdr:cNvSpPr/>
            </xdr:nvSpPr>
            <xdr:spPr>
              <a:xfrm>
                <a:off x="15120938" y="1774031"/>
                <a:ext cx="940593" cy="36339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C1488639-5764-40F5-BC2D-717DD1E2D307}" type="TxLink">
                  <a:rPr lang="en-US" sz="18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48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grpSp>
      </xdr:grpSp>
      <xdr:sp macro="" textlink="">
        <xdr:nvSpPr>
          <xdr:cNvPr id="185" name="Hexágono 72"/>
          <xdr:cNvSpPr/>
        </xdr:nvSpPr>
        <xdr:spPr>
          <a:xfrm>
            <a:off x="6798469" y="32813626"/>
            <a:ext cx="417951" cy="333374"/>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clientData/>
  </xdr:twoCellAnchor>
  <xdr:twoCellAnchor>
    <xdr:from>
      <xdr:col>8</xdr:col>
      <xdr:colOff>357187</xdr:colOff>
      <xdr:row>48</xdr:row>
      <xdr:rowOff>1</xdr:rowOff>
    </xdr:from>
    <xdr:to>
      <xdr:col>10</xdr:col>
      <xdr:colOff>238124</xdr:colOff>
      <xdr:row>49</xdr:row>
      <xdr:rowOff>172900</xdr:rowOff>
    </xdr:to>
    <xdr:sp macro="" textlink="$O$26">
      <xdr:nvSpPr>
        <xdr:cNvPr id="197" name="196 Conector"/>
        <xdr:cNvSpPr/>
      </xdr:nvSpPr>
      <xdr:spPr>
        <a:xfrm>
          <a:off x="6262687" y="27443907"/>
          <a:ext cx="940593" cy="36339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A7330611-9A0C-40CF-9C43-EED44728FCFF}" type="TxLink">
            <a:rPr lang="en-US" sz="14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60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clientData/>
  </xdr:twoCellAnchor>
  <xdr:twoCellAnchor>
    <xdr:from>
      <xdr:col>8</xdr:col>
      <xdr:colOff>23813</xdr:colOff>
      <xdr:row>43</xdr:row>
      <xdr:rowOff>47625</xdr:rowOff>
    </xdr:from>
    <xdr:to>
      <xdr:col>9</xdr:col>
      <xdr:colOff>561364</xdr:colOff>
      <xdr:row>45</xdr:row>
      <xdr:rowOff>30024</xdr:rowOff>
    </xdr:to>
    <xdr:sp macro="" textlink="$N$26">
      <xdr:nvSpPr>
        <xdr:cNvPr id="198" name="197 Conector"/>
        <xdr:cNvSpPr/>
      </xdr:nvSpPr>
      <xdr:spPr>
        <a:xfrm>
          <a:off x="5929313" y="26539031"/>
          <a:ext cx="1025707" cy="36339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4E9971E6-D8FE-466C-A3C0-77B0F3F0E1BB}" type="TxLink">
            <a:rPr lang="en-US" sz="20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54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clientData/>
  </xdr:twoCellAnchor>
  <xdr:twoCellAnchor>
    <xdr:from>
      <xdr:col>0</xdr:col>
      <xdr:colOff>83344</xdr:colOff>
      <xdr:row>74</xdr:row>
      <xdr:rowOff>0</xdr:rowOff>
    </xdr:from>
    <xdr:to>
      <xdr:col>0</xdr:col>
      <xdr:colOff>1154907</xdr:colOff>
      <xdr:row>75</xdr:row>
      <xdr:rowOff>83344</xdr:rowOff>
    </xdr:to>
    <xdr:sp macro="" textlink="">
      <xdr:nvSpPr>
        <xdr:cNvPr id="199" name="198 CuadroTexto"/>
        <xdr:cNvSpPr txBox="1"/>
      </xdr:nvSpPr>
      <xdr:spPr>
        <a:xfrm>
          <a:off x="83344" y="32396906"/>
          <a:ext cx="1071563" cy="273844"/>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DE PROCESO</a:t>
          </a:r>
        </a:p>
      </xdr:txBody>
    </xdr:sp>
    <xdr:clientData/>
  </xdr:twoCellAnchor>
  <xdr:twoCellAnchor>
    <xdr:from>
      <xdr:col>9</xdr:col>
      <xdr:colOff>428626</xdr:colOff>
      <xdr:row>74</xdr:row>
      <xdr:rowOff>107156</xdr:rowOff>
    </xdr:from>
    <xdr:to>
      <xdr:col>11</xdr:col>
      <xdr:colOff>154782</xdr:colOff>
      <xdr:row>76</xdr:row>
      <xdr:rowOff>35718</xdr:rowOff>
    </xdr:to>
    <xdr:sp macro="" textlink="">
      <xdr:nvSpPr>
        <xdr:cNvPr id="200" name="199 CuadroTexto"/>
        <xdr:cNvSpPr txBox="1"/>
      </xdr:nvSpPr>
      <xdr:spPr>
        <a:xfrm>
          <a:off x="6822282" y="32504062"/>
          <a:ext cx="1059656" cy="309562"/>
        </a:xfrm>
        <a:prstGeom prst="rect">
          <a:avLst/>
        </a:prstGeom>
        <a:solidFill>
          <a:schemeClr val="lt1"/>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ESTRATÉGICO</a:t>
          </a:r>
        </a:p>
      </xdr:txBody>
    </xdr:sp>
    <xdr:clientData/>
  </xdr:twoCellAnchor>
  <xdr:twoCellAnchor>
    <xdr:from>
      <xdr:col>12</xdr:col>
      <xdr:colOff>7138</xdr:colOff>
      <xdr:row>61</xdr:row>
      <xdr:rowOff>11906</xdr:rowOff>
    </xdr:from>
    <xdr:to>
      <xdr:col>22</xdr:col>
      <xdr:colOff>343138</xdr:colOff>
      <xdr:row>83</xdr:row>
      <xdr:rowOff>72506</xdr:rowOff>
    </xdr:to>
    <xdr:grpSp>
      <xdr:nvGrpSpPr>
        <xdr:cNvPr id="214" name="213 Grupo"/>
        <xdr:cNvGrpSpPr/>
      </xdr:nvGrpSpPr>
      <xdr:grpSpPr>
        <a:xfrm>
          <a:off x="8317701" y="12406312"/>
          <a:ext cx="7956000" cy="4251600"/>
          <a:chOff x="8305796" y="29932312"/>
          <a:chExt cx="7974626" cy="4251600"/>
        </a:xfrm>
      </xdr:grpSpPr>
      <xdr:grpSp>
        <xdr:nvGrpSpPr>
          <xdr:cNvPr id="211" name="210 Grupo"/>
          <xdr:cNvGrpSpPr/>
        </xdr:nvGrpSpPr>
        <xdr:grpSpPr>
          <a:xfrm>
            <a:off x="8305796" y="29932312"/>
            <a:ext cx="7974626" cy="4251600"/>
            <a:chOff x="18926172" y="535781"/>
            <a:chExt cx="7974626" cy="4251600"/>
          </a:xfrm>
        </xdr:grpSpPr>
        <xdr:grpSp>
          <xdr:nvGrpSpPr>
            <xdr:cNvPr id="210" name="209 Grupo"/>
            <xdr:cNvGrpSpPr/>
          </xdr:nvGrpSpPr>
          <xdr:grpSpPr>
            <a:xfrm>
              <a:off x="18926172" y="535781"/>
              <a:ext cx="7974626" cy="4251600"/>
              <a:chOff x="18926172" y="535781"/>
              <a:chExt cx="7974626" cy="4251600"/>
            </a:xfrm>
          </xdr:grpSpPr>
          <xdr:grpSp>
            <xdr:nvGrpSpPr>
              <xdr:cNvPr id="55" name="Grupo 54"/>
              <xdr:cNvGrpSpPr/>
            </xdr:nvGrpSpPr>
            <xdr:grpSpPr>
              <a:xfrm>
                <a:off x="18926172" y="535781"/>
                <a:ext cx="7956000" cy="4251600"/>
                <a:chOff x="9422750" y="4385829"/>
                <a:chExt cx="5076825" cy="3933525"/>
              </a:xfrm>
            </xdr:grpSpPr>
            <xdr:graphicFrame macro="">
              <xdr:nvGraphicFramePr>
                <xdr:cNvPr id="10" name="Gráfico 9"/>
                <xdr:cNvGraphicFramePr/>
              </xdr:nvGraphicFramePr>
              <xdr:xfrm>
                <a:off x="9422750" y="4385829"/>
                <a:ext cx="5076825" cy="393352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1" name="CuadroTexto 10"/>
                <xdr:cNvSpPr txBox="1"/>
              </xdr:nvSpPr>
              <xdr:spPr>
                <a:xfrm>
                  <a:off x="10793348" y="6783637"/>
                  <a:ext cx="2286856" cy="49927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chemeClr val="bg1"/>
                      </a:solidFill>
                      <a:latin typeface="Arial Rounded MT Bold" panose="020F0704030504030204" pitchFamily="34" charset="0"/>
                    </a:rPr>
                    <a:t>CUMPLIMIENTO DEL OBJETIVOS DE GESTIÓN DE TECNOLOGÍA E INFORMÁTICA</a:t>
                  </a:r>
                </a:p>
              </xdr:txBody>
            </xdr:sp>
            <xdr:sp macro="" textlink="IND.2023!I17">
              <xdr:nvSpPr>
                <xdr:cNvPr id="40" name="Hexágono 39"/>
                <xdr:cNvSpPr/>
              </xdr:nvSpPr>
              <xdr:spPr>
                <a:xfrm>
                  <a:off x="12396425" y="7529072"/>
                  <a:ext cx="75341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DCFEEB3-27FF-48DF-95AB-5BEB30395863}" type="TxLink">
                    <a:rPr lang="en-US" sz="1800" b="1" i="0" u="none" strike="noStrike" cap="none" spc="0">
                      <a:ln w="10160">
                        <a:solidFill>
                          <a:srgbClr val="00FF00"/>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rgbClr val="00FF00"/>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79" name="Grupo 78"/>
                <xdr:cNvGrpSpPr/>
              </xdr:nvGrpSpPr>
              <xdr:grpSpPr>
                <a:xfrm>
                  <a:off x="9497508" y="6954740"/>
                  <a:ext cx="1162050" cy="1274861"/>
                  <a:chOff x="5420808" y="2725640"/>
                  <a:chExt cx="1162050" cy="1274861"/>
                </a:xfrm>
              </xdr:grpSpPr>
              <xdr:grpSp>
                <xdr:nvGrpSpPr>
                  <xdr:cNvPr id="80" name="Grupo 79"/>
                  <xdr:cNvGrpSpPr/>
                </xdr:nvGrpSpPr>
                <xdr:grpSpPr>
                  <a:xfrm>
                    <a:off x="5449383" y="2725640"/>
                    <a:ext cx="1133475" cy="1274861"/>
                    <a:chOff x="5449383" y="2554190"/>
                    <a:chExt cx="1133475" cy="1274861"/>
                  </a:xfrm>
                </xdr:grpSpPr>
                <xdr:cxnSp macro="">
                  <xdr:nvCxnSpPr>
                    <xdr:cNvPr id="82" name="Conector recto de flecha 81"/>
                    <xdr:cNvCxnSpPr/>
                  </xdr:nvCxnSpPr>
                  <xdr:spPr>
                    <a:xfrm>
                      <a:off x="5458908" y="3152774"/>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onector recto de flecha 82"/>
                    <xdr:cNvCxnSpPr/>
                  </xdr:nvCxnSpPr>
                  <xdr:spPr>
                    <a:xfrm>
                      <a:off x="5449383" y="3619500"/>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CuadroTexto 83"/>
                    <xdr:cNvSpPr txBox="1"/>
                  </xdr:nvSpPr>
                  <xdr:spPr>
                    <a:xfrm>
                      <a:off x="5655079" y="2938172"/>
                      <a:ext cx="695325" cy="494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FFFF00"/>
                          </a:solidFill>
                        </a:rPr>
                        <a:t>Logro</a:t>
                      </a:r>
                      <a:r>
                        <a:rPr lang="es-CO" sz="1100" baseline="0">
                          <a:solidFill>
                            <a:srgbClr val="FFFF00"/>
                          </a:solidFill>
                        </a:rPr>
                        <a:t> de objetivo PRO</a:t>
                      </a:r>
                      <a:endParaRPr lang="es-CO" sz="1100">
                        <a:solidFill>
                          <a:srgbClr val="FFFF00"/>
                        </a:solidFill>
                      </a:endParaRPr>
                    </a:p>
                  </xdr:txBody>
                </xdr:sp>
                <xdr:sp macro="" textlink="">
                  <xdr:nvSpPr>
                    <xdr:cNvPr id="85" name="CuadroTexto 84"/>
                    <xdr:cNvSpPr txBox="1"/>
                  </xdr:nvSpPr>
                  <xdr:spPr>
                    <a:xfrm>
                      <a:off x="5592258" y="3330167"/>
                      <a:ext cx="990600" cy="498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9900CC"/>
                          </a:solidFill>
                        </a:rPr>
                        <a:t>Promedio</a:t>
                      </a:r>
                      <a:r>
                        <a:rPr lang="es-CO" sz="1100" baseline="0">
                          <a:solidFill>
                            <a:srgbClr val="9900CC"/>
                          </a:solidFill>
                        </a:rPr>
                        <a:t> de cumplimiento PRO</a:t>
                      </a:r>
                      <a:endParaRPr lang="es-CO" sz="1100">
                        <a:solidFill>
                          <a:srgbClr val="9900CC"/>
                        </a:solidFill>
                      </a:endParaRPr>
                    </a:p>
                  </xdr:txBody>
                </xdr:sp>
                <xdr:sp macro="" textlink="">
                  <xdr:nvSpPr>
                    <xdr:cNvPr id="86" name="CuadroTexto 85"/>
                    <xdr:cNvSpPr txBox="1"/>
                  </xdr:nvSpPr>
                  <xdr:spPr>
                    <a:xfrm>
                      <a:off x="5674015" y="2554190"/>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solidFill>
                            <a:srgbClr val="FF33CC"/>
                          </a:solidFill>
                        </a:rPr>
                        <a:t>Meta PRO</a:t>
                      </a:r>
                    </a:p>
                  </xdr:txBody>
                </xdr:sp>
              </xdr:grpSp>
              <xdr:sp macro="" textlink="">
                <xdr:nvSpPr>
                  <xdr:cNvPr id="81" name="Hexágono 80"/>
                  <xdr:cNvSpPr/>
                </xdr:nvSpPr>
                <xdr:spPr>
                  <a:xfrm>
                    <a:off x="5420808" y="2828925"/>
                    <a:ext cx="266700" cy="257175"/>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
            <xdr:nvSpPr>
              <xdr:cNvPr id="201" name="Hexágono 80"/>
              <xdr:cNvSpPr/>
            </xdr:nvSpPr>
            <xdr:spPr>
              <a:xfrm>
                <a:off x="25455563" y="3464720"/>
                <a:ext cx="417951" cy="277971"/>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sp macro="" textlink="">
            <xdr:nvSpPr>
              <xdr:cNvPr id="202" name="CuadroTexto 85"/>
              <xdr:cNvSpPr txBox="1"/>
            </xdr:nvSpPr>
            <xdr:spPr>
              <a:xfrm>
                <a:off x="26050875" y="3393281"/>
                <a:ext cx="833436" cy="366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0FF00"/>
                    </a:solidFill>
                  </a:rPr>
                  <a:t>Meta EST</a:t>
                </a:r>
              </a:p>
            </xdr:txBody>
          </xdr:sp>
          <xdr:cxnSp macro="">
            <xdr:nvCxnSpPr>
              <xdr:cNvPr id="203" name="Conector recto de flecha 81"/>
              <xdr:cNvCxnSpPr/>
            </xdr:nvCxnSpPr>
            <xdr:spPr>
              <a:xfrm>
                <a:off x="25455563" y="4036219"/>
                <a:ext cx="417951"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4" name="CuadroTexto 83"/>
              <xdr:cNvSpPr txBox="1"/>
            </xdr:nvSpPr>
            <xdr:spPr>
              <a:xfrm>
                <a:off x="25796079" y="3774280"/>
                <a:ext cx="1089659" cy="5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xdr:txBody>
          </xdr:sp>
          <xdr:sp macro="" textlink="">
            <xdr:nvSpPr>
              <xdr:cNvPr id="205" name="CuadroTexto 84"/>
              <xdr:cNvSpPr txBox="1"/>
            </xdr:nvSpPr>
            <xdr:spPr>
              <a:xfrm>
                <a:off x="25574625" y="4202907"/>
                <a:ext cx="1326173" cy="539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xdr:txBody>
          </xdr:sp>
          <xdr:cxnSp macro="">
            <xdr:nvCxnSpPr>
              <xdr:cNvPr id="206" name="Conector recto de flecha 82"/>
              <xdr:cNvCxnSpPr/>
            </xdr:nvCxnSpPr>
            <xdr:spPr>
              <a:xfrm>
                <a:off x="25443657" y="4429125"/>
                <a:ext cx="417951"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N$28">
            <xdr:nvSpPr>
              <xdr:cNvPr id="208" name="207 Conector"/>
              <xdr:cNvSpPr/>
            </xdr:nvSpPr>
            <xdr:spPr>
              <a:xfrm>
                <a:off x="25729406" y="2524125"/>
                <a:ext cx="1003331" cy="472268"/>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562ED6F-3017-4CBC-8D4D-68D66AA1465D}" type="TxLink">
                  <a:rPr lang="en-US" sz="1600" b="1" i="0" u="none" strike="noStrike" cap="none" spc="0">
                    <a:ln w="9525">
                      <a:solidFill>
                        <a:srgbClr val="FFFF00"/>
                      </a:solidFill>
                      <a:prstDash val="solid"/>
                    </a:ln>
                    <a:solidFill>
                      <a:srgbClr val="FFFF00"/>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rgbClr val="FFFF00"/>
                    </a:solidFill>
                    <a:prstDash val="solid"/>
                  </a:ln>
                  <a:solidFill>
                    <a:srgbClr val="FFFF00"/>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O$28">
            <xdr:nvSpPr>
              <xdr:cNvPr id="209" name="208 Conector"/>
              <xdr:cNvSpPr/>
            </xdr:nvSpPr>
            <xdr:spPr>
              <a:xfrm>
                <a:off x="25777032" y="2107407"/>
                <a:ext cx="1003331" cy="472268"/>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78E91FD2-7F7D-408C-AB00-3280B882E3C6}" type="TxLink">
                  <a:rPr lang="en-US" sz="1600" b="1" i="0" u="none" strike="noStrike" cap="none" spc="0">
                    <a:ln w="9525">
                      <a:solidFill>
                        <a:srgbClr val="9900CC"/>
                      </a:solidFill>
                      <a:prstDash val="solid"/>
                    </a:ln>
                    <a:solidFill>
                      <a:srgbClr val="9900CC"/>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rgbClr val="9900CC"/>
                    </a:solidFill>
                    <a:prstDash val="solid"/>
                  </a:ln>
                  <a:solidFill>
                    <a:srgbClr val="9900CC"/>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sp macro="" textlink="IND.2023!I18:I19">
          <xdr:nvSpPr>
            <xdr:cNvPr id="207" name="Hexágono 39"/>
            <xdr:cNvSpPr/>
          </xdr:nvSpPr>
          <xdr:spPr>
            <a:xfrm>
              <a:off x="20871657" y="3905251"/>
              <a:ext cx="1180685" cy="813322"/>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7E58276-CF9D-4FA4-B0B6-13E35A02B8ED}"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sp macro="" textlink="">
        <xdr:nvSpPr>
          <xdr:cNvPr id="212" name="211 CuadroTexto"/>
          <xdr:cNvSpPr txBox="1"/>
        </xdr:nvSpPr>
        <xdr:spPr>
          <a:xfrm>
            <a:off x="15156657" y="32444531"/>
            <a:ext cx="1059656" cy="309562"/>
          </a:xfrm>
          <a:prstGeom prst="rect">
            <a:avLst/>
          </a:prstGeom>
          <a:solidFill>
            <a:schemeClr val="lt1"/>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ESTRATÉGICO</a:t>
            </a:r>
          </a:p>
        </xdr:txBody>
      </xdr:sp>
      <xdr:sp macro="" textlink="">
        <xdr:nvSpPr>
          <xdr:cNvPr id="213" name="212 CuadroTexto"/>
          <xdr:cNvSpPr txBox="1"/>
        </xdr:nvSpPr>
        <xdr:spPr>
          <a:xfrm>
            <a:off x="8405813" y="32456437"/>
            <a:ext cx="1071563" cy="273844"/>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DE PROCESO</a:t>
            </a:r>
          </a:p>
        </xdr:txBody>
      </xdr:sp>
    </xdr:grpSp>
    <xdr:clientData/>
  </xdr:twoCellAnchor>
  <xdr:twoCellAnchor>
    <xdr:from>
      <xdr:col>0</xdr:col>
      <xdr:colOff>0</xdr:colOff>
      <xdr:row>85</xdr:row>
      <xdr:rowOff>14285</xdr:rowOff>
    </xdr:from>
    <xdr:to>
      <xdr:col>11</xdr:col>
      <xdr:colOff>228844</xdr:colOff>
      <xdr:row>107</xdr:row>
      <xdr:rowOff>74885</xdr:rowOff>
    </xdr:to>
    <xdr:grpSp>
      <xdr:nvGrpSpPr>
        <xdr:cNvPr id="230" name="229 Grupo"/>
        <xdr:cNvGrpSpPr/>
      </xdr:nvGrpSpPr>
      <xdr:grpSpPr>
        <a:xfrm>
          <a:off x="0" y="16980691"/>
          <a:ext cx="7956000" cy="4251600"/>
          <a:chOff x="0" y="34518599"/>
          <a:chExt cx="7990139" cy="3929063"/>
        </a:xfrm>
      </xdr:grpSpPr>
      <xdr:grpSp>
        <xdr:nvGrpSpPr>
          <xdr:cNvPr id="227" name="226 Grupo"/>
          <xdr:cNvGrpSpPr/>
        </xdr:nvGrpSpPr>
        <xdr:grpSpPr>
          <a:xfrm>
            <a:off x="0" y="34518599"/>
            <a:ext cx="7990139" cy="3929063"/>
            <a:chOff x="5379245" y="8384381"/>
            <a:chExt cx="7990139" cy="3929063"/>
          </a:xfrm>
        </xdr:grpSpPr>
        <xdr:grpSp>
          <xdr:nvGrpSpPr>
            <xdr:cNvPr id="226" name="225 Grupo"/>
            <xdr:cNvGrpSpPr/>
          </xdr:nvGrpSpPr>
          <xdr:grpSpPr>
            <a:xfrm>
              <a:off x="5379245" y="8384381"/>
              <a:ext cx="7990139" cy="3929063"/>
              <a:chOff x="5379245" y="8384381"/>
              <a:chExt cx="7990139" cy="3929063"/>
            </a:xfrm>
          </xdr:grpSpPr>
          <xdr:grpSp>
            <xdr:nvGrpSpPr>
              <xdr:cNvPr id="225" name="224 Grupo"/>
              <xdr:cNvGrpSpPr/>
            </xdr:nvGrpSpPr>
            <xdr:grpSpPr>
              <a:xfrm>
                <a:off x="5379245" y="8384381"/>
                <a:ext cx="7990139" cy="3929063"/>
                <a:chOff x="5379245" y="8384381"/>
                <a:chExt cx="7990139" cy="3929063"/>
              </a:xfrm>
            </xdr:grpSpPr>
            <xdr:graphicFrame macro="">
              <xdr:nvGraphicFramePr>
                <xdr:cNvPr id="19" name="Gráfico 18"/>
                <xdr:cNvGraphicFramePr/>
              </xdr:nvGraphicFramePr>
              <xdr:xfrm>
                <a:off x="5379245" y="8384381"/>
                <a:ext cx="7956000" cy="39243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0" name="CuadroTexto 19"/>
                <xdr:cNvSpPr txBox="1"/>
              </xdr:nvSpPr>
              <xdr:spPr>
                <a:xfrm>
                  <a:off x="7798594" y="10849937"/>
                  <a:ext cx="3190877" cy="52053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TÉCNICA</a:t>
                  </a:r>
                </a:p>
              </xdr:txBody>
            </xdr:sp>
            <xdr:grpSp>
              <xdr:nvGrpSpPr>
                <xdr:cNvPr id="97" name="Grupo 96"/>
                <xdr:cNvGrpSpPr/>
              </xdr:nvGrpSpPr>
              <xdr:grpSpPr>
                <a:xfrm>
                  <a:off x="5436578" y="11051381"/>
                  <a:ext cx="1742893" cy="1262063"/>
                  <a:chOff x="5404425" y="2714625"/>
                  <a:chExt cx="1070430" cy="1262063"/>
                </a:xfrm>
              </xdr:grpSpPr>
              <xdr:grpSp>
                <xdr:nvGrpSpPr>
                  <xdr:cNvPr id="98" name="Grupo 97"/>
                  <xdr:cNvGrpSpPr/>
                </xdr:nvGrpSpPr>
                <xdr:grpSpPr>
                  <a:xfrm>
                    <a:off x="5411063" y="2714625"/>
                    <a:ext cx="1063792" cy="1262063"/>
                    <a:chOff x="5411063" y="2543175"/>
                    <a:chExt cx="1063792" cy="1262063"/>
                  </a:xfrm>
                </xdr:grpSpPr>
                <xdr:cxnSp macro="">
                  <xdr:nvCxnSpPr>
                    <xdr:cNvPr id="100" name="Conector recto de flecha 99"/>
                    <xdr:cNvCxnSpPr/>
                  </xdr:nvCxnSpPr>
                  <xdr:spPr>
                    <a:xfrm>
                      <a:off x="5435213" y="3200400"/>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de flecha 100"/>
                    <xdr:cNvCxnSpPr/>
                  </xdr:nvCxnSpPr>
                  <xdr:spPr>
                    <a:xfrm>
                      <a:off x="5411063" y="3595688"/>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2" name="CuadroTexto 101"/>
                    <xdr:cNvSpPr txBox="1"/>
                  </xdr:nvSpPr>
                  <xdr:spPr>
                    <a:xfrm>
                      <a:off x="5667375" y="2905124"/>
                      <a:ext cx="695325" cy="493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FFFF00"/>
                          </a:solidFill>
                        </a:rPr>
                        <a:t>Logro</a:t>
                      </a:r>
                      <a:r>
                        <a:rPr lang="es-CO" sz="1100" baseline="0">
                          <a:solidFill>
                            <a:srgbClr val="FFFF00"/>
                          </a:solidFill>
                        </a:rPr>
                        <a:t> de objetivo PRO</a:t>
                      </a:r>
                      <a:endParaRPr lang="es-CO" sz="1100">
                        <a:solidFill>
                          <a:srgbClr val="FFFF00"/>
                        </a:solidFill>
                      </a:endParaRPr>
                    </a:p>
                  </xdr:txBody>
                </xdr:sp>
                <xdr:sp macro="" textlink="">
                  <xdr:nvSpPr>
                    <xdr:cNvPr id="103" name="CuadroTexto 102"/>
                    <xdr:cNvSpPr txBox="1"/>
                  </xdr:nvSpPr>
                  <xdr:spPr>
                    <a:xfrm>
                      <a:off x="5670486" y="3339684"/>
                      <a:ext cx="804369" cy="465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9900CC"/>
                          </a:solidFill>
                        </a:rPr>
                        <a:t>Promedio</a:t>
                      </a:r>
                      <a:r>
                        <a:rPr lang="es-CO" sz="1100" baseline="0">
                          <a:solidFill>
                            <a:srgbClr val="9900CC"/>
                          </a:solidFill>
                        </a:rPr>
                        <a:t> de cumplimiento PRO</a:t>
                      </a:r>
                      <a:endParaRPr lang="es-CO" sz="1100">
                        <a:solidFill>
                          <a:srgbClr val="9900CC"/>
                        </a:solidFill>
                      </a:endParaRPr>
                    </a:p>
                  </xdr:txBody>
                </xdr:sp>
                <xdr:sp macro="" textlink="">
                  <xdr:nvSpPr>
                    <xdr:cNvPr id="104" name="CuadroTexto 103"/>
                    <xdr:cNvSpPr txBox="1"/>
                  </xdr:nvSpPr>
                  <xdr:spPr>
                    <a:xfrm>
                      <a:off x="5663176" y="2543175"/>
                      <a:ext cx="519184"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b="1">
                          <a:solidFill>
                            <a:srgbClr val="FF33CC"/>
                          </a:solidFill>
                        </a:rPr>
                        <a:t>Meta PRO</a:t>
                      </a:r>
                    </a:p>
                  </xdr:txBody>
                </xdr:sp>
              </xdr:grpSp>
              <xdr:sp macro="" textlink="">
                <xdr:nvSpPr>
                  <xdr:cNvPr id="99" name="Hexágono 98"/>
                  <xdr:cNvSpPr/>
                </xdr:nvSpPr>
                <xdr:spPr>
                  <a:xfrm>
                    <a:off x="5404425" y="2828926"/>
                    <a:ext cx="236578" cy="273600"/>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1">
              <xdr:nvSpPr>
                <xdr:cNvPr id="166" name="Conector 165"/>
                <xdr:cNvSpPr/>
              </xdr:nvSpPr>
              <xdr:spPr>
                <a:xfrm>
                  <a:off x="11239031" y="9901141"/>
                  <a:ext cx="929157" cy="469203"/>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0B29AFF-ACDA-4D0C-A8DD-2ECF6CC9805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cxnSp macro="">
              <xdr:nvCxnSpPr>
                <xdr:cNvPr id="216" name="Conector recto de flecha 99"/>
                <xdr:cNvCxnSpPr/>
              </xdr:nvCxnSpPr>
              <xdr:spPr>
                <a:xfrm>
                  <a:off x="12046744" y="11634787"/>
                  <a:ext cx="434246"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7" name="Conector recto de flecha 100"/>
                <xdr:cNvCxnSpPr/>
              </xdr:nvCxnSpPr>
              <xdr:spPr>
                <a:xfrm>
                  <a:off x="11715750" y="12061031"/>
                  <a:ext cx="434246"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8" name="CuadroTexto 103"/>
                <xdr:cNvSpPr txBox="1"/>
              </xdr:nvSpPr>
              <xdr:spPr>
                <a:xfrm>
                  <a:off x="12596813" y="10989468"/>
                  <a:ext cx="74472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0FF00"/>
                      </a:solidFill>
                    </a:rPr>
                    <a:t>Meta EST</a:t>
                  </a:r>
                </a:p>
              </xdr:txBody>
            </xdr:sp>
            <xdr:sp macro="" textlink="">
              <xdr:nvSpPr>
                <xdr:cNvPr id="219" name="CuadroTexto 101"/>
                <xdr:cNvSpPr txBox="1"/>
              </xdr:nvSpPr>
              <xdr:spPr>
                <a:xfrm>
                  <a:off x="12237244" y="11360943"/>
                  <a:ext cx="1132140" cy="493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xdr:txBody>
            </xdr:sp>
            <xdr:sp macro="" textlink="">
              <xdr:nvSpPr>
                <xdr:cNvPr id="220" name="CuadroTexto 102"/>
                <xdr:cNvSpPr txBox="1"/>
              </xdr:nvSpPr>
              <xdr:spPr>
                <a:xfrm>
                  <a:off x="12084844" y="11822906"/>
                  <a:ext cx="1268368" cy="465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xdr:txBody>
            </xdr:sp>
            <xdr:sp macro="" textlink="IND.2023!I29:I32">
              <xdr:nvSpPr>
                <xdr:cNvPr id="221" name="Hexágono 42"/>
                <xdr:cNvSpPr/>
              </xdr:nvSpPr>
              <xdr:spPr>
                <a:xfrm>
                  <a:off x="7810501" y="11513344"/>
                  <a:ext cx="1192445" cy="752475"/>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B38C67-AC81-4F23-95F0-DE16C017592D}"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N$31">
              <xdr:nvSpPr>
                <xdr:cNvPr id="222" name="Conector 165"/>
                <xdr:cNvSpPr/>
              </xdr:nvSpPr>
              <xdr:spPr>
                <a:xfrm>
                  <a:off x="11858626" y="9953625"/>
                  <a:ext cx="929157" cy="469203"/>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F14FDB2E-A65D-4660-8E0D-94A4BF164BC6}" type="TxLink">
                    <a:rPr lang="en-US" sz="1600" b="1" i="0" u="none" strike="noStrike" cap="none" spc="0">
                      <a:ln w="9525">
                        <a:solidFill>
                          <a:srgbClr val="FFFF00"/>
                        </a:solidFill>
                        <a:prstDash val="solid"/>
                      </a:ln>
                      <a:solidFill>
                        <a:srgbClr val="FFFF00"/>
                      </a:solidFill>
                      <a:effectLst>
                        <a:glow rad="101600">
                          <a:schemeClr val="accent6">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rgbClr val="FFFF00"/>
                      </a:solidFill>
                      <a:prstDash val="solid"/>
                    </a:ln>
                    <a:solidFill>
                      <a:srgbClr val="FFFF00"/>
                    </a:solidFill>
                    <a:effectLst>
                      <a:glow rad="101600">
                        <a:schemeClr val="accent6">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B$31">
              <xdr:nvSpPr>
                <xdr:cNvPr id="223" name="Conector 165"/>
                <xdr:cNvSpPr/>
              </xdr:nvSpPr>
              <xdr:spPr>
                <a:xfrm>
                  <a:off x="10810875" y="8822531"/>
                  <a:ext cx="929157" cy="469203"/>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479385A7-3CFF-42C7-9428-67C4E396EA34}" type="TxLink">
                    <a:rPr lang="en-US" sz="16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O$31">
              <xdr:nvSpPr>
                <xdr:cNvPr id="224" name="Conector 165"/>
                <xdr:cNvSpPr/>
              </xdr:nvSpPr>
              <xdr:spPr>
                <a:xfrm>
                  <a:off x="11263313" y="10394156"/>
                  <a:ext cx="1024407" cy="469203"/>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D2EAD020-2A1F-4A43-9F75-35403C35F806}" type="TxLink">
                    <a:rPr lang="en-US" sz="1600" b="1" i="0" u="none" strike="noStrike" cap="none" spc="0">
                      <a:ln w="9525">
                        <a:solidFill>
                          <a:srgbClr val="9900CC"/>
                        </a:solidFill>
                        <a:prstDash val="solid"/>
                      </a:ln>
                      <a:solidFill>
                        <a:srgbClr val="9900CC"/>
                      </a:solidFill>
                      <a:effectLst>
                        <a:glow rad="63500">
                          <a:schemeClr val="accent3">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rgbClr val="9900CC"/>
                      </a:solidFill>
                      <a:prstDash val="solid"/>
                    </a:ln>
                    <a:solidFill>
                      <a:srgbClr val="9900CC"/>
                    </a:solidFill>
                    <a:effectLst>
                      <a:glow rad="63500">
                        <a:schemeClr val="accent3">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sp macro="" textlink="">
            <xdr:nvSpPr>
              <xdr:cNvPr id="215" name="Hexágono 98"/>
              <xdr:cNvSpPr/>
            </xdr:nvSpPr>
            <xdr:spPr>
              <a:xfrm>
                <a:off x="12227719" y="11048999"/>
                <a:ext cx="386621" cy="27384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IND.2023!I29:I32">
          <xdr:nvSpPr>
            <xdr:cNvPr id="43" name="Hexágono 42"/>
            <xdr:cNvSpPr/>
          </xdr:nvSpPr>
          <xdr:spPr>
            <a:xfrm>
              <a:off x="9887348" y="11510962"/>
              <a:ext cx="1192445"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B38C67-AC81-4F23-95F0-DE16C017592D}"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sp macro="" textlink="">
        <xdr:nvSpPr>
          <xdr:cNvPr id="228" name="227 CuadroTexto"/>
          <xdr:cNvSpPr txBox="1"/>
        </xdr:nvSpPr>
        <xdr:spPr>
          <a:xfrm>
            <a:off x="47625" y="36897469"/>
            <a:ext cx="1071563" cy="273844"/>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DE PROCESO</a:t>
            </a:r>
          </a:p>
        </xdr:txBody>
      </xdr:sp>
      <xdr:sp macro="" textlink="">
        <xdr:nvSpPr>
          <xdr:cNvPr id="229" name="228 CuadroTexto"/>
          <xdr:cNvSpPr txBox="1"/>
        </xdr:nvSpPr>
        <xdr:spPr>
          <a:xfrm>
            <a:off x="6869906" y="36802219"/>
            <a:ext cx="1059656" cy="309562"/>
          </a:xfrm>
          <a:prstGeom prst="rect">
            <a:avLst/>
          </a:prstGeom>
          <a:solidFill>
            <a:schemeClr val="lt1"/>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ESTRATÉGICO</a:t>
            </a:r>
          </a:p>
        </xdr:txBody>
      </xdr:sp>
    </xdr:grpSp>
    <xdr:clientData/>
  </xdr:twoCellAnchor>
  <xdr:twoCellAnchor>
    <xdr:from>
      <xdr:col>12</xdr:col>
      <xdr:colOff>23812</xdr:colOff>
      <xdr:row>85</xdr:row>
      <xdr:rowOff>2381</xdr:rowOff>
    </xdr:from>
    <xdr:to>
      <xdr:col>22</xdr:col>
      <xdr:colOff>359812</xdr:colOff>
      <xdr:row>107</xdr:row>
      <xdr:rowOff>62981</xdr:rowOff>
    </xdr:to>
    <xdr:grpSp>
      <xdr:nvGrpSpPr>
        <xdr:cNvPr id="244" name="243 Grupo"/>
        <xdr:cNvGrpSpPr/>
      </xdr:nvGrpSpPr>
      <xdr:grpSpPr>
        <a:xfrm>
          <a:off x="8334375" y="16968787"/>
          <a:ext cx="7956000" cy="4251600"/>
          <a:chOff x="8334375" y="34494787"/>
          <a:chExt cx="7958205" cy="4251600"/>
        </a:xfrm>
      </xdr:grpSpPr>
      <xdr:grpSp>
        <xdr:nvGrpSpPr>
          <xdr:cNvPr id="241" name="240 Grupo"/>
          <xdr:cNvGrpSpPr/>
        </xdr:nvGrpSpPr>
        <xdr:grpSpPr>
          <a:xfrm>
            <a:off x="8334375" y="34494787"/>
            <a:ext cx="7958205" cy="4251600"/>
            <a:chOff x="0" y="7622381"/>
            <a:chExt cx="7958205" cy="4251600"/>
          </a:xfrm>
        </xdr:grpSpPr>
        <xdr:graphicFrame macro="">
          <xdr:nvGraphicFramePr>
            <xdr:cNvPr id="16" name="Gráfico 15"/>
            <xdr:cNvGraphicFramePr/>
          </xdr:nvGraphicFramePr>
          <xdr:xfrm>
            <a:off x="0" y="7622381"/>
            <a:ext cx="7956000" cy="423106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7" name="CuadroTexto 16"/>
            <xdr:cNvSpPr txBox="1"/>
          </xdr:nvSpPr>
          <xdr:spPr>
            <a:xfrm>
              <a:off x="2238377" y="10320882"/>
              <a:ext cx="3405188" cy="54952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a:t>
              </a:r>
              <a:r>
                <a:rPr lang="es-CO" sz="1200" baseline="0">
                  <a:solidFill>
                    <a:srgbClr val="002060"/>
                  </a:solidFill>
                  <a:latin typeface="Arial Rounded MT Bold" panose="020F0704030504030204" pitchFamily="34" charset="0"/>
                </a:rPr>
                <a:t> </a:t>
              </a:r>
              <a:r>
                <a:rPr lang="es-CO" sz="1200">
                  <a:solidFill>
                    <a:srgbClr val="002060"/>
                  </a:solidFill>
                  <a:latin typeface="Arial Rounded MT Bold" panose="020F0704030504030204" pitchFamily="34" charset="0"/>
                </a:rPr>
                <a:t>OBJETIVOS DE SEGURIDAD</a:t>
              </a:r>
            </a:p>
          </xdr:txBody>
        </xdr:sp>
        <xdr:sp macro="" textlink="IND.2023!I23:I25">
          <xdr:nvSpPr>
            <xdr:cNvPr id="42" name="Hexágono 41"/>
            <xdr:cNvSpPr/>
          </xdr:nvSpPr>
          <xdr:spPr>
            <a:xfrm>
              <a:off x="4643437" y="10949720"/>
              <a:ext cx="1136167" cy="811296"/>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D23AC4-9FFD-4206-B4B7-B821CE0DC82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93%</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89" name="Grupo 88"/>
            <xdr:cNvGrpSpPr/>
          </xdr:nvGrpSpPr>
          <xdr:grpSpPr>
            <a:xfrm>
              <a:off x="89576" y="10487590"/>
              <a:ext cx="1720168" cy="1386391"/>
              <a:chOff x="5448300" y="2714625"/>
              <a:chExt cx="1097483" cy="1285875"/>
            </a:xfrm>
          </xdr:grpSpPr>
          <xdr:grpSp>
            <xdr:nvGrpSpPr>
              <xdr:cNvPr id="90" name="Grupo 89"/>
              <xdr:cNvGrpSpPr/>
            </xdr:nvGrpSpPr>
            <xdr:grpSpPr>
              <a:xfrm>
                <a:off x="5476875" y="2714625"/>
                <a:ext cx="1068908" cy="1285875"/>
                <a:chOff x="5476875" y="2543175"/>
                <a:chExt cx="1068908" cy="1285875"/>
              </a:xfrm>
            </xdr:grpSpPr>
            <xdr:cxnSp macro="">
              <xdr:nvCxnSpPr>
                <xdr:cNvPr id="92" name="Conector recto de flecha 91"/>
                <xdr:cNvCxnSpPr/>
              </xdr:nvCxnSpPr>
              <xdr:spPr>
                <a:xfrm>
                  <a:off x="5486400" y="3152775"/>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Conector recto de flecha 92"/>
                <xdr:cNvCxnSpPr/>
              </xdr:nvCxnSpPr>
              <xdr:spPr>
                <a:xfrm>
                  <a:off x="5476875" y="3619500"/>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 name="CuadroTexto 93"/>
                <xdr:cNvSpPr txBox="1"/>
              </xdr:nvSpPr>
              <xdr:spPr>
                <a:xfrm>
                  <a:off x="5712951" y="2905125"/>
                  <a:ext cx="695325" cy="50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FFFF00"/>
                      </a:solidFill>
                    </a:rPr>
                    <a:t>Logro</a:t>
                  </a:r>
                  <a:r>
                    <a:rPr lang="es-CO" sz="1100" baseline="0">
                      <a:solidFill>
                        <a:srgbClr val="FFFF00"/>
                      </a:solidFill>
                    </a:rPr>
                    <a:t> de objetivo PRO</a:t>
                  </a:r>
                  <a:endParaRPr lang="es-CO" sz="1100">
                    <a:solidFill>
                      <a:srgbClr val="FFFF00"/>
                    </a:solidFill>
                  </a:endParaRPr>
                </a:p>
              </xdr:txBody>
            </xdr:sp>
            <xdr:sp macro="" textlink="">
              <xdr:nvSpPr>
                <xdr:cNvPr id="95" name="CuadroTexto 94"/>
                <xdr:cNvSpPr txBox="1"/>
              </xdr:nvSpPr>
              <xdr:spPr>
                <a:xfrm>
                  <a:off x="5710902" y="3347230"/>
                  <a:ext cx="834881" cy="48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9900CC"/>
                      </a:solidFill>
                    </a:rPr>
                    <a:t>Promedio</a:t>
                  </a:r>
                  <a:r>
                    <a:rPr lang="es-CO" sz="1100" baseline="0">
                      <a:solidFill>
                        <a:srgbClr val="9900CC"/>
                      </a:solidFill>
                    </a:rPr>
                    <a:t> de cumplimiento PRO</a:t>
                  </a:r>
                  <a:endParaRPr lang="es-CO" sz="1100">
                    <a:solidFill>
                      <a:srgbClr val="9900CC"/>
                    </a:solidFill>
                  </a:endParaRPr>
                </a:p>
              </xdr:txBody>
            </xdr:sp>
            <xdr:sp macro="" textlink="">
              <xdr:nvSpPr>
                <xdr:cNvPr id="96" name="CuadroTexto 95"/>
                <xdr:cNvSpPr txBox="1"/>
              </xdr:nvSpPr>
              <xdr:spPr>
                <a:xfrm>
                  <a:off x="5716689"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b="1">
                      <a:solidFill>
                        <a:srgbClr val="FF33CC"/>
                      </a:solidFill>
                    </a:rPr>
                    <a:t>Meta PRO</a:t>
                  </a:r>
                </a:p>
              </xdr:txBody>
            </xdr:sp>
          </xdr:grpSp>
          <xdr:sp macro="" textlink="">
            <xdr:nvSpPr>
              <xdr:cNvPr id="91" name="Hexágono 90"/>
              <xdr:cNvSpPr/>
            </xdr:nvSpPr>
            <xdr:spPr>
              <a:xfrm>
                <a:off x="5448300" y="2828925"/>
                <a:ext cx="266700" cy="257175"/>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0">
          <xdr:nvSpPr>
            <xdr:cNvPr id="169" name="Conector 168"/>
            <xdr:cNvSpPr/>
          </xdr:nvSpPr>
          <xdr:spPr>
            <a:xfrm>
              <a:off x="6190417" y="9566788"/>
              <a:ext cx="1012865" cy="528312"/>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27C0676-E9F8-452D-B77B-59EE92D3E746}"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
          <xdr:nvSpPr>
            <xdr:cNvPr id="231" name="Hexágono 90"/>
            <xdr:cNvSpPr/>
          </xdr:nvSpPr>
          <xdr:spPr>
            <a:xfrm>
              <a:off x="6750844" y="10548937"/>
              <a:ext cx="418019" cy="277278"/>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sp macro="" textlink="">
          <xdr:nvSpPr>
            <xdr:cNvPr id="232" name="CuadroTexto 95"/>
            <xdr:cNvSpPr txBox="1"/>
          </xdr:nvSpPr>
          <xdr:spPr>
            <a:xfrm>
              <a:off x="7191375" y="10513218"/>
              <a:ext cx="75874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0FF00"/>
                  </a:solidFill>
                </a:rPr>
                <a:t>Meta EST</a:t>
              </a:r>
            </a:p>
          </xdr:txBody>
        </xdr:sp>
        <xdr:cxnSp macro="">
          <xdr:nvCxnSpPr>
            <xdr:cNvPr id="233" name="Conector recto de flecha 91"/>
            <xdr:cNvCxnSpPr/>
          </xdr:nvCxnSpPr>
          <xdr:spPr>
            <a:xfrm>
              <a:off x="6536531" y="11158537"/>
              <a:ext cx="418019"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4" name="CuadroTexto 93"/>
            <xdr:cNvSpPr txBox="1"/>
          </xdr:nvSpPr>
          <xdr:spPr>
            <a:xfrm>
              <a:off x="6846094" y="10872787"/>
              <a:ext cx="1089835" cy="542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xdr:txBody>
        </xdr:sp>
        <xdr:cxnSp macro="">
          <xdr:nvCxnSpPr>
            <xdr:cNvPr id="235" name="Conector recto de flecha 92"/>
            <xdr:cNvCxnSpPr/>
          </xdr:nvCxnSpPr>
          <xdr:spPr>
            <a:xfrm>
              <a:off x="6560344" y="11549063"/>
              <a:ext cx="418019"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6" name="CuadroTexto 94"/>
            <xdr:cNvSpPr txBox="1"/>
          </xdr:nvSpPr>
          <xdr:spPr>
            <a:xfrm>
              <a:off x="6631782" y="11322844"/>
              <a:ext cx="1326423" cy="51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xdr:txBody>
        </xdr:sp>
        <xdr:sp macro="" textlink="IND.2023!I26:I28">
          <xdr:nvSpPr>
            <xdr:cNvPr id="237" name="Hexágono 41"/>
            <xdr:cNvSpPr/>
          </xdr:nvSpPr>
          <xdr:spPr>
            <a:xfrm>
              <a:off x="2214563" y="10977563"/>
              <a:ext cx="1136167" cy="811296"/>
            </a:xfrm>
            <a:prstGeom prst="hexagon">
              <a:avLst/>
            </a:prstGeom>
            <a:noFill/>
            <a:ln w="28575">
              <a:solidFill>
                <a:srgbClr val="FF33CC"/>
              </a:solidFill>
              <a:prstDash val="sysDot"/>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C37C98-32AF-43BF-835F-078F4599B307}"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99%</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B$30">
          <xdr:nvSpPr>
            <xdr:cNvPr id="238" name="Conector 168"/>
            <xdr:cNvSpPr/>
          </xdr:nvSpPr>
          <xdr:spPr>
            <a:xfrm>
              <a:off x="6045161" y="9004813"/>
              <a:ext cx="1012865" cy="460656"/>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1EFF3369-B5FF-41FA-BF72-130A531881E4}" type="TxLink">
                <a:rPr lang="en-US" sz="16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N$30">
          <xdr:nvSpPr>
            <xdr:cNvPr id="239" name="Conector 168"/>
            <xdr:cNvSpPr/>
          </xdr:nvSpPr>
          <xdr:spPr>
            <a:xfrm>
              <a:off x="6223755" y="9290563"/>
              <a:ext cx="1012865" cy="528312"/>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186FEB8-E4F0-4E74-80F5-37D4F5547B55}" type="TxLink">
                <a:rPr lang="en-US" sz="1600" b="1" i="0" u="none" strike="noStrike" cap="none" spc="0">
                  <a:ln w="9525">
                    <a:solidFill>
                      <a:srgbClr val="FFFF00"/>
                    </a:solidFill>
                    <a:prstDash val="solid"/>
                  </a:ln>
                  <a:solidFill>
                    <a:srgbClr val="FFFF00"/>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rgbClr val="FFFF00"/>
                  </a:solidFill>
                  <a:prstDash val="solid"/>
                </a:ln>
                <a:solidFill>
                  <a:srgbClr val="FFFF00"/>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O$30">
          <xdr:nvSpPr>
            <xdr:cNvPr id="240" name="Conector 168"/>
            <xdr:cNvSpPr/>
          </xdr:nvSpPr>
          <xdr:spPr>
            <a:xfrm>
              <a:off x="6846095" y="9429750"/>
              <a:ext cx="1012865" cy="528312"/>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2BEC467E-5046-4A91-BD90-CE3956373CB6}" type="TxLink">
                <a:rPr lang="en-US" sz="1600" b="1" i="0" u="none" strike="noStrike" cap="none" spc="0">
                  <a:ln w="9525">
                    <a:solidFill>
                      <a:srgbClr val="9900CC"/>
                    </a:solidFill>
                    <a:prstDash val="solid"/>
                  </a:ln>
                  <a:solidFill>
                    <a:srgbClr val="9900CC"/>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3600" b="1" i="0" u="none" strike="noStrike" cap="none" spc="0">
                <a:ln w="9525">
                  <a:solidFill>
                    <a:srgbClr val="9900CC"/>
                  </a:solidFill>
                  <a:prstDash val="solid"/>
                </a:ln>
                <a:solidFill>
                  <a:srgbClr val="9900CC"/>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sp macro="" textlink="">
        <xdr:nvSpPr>
          <xdr:cNvPr id="242" name="241 CuadroTexto"/>
          <xdr:cNvSpPr txBox="1"/>
        </xdr:nvSpPr>
        <xdr:spPr>
          <a:xfrm>
            <a:off x="8382001" y="37052250"/>
            <a:ext cx="1071563" cy="273844"/>
          </a:xfrm>
          <a:prstGeom prst="rect">
            <a:avLst/>
          </a:prstGeom>
          <a:solidFill>
            <a:srgbClr val="FFFF00"/>
          </a:solidFill>
          <a:ln w="9525" cmpd="sng">
            <a:noFill/>
          </a:ln>
          <a:effectLst>
            <a:glow rad="228600">
              <a:schemeClr val="accent4">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DE PROCESO</a:t>
            </a:r>
          </a:p>
        </xdr:txBody>
      </xdr:sp>
      <xdr:sp macro="" textlink="">
        <xdr:nvSpPr>
          <xdr:cNvPr id="243" name="242 CuadroTexto"/>
          <xdr:cNvSpPr txBox="1"/>
        </xdr:nvSpPr>
        <xdr:spPr>
          <a:xfrm>
            <a:off x="15204282" y="37040344"/>
            <a:ext cx="1059656" cy="309562"/>
          </a:xfrm>
          <a:prstGeom prst="rect">
            <a:avLst/>
          </a:prstGeom>
          <a:solidFill>
            <a:schemeClr val="lt1"/>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ESTRATÉGICO</a:t>
            </a:r>
          </a:p>
        </xdr:txBody>
      </xdr:sp>
    </xdr:grpSp>
    <xdr:clientData/>
  </xdr:twoCellAnchor>
  <xdr:twoCellAnchor>
    <xdr:from>
      <xdr:col>0</xdr:col>
      <xdr:colOff>0</xdr:colOff>
      <xdr:row>108</xdr:row>
      <xdr:rowOff>21432</xdr:rowOff>
    </xdr:from>
    <xdr:to>
      <xdr:col>11</xdr:col>
      <xdr:colOff>228844</xdr:colOff>
      <xdr:row>130</xdr:row>
      <xdr:rowOff>82032</xdr:rowOff>
    </xdr:to>
    <xdr:grpSp>
      <xdr:nvGrpSpPr>
        <xdr:cNvPr id="249" name="248 Grupo"/>
        <xdr:cNvGrpSpPr/>
      </xdr:nvGrpSpPr>
      <xdr:grpSpPr>
        <a:xfrm>
          <a:off x="0" y="21369338"/>
          <a:ext cx="7956000" cy="4251600"/>
          <a:chOff x="5417343" y="11820525"/>
          <a:chExt cx="7956000" cy="4251600"/>
        </a:xfrm>
      </xdr:grpSpPr>
      <xdr:graphicFrame macro="">
        <xdr:nvGraphicFramePr>
          <xdr:cNvPr id="25" name="Gráfico 24"/>
          <xdr:cNvGraphicFramePr/>
        </xdr:nvGraphicFramePr>
        <xdr:xfrm>
          <a:off x="5417343" y="11820525"/>
          <a:ext cx="7956000" cy="4241306"/>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CuadroTexto 25"/>
          <xdr:cNvSpPr txBox="1"/>
        </xdr:nvSpPr>
        <xdr:spPr>
          <a:xfrm>
            <a:off x="7655719" y="14453454"/>
            <a:ext cx="3452811" cy="57223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chemeClr val="tx1"/>
                </a:solidFill>
                <a:latin typeface="Arial Rounded MT Bold" panose="020F0704030504030204" pitchFamily="34" charset="0"/>
              </a:rPr>
              <a:t>CUMPLIMIENTO DEL OBJETIVOS DE GESTIÓN ADMINISTRATIVA </a:t>
            </a:r>
          </a:p>
        </xdr:txBody>
      </xdr:sp>
      <xdr:cxnSp macro="">
        <xdr:nvCxnSpPr>
          <xdr:cNvPr id="116" name="Conector recto de flecha 115"/>
          <xdr:cNvCxnSpPr/>
        </xdr:nvCxnSpPr>
        <xdr:spPr>
          <a:xfrm>
            <a:off x="5587608" y="15341220"/>
            <a:ext cx="433401"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Conector recto de flecha 116"/>
          <xdr:cNvCxnSpPr/>
        </xdr:nvCxnSpPr>
        <xdr:spPr>
          <a:xfrm>
            <a:off x="5572129" y="15845648"/>
            <a:ext cx="433401"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CuadroTexto 117"/>
          <xdr:cNvSpPr txBox="1"/>
        </xdr:nvSpPr>
        <xdr:spPr>
          <a:xfrm>
            <a:off x="5953137" y="15073565"/>
            <a:ext cx="1129938" cy="564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FFFF00"/>
                </a:solidFill>
              </a:rPr>
              <a:t>Logro</a:t>
            </a:r>
            <a:r>
              <a:rPr lang="es-CO" sz="1100" baseline="0">
                <a:solidFill>
                  <a:srgbClr val="FFFF00"/>
                </a:solidFill>
              </a:rPr>
              <a:t> de objetivo PRO</a:t>
            </a:r>
            <a:endParaRPr lang="es-CO" sz="1100">
              <a:solidFill>
                <a:srgbClr val="FFFF00"/>
              </a:solidFill>
            </a:endParaRPr>
          </a:p>
        </xdr:txBody>
      </xdr:sp>
      <xdr:sp macro="" textlink="">
        <xdr:nvSpPr>
          <xdr:cNvPr id="119" name="CuadroTexto 118"/>
          <xdr:cNvSpPr txBox="1"/>
        </xdr:nvSpPr>
        <xdr:spPr>
          <a:xfrm>
            <a:off x="5970992" y="15526209"/>
            <a:ext cx="1609774" cy="545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9900CC"/>
                </a:solidFill>
              </a:rPr>
              <a:t>Promedio</a:t>
            </a:r>
            <a:r>
              <a:rPr lang="es-CO" sz="1100" baseline="0">
                <a:solidFill>
                  <a:srgbClr val="9900CC"/>
                </a:solidFill>
              </a:rPr>
              <a:t> de cumplimiento PRO</a:t>
            </a:r>
            <a:endParaRPr lang="es-CO" sz="1100">
              <a:solidFill>
                <a:srgbClr val="9900CC"/>
              </a:solidFill>
            </a:endParaRPr>
          </a:p>
        </xdr:txBody>
      </xdr:sp>
      <xdr:sp macro="" textlink="">
        <xdr:nvSpPr>
          <xdr:cNvPr id="120" name="CuadroTexto 119"/>
          <xdr:cNvSpPr txBox="1"/>
        </xdr:nvSpPr>
        <xdr:spPr>
          <a:xfrm>
            <a:off x="5957898" y="14682377"/>
            <a:ext cx="897759" cy="473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b="1">
                <a:solidFill>
                  <a:srgbClr val="FF33CC"/>
                </a:solidFill>
              </a:rPr>
              <a:t>Meta PRO</a:t>
            </a:r>
          </a:p>
        </xdr:txBody>
      </xdr:sp>
      <xdr:sp macro="" textlink="">
        <xdr:nvSpPr>
          <xdr:cNvPr id="115" name="Hexágono 114"/>
          <xdr:cNvSpPr/>
        </xdr:nvSpPr>
        <xdr:spPr>
          <a:xfrm>
            <a:off x="5525693" y="14805910"/>
            <a:ext cx="379807" cy="303121"/>
          </a:xfrm>
          <a:prstGeom prst="hexagon">
            <a:avLst/>
          </a:prstGeom>
          <a:noFill/>
          <a:ln w="28575">
            <a:solidFill>
              <a:srgbClr val="FF33CC"/>
            </a:solidFill>
            <a:prstDash val="sysDot"/>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sp macro="" textlink="IND.2023!I37:I39">
        <xdr:nvSpPr>
          <xdr:cNvPr id="123" name="Hexágono 122"/>
          <xdr:cNvSpPr/>
        </xdr:nvSpPr>
        <xdr:spPr>
          <a:xfrm>
            <a:off x="9953608" y="15145626"/>
            <a:ext cx="1114572" cy="813260"/>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66640B-FDF5-44F7-94F8-55F916585977}"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33">
        <xdr:nvSpPr>
          <xdr:cNvPr id="170" name="Conector 169"/>
          <xdr:cNvSpPr/>
        </xdr:nvSpPr>
        <xdr:spPr>
          <a:xfrm>
            <a:off x="11272786" y="12833785"/>
            <a:ext cx="1062090" cy="48930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C6CB8F8D-DB1B-403D-A3FA-6157C2C28A89}"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B$33">
        <xdr:nvSpPr>
          <xdr:cNvPr id="245" name="Conector 169"/>
          <xdr:cNvSpPr/>
        </xdr:nvSpPr>
        <xdr:spPr>
          <a:xfrm>
            <a:off x="10965657" y="12370593"/>
            <a:ext cx="1000125" cy="48930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A32B6BB8-0942-43E7-8CC3-137D4256BB59}" type="TxLink">
              <a:rPr lang="en-US" sz="16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chemeClr val="bg1"/>
                </a:solidFill>
                <a:prstDash val="solid"/>
              </a:ln>
              <a:solidFill>
                <a:schemeClr val="bg1"/>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IND.2023!I39:I43">
        <xdr:nvSpPr>
          <xdr:cNvPr id="246" name="Hexágono 122"/>
          <xdr:cNvSpPr/>
        </xdr:nvSpPr>
        <xdr:spPr>
          <a:xfrm>
            <a:off x="7679531" y="15168562"/>
            <a:ext cx="1114572" cy="813260"/>
          </a:xfrm>
          <a:prstGeom prst="hexagon">
            <a:avLst/>
          </a:prstGeom>
          <a:noFill/>
          <a:ln w="28575">
            <a:solidFill>
              <a:srgbClr val="FF33CC"/>
            </a:solidFill>
            <a:prstDash val="sysDot"/>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BA3EABB-847E-432E-82BD-E92152E19230}"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O$33">
        <xdr:nvSpPr>
          <xdr:cNvPr id="247" name="Conector 169"/>
          <xdr:cNvSpPr/>
        </xdr:nvSpPr>
        <xdr:spPr>
          <a:xfrm>
            <a:off x="11501438" y="14013656"/>
            <a:ext cx="1062090" cy="48930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732F5944-6DF2-4AEA-A9C9-A4958BA63105}" type="TxLink">
              <a:rPr lang="en-US" sz="1600" b="1" i="0" u="none" strike="noStrike" cap="none" spc="0">
                <a:ln w="9525">
                  <a:solidFill>
                    <a:srgbClr val="9900CC"/>
                  </a:solidFill>
                  <a:prstDash val="solid"/>
                </a:ln>
                <a:solidFill>
                  <a:srgbClr val="000000"/>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2400" b="1" i="0" u="none" strike="noStrike" cap="none" spc="0">
              <a:ln w="9525">
                <a:solidFill>
                  <a:srgbClr val="9900CC"/>
                </a:solidFill>
                <a:prstDash val="solid"/>
              </a:ln>
              <a:solidFill>
                <a:srgbClr val="9900CC"/>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N$33">
        <xdr:nvSpPr>
          <xdr:cNvPr id="248" name="Conector 169"/>
          <xdr:cNvSpPr/>
        </xdr:nvSpPr>
        <xdr:spPr>
          <a:xfrm>
            <a:off x="11537157" y="13727906"/>
            <a:ext cx="1000125" cy="48930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A41EDF61-AEF7-4922-AD53-D9967CBEF205}" type="TxLink">
              <a:rPr lang="en-US" sz="1600" b="1" i="0" u="none" strike="noStrike" cap="none" spc="0">
                <a:ln w="9525">
                  <a:solidFill>
                    <a:srgbClr val="FFFF00"/>
                  </a:solidFill>
                  <a:prstDash val="solid"/>
                </a:ln>
                <a:solidFill>
                  <a:srgbClr val="FFFF00"/>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3600" b="1" i="0" u="none" strike="noStrike" cap="none" spc="0">
              <a:ln w="9525">
                <a:solidFill>
                  <a:srgbClr val="FFFF00"/>
                </a:solidFill>
                <a:prstDash val="solid"/>
              </a:ln>
              <a:solidFill>
                <a:srgbClr val="FFFF00"/>
              </a:solidFill>
              <a:effectLst>
                <a:glow rad="63500">
                  <a:schemeClr val="accent2">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12</xdr:col>
      <xdr:colOff>23813</xdr:colOff>
      <xdr:row>108</xdr:row>
      <xdr:rowOff>7142</xdr:rowOff>
    </xdr:from>
    <xdr:to>
      <xdr:col>22</xdr:col>
      <xdr:colOff>359813</xdr:colOff>
      <xdr:row>130</xdr:row>
      <xdr:rowOff>67742</xdr:rowOff>
    </xdr:to>
    <xdr:grpSp>
      <xdr:nvGrpSpPr>
        <xdr:cNvPr id="253" name="252 Grupo"/>
        <xdr:cNvGrpSpPr/>
      </xdr:nvGrpSpPr>
      <xdr:grpSpPr>
        <a:xfrm>
          <a:off x="8334376" y="21355048"/>
          <a:ext cx="7956000" cy="4251600"/>
          <a:chOff x="0" y="7758111"/>
          <a:chExt cx="7956000" cy="4251600"/>
        </a:xfrm>
      </xdr:grpSpPr>
      <xdr:graphicFrame macro="">
        <xdr:nvGraphicFramePr>
          <xdr:cNvPr id="22" name="Gráfico 21"/>
          <xdr:cNvGraphicFramePr/>
        </xdr:nvGraphicFramePr>
        <xdr:xfrm>
          <a:off x="0" y="7758111"/>
          <a:ext cx="7956000" cy="422086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3" name="CuadroTexto 22"/>
          <xdr:cNvSpPr txBox="1"/>
        </xdr:nvSpPr>
        <xdr:spPr>
          <a:xfrm>
            <a:off x="2202657" y="10418368"/>
            <a:ext cx="3500437" cy="559191"/>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 OBJETIVOS DE GESTIÓN DE</a:t>
            </a:r>
            <a:r>
              <a:rPr lang="es-CO" sz="1200" baseline="0">
                <a:solidFill>
                  <a:srgbClr val="002060"/>
                </a:solidFill>
                <a:latin typeface="Arial Rounded MT Bold" panose="020F0704030504030204" pitchFamily="34" charset="0"/>
              </a:rPr>
              <a:t> OPERACIONES</a:t>
            </a:r>
            <a:endParaRPr lang="es-CO" sz="1200">
              <a:solidFill>
                <a:srgbClr val="002060"/>
              </a:solidFill>
              <a:latin typeface="Arial Rounded MT Bold" panose="020F0704030504030204" pitchFamily="34" charset="0"/>
            </a:endParaRPr>
          </a:p>
        </xdr:txBody>
      </xdr:sp>
      <xdr:cxnSp macro="">
        <xdr:nvCxnSpPr>
          <xdr:cNvPr id="108" name="Conector recto de flecha 107"/>
          <xdr:cNvCxnSpPr/>
        </xdr:nvCxnSpPr>
        <xdr:spPr>
          <a:xfrm>
            <a:off x="116598" y="11306141"/>
            <a:ext cx="418019"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9" name="Conector recto de flecha 108"/>
          <xdr:cNvCxnSpPr/>
        </xdr:nvCxnSpPr>
        <xdr:spPr>
          <a:xfrm>
            <a:off x="125481" y="11784325"/>
            <a:ext cx="418019"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CuadroTexto 109"/>
          <xdr:cNvSpPr txBox="1"/>
        </xdr:nvSpPr>
        <xdr:spPr>
          <a:xfrm>
            <a:off x="578843" y="11027869"/>
            <a:ext cx="1089835" cy="513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FFFF00"/>
                  </a:solidFill>
                </a:ln>
                <a:solidFill>
                  <a:srgbClr val="FFFF00"/>
                </a:solidFill>
              </a:rPr>
              <a:t>Logro</a:t>
            </a:r>
            <a:r>
              <a:rPr lang="es-CO" sz="1100" baseline="0">
                <a:ln>
                  <a:solidFill>
                    <a:srgbClr val="FFFF00"/>
                  </a:solidFill>
                </a:ln>
                <a:solidFill>
                  <a:srgbClr val="FFFF00"/>
                </a:solidFill>
              </a:rPr>
              <a:t> de objetivo PRO</a:t>
            </a:r>
            <a:endParaRPr lang="es-CO" sz="1100">
              <a:ln>
                <a:solidFill>
                  <a:srgbClr val="FFFF00"/>
                </a:solidFill>
              </a:ln>
              <a:solidFill>
                <a:srgbClr val="FFFF00"/>
              </a:solidFill>
            </a:endParaRPr>
          </a:p>
        </xdr:txBody>
      </xdr:sp>
      <xdr:sp macro="" textlink="">
        <xdr:nvSpPr>
          <xdr:cNvPr id="111" name="CuadroTexto 110"/>
          <xdr:cNvSpPr txBox="1"/>
        </xdr:nvSpPr>
        <xdr:spPr>
          <a:xfrm>
            <a:off x="539916" y="11446091"/>
            <a:ext cx="1552642" cy="563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9900CC"/>
                  </a:solidFill>
                </a:ln>
                <a:solidFill>
                  <a:srgbClr val="9900CC"/>
                </a:solidFill>
              </a:rPr>
              <a:t>Promedio</a:t>
            </a:r>
            <a:r>
              <a:rPr lang="es-CO" sz="1100" baseline="0">
                <a:ln>
                  <a:solidFill>
                    <a:srgbClr val="9900CC"/>
                  </a:solidFill>
                </a:ln>
                <a:solidFill>
                  <a:srgbClr val="9900CC"/>
                </a:solidFill>
              </a:rPr>
              <a:t> de cumplimiento PRO</a:t>
            </a:r>
            <a:endParaRPr lang="es-CO" sz="1100">
              <a:ln>
                <a:solidFill>
                  <a:srgbClr val="9900CC"/>
                </a:solidFill>
              </a:ln>
              <a:solidFill>
                <a:srgbClr val="9900CC"/>
              </a:solidFill>
            </a:endParaRPr>
          </a:p>
        </xdr:txBody>
      </xdr:sp>
      <xdr:sp macro="" textlink="">
        <xdr:nvSpPr>
          <xdr:cNvPr id="112" name="CuadroTexto 111"/>
          <xdr:cNvSpPr txBox="1"/>
        </xdr:nvSpPr>
        <xdr:spPr>
          <a:xfrm>
            <a:off x="584704" y="10626660"/>
            <a:ext cx="865897" cy="471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FF33CC"/>
                  </a:solidFill>
                </a:ln>
                <a:solidFill>
                  <a:srgbClr val="FF33CC"/>
                </a:solidFill>
              </a:rPr>
              <a:t>Meta PRO</a:t>
            </a:r>
          </a:p>
        </xdr:txBody>
      </xdr:sp>
      <xdr:sp macro="" textlink="">
        <xdr:nvSpPr>
          <xdr:cNvPr id="107" name="Hexágono 106"/>
          <xdr:cNvSpPr/>
        </xdr:nvSpPr>
        <xdr:spPr>
          <a:xfrm>
            <a:off x="104506" y="10690068"/>
            <a:ext cx="336026" cy="347027"/>
          </a:xfrm>
          <a:prstGeom prst="hexagon">
            <a:avLst/>
          </a:prstGeom>
          <a:noFill/>
          <a:ln w="28575">
            <a:solidFill>
              <a:srgbClr val="FF33CC"/>
            </a:solidFill>
            <a:prstDash val="sysDot"/>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ln>
                <a:solidFill>
                  <a:srgbClr val="FF33CC"/>
                </a:solidFill>
              </a:ln>
              <a:solidFill>
                <a:srgbClr val="FF33CC"/>
              </a:solidFill>
            </a:endParaRPr>
          </a:p>
        </xdr:txBody>
      </xdr:sp>
      <xdr:sp macro="" textlink="IND.2023!I33:I36">
        <xdr:nvSpPr>
          <xdr:cNvPr id="125" name="Hexágono 124"/>
          <xdr:cNvSpPr/>
        </xdr:nvSpPr>
        <xdr:spPr>
          <a:xfrm>
            <a:off x="4655343" y="11089338"/>
            <a:ext cx="1082309" cy="809341"/>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A0CD0FF-4CC6-40C7-82B9-B8F5D2AAB9E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84%</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32">
        <xdr:nvSpPr>
          <xdr:cNvPr id="167" name="Conector 166"/>
          <xdr:cNvSpPr/>
        </xdr:nvSpPr>
        <xdr:spPr>
          <a:xfrm>
            <a:off x="458408" y="9638844"/>
            <a:ext cx="910812" cy="576719"/>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DFBC4C21-AC11-4FF7-918E-057709CF5CE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sp macro="" textlink="IND.2023!I33:I36">
        <xdr:nvSpPr>
          <xdr:cNvPr id="250" name="Hexágono 124"/>
          <xdr:cNvSpPr/>
        </xdr:nvSpPr>
        <xdr:spPr>
          <a:xfrm>
            <a:off x="2226468" y="11096625"/>
            <a:ext cx="1022777" cy="809341"/>
          </a:xfrm>
          <a:prstGeom prst="hexagon">
            <a:avLst/>
          </a:prstGeom>
          <a:noFill/>
          <a:ln w="28575">
            <a:solidFill>
              <a:srgbClr val="FF33CC"/>
            </a:solidFill>
            <a:prstDash val="sysDot"/>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A0CD0FF-4CC6-40C7-82B9-B8F5D2AAB9EC}" type="TxLink">
              <a:rPr lang="en-US"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84%</a:t>
            </a:fld>
            <a:endParaRPr lang="es-CO" sz="1800" b="1" i="0" u="none" strike="noStrike" cap="none" spc="0">
              <a:ln w="10160">
                <a:solidFill>
                  <a:srgbClr val="FF33CC"/>
                </a:solidFill>
                <a:prstDash val="solid"/>
              </a:ln>
              <a:solidFill>
                <a:srgbClr val="FF33CC"/>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N$32">
        <xdr:nvSpPr>
          <xdr:cNvPr id="251" name="250 Conector"/>
          <xdr:cNvSpPr/>
        </xdr:nvSpPr>
        <xdr:spPr>
          <a:xfrm>
            <a:off x="5334000" y="7941468"/>
            <a:ext cx="876757" cy="59946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56286DC0-6604-4C36-8B47-8B7E964160A3}" type="TxLink">
              <a:rPr lang="en-US" sz="16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28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sp macro="" textlink="$O$32">
        <xdr:nvSpPr>
          <xdr:cNvPr id="252" name="251 Conector"/>
          <xdr:cNvSpPr/>
        </xdr:nvSpPr>
        <xdr:spPr>
          <a:xfrm>
            <a:off x="5619750" y="8334374"/>
            <a:ext cx="876757" cy="476251"/>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969BA3E-58A1-4BAA-BB24-D29ED5419EEB}" type="TxLink">
              <a:rPr lang="en-US" sz="16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40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grpSp>
    <xdr:clientData/>
  </xdr:twoCellAnchor>
  <xdr:twoCellAnchor>
    <xdr:from>
      <xdr:col>0</xdr:col>
      <xdr:colOff>0</xdr:colOff>
      <xdr:row>130</xdr:row>
      <xdr:rowOff>152400</xdr:rowOff>
    </xdr:from>
    <xdr:to>
      <xdr:col>11</xdr:col>
      <xdr:colOff>228844</xdr:colOff>
      <xdr:row>153</xdr:row>
      <xdr:rowOff>22500</xdr:rowOff>
    </xdr:to>
    <xdr:grpSp>
      <xdr:nvGrpSpPr>
        <xdr:cNvPr id="258" name="257 Grupo"/>
        <xdr:cNvGrpSpPr/>
      </xdr:nvGrpSpPr>
      <xdr:grpSpPr>
        <a:xfrm>
          <a:off x="0" y="25691306"/>
          <a:ext cx="7956000" cy="4251600"/>
          <a:chOff x="0" y="7831930"/>
          <a:chExt cx="7956000" cy="4251600"/>
        </a:xfrm>
      </xdr:grpSpPr>
      <xdr:grpSp>
        <xdr:nvGrpSpPr>
          <xdr:cNvPr id="129" name="Grupo 128"/>
          <xdr:cNvGrpSpPr/>
        </xdr:nvGrpSpPr>
        <xdr:grpSpPr>
          <a:xfrm>
            <a:off x="0" y="7831930"/>
            <a:ext cx="7956000" cy="4251600"/>
            <a:chOff x="0" y="20316825"/>
            <a:chExt cx="5076000" cy="3933825"/>
          </a:xfrm>
        </xdr:grpSpPr>
        <xdr:grpSp>
          <xdr:nvGrpSpPr>
            <xdr:cNvPr id="33" name="Grupo 32"/>
            <xdr:cNvGrpSpPr/>
          </xdr:nvGrpSpPr>
          <xdr:grpSpPr>
            <a:xfrm>
              <a:off x="0" y="20316825"/>
              <a:ext cx="5076000" cy="3924300"/>
              <a:chOff x="-2278137" y="-3562085"/>
              <a:chExt cx="5476875" cy="3995738"/>
            </a:xfrm>
          </xdr:grpSpPr>
          <xdr:graphicFrame macro="">
            <xdr:nvGraphicFramePr>
              <xdr:cNvPr id="34" name="Gráfico 33"/>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5" name="CuadroTexto 34"/>
              <xdr:cNvSpPr txBox="1"/>
            </xdr:nvSpPr>
            <xdr:spPr>
              <a:xfrm>
                <a:off x="-712661" y="-1068865"/>
                <a:ext cx="2368704" cy="53758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CONTABLE</a:t>
                </a:r>
                <a:r>
                  <a:rPr lang="es-CO" sz="1200" baseline="0">
                    <a:solidFill>
                      <a:srgbClr val="002060"/>
                    </a:solidFill>
                    <a:latin typeface="Arial Rounded MT Bold" panose="020F0704030504030204" pitchFamily="34" charset="0"/>
                  </a:rPr>
                  <a:t> Y FINANCIERA</a:t>
                </a:r>
                <a:endParaRPr lang="es-CO" sz="1200">
                  <a:solidFill>
                    <a:srgbClr val="002060"/>
                  </a:solidFill>
                  <a:latin typeface="Arial Rounded MT Bold" panose="020F0704030504030204" pitchFamily="34" charset="0"/>
                </a:endParaRPr>
              </a:p>
            </xdr:txBody>
          </xdr:sp>
        </xdr:grpSp>
        <xdr:grpSp>
          <xdr:nvGrpSpPr>
            <xdr:cNvPr id="149" name="Grupo 148"/>
            <xdr:cNvGrpSpPr/>
          </xdr:nvGrpSpPr>
          <xdr:grpSpPr>
            <a:xfrm>
              <a:off x="57150" y="22964775"/>
              <a:ext cx="1211432" cy="1285875"/>
              <a:chOff x="5448300" y="2714625"/>
              <a:chExt cx="1211432" cy="1285875"/>
            </a:xfrm>
          </xdr:grpSpPr>
          <xdr:grpSp>
            <xdr:nvGrpSpPr>
              <xdr:cNvPr id="150" name="Grupo 149"/>
              <xdr:cNvGrpSpPr/>
            </xdr:nvGrpSpPr>
            <xdr:grpSpPr>
              <a:xfrm>
                <a:off x="5476875" y="2714625"/>
                <a:ext cx="1182857" cy="1285875"/>
                <a:chOff x="5476875" y="2543175"/>
                <a:chExt cx="1182857" cy="1285875"/>
              </a:xfrm>
            </xdr:grpSpPr>
            <xdr:cxnSp macro="">
              <xdr:nvCxnSpPr>
                <xdr:cNvPr id="152" name="Conector recto de flecha 151"/>
                <xdr:cNvCxnSpPr/>
              </xdr:nvCxnSpPr>
              <xdr:spPr>
                <a:xfrm>
                  <a:off x="5486400" y="3152775"/>
                  <a:ext cx="266700" cy="0"/>
                </a:xfrm>
                <a:prstGeom prst="straightConnector1">
                  <a:avLst/>
                </a:prstGeom>
                <a:ln w="28575">
                  <a:solidFill>
                    <a:srgbClr val="FFFF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Conector recto de flecha 152"/>
                <xdr:cNvCxnSpPr/>
              </xdr:nvCxnSpPr>
              <xdr:spPr>
                <a:xfrm>
                  <a:off x="5476875" y="3619500"/>
                  <a:ext cx="266700" cy="0"/>
                </a:xfrm>
                <a:prstGeom prst="straightConnector1">
                  <a:avLst/>
                </a:prstGeom>
                <a:ln w="28575">
                  <a:solidFill>
                    <a:srgbClr val="9900CC"/>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4" name="CuadroTexto 153"/>
                <xdr:cNvSpPr txBox="1"/>
              </xdr:nvSpPr>
              <xdr:spPr>
                <a:xfrm>
                  <a:off x="5773725" y="2872074"/>
                  <a:ext cx="682010" cy="54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solidFill>
                        <a:srgbClr val="FFFF00"/>
                      </a:solidFill>
                    </a:rPr>
                    <a:t>Logro</a:t>
                  </a:r>
                  <a:r>
                    <a:rPr lang="es-CO" sz="1100" baseline="0">
                      <a:solidFill>
                        <a:srgbClr val="FFFF00"/>
                      </a:solidFill>
                    </a:rPr>
                    <a:t> de objetivo</a:t>
                  </a:r>
                  <a:endParaRPr lang="es-CO" sz="1100">
                    <a:solidFill>
                      <a:srgbClr val="FFFF00"/>
                    </a:solidFill>
                  </a:endParaRPr>
                </a:p>
              </xdr:txBody>
            </xdr:sp>
            <xdr:sp macro="" textlink="">
              <xdr:nvSpPr>
                <xdr:cNvPr id="155" name="CuadroTexto 154"/>
                <xdr:cNvSpPr txBox="1"/>
              </xdr:nvSpPr>
              <xdr:spPr>
                <a:xfrm>
                  <a:off x="5771677" y="3312039"/>
                  <a:ext cx="888055" cy="517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9900CC"/>
                        </a:solidFill>
                      </a:ln>
                      <a:solidFill>
                        <a:srgbClr val="9900CC"/>
                      </a:solidFill>
                    </a:rPr>
                    <a:t>Promedio</a:t>
                  </a:r>
                  <a:r>
                    <a:rPr lang="es-CO" sz="1100" baseline="0">
                      <a:ln>
                        <a:solidFill>
                          <a:srgbClr val="9900CC"/>
                        </a:solidFill>
                      </a:ln>
                      <a:solidFill>
                        <a:srgbClr val="9900CC"/>
                      </a:solidFill>
                    </a:rPr>
                    <a:t> de cumplimiento</a:t>
                  </a:r>
                  <a:endParaRPr lang="es-CO" sz="1100">
                    <a:ln>
                      <a:solidFill>
                        <a:srgbClr val="9900CC"/>
                      </a:solidFill>
                    </a:ln>
                    <a:solidFill>
                      <a:srgbClr val="9900CC"/>
                    </a:solidFill>
                  </a:endParaRPr>
                </a:p>
              </xdr:txBody>
            </xdr:sp>
            <xdr:sp macro="" textlink="">
              <xdr:nvSpPr>
                <xdr:cNvPr id="156" name="CuadroTexto 155"/>
                <xdr:cNvSpPr txBox="1"/>
              </xdr:nvSpPr>
              <xdr:spPr>
                <a:xfrm>
                  <a:off x="5785059"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CO" sz="1100">
                      <a:ln>
                        <a:solidFill>
                          <a:srgbClr val="FF0066"/>
                        </a:solidFill>
                      </a:ln>
                      <a:solidFill>
                        <a:srgbClr val="FF0066"/>
                      </a:solidFill>
                    </a:rPr>
                    <a:t>Meta</a:t>
                  </a:r>
                </a:p>
              </xdr:txBody>
            </xdr:sp>
          </xdr:grpSp>
          <xdr:sp macro="" textlink="">
            <xdr:nvSpPr>
              <xdr:cNvPr id="151" name="Hexágono 150"/>
              <xdr:cNvSpPr/>
            </xdr:nvSpPr>
            <xdr:spPr>
              <a:xfrm>
                <a:off x="5448300" y="2828925"/>
                <a:ext cx="266700" cy="257175"/>
              </a:xfrm>
              <a:prstGeom prst="hexagon">
                <a:avLst/>
              </a:prstGeom>
              <a:noFill/>
              <a:ln w="28575">
                <a:solidFill>
                  <a:srgbClr val="FF0066"/>
                </a:solidFill>
                <a:prstDash val="sysDot"/>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4">
          <xdr:nvSpPr>
            <xdr:cNvPr id="173" name="Conector 172"/>
            <xdr:cNvSpPr/>
          </xdr:nvSpPr>
          <xdr:spPr>
            <a:xfrm>
              <a:off x="2621764" y="21921436"/>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BC96B7F7-D406-422E-83BD-3B5EC8E80708}"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 </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sp macro="" textlink="$N$34">
        <xdr:nvSpPr>
          <xdr:cNvPr id="256" name="255 Conector"/>
          <xdr:cNvSpPr/>
        </xdr:nvSpPr>
        <xdr:spPr>
          <a:xfrm>
            <a:off x="4822032" y="7881937"/>
            <a:ext cx="933450" cy="319747"/>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B06624EF-E378-49A0-B55F-16DC6A9996D9}" type="TxLink">
              <a:rPr lang="en-US" sz="16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4400" b="1" i="0" u="none" strike="noStrike" cap="none" spc="0">
              <a:ln w="6600">
                <a:solidFill>
                  <a:srgbClr val="FFFF00"/>
                </a:solidFill>
                <a:prstDash val="solid"/>
              </a:ln>
              <a:solidFill>
                <a:srgbClr val="FFFF00"/>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sp macro="" textlink="$O$34">
        <xdr:nvSpPr>
          <xdr:cNvPr id="257" name="256 Conector"/>
          <xdr:cNvSpPr/>
        </xdr:nvSpPr>
        <xdr:spPr>
          <a:xfrm>
            <a:off x="6048375" y="9906000"/>
            <a:ext cx="1052513" cy="319747"/>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667130D8-BFCA-493A-A17C-5E41715C5EDF}" type="TxLink">
              <a:rPr lang="en-US" sz="16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6600" b="1" i="0" u="none" strike="noStrike" cap="none" spc="0">
              <a:ln w="6600">
                <a:solidFill>
                  <a:srgbClr val="9900CC"/>
                </a:solidFill>
                <a:prstDash val="solid"/>
              </a:ln>
              <a:solidFill>
                <a:srgbClr val="9900CC"/>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0.01501</cdr:x>
      <cdr:y>0.67718</cdr:y>
    </cdr:from>
    <cdr:to>
      <cdr:x>0.06755</cdr:x>
      <cdr:y>0.74272</cdr:y>
    </cdr:to>
    <cdr:sp macro="" textlink="">
      <cdr:nvSpPr>
        <cdr:cNvPr id="3" name="Hexágono 2"/>
        <cdr:cNvSpPr/>
      </cdr:nvSpPr>
      <cdr:spPr>
        <a:xfrm xmlns:a="http://schemas.openxmlformats.org/drawingml/2006/main">
          <a:off x="76200" y="2657475"/>
          <a:ext cx="266700" cy="257175"/>
        </a:xfrm>
        <a:prstGeom xmlns:a="http://schemas.openxmlformats.org/drawingml/2006/main" prst="hexagon">
          <a:avLst/>
        </a:prstGeom>
        <a:noFill xmlns:a="http://schemas.openxmlformats.org/drawingml/2006/main"/>
        <a:ln xmlns:a="http://schemas.openxmlformats.org/drawingml/2006/main" w="28575">
          <a:solidFill>
            <a:srgbClr val="FF33CC"/>
          </a:solidFill>
          <a:prstDash val="sysDot"/>
        </a:ln>
        <a:effectLst xmlns:a="http://schemas.openxmlformats.org/drawingml/2006/main">
          <a:glow rad="101600">
            <a:schemeClr val="accent2">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CO"/>
        </a:p>
      </cdr:txBody>
    </cdr:sp>
  </cdr:relSizeAnchor>
</c:userShapes>
</file>

<file path=xl/drawings/drawing4.xml><?xml version="1.0" encoding="utf-8"?>
<c:userShapes xmlns:c="http://schemas.openxmlformats.org/drawingml/2006/chart">
  <cdr:relSizeAnchor xmlns:cdr="http://schemas.openxmlformats.org/drawingml/2006/chartDrawing">
    <cdr:from>
      <cdr:x>0.68431</cdr:x>
      <cdr:y>0.04801</cdr:y>
    </cdr:from>
    <cdr:to>
      <cdr:x>0.81385</cdr:x>
      <cdr:y>0.18629</cdr:y>
    </cdr:to>
    <cdr:sp macro="" textlink="'TABLERO DE INDICADORES'!$B$35">
      <cdr:nvSpPr>
        <cdr:cNvPr id="3" name="Conector 1"/>
        <cdr:cNvSpPr/>
      </cdr:nvSpPr>
      <cdr:spPr>
        <a:xfrm xmlns:a="http://schemas.openxmlformats.org/drawingml/2006/main">
          <a:off x="5436043" y="203129"/>
          <a:ext cx="1029050" cy="585065"/>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BC19ED56-986C-47FE-A6F5-2B4AD336F195}" type="TxLink">
            <a:rPr lang="en-US" sz="1800" b="1" i="0" u="none" strike="noStrike" cap="none" spc="0">
              <a:ln w="6600">
                <a:solidFill>
                  <a:schemeClr val="bg1"/>
                </a:solidFill>
                <a:prstDash val="solid"/>
              </a:ln>
              <a:solidFill>
                <a:schemeClr val="bg1"/>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bg1"/>
              </a:solidFill>
              <a:prstDash val="solid"/>
            </a:ln>
            <a:solidFill>
              <a:schemeClr val="bg1"/>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0.74329</cdr:x>
      <cdr:y>0.39816</cdr:y>
    </cdr:from>
    <cdr:to>
      <cdr:x>0.86138</cdr:x>
      <cdr:y>0.47339</cdr:y>
    </cdr:to>
    <cdr:sp macro="" textlink="'TABLERO DE INDICADORES'!$B$27">
      <cdr:nvSpPr>
        <cdr:cNvPr id="2" name="Conector 1"/>
        <cdr:cNvSpPr/>
      </cdr:nvSpPr>
      <cdr:spPr>
        <a:xfrm xmlns:a="http://schemas.openxmlformats.org/drawingml/2006/main">
          <a:off x="5911671" y="1692407"/>
          <a:ext cx="939186" cy="319747"/>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03C152C-DA47-4939-968B-D044F7FADCAE}" type="TxLink">
            <a:rPr lang="en-US" sz="1800" b="1" i="0" u="none" strike="noStrike" cap="none" spc="0">
              <a:ln w="6600">
                <a:solidFill>
                  <a:schemeClr val="bg1"/>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bg1"/>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0.00788</cdr:x>
      <cdr:y>0.68982</cdr:y>
    </cdr:from>
    <cdr:to>
      <cdr:x>0.06236</cdr:x>
      <cdr:y>0.75536</cdr:y>
    </cdr:to>
    <cdr:sp macro="" textlink="">
      <cdr:nvSpPr>
        <cdr:cNvPr id="3" name="2 Hexágono"/>
        <cdr:cNvSpPr/>
      </cdr:nvSpPr>
      <cdr:spPr>
        <a:xfrm xmlns:a="http://schemas.openxmlformats.org/drawingml/2006/main">
          <a:off x="62706" y="2932113"/>
          <a:ext cx="433258" cy="278554"/>
        </a:xfrm>
        <a:prstGeom xmlns:a="http://schemas.openxmlformats.org/drawingml/2006/main" prst="hexagon">
          <a:avLst/>
        </a:prstGeom>
        <a:noFill xmlns:a="http://schemas.openxmlformats.org/drawingml/2006/main"/>
        <a:ln xmlns:a="http://schemas.openxmlformats.org/drawingml/2006/main" w="28575">
          <a:solidFill>
            <a:srgbClr val="FF33CC"/>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s-CO"/>
        </a:p>
      </cdr:txBody>
    </cdr:sp>
  </cdr:relSizeAnchor>
</c:userShapes>
</file>

<file path=xl/drawings/drawing6.xml><?xml version="1.0" encoding="utf-8"?>
<c:userShapes xmlns:c="http://schemas.openxmlformats.org/drawingml/2006/chart">
  <cdr:relSizeAnchor xmlns:cdr="http://schemas.openxmlformats.org/drawingml/2006/chartDrawing">
    <cdr:from>
      <cdr:x>0.73456</cdr:x>
      <cdr:y>0.22685</cdr:y>
    </cdr:from>
    <cdr:to>
      <cdr:x>0.856</cdr:x>
      <cdr:y>0.31233</cdr:y>
    </cdr:to>
    <cdr:sp macro="" textlink="'TABLERO DE INDICADORES'!$B$29">
      <cdr:nvSpPr>
        <cdr:cNvPr id="3" name="Conector 1"/>
        <cdr:cNvSpPr/>
      </cdr:nvSpPr>
      <cdr:spPr>
        <a:xfrm xmlns:a="http://schemas.openxmlformats.org/drawingml/2006/main">
          <a:off x="5844164" y="964399"/>
          <a:ext cx="966176" cy="363399"/>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E70797B-4319-4EE6-B7C1-775FE2666EE1}" type="TxLink">
            <a:rPr lang="en-US" sz="1800" b="1" i="0" u="none" strike="noStrike" cap="none" spc="0">
              <a:ln w="6600">
                <a:solidFill>
                  <a:schemeClr val="bg1"/>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bg1"/>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0.71015</cdr:x>
      <cdr:y>0.14949</cdr:y>
    </cdr:from>
    <cdr:to>
      <cdr:x>0.84463</cdr:x>
      <cdr:y>0.24084</cdr:y>
    </cdr:to>
    <cdr:sp macro="" textlink="'TABLERO DE INDICADORES'!$B$28">
      <cdr:nvSpPr>
        <cdr:cNvPr id="2" name="Conector 1"/>
        <cdr:cNvSpPr/>
      </cdr:nvSpPr>
      <cdr:spPr>
        <a:xfrm xmlns:a="http://schemas.openxmlformats.org/drawingml/2006/main">
          <a:off x="5649972" y="635581"/>
          <a:ext cx="1069919" cy="388357"/>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DB83E457-7301-4287-8216-61019A352B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0.76614</cdr:x>
      <cdr:y>0.47421</cdr:y>
    </cdr:from>
    <cdr:to>
      <cdr:x>0.89225</cdr:x>
      <cdr:y>0.58529</cdr:y>
    </cdr:to>
    <cdr:sp macro="" textlink="'TABLERO DE INDICADORES'!$C$28">
      <cdr:nvSpPr>
        <cdr:cNvPr id="5" name="Conector 1"/>
        <cdr:cNvSpPr/>
      </cdr:nvSpPr>
      <cdr:spPr>
        <a:xfrm xmlns:a="http://schemas.openxmlformats.org/drawingml/2006/main">
          <a:off x="6095433" y="2016172"/>
          <a:ext cx="1003317" cy="472235"/>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nchor="ctr"/>
        <a:lstStyle xmlns:a="http://schemas.openxmlformats.org/drawingml/2006/main"/>
        <a:p xmlns:a="http://schemas.openxmlformats.org/drawingml/2006/main">
          <a:pPr marL="0" indent="0"/>
          <a:fld id="{93319FF4-FBF0-41E4-95A6-15B9538CBAE1}"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0.82528</cdr:x>
      <cdr:y>0.81859</cdr:y>
    </cdr:from>
    <cdr:to>
      <cdr:x>0.87975</cdr:x>
      <cdr:y>0.81859</cdr:y>
    </cdr:to>
    <cdr:cxnSp macro="">
      <cdr:nvCxnSpPr>
        <cdr:cNvPr id="4" name="3 Conector recto de flecha"/>
        <cdr:cNvCxnSpPr/>
      </cdr:nvCxnSpPr>
      <cdr:spPr>
        <a:xfrm xmlns:a="http://schemas.openxmlformats.org/drawingml/2006/main">
          <a:off x="6565902" y="3471893"/>
          <a:ext cx="433401" cy="0"/>
        </a:xfrm>
        <a:prstGeom xmlns:a="http://schemas.openxmlformats.org/drawingml/2006/main" prst="straightConnector1">
          <a:avLst/>
        </a:prstGeom>
        <a:ln xmlns:a="http://schemas.openxmlformats.org/drawingml/2006/main" w="28575">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0.81435</cdr:x>
      <cdr:y>0.90945</cdr:y>
    </cdr:from>
    <cdr:to>
      <cdr:x>0.86883</cdr:x>
      <cdr:y>0.90945</cdr:y>
    </cdr:to>
    <cdr:cxnSp macro="">
      <cdr:nvCxnSpPr>
        <cdr:cNvPr id="5" name="4 Conector recto de flecha"/>
        <cdr:cNvCxnSpPr/>
      </cdr:nvCxnSpPr>
      <cdr:spPr>
        <a:xfrm xmlns:a="http://schemas.openxmlformats.org/drawingml/2006/main">
          <a:off x="6478985" y="3857258"/>
          <a:ext cx="433401" cy="0"/>
        </a:xfrm>
        <a:prstGeom xmlns:a="http://schemas.openxmlformats.org/drawingml/2006/main" prst="straightConnector1">
          <a:avLst/>
        </a:prstGeom>
        <a:ln xmlns:a="http://schemas.openxmlformats.org/drawingml/2006/main" w="28575">
          <a:solidFill>
            <a:srgbClr val="0DE8F3"/>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0.85326</cdr:x>
      <cdr:y>0.75548</cdr:y>
    </cdr:from>
    <cdr:to>
      <cdr:x>0.99529</cdr:x>
      <cdr:y>0.88867</cdr:y>
    </cdr:to>
    <cdr:sp macro="" textlink="">
      <cdr:nvSpPr>
        <cdr:cNvPr id="6" name="CuadroTexto 117"/>
        <cdr:cNvSpPr txBox="1"/>
      </cdr:nvSpPr>
      <cdr:spPr>
        <a:xfrm xmlns:a="http://schemas.openxmlformats.org/drawingml/2006/main">
          <a:off x="6788558" y="3204238"/>
          <a:ext cx="1129938" cy="5648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cdr:txBody>
    </cdr:sp>
  </cdr:relSizeAnchor>
  <cdr:relSizeAnchor xmlns:cdr="http://schemas.openxmlformats.org/drawingml/2006/chartDrawing">
    <cdr:from>
      <cdr:x>0.79265</cdr:x>
      <cdr:y>0.86501</cdr:y>
    </cdr:from>
    <cdr:to>
      <cdr:x>0.99499</cdr:x>
      <cdr:y>0.99373</cdr:y>
    </cdr:to>
    <cdr:sp macro="" textlink="">
      <cdr:nvSpPr>
        <cdr:cNvPr id="7" name="CuadroTexto 118"/>
        <cdr:cNvSpPr txBox="1"/>
      </cdr:nvSpPr>
      <cdr:spPr>
        <a:xfrm xmlns:a="http://schemas.openxmlformats.org/drawingml/2006/main">
          <a:off x="6306352" y="3668788"/>
          <a:ext cx="1609774" cy="54591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cdr:txBody>
    </cdr:sp>
  </cdr:relSizeAnchor>
  <cdr:relSizeAnchor xmlns:cdr="http://schemas.openxmlformats.org/drawingml/2006/chartDrawing">
    <cdr:from>
      <cdr:x>0.88379</cdr:x>
      <cdr:y>0.64921</cdr:y>
    </cdr:from>
    <cdr:to>
      <cdr:x>0.99663</cdr:x>
      <cdr:y>0.76087</cdr:y>
    </cdr:to>
    <cdr:sp macro="" textlink="">
      <cdr:nvSpPr>
        <cdr:cNvPr id="8" name="CuadroTexto 119"/>
        <cdr:cNvSpPr txBox="1"/>
      </cdr:nvSpPr>
      <cdr:spPr>
        <a:xfrm xmlns:a="http://schemas.openxmlformats.org/drawingml/2006/main">
          <a:off x="7031444" y="2753519"/>
          <a:ext cx="897759" cy="47354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rgbClr val="00FF00"/>
              </a:solidFill>
            </a:rPr>
            <a:t>Meta EST</a:t>
          </a:r>
        </a:p>
      </cdr:txBody>
    </cdr:sp>
  </cdr:relSizeAnchor>
  <cdr:relSizeAnchor xmlns:cdr="http://schemas.openxmlformats.org/drawingml/2006/chartDrawing">
    <cdr:from>
      <cdr:x>0.85191</cdr:x>
      <cdr:y>0.67273</cdr:y>
    </cdr:from>
    <cdr:to>
      <cdr:x>0.89965</cdr:x>
      <cdr:y>0.7442</cdr:y>
    </cdr:to>
    <cdr:sp macro="" textlink="">
      <cdr:nvSpPr>
        <cdr:cNvPr id="9" name="8 Hexágono"/>
        <cdr:cNvSpPr/>
      </cdr:nvSpPr>
      <cdr:spPr>
        <a:xfrm xmlns:a="http://schemas.openxmlformats.org/drawingml/2006/main">
          <a:off x="6777830" y="2853239"/>
          <a:ext cx="379807" cy="303121"/>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endParaRPr lang="es-CO"/>
        </a:p>
      </cdr:txBody>
    </cdr:sp>
  </cdr:relSizeAnchor>
</c:userShapes>
</file>

<file path=xl/drawings/drawing9.xml><?xml version="1.0" encoding="utf-8"?>
<c:userShapes xmlns:c="http://schemas.openxmlformats.org/drawingml/2006/chart">
  <cdr:relSizeAnchor xmlns:cdr="http://schemas.openxmlformats.org/drawingml/2006/chartDrawing">
    <cdr:from>
      <cdr:x>0.15169</cdr:x>
      <cdr:y>0.44019</cdr:y>
    </cdr:from>
    <cdr:to>
      <cdr:x>0.26189</cdr:x>
      <cdr:y>0.58222</cdr:y>
    </cdr:to>
    <cdr:sp macro="" textlink="'TABLERO DE INDICADORES'!$B$32">
      <cdr:nvSpPr>
        <cdr:cNvPr id="3" name="Conector 1"/>
        <cdr:cNvSpPr/>
      </cdr:nvSpPr>
      <cdr:spPr>
        <a:xfrm xmlns:a="http://schemas.openxmlformats.org/drawingml/2006/main">
          <a:off x="1206837" y="1857993"/>
          <a:ext cx="876757" cy="59946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2BFFCD9-488B-44E6-8B4D-5A8F4B4162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0.85681</cdr:x>
      <cdr:y>0.75305</cdr:y>
    </cdr:from>
    <cdr:to>
      <cdr:x>0.99379</cdr:x>
      <cdr:y>0.87482</cdr:y>
    </cdr:to>
    <cdr:sp macro="" textlink="">
      <cdr:nvSpPr>
        <cdr:cNvPr id="4" name="CuadroTexto 109"/>
        <cdr:cNvSpPr txBox="1"/>
      </cdr:nvSpPr>
      <cdr:spPr>
        <a:xfrm xmlns:a="http://schemas.openxmlformats.org/drawingml/2006/main">
          <a:off x="6816758" y="3178540"/>
          <a:ext cx="1089835" cy="51397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chemeClr val="bg1"/>
              </a:solidFill>
            </a:rPr>
            <a:t>Logro</a:t>
          </a:r>
          <a:r>
            <a:rPr lang="es-CO" sz="1100" baseline="0">
              <a:solidFill>
                <a:schemeClr val="bg1"/>
              </a:solidFill>
            </a:rPr>
            <a:t> de objetivo EST</a:t>
          </a:r>
          <a:endParaRPr lang="es-CO" sz="1100">
            <a:solidFill>
              <a:schemeClr val="bg1"/>
            </a:solidFill>
          </a:endParaRPr>
        </a:p>
      </cdr:txBody>
    </cdr:sp>
  </cdr:relSizeAnchor>
  <cdr:relSizeAnchor xmlns:cdr="http://schemas.openxmlformats.org/drawingml/2006/chartDrawing">
    <cdr:from>
      <cdr:x>0.80103</cdr:x>
      <cdr:y>0.85778</cdr:y>
    </cdr:from>
    <cdr:to>
      <cdr:x>0.99619</cdr:x>
      <cdr:y>0.99131</cdr:y>
    </cdr:to>
    <cdr:sp macro="" textlink="">
      <cdr:nvSpPr>
        <cdr:cNvPr id="5" name="CuadroTexto 110"/>
        <cdr:cNvSpPr txBox="1"/>
      </cdr:nvSpPr>
      <cdr:spPr>
        <a:xfrm xmlns:a="http://schemas.openxmlformats.org/drawingml/2006/main">
          <a:off x="6373018" y="3620574"/>
          <a:ext cx="1552642" cy="5636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rgbClr val="0DE8F3"/>
              </a:solidFill>
            </a:rPr>
            <a:t>Promedio</a:t>
          </a:r>
          <a:r>
            <a:rPr lang="es-CO" sz="1100" baseline="0">
              <a:solidFill>
                <a:srgbClr val="0DE8F3"/>
              </a:solidFill>
            </a:rPr>
            <a:t> de cumplimiento EST</a:t>
          </a:r>
          <a:endParaRPr lang="es-CO" sz="1100">
            <a:solidFill>
              <a:srgbClr val="0DE8F3"/>
            </a:solidFill>
          </a:endParaRPr>
        </a:p>
      </cdr:txBody>
    </cdr:sp>
  </cdr:relSizeAnchor>
  <cdr:relSizeAnchor xmlns:cdr="http://schemas.openxmlformats.org/drawingml/2006/chartDrawing">
    <cdr:from>
      <cdr:x>0.88298</cdr:x>
      <cdr:y>0.658</cdr:y>
    </cdr:from>
    <cdr:to>
      <cdr:x>0.99182</cdr:x>
      <cdr:y>0.76965</cdr:y>
    </cdr:to>
    <cdr:sp macro="" textlink="">
      <cdr:nvSpPr>
        <cdr:cNvPr id="6" name="CuadroTexto 111"/>
        <cdr:cNvSpPr txBox="1"/>
      </cdr:nvSpPr>
      <cdr:spPr>
        <a:xfrm xmlns:a="http://schemas.openxmlformats.org/drawingml/2006/main">
          <a:off x="7025025" y="2777329"/>
          <a:ext cx="865897" cy="4712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s-CO" sz="1100">
              <a:solidFill>
                <a:srgbClr val="00FF00"/>
              </a:solidFill>
            </a:rPr>
            <a:t>Meta EST</a:t>
          </a:r>
        </a:p>
      </cdr:txBody>
    </cdr:sp>
  </cdr:relSizeAnchor>
  <cdr:relSizeAnchor xmlns:cdr="http://schemas.openxmlformats.org/drawingml/2006/chartDrawing">
    <cdr:from>
      <cdr:x>0.8235</cdr:x>
      <cdr:y>0.7955</cdr:y>
    </cdr:from>
    <cdr:to>
      <cdr:x>0.87605</cdr:x>
      <cdr:y>0.7955</cdr:y>
    </cdr:to>
    <cdr:cxnSp macro="">
      <cdr:nvCxnSpPr>
        <cdr:cNvPr id="7" name="6 Conector recto de flecha"/>
        <cdr:cNvCxnSpPr/>
      </cdr:nvCxnSpPr>
      <cdr:spPr>
        <a:xfrm xmlns:a="http://schemas.openxmlformats.org/drawingml/2006/main">
          <a:off x="6551798" y="3357685"/>
          <a:ext cx="418019" cy="0"/>
        </a:xfrm>
        <a:prstGeom xmlns:a="http://schemas.openxmlformats.org/drawingml/2006/main" prst="straightConnector1">
          <a:avLst/>
        </a:prstGeom>
        <a:ln xmlns:a="http://schemas.openxmlformats.org/drawingml/2006/main" w="28575">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0.82462</cdr:x>
      <cdr:y>0.90879</cdr:y>
    </cdr:from>
    <cdr:to>
      <cdr:x>0.87716</cdr:x>
      <cdr:y>0.90879</cdr:y>
    </cdr:to>
    <cdr:cxnSp macro="">
      <cdr:nvCxnSpPr>
        <cdr:cNvPr id="8" name="7 Conector recto de flecha"/>
        <cdr:cNvCxnSpPr/>
      </cdr:nvCxnSpPr>
      <cdr:spPr>
        <a:xfrm xmlns:a="http://schemas.openxmlformats.org/drawingml/2006/main">
          <a:off x="6560681" y="3835869"/>
          <a:ext cx="418019" cy="0"/>
        </a:xfrm>
        <a:prstGeom xmlns:a="http://schemas.openxmlformats.org/drawingml/2006/main" prst="straightConnector1">
          <a:avLst/>
        </a:prstGeom>
        <a:ln xmlns:a="http://schemas.openxmlformats.org/drawingml/2006/main" w="28575">
          <a:solidFill>
            <a:srgbClr val="0DE8F3"/>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0.83994</cdr:x>
      <cdr:y>0.66928</cdr:y>
    </cdr:from>
    <cdr:to>
      <cdr:x>0.88218</cdr:x>
      <cdr:y>0.7515</cdr:y>
    </cdr:to>
    <cdr:sp macro="" textlink="">
      <cdr:nvSpPr>
        <cdr:cNvPr id="9" name="8 Hexágono"/>
        <cdr:cNvSpPr/>
      </cdr:nvSpPr>
      <cdr:spPr>
        <a:xfrm xmlns:a="http://schemas.openxmlformats.org/drawingml/2006/main">
          <a:off x="6682581" y="2824956"/>
          <a:ext cx="336026" cy="347027"/>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s-CO"/>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50"/>
  <sheetViews>
    <sheetView tabSelected="1" view="pageBreakPreview" zoomScale="60" zoomScaleNormal="90" workbookViewId="0">
      <selection activeCell="A7" sqref="A7:M46"/>
    </sheetView>
  </sheetViews>
  <sheetFormatPr baseColWidth="10" defaultColWidth="11.42578125" defaultRowHeight="14.25" x14ac:dyDescent="0.25"/>
  <cols>
    <col min="1" max="1" width="25.28515625" style="1" customWidth="1"/>
    <col min="2" max="2" width="6" style="1" customWidth="1"/>
    <col min="3" max="3" width="38.140625" style="1" customWidth="1"/>
    <col min="4" max="4" width="19.140625" style="1" customWidth="1"/>
    <col min="5" max="5" width="27.7109375" style="1" customWidth="1"/>
    <col min="6" max="6" width="40.7109375" style="1" customWidth="1"/>
    <col min="7" max="7" width="47.7109375" style="1" customWidth="1"/>
    <col min="8" max="8" width="15.42578125" style="1" customWidth="1"/>
    <col min="9" max="9" width="12.140625" style="1" customWidth="1"/>
    <col min="10" max="10" width="16.140625" style="1" customWidth="1"/>
    <col min="11" max="11" width="10.85546875" style="1" customWidth="1"/>
    <col min="12" max="12" width="9.5703125" style="1" customWidth="1"/>
    <col min="13" max="13" width="14.85546875" style="1" customWidth="1"/>
    <col min="14" max="14" width="7.28515625" style="1" customWidth="1"/>
    <col min="15" max="15" width="8.28515625" style="1" customWidth="1"/>
    <col min="16" max="16" width="8.42578125" style="1" customWidth="1"/>
    <col min="17" max="17" width="9.42578125" style="1" customWidth="1"/>
    <col min="18" max="18" width="7.28515625" style="1" customWidth="1"/>
    <col min="19" max="19" width="7.42578125" style="1" customWidth="1"/>
    <col min="20" max="20" width="8.28515625" style="1" customWidth="1"/>
    <col min="21" max="21" width="8.140625" style="1" customWidth="1"/>
    <col min="22" max="22" width="8.28515625" style="1" customWidth="1"/>
    <col min="23" max="23" width="8.42578125" style="1" customWidth="1"/>
    <col min="24" max="24" width="10.140625" style="1" customWidth="1"/>
    <col min="25" max="25" width="7.5703125" style="1" customWidth="1"/>
    <col min="26" max="26" width="6.7109375" style="1" customWidth="1"/>
    <col min="27" max="27" width="7.5703125" style="1" customWidth="1"/>
    <col min="28" max="28" width="9.140625" style="1" customWidth="1"/>
    <col min="29" max="30" width="6.7109375" style="1" customWidth="1"/>
    <col min="31" max="31" width="7.7109375" style="1" customWidth="1"/>
    <col min="32" max="32" width="9.140625" style="1" customWidth="1"/>
    <col min="33" max="33" width="6.7109375" style="1" customWidth="1"/>
    <col min="34" max="35" width="8.28515625" style="1" bestFit="1" customWidth="1"/>
    <col min="36" max="36" width="9.7109375" style="1" customWidth="1"/>
    <col min="37" max="37" width="9" style="1" customWidth="1"/>
    <col min="38" max="39" width="6.7109375" style="1" customWidth="1"/>
    <col min="40" max="40" width="10.28515625" style="1" customWidth="1"/>
    <col min="41" max="43" width="6.7109375" style="1" customWidth="1"/>
    <col min="44" max="44" width="10" style="1" customWidth="1"/>
    <col min="45" max="45" width="8.140625" style="1" customWidth="1"/>
    <col min="46" max="47" width="6.7109375" style="1" customWidth="1"/>
    <col min="48" max="48" width="9.7109375" style="1" customWidth="1"/>
    <col min="49" max="49" width="8.28515625" style="1" customWidth="1"/>
    <col min="50" max="51" width="6.7109375" style="1" customWidth="1"/>
    <col min="52" max="52" width="8.85546875" style="1" customWidth="1"/>
    <col min="53" max="55" width="6.7109375" style="1" customWidth="1"/>
    <col min="56" max="56" width="8.28515625" style="1" customWidth="1"/>
    <col min="57" max="57" width="8.5703125" style="1" customWidth="1"/>
    <col min="58" max="59" width="6.7109375" style="1" customWidth="1"/>
    <col min="60" max="60" width="9.5703125" style="1" customWidth="1"/>
    <col min="61" max="61" width="8.5703125" style="1" customWidth="1"/>
    <col min="62" max="62" width="9.85546875" style="1" customWidth="1"/>
    <col min="63" max="63" width="14" style="1" customWidth="1"/>
    <col min="64" max="64" width="13.5703125" style="1" customWidth="1"/>
    <col min="65" max="65" width="13.140625" style="1" customWidth="1"/>
    <col min="66" max="66" width="14.42578125" style="1" customWidth="1"/>
    <col min="67" max="67" width="22" style="1" customWidth="1"/>
    <col min="68" max="16384" width="11.42578125" style="1"/>
  </cols>
  <sheetData>
    <row r="1" spans="1:83" ht="18.75" thickBot="1" x14ac:dyDescent="0.3">
      <c r="C1" s="166"/>
    </row>
    <row r="2" spans="1:83" ht="30" customHeight="1" x14ac:dyDescent="0.25">
      <c r="A2" s="606" t="s">
        <v>19</v>
      </c>
      <c r="B2" s="607"/>
      <c r="C2" s="607"/>
      <c r="D2" s="607"/>
      <c r="E2" s="607"/>
      <c r="F2" s="607"/>
      <c r="G2" s="607"/>
      <c r="H2" s="607"/>
      <c r="I2" s="607"/>
      <c r="J2" s="607"/>
      <c r="K2" s="607"/>
      <c r="L2" s="607"/>
      <c r="M2" s="607"/>
      <c r="N2" s="607"/>
      <c r="O2" s="607"/>
      <c r="P2" s="607"/>
      <c r="Q2" s="607"/>
      <c r="R2" s="607"/>
      <c r="S2" s="607"/>
      <c r="T2" s="607"/>
      <c r="U2" s="607"/>
      <c r="V2" s="607"/>
      <c r="W2" s="607"/>
      <c r="X2" s="607"/>
      <c r="Y2" s="607"/>
      <c r="Z2" s="607"/>
      <c r="AA2" s="607"/>
      <c r="AB2" s="607"/>
      <c r="AC2" s="607"/>
      <c r="AD2" s="607"/>
      <c r="AE2" s="607"/>
      <c r="AF2" s="607"/>
      <c r="AG2" s="607"/>
      <c r="AH2" s="607"/>
      <c r="AI2" s="607"/>
      <c r="AJ2" s="607"/>
      <c r="AK2" s="607"/>
      <c r="AL2" s="607"/>
      <c r="AM2" s="607"/>
      <c r="AN2" s="607"/>
      <c r="AO2" s="607"/>
      <c r="AP2" s="607"/>
      <c r="AQ2" s="607"/>
      <c r="AR2" s="607"/>
      <c r="AS2" s="607"/>
      <c r="AT2" s="607"/>
      <c r="AU2" s="607"/>
      <c r="AV2" s="607"/>
      <c r="AW2" s="607"/>
      <c r="AX2" s="607"/>
      <c r="AY2" s="607"/>
      <c r="AZ2" s="607"/>
      <c r="BA2" s="607"/>
      <c r="BB2" s="607"/>
      <c r="BC2" s="607"/>
      <c r="BD2" s="607"/>
      <c r="BE2" s="607"/>
      <c r="BF2" s="607"/>
      <c r="BG2" s="607"/>
      <c r="BH2" s="607"/>
      <c r="BI2" s="607"/>
      <c r="BJ2" s="607"/>
      <c r="BK2" s="607"/>
      <c r="BL2" s="607"/>
      <c r="BM2" s="607"/>
      <c r="BN2" s="607"/>
      <c r="BO2" s="608"/>
    </row>
    <row r="3" spans="1:83" ht="30" customHeight="1" thickBot="1" x14ac:dyDescent="0.3">
      <c r="A3" s="609"/>
      <c r="B3" s="610"/>
      <c r="C3" s="610"/>
      <c r="D3" s="610"/>
      <c r="E3" s="610"/>
      <c r="F3" s="610"/>
      <c r="G3" s="610"/>
      <c r="H3" s="610"/>
      <c r="I3" s="610"/>
      <c r="J3" s="610"/>
      <c r="K3" s="610"/>
      <c r="L3" s="610"/>
      <c r="M3" s="610"/>
      <c r="N3" s="610"/>
      <c r="O3" s="610"/>
      <c r="P3" s="610"/>
      <c r="Q3" s="610"/>
      <c r="R3" s="610"/>
      <c r="S3" s="610"/>
      <c r="T3" s="610"/>
      <c r="U3" s="610"/>
      <c r="V3" s="610"/>
      <c r="W3" s="610"/>
      <c r="X3" s="610"/>
      <c r="Y3" s="610"/>
      <c r="Z3" s="610"/>
      <c r="AA3" s="610"/>
      <c r="AB3" s="610"/>
      <c r="AC3" s="610"/>
      <c r="AD3" s="610"/>
      <c r="AE3" s="610"/>
      <c r="AF3" s="610"/>
      <c r="AG3" s="610"/>
      <c r="AH3" s="610"/>
      <c r="AI3" s="610"/>
      <c r="AJ3" s="610"/>
      <c r="AK3" s="610"/>
      <c r="AL3" s="610"/>
      <c r="AM3" s="610"/>
      <c r="AN3" s="610"/>
      <c r="AO3" s="610"/>
      <c r="AP3" s="610"/>
      <c r="AQ3" s="610"/>
      <c r="AR3" s="610"/>
      <c r="AS3" s="610"/>
      <c r="AT3" s="610"/>
      <c r="AU3" s="610"/>
      <c r="AV3" s="610"/>
      <c r="AW3" s="610"/>
      <c r="AX3" s="610"/>
      <c r="AY3" s="610"/>
      <c r="AZ3" s="610"/>
      <c r="BA3" s="610"/>
      <c r="BB3" s="610"/>
      <c r="BC3" s="610"/>
      <c r="BD3" s="610"/>
      <c r="BE3" s="610"/>
      <c r="BF3" s="610"/>
      <c r="BG3" s="610"/>
      <c r="BH3" s="610"/>
      <c r="BI3" s="610"/>
      <c r="BJ3" s="610"/>
      <c r="BK3" s="610"/>
      <c r="BL3" s="610"/>
      <c r="BM3" s="610"/>
      <c r="BN3" s="610"/>
      <c r="BO3" s="611"/>
    </row>
    <row r="4" spans="1:83" s="4" customFormat="1" ht="30.75" customHeight="1" thickBot="1" x14ac:dyDescent="0.3">
      <c r="A4" s="501" t="s">
        <v>24</v>
      </c>
      <c r="B4" s="502"/>
      <c r="C4" s="502"/>
      <c r="D4" s="502"/>
      <c r="E4" s="502"/>
      <c r="F4" s="503"/>
      <c r="G4" s="501" t="s">
        <v>20</v>
      </c>
      <c r="H4" s="502"/>
      <c r="I4" s="502"/>
      <c r="J4" s="502"/>
      <c r="K4" s="502"/>
      <c r="L4" s="502"/>
      <c r="M4" s="502"/>
      <c r="N4" s="503"/>
      <c r="O4" s="513" t="s">
        <v>21</v>
      </c>
      <c r="P4" s="514"/>
      <c r="Q4" s="514"/>
      <c r="R4" s="514"/>
      <c r="S4" s="514"/>
      <c r="T4" s="514"/>
      <c r="U4" s="514"/>
      <c r="V4" s="514"/>
      <c r="W4" s="514"/>
      <c r="X4" s="514"/>
      <c r="Y4" s="514"/>
      <c r="Z4" s="514"/>
      <c r="AA4" s="514"/>
      <c r="AB4" s="514"/>
      <c r="AC4" s="514"/>
      <c r="AD4" s="514"/>
      <c r="AE4" s="514"/>
      <c r="AF4" s="514"/>
      <c r="AG4" s="510" t="s">
        <v>22</v>
      </c>
      <c r="AH4" s="511"/>
      <c r="AI4" s="511"/>
      <c r="AJ4" s="511"/>
      <c r="AK4" s="511"/>
      <c r="AL4" s="511"/>
      <c r="AM4" s="511"/>
      <c r="AN4" s="511"/>
      <c r="AO4" s="511"/>
      <c r="AP4" s="511"/>
      <c r="AQ4" s="511"/>
      <c r="AR4" s="511"/>
      <c r="AS4" s="511"/>
      <c r="AT4" s="511"/>
      <c r="AU4" s="511"/>
      <c r="AV4" s="511"/>
      <c r="AW4" s="511"/>
      <c r="AX4" s="511"/>
      <c r="AY4" s="512"/>
      <c r="AZ4" s="612" t="s">
        <v>23</v>
      </c>
      <c r="BA4" s="613"/>
      <c r="BB4" s="613"/>
      <c r="BC4" s="613"/>
      <c r="BD4" s="613"/>
      <c r="BE4" s="613"/>
      <c r="BF4" s="613"/>
      <c r="BG4" s="613"/>
      <c r="BH4" s="613"/>
      <c r="BI4" s="613"/>
      <c r="BJ4" s="613"/>
      <c r="BK4" s="613"/>
      <c r="BL4" s="613"/>
      <c r="BM4" s="613"/>
      <c r="BN4" s="613"/>
      <c r="BO4" s="614"/>
    </row>
    <row r="5" spans="1:83" ht="31.5" customHeight="1" thickBot="1" x14ac:dyDescent="0.3">
      <c r="A5" s="504" t="s">
        <v>54</v>
      </c>
      <c r="B5" s="505"/>
      <c r="C5" s="505"/>
      <c r="D5" s="505"/>
      <c r="E5" s="505"/>
      <c r="F5" s="506"/>
      <c r="G5" s="507">
        <v>42895</v>
      </c>
      <c r="H5" s="508"/>
      <c r="I5" s="508"/>
      <c r="J5" s="508"/>
      <c r="K5" s="508"/>
      <c r="L5" s="508"/>
      <c r="M5" s="508"/>
      <c r="N5" s="509"/>
      <c r="O5" s="507">
        <v>45061</v>
      </c>
      <c r="P5" s="508"/>
      <c r="Q5" s="508"/>
      <c r="R5" s="508"/>
      <c r="S5" s="508"/>
      <c r="T5" s="508"/>
      <c r="U5" s="508"/>
      <c r="V5" s="508"/>
      <c r="W5" s="508"/>
      <c r="X5" s="508"/>
      <c r="Y5" s="508"/>
      <c r="Z5" s="508"/>
      <c r="AA5" s="508"/>
      <c r="AB5" s="508"/>
      <c r="AC5" s="508"/>
      <c r="AD5" s="508"/>
      <c r="AE5" s="508"/>
      <c r="AF5" s="509"/>
      <c r="AG5" s="504">
        <v>6</v>
      </c>
      <c r="AH5" s="505"/>
      <c r="AI5" s="505"/>
      <c r="AJ5" s="505"/>
      <c r="AK5" s="505"/>
      <c r="AL5" s="505"/>
      <c r="AM5" s="505"/>
      <c r="AN5" s="505"/>
      <c r="AO5" s="505"/>
      <c r="AP5" s="505"/>
      <c r="AQ5" s="505"/>
      <c r="AR5" s="505"/>
      <c r="AS5" s="505"/>
      <c r="AT5" s="505"/>
      <c r="AU5" s="505"/>
      <c r="AV5" s="505"/>
      <c r="AW5" s="505"/>
      <c r="AX5" s="505"/>
      <c r="AY5" s="506"/>
      <c r="AZ5" s="504" t="s">
        <v>47</v>
      </c>
      <c r="BA5" s="505"/>
      <c r="BB5" s="505"/>
      <c r="BC5" s="505"/>
      <c r="BD5" s="505"/>
      <c r="BE5" s="505"/>
      <c r="BF5" s="505"/>
      <c r="BG5" s="505"/>
      <c r="BH5" s="505"/>
      <c r="BI5" s="505"/>
      <c r="BJ5" s="505"/>
      <c r="BK5" s="505"/>
      <c r="BL5" s="505"/>
      <c r="BM5" s="505"/>
      <c r="BN5" s="505"/>
      <c r="BO5" s="506"/>
    </row>
    <row r="6" spans="1:83" ht="15" thickBot="1" x14ac:dyDescent="0.3">
      <c r="M6" s="97"/>
      <c r="P6" s="96"/>
      <c r="Q6" s="98"/>
      <c r="S6" s="98"/>
      <c r="T6" s="98"/>
      <c r="BM6" s="96"/>
    </row>
    <row r="7" spans="1:83" s="2" customFormat="1" ht="20.25" customHeight="1" thickBot="1" x14ac:dyDescent="0.3">
      <c r="A7" s="639" t="s">
        <v>0</v>
      </c>
      <c r="B7" s="520" t="s">
        <v>115</v>
      </c>
      <c r="C7" s="521"/>
      <c r="D7" s="622" t="s">
        <v>143</v>
      </c>
      <c r="E7" s="535" t="s">
        <v>44</v>
      </c>
      <c r="F7" s="536"/>
      <c r="G7" s="536"/>
      <c r="H7" s="536"/>
      <c r="I7" s="536"/>
      <c r="J7" s="536"/>
      <c r="K7" s="536"/>
      <c r="L7" s="536"/>
      <c r="M7" s="537"/>
      <c r="N7" s="615" t="s">
        <v>4</v>
      </c>
      <c r="O7" s="616"/>
      <c r="P7" s="616"/>
      <c r="Q7" s="616"/>
      <c r="R7" s="616"/>
      <c r="S7" s="616"/>
      <c r="T7" s="616"/>
      <c r="U7" s="616"/>
      <c r="V7" s="616"/>
      <c r="W7" s="616"/>
      <c r="X7" s="616"/>
      <c r="Y7" s="616"/>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c r="BC7" s="616"/>
      <c r="BD7" s="616"/>
      <c r="BE7" s="616"/>
      <c r="BF7" s="616"/>
      <c r="BG7" s="616"/>
      <c r="BH7" s="616"/>
      <c r="BI7" s="616"/>
      <c r="BJ7" s="616"/>
      <c r="BK7" s="616"/>
      <c r="BL7" s="616"/>
      <c r="BM7" s="616"/>
      <c r="BN7" s="616"/>
      <c r="BO7" s="617"/>
    </row>
    <row r="8" spans="1:83" s="2" customFormat="1" ht="51.6" customHeight="1" thickBot="1" x14ac:dyDescent="0.3">
      <c r="A8" s="640"/>
      <c r="B8" s="522"/>
      <c r="C8" s="523"/>
      <c r="D8" s="623"/>
      <c r="E8" s="127" t="s">
        <v>1</v>
      </c>
      <c r="F8" s="9" t="s">
        <v>2</v>
      </c>
      <c r="G8" s="9" t="s">
        <v>3</v>
      </c>
      <c r="H8" s="17" t="s">
        <v>57</v>
      </c>
      <c r="I8" s="126" t="s">
        <v>61</v>
      </c>
      <c r="J8" s="144" t="s">
        <v>144</v>
      </c>
      <c r="K8" s="567" t="s">
        <v>62</v>
      </c>
      <c r="L8" s="568"/>
      <c r="M8" s="21" t="s">
        <v>60</v>
      </c>
      <c r="N8" s="527" t="s">
        <v>16</v>
      </c>
      <c r="O8" s="527"/>
      <c r="P8" s="527"/>
      <c r="Q8" s="528"/>
      <c r="R8" s="526" t="s">
        <v>5</v>
      </c>
      <c r="S8" s="527"/>
      <c r="T8" s="527"/>
      <c r="U8" s="528"/>
      <c r="V8" s="517" t="s">
        <v>6</v>
      </c>
      <c r="W8" s="518"/>
      <c r="X8" s="518"/>
      <c r="Y8" s="519"/>
      <c r="Z8" s="517" t="s">
        <v>7</v>
      </c>
      <c r="AA8" s="518"/>
      <c r="AB8" s="518"/>
      <c r="AC8" s="519"/>
      <c r="AD8" s="526" t="s">
        <v>8</v>
      </c>
      <c r="AE8" s="527"/>
      <c r="AF8" s="527"/>
      <c r="AG8" s="528"/>
      <c r="AH8" s="526" t="s">
        <v>9</v>
      </c>
      <c r="AI8" s="527"/>
      <c r="AJ8" s="527"/>
      <c r="AK8" s="528"/>
      <c r="AL8" s="526" t="s">
        <v>10</v>
      </c>
      <c r="AM8" s="527"/>
      <c r="AN8" s="527"/>
      <c r="AO8" s="528"/>
      <c r="AP8" s="517" t="s">
        <v>11</v>
      </c>
      <c r="AQ8" s="518"/>
      <c r="AR8" s="518"/>
      <c r="AS8" s="519"/>
      <c r="AT8" s="517" t="s">
        <v>12</v>
      </c>
      <c r="AU8" s="518"/>
      <c r="AV8" s="518"/>
      <c r="AW8" s="519"/>
      <c r="AX8" s="517" t="s">
        <v>13</v>
      </c>
      <c r="AY8" s="518"/>
      <c r="AZ8" s="518"/>
      <c r="BA8" s="519"/>
      <c r="BB8" s="517" t="s">
        <v>14</v>
      </c>
      <c r="BC8" s="518"/>
      <c r="BD8" s="518"/>
      <c r="BE8" s="519"/>
      <c r="BF8" s="517" t="s">
        <v>15</v>
      </c>
      <c r="BG8" s="518"/>
      <c r="BH8" s="518"/>
      <c r="BI8" s="518"/>
      <c r="BJ8" s="590" t="s">
        <v>76</v>
      </c>
      <c r="BK8" s="591"/>
      <c r="BL8" s="592"/>
      <c r="BM8" s="193" t="s">
        <v>58</v>
      </c>
      <c r="BN8" s="194" t="s">
        <v>59</v>
      </c>
      <c r="BO8" s="195" t="s">
        <v>75</v>
      </c>
      <c r="BP8" s="45"/>
      <c r="BQ8" s="45"/>
    </row>
    <row r="9" spans="1:83" s="2" customFormat="1" ht="93.6" customHeight="1" x14ac:dyDescent="0.25">
      <c r="A9" s="641" t="s">
        <v>46</v>
      </c>
      <c r="B9" s="524" t="s">
        <v>112</v>
      </c>
      <c r="C9" s="646" t="s">
        <v>89</v>
      </c>
      <c r="D9" s="443">
        <v>0.05</v>
      </c>
      <c r="E9" s="337" t="s">
        <v>48</v>
      </c>
      <c r="F9" s="102" t="s">
        <v>148</v>
      </c>
      <c r="G9" s="117" t="s">
        <v>49</v>
      </c>
      <c r="H9" s="12" t="s">
        <v>30</v>
      </c>
      <c r="I9" s="462">
        <f>(K9*J9)+(K10*J10)</f>
        <v>0.91</v>
      </c>
      <c r="J9" s="175">
        <v>0.6</v>
      </c>
      <c r="K9" s="541">
        <v>0.85</v>
      </c>
      <c r="L9" s="542"/>
      <c r="M9" s="22">
        <f>K9/12</f>
        <v>7.0833333333333331E-2</v>
      </c>
      <c r="N9" s="574"/>
      <c r="O9" s="574"/>
      <c r="P9" s="393">
        <f>(N9*$M$9)/$K$9</f>
        <v>0</v>
      </c>
      <c r="Q9" s="394"/>
      <c r="R9" s="574"/>
      <c r="S9" s="574"/>
      <c r="T9" s="393">
        <f>(R9*$M$9)/$K$9</f>
        <v>0</v>
      </c>
      <c r="U9" s="394"/>
      <c r="V9" s="401"/>
      <c r="W9" s="401"/>
      <c r="X9" s="393">
        <f>(V9*$M$9)/$K$9</f>
        <v>0</v>
      </c>
      <c r="Y9" s="394"/>
      <c r="Z9" s="401"/>
      <c r="AA9" s="401"/>
      <c r="AB9" s="393">
        <f>(Z9*$M$9)/$K$9</f>
        <v>0</v>
      </c>
      <c r="AC9" s="394"/>
      <c r="AD9" s="356"/>
      <c r="AE9" s="357"/>
      <c r="AF9" s="393">
        <f>(AD9*$M$9)/$K$9</f>
        <v>0</v>
      </c>
      <c r="AG9" s="394"/>
      <c r="AH9" s="529"/>
      <c r="AI9" s="530"/>
      <c r="AJ9" s="393">
        <f>(AH9*$M$9)/$K$9</f>
        <v>0</v>
      </c>
      <c r="AK9" s="394"/>
      <c r="AL9" s="356"/>
      <c r="AM9" s="357"/>
      <c r="AN9" s="393">
        <f>(AL9*$M$9)/$K$9</f>
        <v>0</v>
      </c>
      <c r="AO9" s="394"/>
      <c r="AP9" s="356"/>
      <c r="AQ9" s="357"/>
      <c r="AR9" s="393">
        <f>(AP9*$M$9)/$K$9</f>
        <v>0</v>
      </c>
      <c r="AS9" s="394"/>
      <c r="AT9" s="356"/>
      <c r="AU9" s="357"/>
      <c r="AV9" s="393">
        <f>(AT9*$M$9)/$K$9</f>
        <v>0</v>
      </c>
      <c r="AW9" s="394"/>
      <c r="AX9" s="356"/>
      <c r="AY9" s="357"/>
      <c r="AZ9" s="393">
        <f>(AX9*$M$9)/$K$9</f>
        <v>0</v>
      </c>
      <c r="BA9" s="394"/>
      <c r="BB9" s="356"/>
      <c r="BC9" s="357"/>
      <c r="BD9" s="393">
        <f>(BB9*$M$9)/$K$9</f>
        <v>0</v>
      </c>
      <c r="BE9" s="394"/>
      <c r="BF9" s="356"/>
      <c r="BG9" s="357"/>
      <c r="BH9" s="393">
        <f>(BF9*$M$9)/$K$9</f>
        <v>0</v>
      </c>
      <c r="BI9" s="394"/>
      <c r="BJ9" s="183">
        <f>IFERROR(AVERAGE(N9,R9,V9,Z9,AD9,AH9,AL9,AP9,AT9,AX9,BB9,BF9),0)</f>
        <v>0</v>
      </c>
      <c r="BK9" s="406">
        <f t="shared" ref="BK9:BK32" si="0">(BJ9*J9)/K9</f>
        <v>0</v>
      </c>
      <c r="BL9" s="407"/>
      <c r="BM9" s="192">
        <f>SUM(P9,T9,X9,AB9,AF9,AJ9,AN9,AR9,AV9,AZ9,BD9,BH9)</f>
        <v>0</v>
      </c>
      <c r="BN9" s="576">
        <f>(BM9*J9)+(BM10*J10)</f>
        <v>0</v>
      </c>
      <c r="BO9" s="618">
        <f>SUM(BK9:BL10)</f>
        <v>0</v>
      </c>
    </row>
    <row r="10" spans="1:83" s="2" customFormat="1" ht="99.6" customHeight="1" thickBot="1" x14ac:dyDescent="0.3">
      <c r="A10" s="642"/>
      <c r="B10" s="525"/>
      <c r="C10" s="647"/>
      <c r="D10" s="451"/>
      <c r="E10" s="338" t="s">
        <v>107</v>
      </c>
      <c r="F10" s="119" t="s">
        <v>50</v>
      </c>
      <c r="G10" s="118" t="s">
        <v>90</v>
      </c>
      <c r="H10" s="11" t="s">
        <v>31</v>
      </c>
      <c r="I10" s="575"/>
      <c r="J10" s="176">
        <v>0.4</v>
      </c>
      <c r="K10" s="546">
        <v>1</v>
      </c>
      <c r="L10" s="547"/>
      <c r="M10" s="23">
        <f>K10/4</f>
        <v>0.25</v>
      </c>
      <c r="N10" s="584"/>
      <c r="O10" s="584"/>
      <c r="P10" s="584"/>
      <c r="Q10" s="585"/>
      <c r="R10" s="553"/>
      <c r="S10" s="554"/>
      <c r="T10" s="554"/>
      <c r="U10" s="555"/>
      <c r="V10" s="583"/>
      <c r="W10" s="583"/>
      <c r="X10" s="490">
        <f>V10*$M$10</f>
        <v>0</v>
      </c>
      <c r="Y10" s="491"/>
      <c r="Z10" s="553"/>
      <c r="AA10" s="554"/>
      <c r="AB10" s="554"/>
      <c r="AC10" s="555"/>
      <c r="AD10" s="553"/>
      <c r="AE10" s="554"/>
      <c r="AF10" s="554"/>
      <c r="AG10" s="555"/>
      <c r="AH10" s="515"/>
      <c r="AI10" s="516"/>
      <c r="AJ10" s="490">
        <f>AH10*$M$10</f>
        <v>0</v>
      </c>
      <c r="AK10" s="491"/>
      <c r="AL10" s="531"/>
      <c r="AM10" s="532"/>
      <c r="AN10" s="532"/>
      <c r="AO10" s="533"/>
      <c r="AP10" s="531"/>
      <c r="AQ10" s="532"/>
      <c r="AR10" s="532"/>
      <c r="AS10" s="533"/>
      <c r="AT10" s="515"/>
      <c r="AU10" s="516"/>
      <c r="AV10" s="490">
        <f>AT10*$M$10</f>
        <v>0</v>
      </c>
      <c r="AW10" s="491"/>
      <c r="AX10" s="593"/>
      <c r="AY10" s="594"/>
      <c r="AZ10" s="594"/>
      <c r="BA10" s="595"/>
      <c r="BB10" s="593"/>
      <c r="BC10" s="594"/>
      <c r="BD10" s="594"/>
      <c r="BE10" s="595"/>
      <c r="BF10" s="515"/>
      <c r="BG10" s="516"/>
      <c r="BH10" s="490">
        <f>BF10*$M$10</f>
        <v>0</v>
      </c>
      <c r="BI10" s="596"/>
      <c r="BJ10" s="184">
        <f>IFERROR(AVERAGE(V10,AH10,AT10,BF10),0)</f>
        <v>0</v>
      </c>
      <c r="BK10" s="492">
        <f t="shared" si="0"/>
        <v>0</v>
      </c>
      <c r="BL10" s="493"/>
      <c r="BM10" s="18">
        <f>SUM(X10,AJ10,AV10,BH10)</f>
        <v>0</v>
      </c>
      <c r="BN10" s="577"/>
      <c r="BO10" s="619"/>
    </row>
    <row r="11" spans="1:83" s="7" customFormat="1" ht="60" customHeight="1" x14ac:dyDescent="0.25">
      <c r="A11" s="454" t="s">
        <v>94</v>
      </c>
      <c r="B11" s="629" t="s">
        <v>114</v>
      </c>
      <c r="C11" s="599" t="s">
        <v>113</v>
      </c>
      <c r="D11" s="624">
        <v>0.1</v>
      </c>
      <c r="E11" s="339" t="s">
        <v>92</v>
      </c>
      <c r="F11" s="128" t="s">
        <v>149</v>
      </c>
      <c r="G11" s="128" t="s">
        <v>106</v>
      </c>
      <c r="H11" s="129" t="s">
        <v>31</v>
      </c>
      <c r="I11" s="429">
        <f>K11*J11+K12*J12+K13*J13+K14*J14</f>
        <v>0.93</v>
      </c>
      <c r="J11" s="177">
        <v>0.3</v>
      </c>
      <c r="K11" s="548">
        <v>0.9</v>
      </c>
      <c r="L11" s="549"/>
      <c r="M11" s="24">
        <f>K11/4</f>
        <v>0.22500000000000001</v>
      </c>
      <c r="N11" s="428"/>
      <c r="O11" s="586"/>
      <c r="P11" s="586"/>
      <c r="Q11" s="586"/>
      <c r="R11" s="538"/>
      <c r="S11" s="539"/>
      <c r="T11" s="539"/>
      <c r="U11" s="540"/>
      <c r="V11" s="372"/>
      <c r="W11" s="373"/>
      <c r="X11" s="207">
        <f>(V11*$M$11)/$K$11</f>
        <v>0</v>
      </c>
      <c r="Y11" s="208">
        <v>0.23</v>
      </c>
      <c r="Z11" s="367"/>
      <c r="AA11" s="368"/>
      <c r="AB11" s="368"/>
      <c r="AC11" s="428"/>
      <c r="AD11" s="367"/>
      <c r="AE11" s="368"/>
      <c r="AF11" s="368"/>
      <c r="AG11" s="428"/>
      <c r="AH11" s="372"/>
      <c r="AI11" s="373"/>
      <c r="AJ11" s="207">
        <f>(AH11*$M$11)/$K$11</f>
        <v>0</v>
      </c>
      <c r="AK11" s="208">
        <v>0.23</v>
      </c>
      <c r="AL11" s="367"/>
      <c r="AM11" s="368"/>
      <c r="AN11" s="368"/>
      <c r="AO11" s="428"/>
      <c r="AP11" s="367"/>
      <c r="AQ11" s="368"/>
      <c r="AR11" s="368"/>
      <c r="AS11" s="428"/>
      <c r="AT11" s="372"/>
      <c r="AU11" s="373"/>
      <c r="AV11" s="207">
        <f>(AT11*$M$11)/$K$11</f>
        <v>0</v>
      </c>
      <c r="AW11" s="208">
        <v>0.23</v>
      </c>
      <c r="AX11" s="538"/>
      <c r="AY11" s="539"/>
      <c r="AZ11" s="539"/>
      <c r="BA11" s="540"/>
      <c r="BB11" s="538"/>
      <c r="BC11" s="539"/>
      <c r="BD11" s="539"/>
      <c r="BE11" s="540"/>
      <c r="BF11" s="372"/>
      <c r="BG11" s="373"/>
      <c r="BH11" s="207">
        <f>(BF11*$M$11)/$K$11</f>
        <v>0</v>
      </c>
      <c r="BI11" s="208">
        <v>0.23</v>
      </c>
      <c r="BJ11" s="217">
        <f>IFERROR(AVERAGE(V11,AH11,AT11,BF11),0)</f>
        <v>0</v>
      </c>
      <c r="BK11" s="191">
        <f t="shared" si="0"/>
        <v>0</v>
      </c>
      <c r="BL11" s="218">
        <f>SUM(Y11,AK11,AW11,BI11)</f>
        <v>0.92</v>
      </c>
      <c r="BM11" s="130">
        <f>SUM(X11,AJ11,AV11,BH11)</f>
        <v>0</v>
      </c>
      <c r="BN11" s="478">
        <f>BM11*J11+BM12*J12+BM13*J13+BM14*J14</f>
        <v>0</v>
      </c>
      <c r="BO11" s="476">
        <f>SUM(BK11:BK14)</f>
        <v>0</v>
      </c>
    </row>
    <row r="12" spans="1:83" s="7" customFormat="1" ht="68.45" customHeight="1" x14ac:dyDescent="0.25">
      <c r="A12" s="455"/>
      <c r="B12" s="643"/>
      <c r="C12" s="600"/>
      <c r="D12" s="439"/>
      <c r="E12" s="658" t="s">
        <v>45</v>
      </c>
      <c r="F12" s="602" t="s">
        <v>100</v>
      </c>
      <c r="G12" s="100" t="s">
        <v>151</v>
      </c>
      <c r="H12" s="35" t="s">
        <v>32</v>
      </c>
      <c r="I12" s="587"/>
      <c r="J12" s="178">
        <v>0.2</v>
      </c>
      <c r="K12" s="358">
        <v>0.95</v>
      </c>
      <c r="L12" s="359"/>
      <c r="M12" s="25">
        <f>K12</f>
        <v>0.95</v>
      </c>
      <c r="N12" s="589"/>
      <c r="O12" s="589"/>
      <c r="P12" s="589"/>
      <c r="Q12" s="556"/>
      <c r="R12" s="364"/>
      <c r="S12" s="365"/>
      <c r="T12" s="365"/>
      <c r="U12" s="366"/>
      <c r="V12" s="361"/>
      <c r="W12" s="362"/>
      <c r="X12" s="362"/>
      <c r="Y12" s="363"/>
      <c r="Z12" s="571"/>
      <c r="AA12" s="572"/>
      <c r="AB12" s="572"/>
      <c r="AC12" s="573"/>
      <c r="AD12" s="571"/>
      <c r="AE12" s="572"/>
      <c r="AF12" s="572"/>
      <c r="AG12" s="573"/>
      <c r="AH12" s="358"/>
      <c r="AI12" s="580"/>
      <c r="AJ12" s="656">
        <f>(AH12*$M$12)/$K$12</f>
        <v>0</v>
      </c>
      <c r="AK12" s="657"/>
      <c r="AL12" s="655"/>
      <c r="AM12" s="497"/>
      <c r="AN12" s="497"/>
      <c r="AO12" s="498"/>
      <c r="AP12" s="364"/>
      <c r="AQ12" s="365"/>
      <c r="AR12" s="365"/>
      <c r="AS12" s="366"/>
      <c r="AT12" s="364"/>
      <c r="AU12" s="365"/>
      <c r="AV12" s="365"/>
      <c r="AW12" s="366"/>
      <c r="AX12" s="364"/>
      <c r="AY12" s="365"/>
      <c r="AZ12" s="365"/>
      <c r="BA12" s="366"/>
      <c r="BB12" s="364"/>
      <c r="BC12" s="365"/>
      <c r="BD12" s="365"/>
      <c r="BE12" s="366"/>
      <c r="BF12" s="364"/>
      <c r="BG12" s="365"/>
      <c r="BH12" s="365"/>
      <c r="BI12" s="578"/>
      <c r="BJ12" s="213">
        <f>AH12</f>
        <v>0</v>
      </c>
      <c r="BK12" s="654">
        <f t="shared" si="0"/>
        <v>0</v>
      </c>
      <c r="BL12" s="654"/>
      <c r="BM12" s="33">
        <f>AJ12</f>
        <v>0</v>
      </c>
      <c r="BN12" s="396"/>
      <c r="BO12" s="385"/>
      <c r="BP12" s="15"/>
      <c r="BQ12" s="15"/>
      <c r="BR12" s="15"/>
      <c r="BS12" s="15"/>
      <c r="BT12" s="15"/>
      <c r="BU12" s="15"/>
      <c r="BV12" s="15"/>
      <c r="BW12" s="15"/>
      <c r="BX12" s="15"/>
      <c r="BY12" s="15"/>
      <c r="BZ12" s="15"/>
      <c r="CA12" s="15"/>
      <c r="CB12" s="15"/>
      <c r="CC12" s="15"/>
      <c r="CD12" s="15"/>
      <c r="CE12" s="15"/>
    </row>
    <row r="13" spans="1:83" s="7" customFormat="1" ht="72" customHeight="1" x14ac:dyDescent="0.25">
      <c r="A13" s="455"/>
      <c r="B13" s="643"/>
      <c r="C13" s="600"/>
      <c r="D13" s="439"/>
      <c r="E13" s="659"/>
      <c r="F13" s="601"/>
      <c r="G13" s="100" t="s">
        <v>152</v>
      </c>
      <c r="H13" s="35" t="s">
        <v>32</v>
      </c>
      <c r="I13" s="587"/>
      <c r="J13" s="179">
        <v>0.3</v>
      </c>
      <c r="K13" s="358">
        <v>0.96</v>
      </c>
      <c r="L13" s="359"/>
      <c r="M13" s="25">
        <f>K13</f>
        <v>0.96</v>
      </c>
      <c r="N13" s="150"/>
      <c r="O13" s="150"/>
      <c r="P13" s="150"/>
      <c r="Q13" s="151"/>
      <c r="R13" s="148"/>
      <c r="S13" s="147"/>
      <c r="T13" s="147"/>
      <c r="U13" s="149"/>
      <c r="V13" s="152"/>
      <c r="W13" s="153"/>
      <c r="X13" s="153"/>
      <c r="Y13" s="154"/>
      <c r="Z13" s="158"/>
      <c r="AA13" s="159"/>
      <c r="AB13" s="159"/>
      <c r="AC13" s="160"/>
      <c r="AD13" s="158"/>
      <c r="AE13" s="159"/>
      <c r="AF13" s="159"/>
      <c r="AG13" s="160"/>
      <c r="AH13" s="655"/>
      <c r="AI13" s="497"/>
      <c r="AJ13" s="497"/>
      <c r="AK13" s="498"/>
      <c r="AL13" s="358"/>
      <c r="AM13" s="580"/>
      <c r="AN13" s="656">
        <f>(AL13*$M$13)/$K$13</f>
        <v>0</v>
      </c>
      <c r="AO13" s="657"/>
      <c r="AP13" s="148"/>
      <c r="AQ13" s="147"/>
      <c r="AR13" s="147"/>
      <c r="AS13" s="149"/>
      <c r="AT13" s="152"/>
      <c r="AU13" s="153"/>
      <c r="AV13" s="153"/>
      <c r="AW13" s="154"/>
      <c r="AX13" s="148"/>
      <c r="AY13" s="147"/>
      <c r="AZ13" s="147"/>
      <c r="BA13" s="149"/>
      <c r="BB13" s="148"/>
      <c r="BC13" s="147"/>
      <c r="BD13" s="147"/>
      <c r="BE13" s="149"/>
      <c r="BF13" s="152"/>
      <c r="BG13" s="153"/>
      <c r="BH13" s="153"/>
      <c r="BI13" s="153"/>
      <c r="BJ13" s="190">
        <f>AL13</f>
        <v>0</v>
      </c>
      <c r="BK13" s="389">
        <f t="shared" si="0"/>
        <v>0</v>
      </c>
      <c r="BL13" s="389"/>
      <c r="BM13" s="33">
        <f>AN13</f>
        <v>0</v>
      </c>
      <c r="BN13" s="396"/>
      <c r="BO13" s="385"/>
      <c r="BP13" s="15"/>
      <c r="BQ13" s="15"/>
      <c r="BR13" s="15"/>
      <c r="BS13" s="15"/>
      <c r="BT13" s="15"/>
      <c r="BU13" s="15"/>
      <c r="BV13" s="15"/>
      <c r="BW13" s="15"/>
      <c r="BX13" s="15"/>
      <c r="BY13" s="15"/>
      <c r="BZ13" s="15"/>
      <c r="CA13" s="15"/>
      <c r="CB13" s="15"/>
      <c r="CC13" s="15"/>
      <c r="CD13" s="15"/>
      <c r="CE13" s="15"/>
    </row>
    <row r="14" spans="1:83" s="7" customFormat="1" ht="57" x14ac:dyDescent="0.25">
      <c r="A14" s="455"/>
      <c r="B14" s="630"/>
      <c r="C14" s="601"/>
      <c r="D14" s="625"/>
      <c r="E14" s="340" t="s">
        <v>91</v>
      </c>
      <c r="F14" s="100" t="s">
        <v>149</v>
      </c>
      <c r="G14" s="100" t="s">
        <v>93</v>
      </c>
      <c r="H14" s="35" t="s">
        <v>31</v>
      </c>
      <c r="I14" s="588"/>
      <c r="J14" s="179">
        <v>0.2</v>
      </c>
      <c r="K14" s="358">
        <v>0.91</v>
      </c>
      <c r="L14" s="359"/>
      <c r="M14" s="25">
        <f>K14/4</f>
        <v>0.22750000000000001</v>
      </c>
      <c r="N14" s="572"/>
      <c r="O14" s="572"/>
      <c r="P14" s="572"/>
      <c r="Q14" s="573"/>
      <c r="R14" s="364"/>
      <c r="S14" s="365"/>
      <c r="T14" s="365"/>
      <c r="U14" s="366"/>
      <c r="V14" s="356"/>
      <c r="W14" s="357"/>
      <c r="X14" s="209">
        <f>(V14*$M$14)/$K$14</f>
        <v>0</v>
      </c>
      <c r="Y14" s="210"/>
      <c r="Z14" s="364"/>
      <c r="AA14" s="365"/>
      <c r="AB14" s="365"/>
      <c r="AC14" s="366"/>
      <c r="AD14" s="364"/>
      <c r="AE14" s="365"/>
      <c r="AF14" s="365"/>
      <c r="AG14" s="366"/>
      <c r="AH14" s="356"/>
      <c r="AI14" s="357"/>
      <c r="AJ14" s="209">
        <f>(AH14*$M$14)/$K$14</f>
        <v>0</v>
      </c>
      <c r="AK14" s="210"/>
      <c r="AL14" s="364"/>
      <c r="AM14" s="365"/>
      <c r="AN14" s="365"/>
      <c r="AO14" s="366"/>
      <c r="AP14" s="364"/>
      <c r="AQ14" s="365"/>
      <c r="AR14" s="365"/>
      <c r="AS14" s="366"/>
      <c r="AT14" s="356"/>
      <c r="AU14" s="357"/>
      <c r="AV14" s="209">
        <f>(AT14*$M$14)/$K$14</f>
        <v>0</v>
      </c>
      <c r="AW14" s="210"/>
      <c r="AX14" s="364"/>
      <c r="AY14" s="365"/>
      <c r="AZ14" s="365"/>
      <c r="BA14" s="366"/>
      <c r="BB14" s="364"/>
      <c r="BC14" s="365"/>
      <c r="BD14" s="365"/>
      <c r="BE14" s="366"/>
      <c r="BF14" s="356"/>
      <c r="BG14" s="357"/>
      <c r="BH14" s="209">
        <f>(BF14*$M$14)/$K$14</f>
        <v>0</v>
      </c>
      <c r="BI14" s="210"/>
      <c r="BJ14" s="214">
        <f>IFERROR(AVERAGE(V14,AH14,AT14,BF14),0)</f>
        <v>0</v>
      </c>
      <c r="BK14" s="215">
        <f t="shared" si="0"/>
        <v>0</v>
      </c>
      <c r="BL14" s="216">
        <f>SUM(Y14,AK14,AW14,BI14)</f>
        <v>0</v>
      </c>
      <c r="BM14" s="20">
        <f>SUM(X14,AJ14,AV14,BH14)</f>
        <v>0</v>
      </c>
      <c r="BN14" s="579"/>
      <c r="BO14" s="483"/>
      <c r="BP14" s="15"/>
      <c r="BQ14" s="15"/>
      <c r="BR14" s="15"/>
      <c r="BS14" s="15"/>
      <c r="BT14" s="15"/>
      <c r="BU14" s="15"/>
      <c r="BV14" s="15"/>
      <c r="BW14" s="15"/>
      <c r="BX14" s="15"/>
      <c r="BY14" s="15"/>
      <c r="BZ14" s="15"/>
      <c r="CA14" s="15"/>
      <c r="CB14" s="15"/>
      <c r="CC14" s="15"/>
      <c r="CD14" s="15"/>
      <c r="CE14" s="15"/>
    </row>
    <row r="15" spans="1:83" s="7" customFormat="1" ht="58.15" customHeight="1" x14ac:dyDescent="0.25">
      <c r="A15" s="455"/>
      <c r="B15" s="620" t="s">
        <v>112</v>
      </c>
      <c r="C15" s="602" t="s">
        <v>200</v>
      </c>
      <c r="D15" s="635">
        <v>0.03</v>
      </c>
      <c r="E15" s="341" t="s">
        <v>117</v>
      </c>
      <c r="F15" s="100" t="s">
        <v>118</v>
      </c>
      <c r="G15" s="100" t="s">
        <v>120</v>
      </c>
      <c r="H15" s="35" t="s">
        <v>32</v>
      </c>
      <c r="I15" s="660">
        <f>K15*J15+K16*J16</f>
        <v>0.8680000000000001</v>
      </c>
      <c r="J15" s="180">
        <v>0.6</v>
      </c>
      <c r="K15" s="358">
        <v>0.88</v>
      </c>
      <c r="L15" s="359"/>
      <c r="M15" s="25">
        <f>K15</f>
        <v>0.88</v>
      </c>
      <c r="N15" s="188"/>
      <c r="O15" s="159"/>
      <c r="P15" s="159"/>
      <c r="Q15" s="160"/>
      <c r="R15" s="148"/>
      <c r="S15" s="147"/>
      <c r="T15" s="147"/>
      <c r="U15" s="149"/>
      <c r="V15" s="170"/>
      <c r="W15" s="171"/>
      <c r="X15" s="171"/>
      <c r="Y15" s="172"/>
      <c r="Z15" s="148"/>
      <c r="AA15" s="147"/>
      <c r="AB15" s="147"/>
      <c r="AC15" s="149"/>
      <c r="AD15" s="148"/>
      <c r="AE15" s="147"/>
      <c r="AF15" s="147"/>
      <c r="AG15" s="149"/>
      <c r="AH15" s="155"/>
      <c r="AI15" s="156"/>
      <c r="AJ15" s="156"/>
      <c r="AK15" s="157"/>
      <c r="AL15" s="148"/>
      <c r="AM15" s="147"/>
      <c r="AN15" s="147"/>
      <c r="AO15" s="149"/>
      <c r="AP15" s="148"/>
      <c r="AQ15" s="147"/>
      <c r="AR15" s="147"/>
      <c r="AS15" s="149"/>
      <c r="AT15" s="155"/>
      <c r="AU15" s="156"/>
      <c r="AV15" s="156"/>
      <c r="AW15" s="157"/>
      <c r="AX15" s="148"/>
      <c r="AY15" s="147"/>
      <c r="AZ15" s="147"/>
      <c r="BA15" s="149"/>
      <c r="BB15" s="148"/>
      <c r="BC15" s="147"/>
      <c r="BD15" s="147"/>
      <c r="BE15" s="149"/>
      <c r="BF15" s="200"/>
      <c r="BG15" s="200">
        <v>29</v>
      </c>
      <c r="BH15" s="168">
        <f>BF15/BG15</f>
        <v>0</v>
      </c>
      <c r="BI15" s="201">
        <f>(BH15*M15)/K15</f>
        <v>0</v>
      </c>
      <c r="BJ15" s="169">
        <f>BH15</f>
        <v>0</v>
      </c>
      <c r="BK15" s="402">
        <f t="shared" si="0"/>
        <v>0</v>
      </c>
      <c r="BL15" s="403"/>
      <c r="BM15" s="199">
        <f>BI15</f>
        <v>0</v>
      </c>
      <c r="BN15" s="395">
        <f>BM15*J15+BM16*J16</f>
        <v>0</v>
      </c>
      <c r="BO15" s="384">
        <f>SUM(BK15:BK16)</f>
        <v>0</v>
      </c>
      <c r="BP15" s="15"/>
      <c r="BQ15" s="15"/>
      <c r="BR15" s="15"/>
      <c r="BS15" s="15"/>
      <c r="BT15" s="15"/>
      <c r="BU15" s="15"/>
      <c r="BV15" s="15"/>
      <c r="BW15" s="15"/>
      <c r="BX15" s="15"/>
      <c r="BY15" s="15"/>
      <c r="BZ15" s="15"/>
      <c r="CA15" s="15"/>
      <c r="CB15" s="15"/>
      <c r="CC15" s="15"/>
      <c r="CD15" s="15"/>
      <c r="CE15" s="15"/>
    </row>
    <row r="16" spans="1:83" s="7" customFormat="1" ht="78.75" customHeight="1" thickBot="1" x14ac:dyDescent="0.3">
      <c r="A16" s="456"/>
      <c r="B16" s="621"/>
      <c r="C16" s="603"/>
      <c r="D16" s="636"/>
      <c r="E16" s="342" t="s">
        <v>119</v>
      </c>
      <c r="F16" s="334" t="s">
        <v>153</v>
      </c>
      <c r="G16" s="334" t="s">
        <v>202</v>
      </c>
      <c r="H16" s="131" t="s">
        <v>31</v>
      </c>
      <c r="I16" s="432"/>
      <c r="J16" s="176">
        <v>0.4</v>
      </c>
      <c r="K16" s="452">
        <v>0.85</v>
      </c>
      <c r="L16" s="453"/>
      <c r="M16" s="132">
        <f>K16/4</f>
        <v>0.21249999999999999</v>
      </c>
      <c r="N16" s="133"/>
      <c r="O16" s="133"/>
      <c r="P16" s="133"/>
      <c r="Q16" s="134"/>
      <c r="R16" s="135"/>
      <c r="S16" s="136"/>
      <c r="T16" s="136"/>
      <c r="U16" s="137"/>
      <c r="V16" s="378"/>
      <c r="W16" s="379"/>
      <c r="X16" s="197">
        <f>(V16*$M$16)/$K$16</f>
        <v>0</v>
      </c>
      <c r="Y16" s="198"/>
      <c r="Z16" s="135"/>
      <c r="AA16" s="136"/>
      <c r="AB16" s="136"/>
      <c r="AC16" s="137"/>
      <c r="AD16" s="135"/>
      <c r="AE16" s="136"/>
      <c r="AF16" s="136"/>
      <c r="AG16" s="137"/>
      <c r="AH16" s="378"/>
      <c r="AI16" s="379"/>
      <c r="AJ16" s="197">
        <f>(AH16*$M$16)/$K$16</f>
        <v>0</v>
      </c>
      <c r="AK16" s="198"/>
      <c r="AL16" s="135"/>
      <c r="AM16" s="136"/>
      <c r="AN16" s="136"/>
      <c r="AO16" s="137"/>
      <c r="AP16" s="135"/>
      <c r="AQ16" s="136"/>
      <c r="AR16" s="136"/>
      <c r="AS16" s="137"/>
      <c r="AT16" s="378"/>
      <c r="AU16" s="379"/>
      <c r="AV16" s="197">
        <f>(AT16*$M$16)/$K$16</f>
        <v>0</v>
      </c>
      <c r="AW16" s="198"/>
      <c r="AX16" s="135"/>
      <c r="AY16" s="136"/>
      <c r="AZ16" s="136"/>
      <c r="BA16" s="137"/>
      <c r="BB16" s="135"/>
      <c r="BC16" s="136"/>
      <c r="BD16" s="136"/>
      <c r="BE16" s="137"/>
      <c r="BF16" s="378"/>
      <c r="BG16" s="379"/>
      <c r="BH16" s="197">
        <f>(BF16*$M$16)/$K$16</f>
        <v>0</v>
      </c>
      <c r="BI16" s="198"/>
      <c r="BJ16" s="202">
        <f>IFERROR(AVERAGE(V16,AH16,AT16,BF16),0)</f>
        <v>0</v>
      </c>
      <c r="BK16" s="203">
        <f t="shared" si="0"/>
        <v>0</v>
      </c>
      <c r="BL16" s="204">
        <f>SUM(Y16,AK16,AW16,BI16)</f>
        <v>0</v>
      </c>
      <c r="BM16" s="187">
        <f>SUM(X16,AJ16,AV16,BH16)</f>
        <v>0</v>
      </c>
      <c r="BN16" s="397"/>
      <c r="BO16" s="386"/>
      <c r="BP16" s="15"/>
      <c r="BQ16" s="15"/>
      <c r="BR16" s="15"/>
      <c r="BS16" s="15"/>
      <c r="BT16" s="15"/>
      <c r="BU16" s="15"/>
      <c r="BV16" s="15"/>
      <c r="BW16" s="15"/>
      <c r="BX16" s="15"/>
      <c r="BY16" s="15"/>
      <c r="BZ16" s="15"/>
      <c r="CA16" s="15"/>
      <c r="CB16" s="15"/>
      <c r="CC16" s="15"/>
      <c r="CD16" s="15"/>
      <c r="CE16" s="15"/>
    </row>
    <row r="17" spans="1:83" s="5" customFormat="1" ht="124.5" customHeight="1" x14ac:dyDescent="0.25">
      <c r="A17" s="454" t="s">
        <v>17</v>
      </c>
      <c r="B17" s="138" t="s">
        <v>114</v>
      </c>
      <c r="C17" s="146" t="s">
        <v>203</v>
      </c>
      <c r="D17" s="181">
        <v>0.1</v>
      </c>
      <c r="E17" s="110" t="s">
        <v>83</v>
      </c>
      <c r="F17" s="343" t="s">
        <v>149</v>
      </c>
      <c r="G17" s="333" t="s">
        <v>156</v>
      </c>
      <c r="H17" s="16" t="s">
        <v>31</v>
      </c>
      <c r="I17" s="269">
        <f>K17*J17</f>
        <v>0.8</v>
      </c>
      <c r="J17" s="175">
        <v>1</v>
      </c>
      <c r="K17" s="550">
        <v>0.8</v>
      </c>
      <c r="L17" s="551"/>
      <c r="M17" s="27">
        <f>K17/4</f>
        <v>0.2</v>
      </c>
      <c r="N17" s="543"/>
      <c r="O17" s="544"/>
      <c r="P17" s="544"/>
      <c r="Q17" s="545"/>
      <c r="R17" s="416"/>
      <c r="S17" s="417"/>
      <c r="T17" s="417"/>
      <c r="U17" s="418"/>
      <c r="V17" s="372"/>
      <c r="W17" s="373"/>
      <c r="X17" s="207">
        <f>(V17*$M$17)/$K$17</f>
        <v>0</v>
      </c>
      <c r="Y17" s="208">
        <v>0.23</v>
      </c>
      <c r="Z17" s="416"/>
      <c r="AA17" s="417"/>
      <c r="AB17" s="417"/>
      <c r="AC17" s="418"/>
      <c r="AD17" s="416"/>
      <c r="AE17" s="417"/>
      <c r="AF17" s="417"/>
      <c r="AG17" s="418"/>
      <c r="AH17" s="372"/>
      <c r="AI17" s="373"/>
      <c r="AJ17" s="207">
        <f>(AH17*$M$17)/$K$17</f>
        <v>0</v>
      </c>
      <c r="AK17" s="208">
        <v>0.23</v>
      </c>
      <c r="AL17" s="416"/>
      <c r="AM17" s="417"/>
      <c r="AN17" s="417"/>
      <c r="AO17" s="418"/>
      <c r="AP17" s="416"/>
      <c r="AQ17" s="417"/>
      <c r="AR17" s="417"/>
      <c r="AS17" s="418"/>
      <c r="AT17" s="372"/>
      <c r="AU17" s="373"/>
      <c r="AV17" s="207">
        <f>(AT17*$M$17)/$K$17</f>
        <v>0</v>
      </c>
      <c r="AW17" s="208">
        <v>0.23</v>
      </c>
      <c r="AX17" s="416"/>
      <c r="AY17" s="417"/>
      <c r="AZ17" s="417"/>
      <c r="BA17" s="418"/>
      <c r="BB17" s="416"/>
      <c r="BC17" s="417"/>
      <c r="BD17" s="417"/>
      <c r="BE17" s="418"/>
      <c r="BF17" s="372"/>
      <c r="BG17" s="373"/>
      <c r="BH17" s="207">
        <f>(BF17*$M$17)/$K$17</f>
        <v>0</v>
      </c>
      <c r="BI17" s="208">
        <v>0.23</v>
      </c>
      <c r="BJ17" s="219">
        <f>IFERROR(AVERAGE(V17,AH17,AT17,BF17),0)</f>
        <v>0</v>
      </c>
      <c r="BK17" s="189">
        <f t="shared" si="0"/>
        <v>0</v>
      </c>
      <c r="BL17" s="220">
        <f>SUM(Y17,AK17,AW17,BI17)</f>
        <v>0.92</v>
      </c>
      <c r="BM17" s="130">
        <f>SUM(X17,AJ17,AV17,BH17)</f>
        <v>0</v>
      </c>
      <c r="BN17" s="173">
        <f>BM17*J17</f>
        <v>0</v>
      </c>
      <c r="BO17" s="221">
        <f>BK17</f>
        <v>0</v>
      </c>
      <c r="BP17" s="6"/>
      <c r="BQ17" s="6"/>
      <c r="BR17" s="6"/>
      <c r="BS17" s="6"/>
      <c r="BT17" s="6"/>
      <c r="BU17" s="6"/>
      <c r="BV17" s="6"/>
      <c r="BW17" s="6"/>
      <c r="BX17" s="6"/>
      <c r="BY17" s="6"/>
      <c r="BZ17" s="6"/>
      <c r="CA17" s="6"/>
      <c r="CB17" s="6"/>
      <c r="CC17" s="6"/>
      <c r="CD17" s="6"/>
      <c r="CE17" s="6"/>
    </row>
    <row r="18" spans="1:83" s="6" customFormat="1" ht="74.25" customHeight="1" x14ac:dyDescent="0.25">
      <c r="A18" s="455"/>
      <c r="B18" s="627" t="s">
        <v>112</v>
      </c>
      <c r="C18" s="602" t="s">
        <v>204</v>
      </c>
      <c r="D18" s="438">
        <v>0.03</v>
      </c>
      <c r="E18" s="108" t="s">
        <v>121</v>
      </c>
      <c r="F18" s="344" t="s">
        <v>154</v>
      </c>
      <c r="G18" s="182" t="s">
        <v>155</v>
      </c>
      <c r="H18" s="174" t="s">
        <v>30</v>
      </c>
      <c r="I18" s="431">
        <f>K18*J18+K19*J19</f>
        <v>1</v>
      </c>
      <c r="J18" s="185">
        <v>0.6</v>
      </c>
      <c r="K18" s="358">
        <v>1</v>
      </c>
      <c r="L18" s="359"/>
      <c r="M18" s="27">
        <f>K18/12</f>
        <v>8.3333333333333329E-2</v>
      </c>
      <c r="N18" s="89"/>
      <c r="O18" s="90"/>
      <c r="P18" s="92">
        <f>IFERROR((N18/O18),0)</f>
        <v>0</v>
      </c>
      <c r="Q18" s="167">
        <f>($M$19*P18)/$K$19</f>
        <v>0</v>
      </c>
      <c r="R18" s="90"/>
      <c r="S18" s="90"/>
      <c r="T18" s="92">
        <f>IFERROR((R18/S18),0)</f>
        <v>0</v>
      </c>
      <c r="U18" s="206">
        <f>($M$19*T18)/$K$19</f>
        <v>0</v>
      </c>
      <c r="V18" s="211"/>
      <c r="W18" s="211"/>
      <c r="X18" s="92">
        <f>IFERROR((V18/W18),0)</f>
        <v>0</v>
      </c>
      <c r="Y18" s="212">
        <f>($M$19*X18)/$K$19</f>
        <v>0</v>
      </c>
      <c r="Z18" s="90"/>
      <c r="AA18" s="90"/>
      <c r="AB18" s="92">
        <f>IFERROR((Z18/AA18),0)</f>
        <v>0</v>
      </c>
      <c r="AC18" s="206">
        <f>($M$19*AB18)/$K$19</f>
        <v>0</v>
      </c>
      <c r="AD18" s="90"/>
      <c r="AE18" s="90"/>
      <c r="AF18" s="92">
        <f>IFERROR((AD18/AE18),0)</f>
        <v>0</v>
      </c>
      <c r="AG18" s="206">
        <f>($M$19*AF18)/$K$19</f>
        <v>0</v>
      </c>
      <c r="AH18" s="90"/>
      <c r="AI18" s="90"/>
      <c r="AJ18" s="92">
        <f>IFERROR((AH18/AI18),0)</f>
        <v>0</v>
      </c>
      <c r="AK18" s="206">
        <f>($M$19*AJ18)/$K$19</f>
        <v>0</v>
      </c>
      <c r="AL18" s="90"/>
      <c r="AM18" s="90"/>
      <c r="AN18" s="92">
        <f>IFERROR((AL18/AM18),0)</f>
        <v>0</v>
      </c>
      <c r="AO18" s="206">
        <f>($M$19*AN18)/$K$19</f>
        <v>0</v>
      </c>
      <c r="AP18" s="90"/>
      <c r="AQ18" s="90"/>
      <c r="AR18" s="92">
        <f>IFERROR((AP18/AQ18),0)</f>
        <v>0</v>
      </c>
      <c r="AS18" s="206">
        <f>($M$19*AR18)/$K$19</f>
        <v>0</v>
      </c>
      <c r="AT18" s="90"/>
      <c r="AU18" s="90"/>
      <c r="AV18" s="92">
        <f>IFERROR((AT18/AU18),0)</f>
        <v>0</v>
      </c>
      <c r="AW18" s="206">
        <f>($M$19*AV18)/$K$19</f>
        <v>0</v>
      </c>
      <c r="AX18" s="90"/>
      <c r="AY18" s="90"/>
      <c r="AZ18" s="92">
        <f>IFERROR((AX18/AY18),0)</f>
        <v>0</v>
      </c>
      <c r="BA18" s="206">
        <f>($M$19*AZ18)/$K$19</f>
        <v>0</v>
      </c>
      <c r="BB18" s="90"/>
      <c r="BC18" s="90"/>
      <c r="BD18" s="92">
        <f>IFERROR((BB18/BC18),0)</f>
        <v>0</v>
      </c>
      <c r="BE18" s="206">
        <f>($M$19*BD18)/$K$19</f>
        <v>0</v>
      </c>
      <c r="BF18" s="205"/>
      <c r="BG18" s="90"/>
      <c r="BH18" s="92">
        <f>IFERROR((BF18/BG18),0)</f>
        <v>0</v>
      </c>
      <c r="BI18" s="167">
        <f>($M$19*BH18)/$K$19</f>
        <v>0</v>
      </c>
      <c r="BJ18" s="223">
        <f>IFERROR(AVERAGE(P18,T18,X18,AB18,AF18,AJ18,AN18,AR18,AV18,AZ18,BD18,BH18),0)</f>
        <v>0</v>
      </c>
      <c r="BK18" s="406">
        <f t="shared" si="0"/>
        <v>0</v>
      </c>
      <c r="BL18" s="407"/>
      <c r="BM18" s="20">
        <f>SUM(Q18,U18,Y18,AC18,AG18,AK18,AO18,AS18,AW18,BA18,BE18,BI18)</f>
        <v>0</v>
      </c>
      <c r="BN18" s="396">
        <f>BM18*J18+BM19*J19</f>
        <v>0</v>
      </c>
      <c r="BO18" s="385">
        <f>SUM(BK18:BL19)</f>
        <v>0</v>
      </c>
    </row>
    <row r="19" spans="1:83" s="6" customFormat="1" ht="82.5" customHeight="1" thickBot="1" x14ac:dyDescent="0.3">
      <c r="A19" s="455"/>
      <c r="B19" s="628"/>
      <c r="C19" s="603"/>
      <c r="D19" s="440"/>
      <c r="E19" s="345" t="s">
        <v>18</v>
      </c>
      <c r="F19" s="236" t="s">
        <v>101</v>
      </c>
      <c r="G19" s="236" t="s">
        <v>84</v>
      </c>
      <c r="H19" s="10" t="s">
        <v>30</v>
      </c>
      <c r="I19" s="432"/>
      <c r="J19" s="186">
        <v>0.4</v>
      </c>
      <c r="K19" s="569">
        <v>1</v>
      </c>
      <c r="L19" s="570"/>
      <c r="M19" s="87">
        <f>K19/12</f>
        <v>8.3333333333333329E-2</v>
      </c>
      <c r="N19" s="89"/>
      <c r="O19" s="90"/>
      <c r="P19" s="92">
        <f>IFERROR((N19/O19),0)</f>
        <v>0</v>
      </c>
      <c r="Q19" s="91">
        <f>($M$19*P19)/$K$19</f>
        <v>0</v>
      </c>
      <c r="R19" s="90"/>
      <c r="S19" s="90"/>
      <c r="T19" s="92">
        <f>IFERROR((R19/S19),0)</f>
        <v>0</v>
      </c>
      <c r="U19" s="93">
        <f>($M$19*T19)/$K$19</f>
        <v>0</v>
      </c>
      <c r="V19" s="224"/>
      <c r="W19" s="224"/>
      <c r="X19" s="92">
        <f>IFERROR((V19/W19),0)</f>
        <v>0</v>
      </c>
      <c r="Y19" s="225">
        <f>($M$19*X19)/$K$19</f>
        <v>0</v>
      </c>
      <c r="Z19" s="90"/>
      <c r="AA19" s="90"/>
      <c r="AB19" s="92">
        <f>IFERROR((Z19/AA19),0)</f>
        <v>0</v>
      </c>
      <c r="AC19" s="93">
        <f>($M$19*AB19)/$K$19</f>
        <v>0</v>
      </c>
      <c r="AD19" s="90"/>
      <c r="AE19" s="90"/>
      <c r="AF19" s="92">
        <f>IFERROR((AD19/AE19),0)</f>
        <v>0</v>
      </c>
      <c r="AG19" s="93">
        <f>($M$19*AF19)/$K$19</f>
        <v>0</v>
      </c>
      <c r="AH19" s="90"/>
      <c r="AI19" s="90"/>
      <c r="AJ19" s="92">
        <f>IFERROR((AH19/AI19),0)</f>
        <v>0</v>
      </c>
      <c r="AK19" s="93">
        <f>($M$19*AJ19)/$K$19</f>
        <v>0</v>
      </c>
      <c r="AL19" s="90"/>
      <c r="AM19" s="90"/>
      <c r="AN19" s="92">
        <f>IFERROR((AL19/AM19),0)</f>
        <v>0</v>
      </c>
      <c r="AO19" s="93">
        <f>($M$19*AN19)/$K$19</f>
        <v>0</v>
      </c>
      <c r="AP19" s="90"/>
      <c r="AQ19" s="90"/>
      <c r="AR19" s="92">
        <f>IFERROR((AP19/AQ19),0)</f>
        <v>0</v>
      </c>
      <c r="AS19" s="93">
        <f>($M$19*AR19)/$K$19</f>
        <v>0</v>
      </c>
      <c r="AT19" s="90"/>
      <c r="AU19" s="90"/>
      <c r="AV19" s="92">
        <f>IFERROR((AT19/AU19),0)</f>
        <v>0</v>
      </c>
      <c r="AW19" s="93">
        <f>($M$19*AV19)/$K$19</f>
        <v>0</v>
      </c>
      <c r="AX19" s="90"/>
      <c r="AY19" s="90"/>
      <c r="AZ19" s="92">
        <f>IFERROR((AX19/AY19),0)</f>
        <v>0</v>
      </c>
      <c r="BA19" s="93">
        <f>($M$19*AZ19)/$K$19</f>
        <v>0</v>
      </c>
      <c r="BB19" s="90"/>
      <c r="BC19" s="90"/>
      <c r="BD19" s="92">
        <f>IFERROR((BB19/BC19),0)</f>
        <v>0</v>
      </c>
      <c r="BE19" s="93">
        <f>($M$19*BD19)/$K$19</f>
        <v>0</v>
      </c>
      <c r="BF19" s="90"/>
      <c r="BG19" s="90"/>
      <c r="BH19" s="92">
        <f>IFERROR((BF19/BG19),0)</f>
        <v>0</v>
      </c>
      <c r="BI19" s="93">
        <f>($M$19*BH19)/$K$19</f>
        <v>0</v>
      </c>
      <c r="BJ19" s="222">
        <f>IFERROR(AVERAGE(P19,T19,X19,AB19,AF19,AJ19,AN19,AR19,AV19,AZ19,BD19,BH19),0)</f>
        <v>0</v>
      </c>
      <c r="BK19" s="408">
        <f t="shared" si="0"/>
        <v>0</v>
      </c>
      <c r="BL19" s="409"/>
      <c r="BM19" s="32">
        <f>SUM(Q19,U19,Y19,AC19,AG19,AK19,AO19,AS19,AW19,BA19,BE19,BI19)</f>
        <v>0</v>
      </c>
      <c r="BN19" s="397"/>
      <c r="BO19" s="386"/>
    </row>
    <row r="20" spans="1:83" s="7" customFormat="1" ht="198" customHeight="1" x14ac:dyDescent="0.25">
      <c r="A20" s="454" t="s">
        <v>163</v>
      </c>
      <c r="B20" s="145" t="s">
        <v>114</v>
      </c>
      <c r="C20" s="146" t="s">
        <v>133</v>
      </c>
      <c r="D20" s="181">
        <v>0.1</v>
      </c>
      <c r="E20" s="346" t="s">
        <v>79</v>
      </c>
      <c r="F20" s="343" t="s">
        <v>149</v>
      </c>
      <c r="G20" s="333" t="s">
        <v>205</v>
      </c>
      <c r="H20" s="8" t="s">
        <v>31</v>
      </c>
      <c r="I20" s="269">
        <f>K20*J20</f>
        <v>0.8</v>
      </c>
      <c r="J20" s="175">
        <v>1</v>
      </c>
      <c r="K20" s="662">
        <v>0.8</v>
      </c>
      <c r="L20" s="663"/>
      <c r="M20" s="29">
        <f>K20/4</f>
        <v>0.2</v>
      </c>
      <c r="N20" s="410"/>
      <c r="O20" s="411"/>
      <c r="P20" s="411"/>
      <c r="Q20" s="412"/>
      <c r="R20" s="413"/>
      <c r="S20" s="414"/>
      <c r="T20" s="414"/>
      <c r="U20" s="415"/>
      <c r="V20" s="372"/>
      <c r="W20" s="373"/>
      <c r="X20" s="207">
        <f>(V20*$M$20)/$K$20</f>
        <v>0</v>
      </c>
      <c r="Y20" s="208"/>
      <c r="Z20" s="413"/>
      <c r="AA20" s="414"/>
      <c r="AB20" s="414"/>
      <c r="AC20" s="415"/>
      <c r="AD20" s="413"/>
      <c r="AE20" s="414"/>
      <c r="AF20" s="414"/>
      <c r="AG20" s="415"/>
      <c r="AH20" s="372"/>
      <c r="AI20" s="373"/>
      <c r="AJ20" s="207">
        <f>(AH20*$M$20)/$K$20</f>
        <v>0</v>
      </c>
      <c r="AK20" s="208"/>
      <c r="AL20" s="413"/>
      <c r="AM20" s="414"/>
      <c r="AN20" s="414"/>
      <c r="AO20" s="415"/>
      <c r="AP20" s="413"/>
      <c r="AQ20" s="414"/>
      <c r="AR20" s="414"/>
      <c r="AS20" s="415"/>
      <c r="AT20" s="372"/>
      <c r="AU20" s="373"/>
      <c r="AV20" s="207">
        <f>(AT20*$M$20)/$K$20</f>
        <v>0</v>
      </c>
      <c r="AW20" s="208"/>
      <c r="AX20" s="413"/>
      <c r="AY20" s="414"/>
      <c r="AZ20" s="414"/>
      <c r="BA20" s="415"/>
      <c r="BB20" s="413"/>
      <c r="BC20" s="414"/>
      <c r="BD20" s="414"/>
      <c r="BE20" s="415"/>
      <c r="BF20" s="372"/>
      <c r="BG20" s="373"/>
      <c r="BH20" s="207">
        <f>(BF20*$M$20)/$K$20</f>
        <v>0</v>
      </c>
      <c r="BI20" s="208"/>
      <c r="BJ20" s="219">
        <f>IFERROR(AVERAGE(V20,AH20,AT20,BF20),0)</f>
        <v>0</v>
      </c>
      <c r="BK20" s="230">
        <f t="shared" si="0"/>
        <v>0</v>
      </c>
      <c r="BL20" s="220">
        <f>SUM(Y20,AK20,AW20,BI20)</f>
        <v>0</v>
      </c>
      <c r="BM20" s="232">
        <f>SUM(X20,AJ20,AV20,BH20)</f>
        <v>0</v>
      </c>
      <c r="BN20" s="196">
        <f>BM20*J20</f>
        <v>0</v>
      </c>
      <c r="BO20" s="221">
        <f>BK20</f>
        <v>0</v>
      </c>
    </row>
    <row r="21" spans="1:83" s="7" customFormat="1" ht="67.5" customHeight="1" x14ac:dyDescent="0.25">
      <c r="A21" s="455"/>
      <c r="B21" s="627" t="s">
        <v>112</v>
      </c>
      <c r="C21" s="602" t="s">
        <v>206</v>
      </c>
      <c r="D21" s="438">
        <v>0.03</v>
      </c>
      <c r="E21" s="103" t="s">
        <v>207</v>
      </c>
      <c r="F21" s="102" t="s">
        <v>208</v>
      </c>
      <c r="G21" s="102" t="s">
        <v>157</v>
      </c>
      <c r="H21" s="115" t="s">
        <v>32</v>
      </c>
      <c r="I21" s="431">
        <f>K21*J21+K22*J22</f>
        <v>0.99399999999999999</v>
      </c>
      <c r="J21" s="229">
        <v>0.6</v>
      </c>
      <c r="K21" s="648">
        <v>0.99</v>
      </c>
      <c r="L21" s="649"/>
      <c r="M21" s="31">
        <f>K21</f>
        <v>0.99</v>
      </c>
      <c r="N21" s="661"/>
      <c r="O21" s="497"/>
      <c r="P21" s="497"/>
      <c r="Q21" s="497"/>
      <c r="R21" s="500"/>
      <c r="S21" s="500"/>
      <c r="T21" s="500"/>
      <c r="U21" s="500"/>
      <c r="V21" s="500"/>
      <c r="W21" s="500"/>
      <c r="X21" s="500"/>
      <c r="Y21" s="500"/>
      <c r="Z21" s="500"/>
      <c r="AA21" s="500"/>
      <c r="AB21" s="500"/>
      <c r="AC21" s="500"/>
      <c r="AD21" s="500"/>
      <c r="AE21" s="500"/>
      <c r="AF21" s="500"/>
      <c r="AG21" s="500"/>
      <c r="AH21" s="497"/>
      <c r="AI21" s="497"/>
      <c r="AJ21" s="497"/>
      <c r="AK21" s="498"/>
      <c r="AL21" s="398"/>
      <c r="AM21" s="399"/>
      <c r="AN21" s="650">
        <f>(AL21*$M$21)/$K$21</f>
        <v>0</v>
      </c>
      <c r="AO21" s="651"/>
      <c r="AP21" s="497"/>
      <c r="AQ21" s="497"/>
      <c r="AR21" s="497"/>
      <c r="AS21" s="498"/>
      <c r="AT21" s="497"/>
      <c r="AU21" s="497"/>
      <c r="AV21" s="497"/>
      <c r="AW21" s="498"/>
      <c r="AX21" s="497"/>
      <c r="AY21" s="497"/>
      <c r="AZ21" s="497"/>
      <c r="BA21" s="498"/>
      <c r="BB21" s="497"/>
      <c r="BC21" s="497"/>
      <c r="BD21" s="497"/>
      <c r="BE21" s="498"/>
      <c r="BF21" s="497"/>
      <c r="BG21" s="497"/>
      <c r="BH21" s="497"/>
      <c r="BI21" s="498"/>
      <c r="BJ21" s="217">
        <f>AL21</f>
        <v>0</v>
      </c>
      <c r="BK21" s="374">
        <f t="shared" si="0"/>
        <v>0</v>
      </c>
      <c r="BL21" s="375"/>
      <c r="BM21" s="20">
        <f>AN21</f>
        <v>0</v>
      </c>
      <c r="BN21" s="396">
        <f>BM21*J21+BM22*J22</f>
        <v>0</v>
      </c>
      <c r="BO21" s="385">
        <f>SUM(BK21:BL22)</f>
        <v>0</v>
      </c>
    </row>
    <row r="22" spans="1:83" s="7" customFormat="1" ht="57" customHeight="1" thickBot="1" x14ac:dyDescent="0.3">
      <c r="A22" s="456"/>
      <c r="B22" s="628"/>
      <c r="C22" s="603"/>
      <c r="D22" s="440"/>
      <c r="E22" s="347" t="s">
        <v>33</v>
      </c>
      <c r="F22" s="334" t="s">
        <v>209</v>
      </c>
      <c r="G22" s="334" t="s">
        <v>145</v>
      </c>
      <c r="H22" s="233" t="s">
        <v>30</v>
      </c>
      <c r="I22" s="432"/>
      <c r="J22" s="176">
        <v>0.4</v>
      </c>
      <c r="K22" s="604">
        <v>1</v>
      </c>
      <c r="L22" s="605"/>
      <c r="M22" s="109">
        <f>K22/12</f>
        <v>8.3333333333333329E-2</v>
      </c>
      <c r="N22" s="425"/>
      <c r="O22" s="425"/>
      <c r="P22" s="490">
        <f>(N22*$M$22)/$K$22</f>
        <v>0</v>
      </c>
      <c r="Q22" s="491"/>
      <c r="R22" s="425"/>
      <c r="S22" s="425"/>
      <c r="T22" s="490">
        <f>(R22*$M$22)/$K$22</f>
        <v>0</v>
      </c>
      <c r="U22" s="491"/>
      <c r="V22" s="583"/>
      <c r="W22" s="583"/>
      <c r="X22" s="490">
        <f>(V22*$M$22)/$K$22</f>
        <v>0</v>
      </c>
      <c r="Y22" s="491"/>
      <c r="Z22" s="583"/>
      <c r="AA22" s="583"/>
      <c r="AB22" s="490">
        <f>(Z22*$M$22)/$K$22</f>
        <v>0</v>
      </c>
      <c r="AC22" s="491"/>
      <c r="AD22" s="378"/>
      <c r="AE22" s="379"/>
      <c r="AF22" s="490">
        <f>(AD22*$M$22)/$K$22</f>
        <v>0</v>
      </c>
      <c r="AG22" s="491"/>
      <c r="AH22" s="515"/>
      <c r="AI22" s="516"/>
      <c r="AJ22" s="490">
        <f>(AH22*$M$22)/$K$22</f>
        <v>0</v>
      </c>
      <c r="AK22" s="491"/>
      <c r="AL22" s="378"/>
      <c r="AM22" s="379"/>
      <c r="AN22" s="490">
        <f>(AL22*$M$22)/$K$22</f>
        <v>0</v>
      </c>
      <c r="AO22" s="491"/>
      <c r="AP22" s="378"/>
      <c r="AQ22" s="379"/>
      <c r="AR22" s="490">
        <f>(AP22*$M$22)/$K$22</f>
        <v>0</v>
      </c>
      <c r="AS22" s="491"/>
      <c r="AT22" s="378"/>
      <c r="AU22" s="379"/>
      <c r="AV22" s="490">
        <f>(AT22*$M$22)/$K$22</f>
        <v>0</v>
      </c>
      <c r="AW22" s="491"/>
      <c r="AX22" s="378"/>
      <c r="AY22" s="379"/>
      <c r="AZ22" s="490">
        <f>(AX22*$M$22)/$K$22</f>
        <v>0</v>
      </c>
      <c r="BA22" s="491"/>
      <c r="BB22" s="378"/>
      <c r="BC22" s="379"/>
      <c r="BD22" s="490">
        <f>(BB22*$M$22)/$K$22</f>
        <v>0</v>
      </c>
      <c r="BE22" s="491"/>
      <c r="BF22" s="378"/>
      <c r="BG22" s="379"/>
      <c r="BH22" s="490">
        <f>(BF22*$M$22)/$K$22</f>
        <v>0</v>
      </c>
      <c r="BI22" s="491"/>
      <c r="BJ22" s="234">
        <f>IFERROR(AVERAGE(N22,R22,V22,Z22,AD22,AH22,AL22,AP22,AT22,AX22,BB22,BF22),0)</f>
        <v>0</v>
      </c>
      <c r="BK22" s="492">
        <f t="shared" si="0"/>
        <v>0</v>
      </c>
      <c r="BL22" s="493"/>
      <c r="BM22" s="235">
        <f>SUM(P22,T22,X22,AB22,AF22,AJ22,AN22,AR22,AV22,AZ22,BD22,BH22)</f>
        <v>0</v>
      </c>
      <c r="BN22" s="397"/>
      <c r="BO22" s="386"/>
    </row>
    <row r="23" spans="1:83" s="7" customFormat="1" ht="66.75" customHeight="1" x14ac:dyDescent="0.25">
      <c r="A23" s="455" t="s">
        <v>111</v>
      </c>
      <c r="B23" s="643" t="s">
        <v>114</v>
      </c>
      <c r="C23" s="600" t="s">
        <v>159</v>
      </c>
      <c r="D23" s="439">
        <v>0.1</v>
      </c>
      <c r="E23" s="110" t="s">
        <v>80</v>
      </c>
      <c r="F23" s="348" t="s">
        <v>149</v>
      </c>
      <c r="G23" s="332" t="s">
        <v>158</v>
      </c>
      <c r="H23" s="237" t="s">
        <v>31</v>
      </c>
      <c r="I23" s="429">
        <f>K23*J23+K24*J24+K25*J25</f>
        <v>0.93200000000000005</v>
      </c>
      <c r="J23" s="177">
        <v>0.4</v>
      </c>
      <c r="K23" s="552">
        <v>0.88</v>
      </c>
      <c r="L23" s="552"/>
      <c r="M23" s="238">
        <f>K23/4</f>
        <v>0.22</v>
      </c>
      <c r="N23" s="410"/>
      <c r="O23" s="411"/>
      <c r="P23" s="411"/>
      <c r="Q23" s="412"/>
      <c r="R23" s="413"/>
      <c r="S23" s="414"/>
      <c r="T23" s="414"/>
      <c r="U23" s="415"/>
      <c r="V23" s="372"/>
      <c r="W23" s="373"/>
      <c r="X23" s="207">
        <f>(V23*$M$20)/$K$20</f>
        <v>0</v>
      </c>
      <c r="Y23" s="208"/>
      <c r="Z23" s="413"/>
      <c r="AA23" s="414"/>
      <c r="AB23" s="414"/>
      <c r="AC23" s="415"/>
      <c r="AD23" s="413"/>
      <c r="AE23" s="414"/>
      <c r="AF23" s="414"/>
      <c r="AG23" s="415"/>
      <c r="AH23" s="372"/>
      <c r="AI23" s="373"/>
      <c r="AJ23" s="207">
        <f>(AH23*$M$20)/$K$20</f>
        <v>0</v>
      </c>
      <c r="AK23" s="208"/>
      <c r="AL23" s="413"/>
      <c r="AM23" s="414"/>
      <c r="AN23" s="414"/>
      <c r="AO23" s="415"/>
      <c r="AP23" s="413"/>
      <c r="AQ23" s="414"/>
      <c r="AR23" s="414"/>
      <c r="AS23" s="415"/>
      <c r="AT23" s="372"/>
      <c r="AU23" s="373"/>
      <c r="AV23" s="207">
        <f>(AT23*$M$20)/$K$20</f>
        <v>0</v>
      </c>
      <c r="AW23" s="208"/>
      <c r="AX23" s="413"/>
      <c r="AY23" s="414"/>
      <c r="AZ23" s="414"/>
      <c r="BA23" s="415"/>
      <c r="BB23" s="413"/>
      <c r="BC23" s="414"/>
      <c r="BD23" s="414"/>
      <c r="BE23" s="415"/>
      <c r="BF23" s="372"/>
      <c r="BG23" s="373"/>
      <c r="BH23" s="207">
        <f>(BF23*$M$20)/$K$20</f>
        <v>0</v>
      </c>
      <c r="BI23" s="208"/>
      <c r="BJ23" s="219">
        <f>IFERROR(AVERAGE(V23,AH23,AT23,BF23),0)</f>
        <v>0</v>
      </c>
      <c r="BK23" s="230">
        <f t="shared" si="0"/>
        <v>0</v>
      </c>
      <c r="BL23" s="220">
        <f>SUM(Y23,AK23,AW23,BI23)</f>
        <v>0</v>
      </c>
      <c r="BM23" s="232">
        <f>SUM(X23,AJ23,AV23,BH23)</f>
        <v>0</v>
      </c>
      <c r="BN23" s="478">
        <f>BM23*J23+BM24*J24+BM25*J25</f>
        <v>0</v>
      </c>
      <c r="BO23" s="476">
        <f>SUM(BK23,BK24:BL25)</f>
        <v>0</v>
      </c>
    </row>
    <row r="24" spans="1:83" s="7" customFormat="1" ht="106.15" customHeight="1" x14ac:dyDescent="0.25">
      <c r="A24" s="455"/>
      <c r="B24" s="643"/>
      <c r="C24" s="600"/>
      <c r="D24" s="439"/>
      <c r="E24" s="330" t="s">
        <v>161</v>
      </c>
      <c r="F24" s="349" t="s">
        <v>160</v>
      </c>
      <c r="G24" s="102" t="s">
        <v>210</v>
      </c>
      <c r="H24" s="3" t="s">
        <v>30</v>
      </c>
      <c r="I24" s="634"/>
      <c r="J24" s="185">
        <v>0.2</v>
      </c>
      <c r="K24" s="597">
        <v>0.9</v>
      </c>
      <c r="L24" s="598"/>
      <c r="M24" s="240">
        <f>K24/12</f>
        <v>7.4999999999999997E-2</v>
      </c>
      <c r="N24" s="472"/>
      <c r="O24" s="473"/>
      <c r="P24" s="499">
        <f>(N24*$M$24)/$K$24</f>
        <v>0</v>
      </c>
      <c r="Q24" s="499"/>
      <c r="R24" s="401"/>
      <c r="S24" s="401"/>
      <c r="T24" s="499">
        <f>(R24*$M$24)/$K$24</f>
        <v>0</v>
      </c>
      <c r="U24" s="499"/>
      <c r="V24" s="401"/>
      <c r="W24" s="401"/>
      <c r="X24" s="499">
        <f>(V24*$M$24)/$K$24</f>
        <v>0</v>
      </c>
      <c r="Y24" s="499"/>
      <c r="Z24" s="401"/>
      <c r="AA24" s="401"/>
      <c r="AB24" s="499">
        <f>(Z24*$M$24)/$K$24</f>
        <v>0</v>
      </c>
      <c r="AC24" s="499"/>
      <c r="AD24" s="401"/>
      <c r="AE24" s="401"/>
      <c r="AF24" s="499">
        <f>(AD24*$M$24)/$K$24</f>
        <v>0</v>
      </c>
      <c r="AG24" s="499"/>
      <c r="AH24" s="401"/>
      <c r="AI24" s="401"/>
      <c r="AJ24" s="499">
        <f>(AH24*$M$24)/$K$24</f>
        <v>0</v>
      </c>
      <c r="AK24" s="499"/>
      <c r="AL24" s="401"/>
      <c r="AM24" s="401"/>
      <c r="AN24" s="499">
        <f>(AL24*$M$24)/$K$24</f>
        <v>0</v>
      </c>
      <c r="AO24" s="499"/>
      <c r="AP24" s="401"/>
      <c r="AQ24" s="401"/>
      <c r="AR24" s="499">
        <f>(AP24*$M$24)/$K$24</f>
        <v>0</v>
      </c>
      <c r="AS24" s="499"/>
      <c r="AT24" s="401"/>
      <c r="AU24" s="401"/>
      <c r="AV24" s="499">
        <f>(AT24*$M$24)/$K$24</f>
        <v>0</v>
      </c>
      <c r="AW24" s="499"/>
      <c r="AX24" s="401"/>
      <c r="AY24" s="401"/>
      <c r="AZ24" s="499">
        <f>(AX24*$M$24)/$K$24</f>
        <v>0</v>
      </c>
      <c r="BA24" s="499"/>
      <c r="BB24" s="401"/>
      <c r="BC24" s="401"/>
      <c r="BD24" s="499">
        <f>(BB24*$M$24)/$K$24</f>
        <v>0</v>
      </c>
      <c r="BE24" s="499"/>
      <c r="BF24" s="473"/>
      <c r="BG24" s="473"/>
      <c r="BH24" s="393">
        <f>(BF24*$M$24)/$K$24</f>
        <v>0</v>
      </c>
      <c r="BI24" s="394"/>
      <c r="BJ24" s="183">
        <f>IFERROR(AVERAGE(N24,R24,V24,Z24,AD24,AH24,AL24,AP24,AT24,AX24,BB24,BF24),0)</f>
        <v>0</v>
      </c>
      <c r="BK24" s="406">
        <f t="shared" si="0"/>
        <v>0</v>
      </c>
      <c r="BL24" s="407"/>
      <c r="BM24" s="20">
        <f>SUM(P24,T24,X24,AB24,AF24,AJ24,AN24,AR24,AV24,AZ24,BD24,BH24)</f>
        <v>0</v>
      </c>
      <c r="BN24" s="396"/>
      <c r="BO24" s="385"/>
    </row>
    <row r="25" spans="1:83" s="7" customFormat="1" ht="60" customHeight="1" x14ac:dyDescent="0.25">
      <c r="A25" s="455"/>
      <c r="B25" s="630"/>
      <c r="C25" s="601"/>
      <c r="D25" s="625"/>
      <c r="E25" s="350" t="s">
        <v>36</v>
      </c>
      <c r="F25" s="102" t="s">
        <v>211</v>
      </c>
      <c r="G25" s="102" t="s">
        <v>164</v>
      </c>
      <c r="H25" s="3" t="s">
        <v>30</v>
      </c>
      <c r="I25" s="430"/>
      <c r="J25" s="185">
        <v>0.4</v>
      </c>
      <c r="K25" s="474">
        <v>1</v>
      </c>
      <c r="L25" s="475"/>
      <c r="M25" s="31">
        <f>K25/12</f>
        <v>8.3333333333333329E-2</v>
      </c>
      <c r="N25" s="472"/>
      <c r="O25" s="473"/>
      <c r="P25" s="393">
        <f>(N25*$M$25)/K25</f>
        <v>0</v>
      </c>
      <c r="Q25" s="400"/>
      <c r="R25" s="401"/>
      <c r="S25" s="401"/>
      <c r="T25" s="393">
        <f>(R25*$M$25)/K25</f>
        <v>0</v>
      </c>
      <c r="U25" s="400"/>
      <c r="V25" s="401"/>
      <c r="W25" s="401"/>
      <c r="X25" s="393">
        <f>(V25*$M$25)/K25</f>
        <v>0</v>
      </c>
      <c r="Y25" s="400"/>
      <c r="Z25" s="401"/>
      <c r="AA25" s="401"/>
      <c r="AB25" s="393">
        <f>(Z25*$M$25)/$K$25</f>
        <v>0</v>
      </c>
      <c r="AC25" s="400"/>
      <c r="AD25" s="401"/>
      <c r="AE25" s="401"/>
      <c r="AF25" s="393">
        <f>(AD25*$M$25)/$K$25</f>
        <v>0</v>
      </c>
      <c r="AG25" s="400"/>
      <c r="AH25" s="401"/>
      <c r="AI25" s="401"/>
      <c r="AJ25" s="393">
        <f>(AH25*$M$25)/$K$25</f>
        <v>0</v>
      </c>
      <c r="AK25" s="400"/>
      <c r="AL25" s="401"/>
      <c r="AM25" s="401"/>
      <c r="AN25" s="393">
        <f>(AL25*$M$25)/$K$25</f>
        <v>0</v>
      </c>
      <c r="AO25" s="400"/>
      <c r="AP25" s="401"/>
      <c r="AQ25" s="401"/>
      <c r="AR25" s="393">
        <f>(AP25*$M$25)/$K$25</f>
        <v>0</v>
      </c>
      <c r="AS25" s="400"/>
      <c r="AT25" s="401"/>
      <c r="AU25" s="401"/>
      <c r="AV25" s="393">
        <f>(AT25*$M$25)/$K$25</f>
        <v>0</v>
      </c>
      <c r="AW25" s="400"/>
      <c r="AX25" s="401"/>
      <c r="AY25" s="401"/>
      <c r="AZ25" s="393">
        <f>(AX25*$M$25)/$K$25</f>
        <v>0</v>
      </c>
      <c r="BA25" s="400"/>
      <c r="BB25" s="401"/>
      <c r="BC25" s="401"/>
      <c r="BD25" s="393">
        <f>(BB25*$M$25)/$K$25</f>
        <v>0</v>
      </c>
      <c r="BE25" s="400"/>
      <c r="BF25" s="401"/>
      <c r="BG25" s="401"/>
      <c r="BH25" s="393">
        <f>(BF25*$M$25)/$K$25</f>
        <v>0</v>
      </c>
      <c r="BI25" s="400"/>
      <c r="BJ25" s="183">
        <f>IFERROR(AVERAGE(N25,R25,V25,Z25,AD25,AH25,AL25,AP25,AT25,AX25,BB25,BF25),0)</f>
        <v>0</v>
      </c>
      <c r="BK25" s="406">
        <f t="shared" si="0"/>
        <v>0</v>
      </c>
      <c r="BL25" s="407"/>
      <c r="BM25" s="19">
        <f t="shared" ref="BM25:BM31" si="1">SUM(P25,T25,X25,AB25,AF25,AJ25,AN25,AR25,AV25,AZ25,BD25,BH25)</f>
        <v>0</v>
      </c>
      <c r="BN25" s="579"/>
      <c r="BO25" s="483"/>
    </row>
    <row r="26" spans="1:83" s="7" customFormat="1" ht="23.25" x14ac:dyDescent="0.25">
      <c r="A26" s="455"/>
      <c r="B26" s="620" t="s">
        <v>112</v>
      </c>
      <c r="C26" s="644" t="s">
        <v>212</v>
      </c>
      <c r="D26" s="438">
        <v>0.03</v>
      </c>
      <c r="E26" s="351" t="s">
        <v>34</v>
      </c>
      <c r="F26" s="581" t="s">
        <v>102</v>
      </c>
      <c r="G26" s="664" t="s">
        <v>165</v>
      </c>
      <c r="H26" s="115" t="s">
        <v>30</v>
      </c>
      <c r="I26" s="660">
        <f>K26*J26+K27*J27+K28*J28</f>
        <v>0.98499999999999988</v>
      </c>
      <c r="J26" s="186">
        <v>0.3</v>
      </c>
      <c r="K26" s="468">
        <v>1</v>
      </c>
      <c r="L26" s="469"/>
      <c r="M26" s="31">
        <f>K26/12</f>
        <v>8.3333333333333329E-2</v>
      </c>
      <c r="N26" s="470"/>
      <c r="O26" s="471"/>
      <c r="P26" s="494">
        <f>N26*$M$26</f>
        <v>0</v>
      </c>
      <c r="Q26" s="495"/>
      <c r="R26" s="496"/>
      <c r="S26" s="496"/>
      <c r="T26" s="494">
        <f>R26*$M$26</f>
        <v>0</v>
      </c>
      <c r="U26" s="495"/>
      <c r="V26" s="496"/>
      <c r="W26" s="496"/>
      <c r="X26" s="494">
        <f>V26*$M$26</f>
        <v>0</v>
      </c>
      <c r="Y26" s="495"/>
      <c r="Z26" s="496"/>
      <c r="AA26" s="496"/>
      <c r="AB26" s="494">
        <f>Z26*$M$26</f>
        <v>0</v>
      </c>
      <c r="AC26" s="495"/>
      <c r="AD26" s="496"/>
      <c r="AE26" s="496"/>
      <c r="AF26" s="494">
        <f>AD26*$M$26</f>
        <v>0</v>
      </c>
      <c r="AG26" s="495"/>
      <c r="AH26" s="496"/>
      <c r="AI26" s="496"/>
      <c r="AJ26" s="494">
        <f>AH26*$M$26</f>
        <v>0</v>
      </c>
      <c r="AK26" s="495"/>
      <c r="AL26" s="496"/>
      <c r="AM26" s="496"/>
      <c r="AN26" s="494">
        <f>AL26*$M$26</f>
        <v>0</v>
      </c>
      <c r="AO26" s="495"/>
      <c r="AP26" s="496"/>
      <c r="AQ26" s="496"/>
      <c r="AR26" s="494">
        <f>AP26*$M$26</f>
        <v>0</v>
      </c>
      <c r="AS26" s="495"/>
      <c r="AT26" s="496"/>
      <c r="AU26" s="496"/>
      <c r="AV26" s="494">
        <f>AT26*$M$26</f>
        <v>0</v>
      </c>
      <c r="AW26" s="495"/>
      <c r="AX26" s="496"/>
      <c r="AY26" s="496"/>
      <c r="AZ26" s="494">
        <f>AX26*$M$26</f>
        <v>0</v>
      </c>
      <c r="BA26" s="495"/>
      <c r="BB26" s="496"/>
      <c r="BC26" s="496"/>
      <c r="BD26" s="494">
        <f>BB26*$M$26</f>
        <v>0</v>
      </c>
      <c r="BE26" s="495"/>
      <c r="BF26" s="496"/>
      <c r="BG26" s="496"/>
      <c r="BH26" s="494">
        <f>BF26*$M$26</f>
        <v>0</v>
      </c>
      <c r="BI26" s="495"/>
      <c r="BJ26" s="183">
        <f>IFERROR(AVERAGE(N26,R26,V26,Z26,AD26,AH26,AL26,AP26,AT26,AX26,BB26,BF26),0)</f>
        <v>0</v>
      </c>
      <c r="BK26" s="406">
        <f t="shared" si="0"/>
        <v>0</v>
      </c>
      <c r="BL26" s="407"/>
      <c r="BM26" s="19">
        <f>SUM(P26,T26,X26,AB26,AF26,AJ26,AN26,AR26,AV26,AZ26,BD26,BH26)</f>
        <v>0</v>
      </c>
      <c r="BN26" s="395">
        <f>BM26*J26+BM27*J27+BM28*J28</f>
        <v>0</v>
      </c>
      <c r="BO26" s="384">
        <f>SUM(BK26,BK27,BK28)</f>
        <v>0</v>
      </c>
    </row>
    <row r="27" spans="1:83" s="7" customFormat="1" ht="23.25" x14ac:dyDescent="0.25">
      <c r="A27" s="455"/>
      <c r="B27" s="643"/>
      <c r="C27" s="645"/>
      <c r="D27" s="439"/>
      <c r="E27" s="350" t="s">
        <v>35</v>
      </c>
      <c r="F27" s="582"/>
      <c r="G27" s="582"/>
      <c r="H27" s="3" t="s">
        <v>30</v>
      </c>
      <c r="I27" s="431"/>
      <c r="J27" s="185">
        <v>0.4</v>
      </c>
      <c r="K27" s="474">
        <v>1</v>
      </c>
      <c r="L27" s="475"/>
      <c r="M27" s="30">
        <f>K27/12</f>
        <v>8.3333333333333329E-2</v>
      </c>
      <c r="N27" s="472"/>
      <c r="O27" s="473"/>
      <c r="P27" s="393">
        <f>(N27*$M$27)/$K$27</f>
        <v>0</v>
      </c>
      <c r="Q27" s="394"/>
      <c r="R27" s="401"/>
      <c r="S27" s="401"/>
      <c r="T27" s="393">
        <f>(R27*$M$27)/$K$27</f>
        <v>0</v>
      </c>
      <c r="U27" s="400"/>
      <c r="V27" s="401"/>
      <c r="W27" s="401"/>
      <c r="X27" s="393">
        <f>(V27*$M$27)/$K$27</f>
        <v>0</v>
      </c>
      <c r="Y27" s="400"/>
      <c r="Z27" s="401"/>
      <c r="AA27" s="401"/>
      <c r="AB27" s="393">
        <f>(Z27*$M$27)/$K$27</f>
        <v>0</v>
      </c>
      <c r="AC27" s="400"/>
      <c r="AD27" s="401"/>
      <c r="AE27" s="401"/>
      <c r="AF27" s="393">
        <f>(AD27*$M$27)/$K$27</f>
        <v>0</v>
      </c>
      <c r="AG27" s="400"/>
      <c r="AH27" s="401"/>
      <c r="AI27" s="401"/>
      <c r="AJ27" s="393">
        <f>(AH27*$M$27)/$K$27</f>
        <v>0</v>
      </c>
      <c r="AK27" s="400"/>
      <c r="AL27" s="401"/>
      <c r="AM27" s="401"/>
      <c r="AN27" s="393">
        <f>(AL27*$M$27)/$K$27</f>
        <v>0</v>
      </c>
      <c r="AO27" s="400"/>
      <c r="AP27" s="401"/>
      <c r="AQ27" s="401"/>
      <c r="AR27" s="393">
        <f>(AP27*$M$27)/$K$27</f>
        <v>0</v>
      </c>
      <c r="AS27" s="400"/>
      <c r="AT27" s="401"/>
      <c r="AU27" s="401"/>
      <c r="AV27" s="393">
        <f>(AT27*$M$27)/$K$27</f>
        <v>0</v>
      </c>
      <c r="AW27" s="400"/>
      <c r="AX27" s="401"/>
      <c r="AY27" s="401"/>
      <c r="AZ27" s="393">
        <f>(AX27*$M$27)/$K$27</f>
        <v>0</v>
      </c>
      <c r="BA27" s="400"/>
      <c r="BB27" s="401"/>
      <c r="BC27" s="401"/>
      <c r="BD27" s="393">
        <f>(BB27*$M$27)/$K$27</f>
        <v>0</v>
      </c>
      <c r="BE27" s="400"/>
      <c r="BF27" s="401"/>
      <c r="BG27" s="401"/>
      <c r="BH27" s="393">
        <f>(BF27*$M$27)/$K$27</f>
        <v>0</v>
      </c>
      <c r="BI27" s="400"/>
      <c r="BJ27" s="183">
        <f>IFERROR(AVERAGE(N27,R27,V27,Z27,AD27,AH27,AL27,AP27,AT27,AX27,BB27,BF27),0)</f>
        <v>0</v>
      </c>
      <c r="BK27" s="406">
        <f t="shared" si="0"/>
        <v>0</v>
      </c>
      <c r="BL27" s="407"/>
      <c r="BM27" s="20">
        <f>SUM(P27,T27,X27,AB27,AF27,AJ27,AN27,AR27,AV27,AZ27,BD27,BH27)</f>
        <v>0</v>
      </c>
      <c r="BN27" s="396"/>
      <c r="BO27" s="385"/>
    </row>
    <row r="28" spans="1:83" s="7" customFormat="1" ht="82.9" customHeight="1" thickBot="1" x14ac:dyDescent="0.3">
      <c r="A28" s="455"/>
      <c r="B28" s="643"/>
      <c r="C28" s="645"/>
      <c r="D28" s="439"/>
      <c r="E28" s="352" t="s">
        <v>162</v>
      </c>
      <c r="F28" s="119" t="s">
        <v>213</v>
      </c>
      <c r="G28" s="119" t="s">
        <v>214</v>
      </c>
      <c r="H28" s="113" t="s">
        <v>30</v>
      </c>
      <c r="I28" s="432"/>
      <c r="J28" s="176">
        <v>0.3</v>
      </c>
      <c r="K28" s="546">
        <v>0.95</v>
      </c>
      <c r="L28" s="547"/>
      <c r="M28" s="109">
        <f>K28/12</f>
        <v>7.9166666666666663E-2</v>
      </c>
      <c r="N28" s="433"/>
      <c r="O28" s="379"/>
      <c r="P28" s="197">
        <f>(N28*$M$28)/$K$28</f>
        <v>0</v>
      </c>
      <c r="Q28" s="241">
        <v>7.0000000000000007E-2</v>
      </c>
      <c r="R28" s="378"/>
      <c r="S28" s="379"/>
      <c r="T28" s="197">
        <f>(R28*$M$28)/$K$28</f>
        <v>0</v>
      </c>
      <c r="U28" s="241">
        <v>0.08</v>
      </c>
      <c r="V28" s="378"/>
      <c r="W28" s="379"/>
      <c r="X28" s="197">
        <f>(V28*$M$28)/$K$28</f>
        <v>0</v>
      </c>
      <c r="Y28" s="241">
        <v>0.08</v>
      </c>
      <c r="Z28" s="378"/>
      <c r="AA28" s="379"/>
      <c r="AB28" s="197">
        <f>(Z28*$M$28)/$K$28</f>
        <v>0</v>
      </c>
      <c r="AC28" s="241">
        <v>0.09</v>
      </c>
      <c r="AD28" s="378"/>
      <c r="AE28" s="379"/>
      <c r="AF28" s="197">
        <f>(AD28*$M$28)/$K$28</f>
        <v>0</v>
      </c>
      <c r="AG28" s="241">
        <v>0.08</v>
      </c>
      <c r="AH28" s="378"/>
      <c r="AI28" s="379"/>
      <c r="AJ28" s="197">
        <f>(AH28*$M$28)/$K$28</f>
        <v>0</v>
      </c>
      <c r="AK28" s="241">
        <v>0.08</v>
      </c>
      <c r="AL28" s="378"/>
      <c r="AM28" s="379"/>
      <c r="AN28" s="197">
        <f>(AL28*$M$28)/$K$28</f>
        <v>0</v>
      </c>
      <c r="AO28" s="241">
        <v>0.21</v>
      </c>
      <c r="AP28" s="378"/>
      <c r="AQ28" s="379"/>
      <c r="AR28" s="197">
        <f>(AP28*$M$28)/$K$28</f>
        <v>0</v>
      </c>
      <c r="AS28" s="241">
        <v>0.08</v>
      </c>
      <c r="AT28" s="378"/>
      <c r="AU28" s="379"/>
      <c r="AV28" s="197">
        <f>(AT28*$M$28)/$K$28</f>
        <v>0</v>
      </c>
      <c r="AW28" s="241">
        <v>7.0000000000000007E-2</v>
      </c>
      <c r="AX28" s="378"/>
      <c r="AY28" s="379"/>
      <c r="AZ28" s="197">
        <f>(AX28*$M$28)/$K$28</f>
        <v>0</v>
      </c>
      <c r="BA28" s="241">
        <v>7.0000000000000007E-2</v>
      </c>
      <c r="BB28" s="378"/>
      <c r="BC28" s="379"/>
      <c r="BD28" s="197">
        <f>(BB28*$M$28)/$K$28</f>
        <v>0</v>
      </c>
      <c r="BE28" s="241">
        <v>0.02</v>
      </c>
      <c r="BF28" s="378"/>
      <c r="BG28" s="379"/>
      <c r="BH28" s="197">
        <f>(BF28*$M$28)/$K$28</f>
        <v>0</v>
      </c>
      <c r="BI28" s="241">
        <v>7.0000000000000007E-2</v>
      </c>
      <c r="BJ28" s="202">
        <f>IFERROR(AVERAGE(V28,AH28,AT28,BF28),0)</f>
        <v>0</v>
      </c>
      <c r="BK28" s="242">
        <f t="shared" si="0"/>
        <v>0</v>
      </c>
      <c r="BL28" s="204">
        <f>SUM(Q28,U28,Y28,AC28,AG28,AK28,AO28,AS28,AW28,BA28,BE28,BI28)</f>
        <v>1.0000000000000002</v>
      </c>
      <c r="BM28" s="37">
        <f>SUM(P28,T28,X28,AB28,AF28,AJ28,AN28,AR28,AV28,AZ28,BD28,BH28)</f>
        <v>0</v>
      </c>
      <c r="BN28" s="397"/>
      <c r="BO28" s="386"/>
    </row>
    <row r="29" spans="1:83" s="7" customFormat="1" ht="60.75" customHeight="1" x14ac:dyDescent="0.25">
      <c r="A29" s="454" t="s">
        <v>25</v>
      </c>
      <c r="B29" s="629" t="s">
        <v>114</v>
      </c>
      <c r="C29" s="599" t="s">
        <v>215</v>
      </c>
      <c r="D29" s="624">
        <v>0.05</v>
      </c>
      <c r="E29" s="108" t="s">
        <v>81</v>
      </c>
      <c r="F29" s="333" t="s">
        <v>82</v>
      </c>
      <c r="G29" s="333" t="s">
        <v>166</v>
      </c>
      <c r="H29" s="106" t="s">
        <v>30</v>
      </c>
      <c r="I29" s="429">
        <f>K29*J29+K30*J30</f>
        <v>0.8</v>
      </c>
      <c r="J29" s="175">
        <v>0.6</v>
      </c>
      <c r="K29" s="468">
        <v>0.8</v>
      </c>
      <c r="L29" s="469"/>
      <c r="M29" s="31" t="s">
        <v>63</v>
      </c>
      <c r="N29" s="558"/>
      <c r="O29" s="559"/>
      <c r="P29" s="559"/>
      <c r="Q29" s="560"/>
      <c r="R29" s="561"/>
      <c r="S29" s="559"/>
      <c r="T29" s="559"/>
      <c r="U29" s="560"/>
      <c r="V29" s="561">
        <f>67%-(R29+N29)</f>
        <v>0.67</v>
      </c>
      <c r="W29" s="559"/>
      <c r="X29" s="559"/>
      <c r="Y29" s="560"/>
      <c r="Z29" s="390">
        <f>0%-(V29+R29+N29)</f>
        <v>-0.67</v>
      </c>
      <c r="AA29" s="391"/>
      <c r="AB29" s="391"/>
      <c r="AC29" s="392"/>
      <c r="AD29" s="390">
        <f>0%-(Z29+V29+R29+N29)</f>
        <v>0</v>
      </c>
      <c r="AE29" s="391"/>
      <c r="AF29" s="391"/>
      <c r="AG29" s="392"/>
      <c r="AH29" s="390">
        <f>0%-(AD29+Z29+V29+R29+N29)</f>
        <v>0</v>
      </c>
      <c r="AI29" s="391"/>
      <c r="AJ29" s="391"/>
      <c r="AK29" s="392"/>
      <c r="AL29" s="390">
        <f>0%-(AH29+AD29+Z29+V29+R29+N29)</f>
        <v>0</v>
      </c>
      <c r="AM29" s="391"/>
      <c r="AN29" s="391"/>
      <c r="AO29" s="392"/>
      <c r="AP29" s="390">
        <f>0%-(AL29+AH29+AD29+Z29+V29+R29+N29)</f>
        <v>0</v>
      </c>
      <c r="AQ29" s="391"/>
      <c r="AR29" s="391"/>
      <c r="AS29" s="392"/>
      <c r="AT29" s="390">
        <f>0%-(AP29+AL29+AH29+AD29+Z29+V29+R29+N29)</f>
        <v>0</v>
      </c>
      <c r="AU29" s="391"/>
      <c r="AV29" s="391"/>
      <c r="AW29" s="392"/>
      <c r="AX29" s="390">
        <f>0%-(AT29+AP29+AL29+AH29+AD29+Z29+V29+R29+N29)</f>
        <v>0</v>
      </c>
      <c r="AY29" s="391"/>
      <c r="AZ29" s="391"/>
      <c r="BA29" s="392"/>
      <c r="BB29" s="390">
        <f>0%-(AX29+AT29+AP29+AL29+AH29+AD29+Z29+V29+R29+N29)</f>
        <v>0</v>
      </c>
      <c r="BC29" s="391"/>
      <c r="BD29" s="391"/>
      <c r="BE29" s="392"/>
      <c r="BF29" s="390">
        <f>0%-(BB29+AX29+AT29+AP29+AL29+AH29+AD29+Z29+V29+R29+N29)</f>
        <v>0</v>
      </c>
      <c r="BG29" s="391"/>
      <c r="BH29" s="391"/>
      <c r="BI29" s="392"/>
      <c r="BJ29" s="239">
        <f>SUM(N29:BI29)</f>
        <v>0</v>
      </c>
      <c r="BK29" s="387">
        <f t="shared" si="0"/>
        <v>0</v>
      </c>
      <c r="BL29" s="388"/>
      <c r="BM29" s="231">
        <f>BJ29</f>
        <v>0</v>
      </c>
      <c r="BN29" s="478">
        <f>BM29*J29+BM30*J30</f>
        <v>0</v>
      </c>
      <c r="BO29" s="476">
        <f>SUM(BK29:BL30)</f>
        <v>0</v>
      </c>
    </row>
    <row r="30" spans="1:83" s="7" customFormat="1" ht="98.45" customHeight="1" x14ac:dyDescent="0.25">
      <c r="A30" s="455"/>
      <c r="B30" s="630"/>
      <c r="C30" s="601"/>
      <c r="D30" s="625"/>
      <c r="E30" s="104" t="s">
        <v>55</v>
      </c>
      <c r="F30" s="336" t="s">
        <v>51</v>
      </c>
      <c r="G30" s="335" t="s">
        <v>216</v>
      </c>
      <c r="H30" s="3" t="s">
        <v>30</v>
      </c>
      <c r="I30" s="430"/>
      <c r="J30" s="185">
        <v>0.4</v>
      </c>
      <c r="K30" s="468">
        <v>0.8</v>
      </c>
      <c r="L30" s="469"/>
      <c r="M30" s="31">
        <f>K30/12</f>
        <v>6.6666666666666666E-2</v>
      </c>
      <c r="N30" s="470"/>
      <c r="O30" s="471"/>
      <c r="P30" s="494">
        <f>(N30*$M$30)/$K$30</f>
        <v>0</v>
      </c>
      <c r="Q30" s="534"/>
      <c r="R30" s="398"/>
      <c r="S30" s="399"/>
      <c r="T30" s="494">
        <f>(R30*$M$30)/$K$30</f>
        <v>0</v>
      </c>
      <c r="U30" s="534"/>
      <c r="V30" s="398"/>
      <c r="W30" s="399"/>
      <c r="X30" s="494">
        <f>(V30*$M$30)/$K$30</f>
        <v>0</v>
      </c>
      <c r="Y30" s="534"/>
      <c r="Z30" s="398"/>
      <c r="AA30" s="399"/>
      <c r="AB30" s="494">
        <f>(Z30*$M$30)/$K$30</f>
        <v>0</v>
      </c>
      <c r="AC30" s="534"/>
      <c r="AD30" s="398"/>
      <c r="AE30" s="399"/>
      <c r="AF30" s="494">
        <f>(AD30*$M$30)/$K$30</f>
        <v>0</v>
      </c>
      <c r="AG30" s="534"/>
      <c r="AH30" s="398"/>
      <c r="AI30" s="399"/>
      <c r="AJ30" s="494">
        <f>(AH30*$M$30)/$K$30</f>
        <v>0</v>
      </c>
      <c r="AK30" s="534"/>
      <c r="AL30" s="398"/>
      <c r="AM30" s="399"/>
      <c r="AN30" s="494">
        <f>(AL30*$M$30)/$K$30</f>
        <v>0</v>
      </c>
      <c r="AO30" s="534"/>
      <c r="AP30" s="398"/>
      <c r="AQ30" s="399"/>
      <c r="AR30" s="494">
        <f>(AP30*$M$30)/$K$30</f>
        <v>0</v>
      </c>
      <c r="AS30" s="534"/>
      <c r="AT30" s="398"/>
      <c r="AU30" s="399"/>
      <c r="AV30" s="494">
        <f>(AT30*$M$30)/$K$30</f>
        <v>0</v>
      </c>
      <c r="AW30" s="534"/>
      <c r="AX30" s="398"/>
      <c r="AY30" s="399"/>
      <c r="AZ30" s="494">
        <f>(AX30*$M$30)/$K$30</f>
        <v>0</v>
      </c>
      <c r="BA30" s="534"/>
      <c r="BB30" s="398"/>
      <c r="BC30" s="399"/>
      <c r="BD30" s="494">
        <f>(BB30*$M$30)/$K$30</f>
        <v>0</v>
      </c>
      <c r="BE30" s="534"/>
      <c r="BF30" s="398"/>
      <c r="BG30" s="399"/>
      <c r="BH30" s="494">
        <f>(BF30*$M$30)/$K$30</f>
        <v>0</v>
      </c>
      <c r="BI30" s="534"/>
      <c r="BJ30" s="183">
        <f>IFERROR(AVERAGE(N30,R30,V30,Z30,AD30,AH30,AL30,AP30,AT30,AX30,BB30,BF30),0)</f>
        <v>0</v>
      </c>
      <c r="BK30" s="389">
        <f t="shared" si="0"/>
        <v>0</v>
      </c>
      <c r="BL30" s="389"/>
      <c r="BM30" s="19">
        <f t="shared" si="1"/>
        <v>0</v>
      </c>
      <c r="BN30" s="579"/>
      <c r="BO30" s="483"/>
    </row>
    <row r="31" spans="1:83" s="7" customFormat="1" ht="72" customHeight="1" x14ac:dyDescent="0.25">
      <c r="A31" s="455"/>
      <c r="B31" s="620" t="s">
        <v>112</v>
      </c>
      <c r="C31" s="602" t="s">
        <v>168</v>
      </c>
      <c r="D31" s="438">
        <v>0.03</v>
      </c>
      <c r="E31" s="107" t="s">
        <v>167</v>
      </c>
      <c r="F31" s="100" t="s">
        <v>104</v>
      </c>
      <c r="G31" s="100" t="s">
        <v>217</v>
      </c>
      <c r="H31" s="3" t="s">
        <v>30</v>
      </c>
      <c r="I31" s="431">
        <f>K31*J31+K32*J32</f>
        <v>0.94799999999999995</v>
      </c>
      <c r="J31" s="185">
        <v>0.4</v>
      </c>
      <c r="K31" s="474">
        <v>0.9</v>
      </c>
      <c r="L31" s="475"/>
      <c r="M31" s="30">
        <f>K31/12</f>
        <v>7.4999999999999997E-2</v>
      </c>
      <c r="N31" s="472"/>
      <c r="O31" s="473"/>
      <c r="P31" s="393">
        <f>(N31*$M$31)/$K$31</f>
        <v>0</v>
      </c>
      <c r="Q31" s="394"/>
      <c r="R31" s="356"/>
      <c r="S31" s="357"/>
      <c r="T31" s="393">
        <f>(R31*$M$31)/$K$31</f>
        <v>0</v>
      </c>
      <c r="U31" s="394"/>
      <c r="V31" s="356"/>
      <c r="W31" s="357"/>
      <c r="X31" s="393">
        <f>(V31*$M$31)/$K$31</f>
        <v>0</v>
      </c>
      <c r="Y31" s="394"/>
      <c r="Z31" s="356"/>
      <c r="AA31" s="357"/>
      <c r="AB31" s="393">
        <f>(Z31*$M$31)/$K$31</f>
        <v>0</v>
      </c>
      <c r="AC31" s="394"/>
      <c r="AD31" s="356"/>
      <c r="AE31" s="357"/>
      <c r="AF31" s="393">
        <f>(AD31*$M$31)/$K$31</f>
        <v>0</v>
      </c>
      <c r="AG31" s="394"/>
      <c r="AH31" s="356"/>
      <c r="AI31" s="357"/>
      <c r="AJ31" s="393">
        <f>(AH31*$M$31)/$K$31</f>
        <v>0</v>
      </c>
      <c r="AK31" s="394"/>
      <c r="AL31" s="356"/>
      <c r="AM31" s="357"/>
      <c r="AN31" s="393">
        <f>(AL31*$M$31)/$K$31</f>
        <v>0</v>
      </c>
      <c r="AO31" s="394"/>
      <c r="AP31" s="356"/>
      <c r="AQ31" s="357"/>
      <c r="AR31" s="393">
        <f>(AP31*$M$31)/$K$31</f>
        <v>0</v>
      </c>
      <c r="AS31" s="394"/>
      <c r="AT31" s="356"/>
      <c r="AU31" s="357"/>
      <c r="AV31" s="393">
        <f>(AT31*$M$31)/$K$31</f>
        <v>0</v>
      </c>
      <c r="AW31" s="394"/>
      <c r="AX31" s="356"/>
      <c r="AY31" s="357"/>
      <c r="AZ31" s="393">
        <f>(AX31*$M$31)/$K$31</f>
        <v>0</v>
      </c>
      <c r="BA31" s="394"/>
      <c r="BB31" s="356"/>
      <c r="BC31" s="357"/>
      <c r="BD31" s="393">
        <f>(BB31*$M$31)/$K$31</f>
        <v>0</v>
      </c>
      <c r="BE31" s="394"/>
      <c r="BF31" s="356"/>
      <c r="BG31" s="357"/>
      <c r="BH31" s="393">
        <f>(BF31*$M$31)/$K$31</f>
        <v>0</v>
      </c>
      <c r="BI31" s="394"/>
      <c r="BJ31" s="183">
        <f>IFERROR(AVERAGE(N31,R31,V31,Z31,AD31,AH31,AL31,AP31,AT31,AX31,BB31,BF31),0)</f>
        <v>0</v>
      </c>
      <c r="BK31" s="389">
        <f t="shared" si="0"/>
        <v>0</v>
      </c>
      <c r="BL31" s="389"/>
      <c r="BM31" s="20">
        <f t="shared" si="1"/>
        <v>0</v>
      </c>
      <c r="BN31" s="395">
        <f>BM31*J31+BM32*J32</f>
        <v>0</v>
      </c>
      <c r="BO31" s="384">
        <f>SUM(BK31:BL32)</f>
        <v>0</v>
      </c>
    </row>
    <row r="32" spans="1:83" s="7" customFormat="1" ht="123" customHeight="1" thickBot="1" x14ac:dyDescent="0.3">
      <c r="A32" s="455"/>
      <c r="B32" s="621"/>
      <c r="C32" s="603"/>
      <c r="D32" s="440"/>
      <c r="E32" s="103" t="s">
        <v>37</v>
      </c>
      <c r="F32" s="119" t="s">
        <v>103</v>
      </c>
      <c r="G32" s="336" t="s">
        <v>38</v>
      </c>
      <c r="H32" s="115" t="s">
        <v>30</v>
      </c>
      <c r="I32" s="432"/>
      <c r="J32" s="186">
        <v>0.6</v>
      </c>
      <c r="K32" s="468">
        <v>0.98</v>
      </c>
      <c r="L32" s="469"/>
      <c r="M32" s="31">
        <f>K32/12</f>
        <v>8.1666666666666665E-2</v>
      </c>
      <c r="N32" s="470"/>
      <c r="O32" s="471"/>
      <c r="P32" s="393">
        <f>(N32*$M$32)/$K$32</f>
        <v>0</v>
      </c>
      <c r="Q32" s="394"/>
      <c r="R32" s="398"/>
      <c r="S32" s="399"/>
      <c r="T32" s="393">
        <f>(R32*$M$32)/$K$32</f>
        <v>0</v>
      </c>
      <c r="U32" s="394"/>
      <c r="V32" s="398"/>
      <c r="W32" s="399"/>
      <c r="X32" s="393">
        <f>(V32*$M$32)/$K$32</f>
        <v>0</v>
      </c>
      <c r="Y32" s="394"/>
      <c r="Z32" s="398"/>
      <c r="AA32" s="399"/>
      <c r="AB32" s="393">
        <f>(Z32*$M$32)/$K$32</f>
        <v>0</v>
      </c>
      <c r="AC32" s="394"/>
      <c r="AD32" s="398"/>
      <c r="AE32" s="399"/>
      <c r="AF32" s="393">
        <f>(AD32*$M$32)/$K$32</f>
        <v>0</v>
      </c>
      <c r="AG32" s="394"/>
      <c r="AH32" s="398"/>
      <c r="AI32" s="399"/>
      <c r="AJ32" s="393">
        <f>(AH32*$M$32)/$K$32</f>
        <v>0</v>
      </c>
      <c r="AK32" s="394"/>
      <c r="AL32" s="398"/>
      <c r="AM32" s="399"/>
      <c r="AN32" s="393">
        <f>(AL32*$M$32)/$K$32</f>
        <v>0</v>
      </c>
      <c r="AO32" s="394"/>
      <c r="AP32" s="398"/>
      <c r="AQ32" s="399"/>
      <c r="AR32" s="393">
        <f>(AP32*$M$32)/$K$32</f>
        <v>0</v>
      </c>
      <c r="AS32" s="394"/>
      <c r="AT32" s="398"/>
      <c r="AU32" s="399"/>
      <c r="AV32" s="393">
        <f>(AT32*$M$32)/$K$32</f>
        <v>0</v>
      </c>
      <c r="AW32" s="394"/>
      <c r="AX32" s="398"/>
      <c r="AY32" s="399"/>
      <c r="AZ32" s="393">
        <f>(AX32*$M$32)/$K$32</f>
        <v>0</v>
      </c>
      <c r="BA32" s="394"/>
      <c r="BB32" s="398"/>
      <c r="BC32" s="399"/>
      <c r="BD32" s="393">
        <f>(BB32*$M$32)/$K$32</f>
        <v>0</v>
      </c>
      <c r="BE32" s="394"/>
      <c r="BF32" s="398"/>
      <c r="BG32" s="399"/>
      <c r="BH32" s="393">
        <f>(BF32*$M$32)/$K$32</f>
        <v>0</v>
      </c>
      <c r="BI32" s="394"/>
      <c r="BJ32" s="183">
        <f>IFERROR(AVERAGE(N32,R32,V32,Z32,AD32,AH32,AL32,AP32,AT32,AX32,BB32,BF32),0)</f>
        <v>0</v>
      </c>
      <c r="BK32" s="402">
        <f t="shared" si="0"/>
        <v>0</v>
      </c>
      <c r="BL32" s="403"/>
      <c r="BM32" s="19">
        <f>SUM(P32,T32,X32,AB32,AF32,AJ32,AN32,AR32,AV32,AZ32,BD32,BH32)</f>
        <v>0</v>
      </c>
      <c r="BN32" s="397"/>
      <c r="BO32" s="386"/>
    </row>
    <row r="33" spans="1:67" ht="113.45" customHeight="1" x14ac:dyDescent="0.25">
      <c r="A33" s="454" t="s">
        <v>26</v>
      </c>
      <c r="B33" s="161" t="s">
        <v>114</v>
      </c>
      <c r="C33" s="164" t="s">
        <v>88</v>
      </c>
      <c r="D33" s="181">
        <v>0.15</v>
      </c>
      <c r="E33" s="346" t="s">
        <v>85</v>
      </c>
      <c r="F33" s="336" t="s">
        <v>87</v>
      </c>
      <c r="G33" s="99" t="s">
        <v>105</v>
      </c>
      <c r="H33" s="8" t="s">
        <v>30</v>
      </c>
      <c r="I33" s="269">
        <f>L33*J33</f>
        <v>0.84</v>
      </c>
      <c r="J33" s="177">
        <v>1</v>
      </c>
      <c r="K33" s="318" t="s">
        <v>109</v>
      </c>
      <c r="L33" s="322">
        <f>100%-16%</f>
        <v>0.84</v>
      </c>
      <c r="M33" s="24">
        <f>L33/12</f>
        <v>6.9999999999999993E-2</v>
      </c>
      <c r="N33" s="162"/>
      <c r="O33" s="404">
        <f>IF(N33="",0%,(100%-N33))</f>
        <v>0</v>
      </c>
      <c r="P33" s="405"/>
      <c r="Q33" s="226">
        <f>(O33*$M$33)/$L$33</f>
        <v>0</v>
      </c>
      <c r="R33" s="162"/>
      <c r="S33" s="404">
        <f>IF(R33="",0%,(100%-R33))</f>
        <v>0</v>
      </c>
      <c r="T33" s="405"/>
      <c r="U33" s="226">
        <f>(S33*$M$33)/$L$33</f>
        <v>0</v>
      </c>
      <c r="V33" s="163"/>
      <c r="W33" s="404">
        <f>IF(V33="",0%,(100%-V33))</f>
        <v>0</v>
      </c>
      <c r="X33" s="405"/>
      <c r="Y33" s="226">
        <f>(W33*$M$33)/$L$33</f>
        <v>0</v>
      </c>
      <c r="Z33" s="162"/>
      <c r="AA33" s="404">
        <f>IF(Z33="",0%,(100%-Z33))</f>
        <v>0</v>
      </c>
      <c r="AB33" s="405"/>
      <c r="AC33" s="226">
        <f>(AA33*$M$33)/$L$33</f>
        <v>0</v>
      </c>
      <c r="AD33" s="105"/>
      <c r="AE33" s="404">
        <f>IF(AD33="",0%,(100%-AD33))</f>
        <v>0</v>
      </c>
      <c r="AF33" s="405"/>
      <c r="AG33" s="121">
        <f>(AE33*$M$33)/$L$33</f>
        <v>0</v>
      </c>
      <c r="AH33" s="105"/>
      <c r="AI33" s="404">
        <f>IF(AH33="",0%,(100%-AH33))</f>
        <v>0</v>
      </c>
      <c r="AJ33" s="405"/>
      <c r="AK33" s="121">
        <f>(AI33*$M$33)/$L$33</f>
        <v>0</v>
      </c>
      <c r="AL33" s="105"/>
      <c r="AM33" s="404">
        <f>IF(AL33="",0%,(100%-AL33))</f>
        <v>0</v>
      </c>
      <c r="AN33" s="405"/>
      <c r="AO33" s="121">
        <f>(AM33*$M$33)/$L$33</f>
        <v>0</v>
      </c>
      <c r="AP33" s="105"/>
      <c r="AQ33" s="404">
        <f>IF(AP33="",0%,(100%-AP33))</f>
        <v>0</v>
      </c>
      <c r="AR33" s="405"/>
      <c r="AS33" s="121">
        <f>(AQ33*$M$33)/$L$33</f>
        <v>0</v>
      </c>
      <c r="AT33" s="105"/>
      <c r="AU33" s="404">
        <f>IF(AT33="",0%,(100%-AT33))</f>
        <v>0</v>
      </c>
      <c r="AV33" s="405"/>
      <c r="AW33" s="121">
        <f>(AU33*$M$33)/$L$33</f>
        <v>0</v>
      </c>
      <c r="AX33" s="105"/>
      <c r="AY33" s="404">
        <f>IF(AX33="",0%,(100%-AX33))</f>
        <v>0</v>
      </c>
      <c r="AZ33" s="405"/>
      <c r="BA33" s="121">
        <f>(AY33*$M$33)/$L$33</f>
        <v>0</v>
      </c>
      <c r="BB33" s="105"/>
      <c r="BC33" s="404">
        <f>IF(BB33="",0%,(100%-BB33))</f>
        <v>0</v>
      </c>
      <c r="BD33" s="405"/>
      <c r="BE33" s="121">
        <f>(BC33*$M$33)/$L$33</f>
        <v>0</v>
      </c>
      <c r="BF33" s="105"/>
      <c r="BG33" s="404">
        <f>IF(BF33="",0%,(100%-BF33))</f>
        <v>0</v>
      </c>
      <c r="BH33" s="405"/>
      <c r="BI33" s="121">
        <f>(BG33*$M$33)/$L$33</f>
        <v>0</v>
      </c>
      <c r="BJ33" s="46" t="str">
        <f>IF(IFERROR(AVERAGE(N33,R33,V33,Z33,AD33,AH33,AL33,AP33,AT33,AX33,BB33,BF33),0)=0%,"",IFERROR(AVERAGE(N33,R33,V33,Z33,AD33,AH33,AL33,AP33,AT33,AX33,BB33,BF33),0))</f>
        <v/>
      </c>
      <c r="BK33" s="256">
        <f>IF(BJ33="",0%,(100%-BJ33))</f>
        <v>0</v>
      </c>
      <c r="BL33" s="247">
        <f>(BK33*J33)/L33</f>
        <v>0</v>
      </c>
      <c r="BM33" s="95">
        <f>SUM(Q33,U33,Y33,AC33,AG33,AK33,AO33,AS33,AW33,BA33,BE33,BI33)</f>
        <v>0</v>
      </c>
      <c r="BN33" s="227">
        <f>BM33*J33</f>
        <v>0</v>
      </c>
      <c r="BO33" s="221">
        <f>BL33</f>
        <v>0</v>
      </c>
    </row>
    <row r="34" spans="1:67" ht="45" customHeight="1" x14ac:dyDescent="0.25">
      <c r="A34" s="455"/>
      <c r="B34" s="437" t="s">
        <v>112</v>
      </c>
      <c r="C34" s="434" t="s">
        <v>218</v>
      </c>
      <c r="D34" s="438">
        <v>0.05</v>
      </c>
      <c r="E34" s="103" t="s">
        <v>134</v>
      </c>
      <c r="F34" s="102" t="s">
        <v>169</v>
      </c>
      <c r="G34" s="102" t="s">
        <v>219</v>
      </c>
      <c r="H34" s="115" t="s">
        <v>30</v>
      </c>
      <c r="I34" s="660">
        <f>L34*J34+K35*J35+K36*J36</f>
        <v>0.95700000000000007</v>
      </c>
      <c r="J34" s="185">
        <v>0.3</v>
      </c>
      <c r="K34" s="315" t="s">
        <v>135</v>
      </c>
      <c r="L34" s="323">
        <v>1</v>
      </c>
      <c r="M34" s="26">
        <f>L34/12</f>
        <v>8.3333333333333329E-2</v>
      </c>
      <c r="N34" s="245"/>
      <c r="O34" s="652">
        <f>IF(N34="",0%,(IF(N34&lt;=2,100%,0%)))</f>
        <v>0</v>
      </c>
      <c r="P34" s="653"/>
      <c r="Q34" s="209">
        <f>(O34*$M$34)/$L$34</f>
        <v>0</v>
      </c>
      <c r="R34" s="244"/>
      <c r="S34" s="652">
        <f>IF(R34="",0%,(IF(R34&lt;=2,100%,0%)))</f>
        <v>0</v>
      </c>
      <c r="T34" s="653"/>
      <c r="U34" s="209">
        <f>(S34*$M$34)/$L$34</f>
        <v>0</v>
      </c>
      <c r="V34" s="244"/>
      <c r="W34" s="652">
        <f>IF(V34="",0%,(IF(V34&lt;=2,100%,0%)))</f>
        <v>0</v>
      </c>
      <c r="X34" s="653"/>
      <c r="Y34" s="209">
        <f>(W34*$M$34)/$L$34</f>
        <v>0</v>
      </c>
      <c r="Z34" s="244"/>
      <c r="AA34" s="652">
        <f>IF(Z34="",0%,(IF(Z34&lt;=2,100%,0%)))</f>
        <v>0</v>
      </c>
      <c r="AB34" s="653"/>
      <c r="AC34" s="209">
        <f>(AA34*$M$34)/$L$34</f>
        <v>0</v>
      </c>
      <c r="AD34" s="244"/>
      <c r="AE34" s="652">
        <f>IF(AD34="",0%,(IF(AD34&lt;=2,100%,0%)))</f>
        <v>0</v>
      </c>
      <c r="AF34" s="653"/>
      <c r="AG34" s="209">
        <f>(AE34*$M$34)/$L$34</f>
        <v>0</v>
      </c>
      <c r="AH34" s="244"/>
      <c r="AI34" s="652">
        <f>IF(AH34="",0%,(IF(AH34&lt;=2,100%,0%)))</f>
        <v>0</v>
      </c>
      <c r="AJ34" s="653"/>
      <c r="AK34" s="209">
        <f>(AI34*$M$34)/$L$34</f>
        <v>0</v>
      </c>
      <c r="AL34" s="244"/>
      <c r="AM34" s="652">
        <f>IF(AL34="",0%,(IF(AL34&lt;=2,100%,0%)))</f>
        <v>0</v>
      </c>
      <c r="AN34" s="653"/>
      <c r="AO34" s="209">
        <f>(AM34*$M$34)/$L$34</f>
        <v>0</v>
      </c>
      <c r="AP34" s="244"/>
      <c r="AQ34" s="652">
        <f>IF(AP34="",0%,(IF(AP34&lt;=2,100%,0%)))</f>
        <v>0</v>
      </c>
      <c r="AR34" s="653"/>
      <c r="AS34" s="209">
        <f>(AQ34*$M$34)/$L$34</f>
        <v>0</v>
      </c>
      <c r="AT34" s="244"/>
      <c r="AU34" s="652">
        <f>IF(AT34="",0%,(IF(AT34&lt;=2,100%,0%)))</f>
        <v>0</v>
      </c>
      <c r="AV34" s="653"/>
      <c r="AW34" s="209">
        <f>(AU34*$M$34)/$L$34</f>
        <v>0</v>
      </c>
      <c r="AX34" s="244"/>
      <c r="AY34" s="652">
        <f>IF(AX34="",0%,(IF(AX34&lt;=2,100%,0%)))</f>
        <v>0</v>
      </c>
      <c r="AZ34" s="653"/>
      <c r="BA34" s="209">
        <f>(AY34*$M$34)/$L$34</f>
        <v>0</v>
      </c>
      <c r="BB34" s="244"/>
      <c r="BC34" s="652">
        <f>IF(BB34="",0%,(IF(BB34&lt;=2,100%,0%)))</f>
        <v>0</v>
      </c>
      <c r="BD34" s="653"/>
      <c r="BE34" s="209">
        <f>(BC34*$M$34)/$L$34</f>
        <v>0</v>
      </c>
      <c r="BF34" s="244"/>
      <c r="BG34" s="652">
        <f>IF(BF34="",0%,(IF(BF34&lt;=2,100%,0%)))</f>
        <v>0</v>
      </c>
      <c r="BH34" s="653"/>
      <c r="BI34" s="209">
        <f>(BG34*$M$34)/$L$34</f>
        <v>0</v>
      </c>
      <c r="BJ34" s="183">
        <f>IFERROR(AVERAGE(O34,S34,W34,AA34,AE34,AI34,AM34,AQ34,AU34,AY34,BC34,BG34),0)</f>
        <v>0</v>
      </c>
      <c r="BK34" s="402">
        <f>(BJ34*J34)/L34</f>
        <v>0</v>
      </c>
      <c r="BL34" s="403"/>
      <c r="BM34" s="122">
        <f>SUM(Q34,U34,Y34,AC34,AG34,AK34,AO34,AS34,AW34,BA34,BE34,BI34)</f>
        <v>0</v>
      </c>
      <c r="BN34" s="396">
        <f>BM34*J34+BM35*J35+BM36*J36</f>
        <v>0</v>
      </c>
      <c r="BO34" s="385">
        <f>SUM(BK34:BL36)</f>
        <v>0</v>
      </c>
    </row>
    <row r="35" spans="1:67" ht="62.25" customHeight="1" x14ac:dyDescent="0.25">
      <c r="A35" s="455"/>
      <c r="B35" s="423"/>
      <c r="C35" s="435"/>
      <c r="D35" s="439"/>
      <c r="E35" s="103" t="s">
        <v>170</v>
      </c>
      <c r="F35" s="102" t="s">
        <v>220</v>
      </c>
      <c r="G35" s="102" t="s">
        <v>171</v>
      </c>
      <c r="H35" s="115" t="s">
        <v>30</v>
      </c>
      <c r="I35" s="431"/>
      <c r="J35" s="185">
        <v>0.4</v>
      </c>
      <c r="K35" s="474">
        <v>0.9</v>
      </c>
      <c r="L35" s="475"/>
      <c r="M35" s="30">
        <f>K35/12</f>
        <v>7.4999999999999997E-2</v>
      </c>
      <c r="N35" s="472"/>
      <c r="O35" s="473"/>
      <c r="P35" s="393">
        <f>(N35*$M$35)/$K$35</f>
        <v>0</v>
      </c>
      <c r="Q35" s="394"/>
      <c r="R35" s="356"/>
      <c r="S35" s="357"/>
      <c r="T35" s="393">
        <f>(R35*$M$35)/$K$35</f>
        <v>0</v>
      </c>
      <c r="U35" s="394"/>
      <c r="V35" s="356"/>
      <c r="W35" s="357"/>
      <c r="X35" s="393">
        <f>(V35*$M$35)/$K$35</f>
        <v>0</v>
      </c>
      <c r="Y35" s="394"/>
      <c r="Z35" s="356"/>
      <c r="AA35" s="357"/>
      <c r="AB35" s="393">
        <f>(Z35*$M$35)/$K$35</f>
        <v>0</v>
      </c>
      <c r="AC35" s="394"/>
      <c r="AD35" s="356"/>
      <c r="AE35" s="357"/>
      <c r="AF35" s="393">
        <f>(AD35*$M$35)/$K$35</f>
        <v>0</v>
      </c>
      <c r="AG35" s="394"/>
      <c r="AH35" s="356"/>
      <c r="AI35" s="357"/>
      <c r="AJ35" s="393">
        <f>(AH35*$M$35)/$K$35</f>
        <v>0</v>
      </c>
      <c r="AK35" s="394"/>
      <c r="AL35" s="356"/>
      <c r="AM35" s="357"/>
      <c r="AN35" s="393">
        <f>(AL35*$M$35)/$K$35</f>
        <v>0</v>
      </c>
      <c r="AO35" s="394"/>
      <c r="AP35" s="356"/>
      <c r="AQ35" s="357"/>
      <c r="AR35" s="393">
        <f>(AP35*$M$35)/$K$35</f>
        <v>0</v>
      </c>
      <c r="AS35" s="394"/>
      <c r="AT35" s="356"/>
      <c r="AU35" s="357"/>
      <c r="AV35" s="393">
        <f>(AT35*$M$35)/$K$35</f>
        <v>0</v>
      </c>
      <c r="AW35" s="394"/>
      <c r="AX35" s="356"/>
      <c r="AY35" s="357"/>
      <c r="AZ35" s="393">
        <f>(AX35*$M$35)/$K$35</f>
        <v>0</v>
      </c>
      <c r="BA35" s="394"/>
      <c r="BB35" s="356"/>
      <c r="BC35" s="357"/>
      <c r="BD35" s="393">
        <f>(BB35*$M$35)/$K$35</f>
        <v>0</v>
      </c>
      <c r="BE35" s="394"/>
      <c r="BF35" s="356"/>
      <c r="BG35" s="357"/>
      <c r="BH35" s="393">
        <f>(BF35*$M$35)/$K$35</f>
        <v>0</v>
      </c>
      <c r="BI35" s="394"/>
      <c r="BJ35" s="183">
        <f>IFERROR(AVERAGE(N35,R35,V35,Z35,AD35,AH35,AL35,AP35,AT35,AX35,BB35,BF35),0)</f>
        <v>0</v>
      </c>
      <c r="BK35" s="389">
        <f>(BJ35*J35)/K35</f>
        <v>0</v>
      </c>
      <c r="BL35" s="389"/>
      <c r="BM35" s="20">
        <f>SUM(P35,T35,X35,AB35,AF35,AJ35,AN35,AR35,AV35,AZ35,BD35,BH35)</f>
        <v>0</v>
      </c>
      <c r="BN35" s="396"/>
      <c r="BO35" s="385"/>
    </row>
    <row r="36" spans="1:67" ht="46.5" customHeight="1" thickBot="1" x14ac:dyDescent="0.3">
      <c r="A36" s="455"/>
      <c r="B36" s="424"/>
      <c r="C36" s="436"/>
      <c r="D36" s="440"/>
      <c r="E36" s="350" t="s">
        <v>39</v>
      </c>
      <c r="F36" s="101" t="s">
        <v>86</v>
      </c>
      <c r="G36" s="101" t="s">
        <v>40</v>
      </c>
      <c r="H36" s="3" t="s">
        <v>30</v>
      </c>
      <c r="I36" s="432"/>
      <c r="J36" s="243">
        <v>0.3</v>
      </c>
      <c r="K36" s="452">
        <v>0.99</v>
      </c>
      <c r="L36" s="453"/>
      <c r="M36" s="109">
        <f>K36/12</f>
        <v>8.2500000000000004E-2</v>
      </c>
      <c r="N36" s="562"/>
      <c r="O36" s="563"/>
      <c r="P36" s="426">
        <f>N36*$M$36</f>
        <v>0</v>
      </c>
      <c r="Q36" s="564"/>
      <c r="R36" s="425"/>
      <c r="S36" s="425"/>
      <c r="T36" s="426">
        <f>R36*$M$36</f>
        <v>0</v>
      </c>
      <c r="U36" s="427"/>
      <c r="V36" s="425"/>
      <c r="W36" s="425"/>
      <c r="X36" s="426">
        <f>V36*$M$36</f>
        <v>0</v>
      </c>
      <c r="Y36" s="477"/>
      <c r="Z36" s="425"/>
      <c r="AA36" s="425"/>
      <c r="AB36" s="426">
        <f>Z36*$M$36</f>
        <v>0</v>
      </c>
      <c r="AC36" s="477"/>
      <c r="AD36" s="425"/>
      <c r="AE36" s="425"/>
      <c r="AF36" s="426">
        <f>AD36*$M$36</f>
        <v>0</v>
      </c>
      <c r="AG36" s="477"/>
      <c r="AH36" s="425"/>
      <c r="AI36" s="425"/>
      <c r="AJ36" s="426">
        <f>AH36*$M$36</f>
        <v>0</v>
      </c>
      <c r="AK36" s="477"/>
      <c r="AL36" s="425"/>
      <c r="AM36" s="425"/>
      <c r="AN36" s="426">
        <f>AL36*$M$36</f>
        <v>0</v>
      </c>
      <c r="AO36" s="477"/>
      <c r="AP36" s="425"/>
      <c r="AQ36" s="425"/>
      <c r="AR36" s="426">
        <f>AP36*$M$36</f>
        <v>0</v>
      </c>
      <c r="AS36" s="477"/>
      <c r="AT36" s="425"/>
      <c r="AU36" s="425"/>
      <c r="AV36" s="426">
        <f>AT36*$M$36</f>
        <v>0</v>
      </c>
      <c r="AW36" s="477"/>
      <c r="AX36" s="425"/>
      <c r="AY36" s="425"/>
      <c r="AZ36" s="426">
        <f>AX36*$M$36</f>
        <v>0</v>
      </c>
      <c r="BA36" s="477"/>
      <c r="BB36" s="425"/>
      <c r="BC36" s="425"/>
      <c r="BD36" s="426">
        <f>BB36*$M$36</f>
        <v>0</v>
      </c>
      <c r="BE36" s="477"/>
      <c r="BF36" s="425"/>
      <c r="BG36" s="425"/>
      <c r="BH36" s="426">
        <f>BF36*$M$36</f>
        <v>0</v>
      </c>
      <c r="BI36" s="477"/>
      <c r="BJ36" s="183">
        <f>IFERROR(AVERAGE(N36,R36,V36,Z36,AD36,AH36,AL36,AP36,AT36,AX36,BB36,BF36),0)</f>
        <v>0</v>
      </c>
      <c r="BK36" s="402">
        <f>(BJ36*J36)/K36</f>
        <v>0</v>
      </c>
      <c r="BL36" s="403"/>
      <c r="BM36" s="32">
        <f>SUM(P36,T36,X36,AB36,AF36,AJ36,AN36,AR36,AV36,AZ36,BD36,BH36)</f>
        <v>0</v>
      </c>
      <c r="BN36" s="397"/>
      <c r="BO36" s="386"/>
    </row>
    <row r="37" spans="1:67" ht="61.5" customHeight="1" x14ac:dyDescent="0.25">
      <c r="A37" s="454" t="s">
        <v>27</v>
      </c>
      <c r="B37" s="422" t="s">
        <v>114</v>
      </c>
      <c r="C37" s="441" t="s">
        <v>221</v>
      </c>
      <c r="D37" s="443">
        <v>0.1</v>
      </c>
      <c r="E37" s="110" t="s">
        <v>98</v>
      </c>
      <c r="F37" s="348" t="s">
        <v>149</v>
      </c>
      <c r="G37" s="332" t="s">
        <v>201</v>
      </c>
      <c r="H37" s="8" t="s">
        <v>31</v>
      </c>
      <c r="I37" s="429">
        <f>K37*J37+L38*J38</f>
        <v>0.88200000000000001</v>
      </c>
      <c r="J37" s="249">
        <v>0.6</v>
      </c>
      <c r="K37" s="550">
        <v>0.97</v>
      </c>
      <c r="L37" s="551"/>
      <c r="M37" s="27">
        <f>K37/4</f>
        <v>0.24249999999999999</v>
      </c>
      <c r="N37" s="556"/>
      <c r="O37" s="557"/>
      <c r="P37" s="557"/>
      <c r="Q37" s="557"/>
      <c r="R37" s="361"/>
      <c r="S37" s="362"/>
      <c r="T37" s="362"/>
      <c r="U37" s="362"/>
      <c r="V37" s="372"/>
      <c r="W37" s="373"/>
      <c r="X37" s="207">
        <f>(V37*$M$37)/$K$37</f>
        <v>0</v>
      </c>
      <c r="Y37" s="208"/>
      <c r="Z37" s="367"/>
      <c r="AA37" s="368"/>
      <c r="AB37" s="368"/>
      <c r="AC37" s="428"/>
      <c r="AD37" s="367"/>
      <c r="AE37" s="368"/>
      <c r="AF37" s="368"/>
      <c r="AG37" s="368"/>
      <c r="AH37" s="372"/>
      <c r="AI37" s="373"/>
      <c r="AJ37" s="207">
        <f>(AH37*$M$37)/$K$37</f>
        <v>0</v>
      </c>
      <c r="AK37" s="208"/>
      <c r="AL37" s="367"/>
      <c r="AM37" s="368"/>
      <c r="AN37" s="368"/>
      <c r="AO37" s="428"/>
      <c r="AP37" s="626"/>
      <c r="AQ37" s="589"/>
      <c r="AR37" s="589"/>
      <c r="AS37" s="589"/>
      <c r="AT37" s="372"/>
      <c r="AU37" s="373"/>
      <c r="AV37" s="207">
        <f>(AT37*$M$37)/$K$37</f>
        <v>0</v>
      </c>
      <c r="AW37" s="208"/>
      <c r="AX37" s="538"/>
      <c r="AY37" s="539"/>
      <c r="AZ37" s="539"/>
      <c r="BA37" s="540"/>
      <c r="BB37" s="538"/>
      <c r="BC37" s="539"/>
      <c r="BD37" s="539"/>
      <c r="BE37" s="539"/>
      <c r="BF37" s="372"/>
      <c r="BG37" s="373"/>
      <c r="BH37" s="207">
        <f>(BF37*$M$37)/$K$37</f>
        <v>0</v>
      </c>
      <c r="BI37" s="254"/>
      <c r="BJ37" s="219">
        <f>IFERROR(AVERAGE(V37,AH37,AT37,BF37),0)</f>
        <v>0</v>
      </c>
      <c r="BK37" s="230">
        <f>(BJ37*J37)/K37</f>
        <v>0</v>
      </c>
      <c r="BL37" s="220">
        <f>SUM(Y37,AK37,AW37,BI37)</f>
        <v>0</v>
      </c>
      <c r="BM37" s="232">
        <f>SUM(X37,AJ37,AV37,BH37)</f>
        <v>0</v>
      </c>
      <c r="BN37" s="478">
        <f>BM37*J37+BM38*J38</f>
        <v>0</v>
      </c>
      <c r="BO37" s="476">
        <f>SUM(BK37,BL38)</f>
        <v>0</v>
      </c>
    </row>
    <row r="38" spans="1:67" ht="60.75" customHeight="1" x14ac:dyDescent="0.25">
      <c r="A38" s="455"/>
      <c r="B38" s="445"/>
      <c r="C38" s="442"/>
      <c r="D38" s="444"/>
      <c r="E38" s="111" t="s">
        <v>41</v>
      </c>
      <c r="F38" s="100" t="s">
        <v>137</v>
      </c>
      <c r="G38" s="100" t="s">
        <v>52</v>
      </c>
      <c r="H38" s="3" t="s">
        <v>29</v>
      </c>
      <c r="I38" s="430"/>
      <c r="J38" s="250">
        <v>0.4</v>
      </c>
      <c r="K38" s="316" t="s">
        <v>138</v>
      </c>
      <c r="L38" s="324">
        <f>100%-25%</f>
        <v>0.75</v>
      </c>
      <c r="M38" s="125">
        <f>L38/2</f>
        <v>0.375</v>
      </c>
      <c r="N38" s="565"/>
      <c r="O38" s="365"/>
      <c r="P38" s="365"/>
      <c r="Q38" s="566"/>
      <c r="R38" s="364"/>
      <c r="S38" s="365"/>
      <c r="T38" s="365"/>
      <c r="U38" s="566"/>
      <c r="V38" s="361"/>
      <c r="W38" s="362"/>
      <c r="X38" s="362"/>
      <c r="Y38" s="363"/>
      <c r="Z38" s="361"/>
      <c r="AA38" s="362"/>
      <c r="AB38" s="362"/>
      <c r="AC38" s="363"/>
      <c r="AD38" s="361"/>
      <c r="AE38" s="362"/>
      <c r="AF38" s="362"/>
      <c r="AG38" s="363"/>
      <c r="AH38" s="36"/>
      <c r="AI38" s="369">
        <f>IF(AH38="",0%,(100%-AH38))</f>
        <v>0</v>
      </c>
      <c r="AJ38" s="370"/>
      <c r="AK38" s="120">
        <f>(AI38*$M$38)/$L$38</f>
        <v>0</v>
      </c>
      <c r="AL38" s="361"/>
      <c r="AM38" s="362"/>
      <c r="AN38" s="362"/>
      <c r="AO38" s="363"/>
      <c r="AP38" s="364"/>
      <c r="AQ38" s="365"/>
      <c r="AR38" s="365"/>
      <c r="AS38" s="366"/>
      <c r="AT38" s="361"/>
      <c r="AU38" s="362"/>
      <c r="AV38" s="362"/>
      <c r="AW38" s="363"/>
      <c r="AX38" s="361"/>
      <c r="AY38" s="362"/>
      <c r="AZ38" s="362"/>
      <c r="BA38" s="363"/>
      <c r="BB38" s="361"/>
      <c r="BC38" s="362"/>
      <c r="BD38" s="362"/>
      <c r="BE38" s="363"/>
      <c r="BF38" s="36"/>
      <c r="BG38" s="369">
        <f>IF(BF38="",0%,(100%-BF38))</f>
        <v>0</v>
      </c>
      <c r="BH38" s="370"/>
      <c r="BI38" s="86">
        <f>(BG38*$M$38)/$L$38</f>
        <v>0</v>
      </c>
      <c r="BJ38" s="321" t="str">
        <f>IF(IFERROR(AVERAGE(AH38,BF38),0)=0%,"",(IFERROR(AVERAGE(AH38,BF38),0)))</f>
        <v/>
      </c>
      <c r="BK38" s="92">
        <f>IF(BJ38="",0%,(100%-BJ38))</f>
        <v>0</v>
      </c>
      <c r="BL38" s="248">
        <f>(BK38*J38)/L38</f>
        <v>0</v>
      </c>
      <c r="BM38" s="33">
        <f>SUM(AK38,BI38)</f>
        <v>0</v>
      </c>
      <c r="BN38" s="579"/>
      <c r="BO38" s="483"/>
    </row>
    <row r="39" spans="1:67" ht="60.6" customHeight="1" x14ac:dyDescent="0.25">
      <c r="A39" s="455"/>
      <c r="B39" s="437" t="s">
        <v>112</v>
      </c>
      <c r="C39" s="446" t="s">
        <v>136</v>
      </c>
      <c r="D39" s="449">
        <v>0.03</v>
      </c>
      <c r="E39" s="108" t="s">
        <v>141</v>
      </c>
      <c r="F39" s="336" t="s">
        <v>53</v>
      </c>
      <c r="G39" s="102" t="s">
        <v>172</v>
      </c>
      <c r="H39" s="3" t="s">
        <v>30</v>
      </c>
      <c r="I39" s="431">
        <f>K39*J39+K40*J40+L41*J41+K42*J42+K43*J43</f>
        <v>0.88400000000000001</v>
      </c>
      <c r="J39" s="229">
        <v>0.2</v>
      </c>
      <c r="K39" s="316">
        <v>0.9</v>
      </c>
      <c r="L39" s="325">
        <v>70</v>
      </c>
      <c r="M39" s="26">
        <f>K39</f>
        <v>0.9</v>
      </c>
      <c r="N39" s="39"/>
      <c r="O39" s="40"/>
      <c r="P39" s="38">
        <f>IFERROR(N39/O39,0)</f>
        <v>0</v>
      </c>
      <c r="Q39" s="320">
        <f>N39/$L$39</f>
        <v>0</v>
      </c>
      <c r="R39" s="40"/>
      <c r="S39" s="40"/>
      <c r="T39" s="317">
        <f t="shared" ref="T39" si="2">IFERROR(R39/S39,0)</f>
        <v>0</v>
      </c>
      <c r="U39" s="94">
        <f t="shared" ref="U39" si="3">R39/$L$39</f>
        <v>0</v>
      </c>
      <c r="V39" s="40"/>
      <c r="W39" s="40"/>
      <c r="X39" s="317">
        <f t="shared" ref="X39" si="4">IFERROR(V39/W39,0)</f>
        <v>0</v>
      </c>
      <c r="Y39" s="94">
        <f t="shared" ref="Y39" si="5">V39/$L$39</f>
        <v>0</v>
      </c>
      <c r="Z39" s="40"/>
      <c r="AA39" s="40"/>
      <c r="AB39" s="317">
        <f t="shared" ref="AB39" si="6">IFERROR(Z39/AA39,0)</f>
        <v>0</v>
      </c>
      <c r="AC39" s="94">
        <f t="shared" ref="AC39" si="7">Z39/$L$39</f>
        <v>0</v>
      </c>
      <c r="AD39" s="40"/>
      <c r="AE39" s="40"/>
      <c r="AF39" s="317">
        <f t="shared" ref="AF39" si="8">IFERROR(AD39/AE39,0)</f>
        <v>0</v>
      </c>
      <c r="AG39" s="94">
        <f t="shared" ref="AG39" si="9">AD39/$L$39</f>
        <v>0</v>
      </c>
      <c r="AH39" s="40"/>
      <c r="AI39" s="40"/>
      <c r="AJ39" s="317">
        <f t="shared" ref="AJ39" si="10">IFERROR(AH39/AI39,0)</f>
        <v>0</v>
      </c>
      <c r="AK39" s="94">
        <f t="shared" ref="AK39" si="11">AH39/$L$39</f>
        <v>0</v>
      </c>
      <c r="AL39" s="40"/>
      <c r="AM39" s="40"/>
      <c r="AN39" s="317">
        <f t="shared" ref="AN39" si="12">IFERROR(AL39/AM39,0)</f>
        <v>0</v>
      </c>
      <c r="AO39" s="94">
        <f t="shared" ref="AO39" si="13">AL39/$L$39</f>
        <v>0</v>
      </c>
      <c r="AP39" s="40"/>
      <c r="AQ39" s="40"/>
      <c r="AR39" s="317">
        <f t="shared" ref="AR39" si="14">IFERROR(AP39/AQ39,0)</f>
        <v>0</v>
      </c>
      <c r="AS39" s="94">
        <f t="shared" ref="AS39" si="15">AP39/$L$39</f>
        <v>0</v>
      </c>
      <c r="AT39" s="40"/>
      <c r="AU39" s="40"/>
      <c r="AV39" s="317">
        <f t="shared" ref="AV39" si="16">IFERROR(AT39/AU39,0)</f>
        <v>0</v>
      </c>
      <c r="AW39" s="94">
        <f t="shared" ref="AW39" si="17">AT39/$L$39</f>
        <v>0</v>
      </c>
      <c r="AX39" s="40"/>
      <c r="AY39" s="40"/>
      <c r="AZ39" s="317">
        <f t="shared" ref="AZ39" si="18">IFERROR(AX39/AY39,0)</f>
        <v>0</v>
      </c>
      <c r="BA39" s="94">
        <f t="shared" ref="BA39" si="19">AX39/$L$39</f>
        <v>0</v>
      </c>
      <c r="BB39" s="40"/>
      <c r="BC39" s="40"/>
      <c r="BD39" s="317">
        <f t="shared" ref="BD39" si="20">IFERROR(BB39/BC39,0)</f>
        <v>0</v>
      </c>
      <c r="BE39" s="94">
        <f t="shared" ref="BE39" si="21">BB39/$L$39</f>
        <v>0</v>
      </c>
      <c r="BF39" s="40"/>
      <c r="BG39" s="40"/>
      <c r="BH39" s="317">
        <f t="shared" ref="BH39" si="22">IFERROR(BF39/BG39,0)</f>
        <v>0</v>
      </c>
      <c r="BI39" s="320">
        <f t="shared" ref="BI39" si="23">BF39/$L$39</f>
        <v>0</v>
      </c>
      <c r="BJ39" s="85">
        <f>SUM(N39,R39,V39,Z39,AD39,AH39,AL39,AP39,AT39,AX39,BB39,BF39)</f>
        <v>0</v>
      </c>
      <c r="BK39" s="248">
        <f>IFERROR(SUM(N39,R39,V39,Z39,AD39,AH39,AL39,AP39,AT39,AX39,BB39,BF39)/SUM(O39,S39,W39,AA39,AE39,AI39,AM39,AQ39,AU39,AY39,BC39,BG39),0)</f>
        <v>0</v>
      </c>
      <c r="BL39" s="248">
        <f>(BK39*J39)/M39</f>
        <v>0</v>
      </c>
      <c r="BM39" s="257">
        <f>SUM(Q39,U39,Y39,AC39,AG39,AK39,AO39,AS39,AW39,BA39,BE39,BI39)</f>
        <v>0</v>
      </c>
      <c r="BN39" s="484">
        <f>BM39*J39+BM40*J40+BM41*J41+BM42*J42+BM43*J43</f>
        <v>0</v>
      </c>
      <c r="BO39" s="487">
        <f>SUM(BL39,BK40,BK41,BK42,BK43)</f>
        <v>0</v>
      </c>
    </row>
    <row r="40" spans="1:67" ht="45" customHeight="1" x14ac:dyDescent="0.25">
      <c r="A40" s="455"/>
      <c r="B40" s="423"/>
      <c r="C40" s="447"/>
      <c r="D40" s="450"/>
      <c r="E40" s="111" t="s">
        <v>173</v>
      </c>
      <c r="F40" s="102" t="s">
        <v>222</v>
      </c>
      <c r="G40" s="102" t="s">
        <v>177</v>
      </c>
      <c r="H40" s="3" t="s">
        <v>31</v>
      </c>
      <c r="I40" s="431"/>
      <c r="J40" s="251">
        <v>0.2</v>
      </c>
      <c r="K40" s="358">
        <v>0.8</v>
      </c>
      <c r="L40" s="359"/>
      <c r="M40" s="27">
        <f>K40/4</f>
        <v>0.2</v>
      </c>
      <c r="N40" s="565"/>
      <c r="O40" s="371"/>
      <c r="P40" s="371"/>
      <c r="Q40" s="366"/>
      <c r="R40" s="364"/>
      <c r="S40" s="371"/>
      <c r="T40" s="371"/>
      <c r="U40" s="366"/>
      <c r="V40" s="356"/>
      <c r="W40" s="360"/>
      <c r="X40" s="329">
        <f>(V40*$M$40)/$K$40</f>
        <v>0</v>
      </c>
      <c r="Y40" s="210">
        <f>7/133</f>
        <v>5.2631578947368418E-2</v>
      </c>
      <c r="Z40" s="364"/>
      <c r="AA40" s="371"/>
      <c r="AB40" s="371"/>
      <c r="AC40" s="366"/>
      <c r="AD40" s="364"/>
      <c r="AE40" s="371"/>
      <c r="AF40" s="371"/>
      <c r="AG40" s="366"/>
      <c r="AH40" s="356"/>
      <c r="AI40" s="360"/>
      <c r="AJ40" s="329">
        <f>(AH40*$M$40)/$K$40</f>
        <v>0</v>
      </c>
      <c r="AK40" s="210">
        <f>7/133</f>
        <v>5.2631578947368418E-2</v>
      </c>
      <c r="AL40" s="364"/>
      <c r="AM40" s="371"/>
      <c r="AN40" s="371"/>
      <c r="AO40" s="366"/>
      <c r="AP40" s="364"/>
      <c r="AQ40" s="371"/>
      <c r="AR40" s="371"/>
      <c r="AS40" s="366"/>
      <c r="AT40" s="356"/>
      <c r="AU40" s="360"/>
      <c r="AV40" s="329">
        <f>(AT40*$M$40)/$K$40</f>
        <v>0</v>
      </c>
      <c r="AW40" s="210">
        <f>7/133</f>
        <v>5.2631578947368418E-2</v>
      </c>
      <c r="AX40" s="364"/>
      <c r="AY40" s="371"/>
      <c r="AZ40" s="371"/>
      <c r="BA40" s="366"/>
      <c r="BB40" s="364"/>
      <c r="BC40" s="371"/>
      <c r="BD40" s="371"/>
      <c r="BE40" s="366"/>
      <c r="BF40" s="356"/>
      <c r="BG40" s="360"/>
      <c r="BH40" s="329">
        <f>(BF40*$M$40)/K40</f>
        <v>0</v>
      </c>
      <c r="BI40" s="210">
        <f>7/133</f>
        <v>5.2631578947368418E-2</v>
      </c>
      <c r="BJ40" s="217">
        <f>IFERROR(AVERAGE(V40,AH40,AT40,BF40),0)</f>
        <v>0</v>
      </c>
      <c r="BK40" s="246">
        <f>(BJ40*J40)/K40</f>
        <v>0</v>
      </c>
      <c r="BL40" s="218">
        <f>SUM(Y40,AK40,AW40,BI40)</f>
        <v>0.21052631578947367</v>
      </c>
      <c r="BM40" s="231">
        <f>SUM(X40,AJ40,AV40,BH40)</f>
        <v>0</v>
      </c>
      <c r="BN40" s="485"/>
      <c r="BO40" s="488"/>
    </row>
    <row r="41" spans="1:67" ht="54" customHeight="1" x14ac:dyDescent="0.25">
      <c r="A41" s="455"/>
      <c r="B41" s="423"/>
      <c r="C41" s="447"/>
      <c r="D41" s="450"/>
      <c r="E41" s="111" t="s">
        <v>140</v>
      </c>
      <c r="F41" s="102" t="s">
        <v>175</v>
      </c>
      <c r="G41" s="102" t="s">
        <v>174</v>
      </c>
      <c r="H41" s="3" t="s">
        <v>30</v>
      </c>
      <c r="I41" s="431"/>
      <c r="J41" s="251">
        <v>0.2</v>
      </c>
      <c r="K41" s="316" t="s">
        <v>142</v>
      </c>
      <c r="L41" s="326">
        <v>0.97</v>
      </c>
      <c r="M41" s="125">
        <f>L41/12</f>
        <v>8.0833333333333326E-2</v>
      </c>
      <c r="N41" s="253"/>
      <c r="O41" s="369">
        <f>IF(N41="",0%,(100%-N41))</f>
        <v>0</v>
      </c>
      <c r="P41" s="370"/>
      <c r="Q41" s="228">
        <f>(O41*$M$41)/$L$41</f>
        <v>0</v>
      </c>
      <c r="R41" s="253"/>
      <c r="S41" s="369">
        <f>IF(R41="",0%,(100%-R41))</f>
        <v>0</v>
      </c>
      <c r="T41" s="370"/>
      <c r="U41" s="228">
        <f>(S41*$M$41)/$L$41</f>
        <v>0</v>
      </c>
      <c r="V41" s="253"/>
      <c r="W41" s="369">
        <f>IF(V41="",0%,(100%-V41))</f>
        <v>0</v>
      </c>
      <c r="X41" s="370"/>
      <c r="Y41" s="228">
        <f>(W41*$M$41)/$L$41</f>
        <v>0</v>
      </c>
      <c r="Z41" s="253"/>
      <c r="AA41" s="369">
        <f>IF(Z41="",0%,(100%-Z41))</f>
        <v>0</v>
      </c>
      <c r="AB41" s="370"/>
      <c r="AC41" s="228">
        <f>(AA41*$M$41)/$L$41</f>
        <v>0</v>
      </c>
      <c r="AD41" s="253"/>
      <c r="AE41" s="369">
        <f>IF(AD41="",0%,(100%-AD41))</f>
        <v>0</v>
      </c>
      <c r="AF41" s="370"/>
      <c r="AG41" s="228">
        <f>(AE41*$M$41)/$L$41</f>
        <v>0</v>
      </c>
      <c r="AH41" s="253"/>
      <c r="AI41" s="369">
        <f>IF(AH41="",0%,(100%-AH41))</f>
        <v>0</v>
      </c>
      <c r="AJ41" s="370"/>
      <c r="AK41" s="228">
        <f>(AI41*$M$41)/$L$41</f>
        <v>0</v>
      </c>
      <c r="AL41" s="253"/>
      <c r="AM41" s="369">
        <f>IF(AL41="",0%,(100%-AL41))</f>
        <v>0</v>
      </c>
      <c r="AN41" s="370"/>
      <c r="AO41" s="228">
        <f>(AM41*$M$41)/$L$41</f>
        <v>0</v>
      </c>
      <c r="AP41" s="253"/>
      <c r="AQ41" s="369">
        <f>IF(AP41="",0%,(100%-AP41))</f>
        <v>0</v>
      </c>
      <c r="AR41" s="370"/>
      <c r="AS41" s="228">
        <f>(AQ41*$M$41)/$L$41</f>
        <v>0</v>
      </c>
      <c r="AT41" s="253"/>
      <c r="AU41" s="369">
        <f>IF(AT41="",0%,(100%-AT41))</f>
        <v>0</v>
      </c>
      <c r="AV41" s="370"/>
      <c r="AW41" s="228">
        <f>(AU41*$M$41)/$L$41</f>
        <v>0</v>
      </c>
      <c r="AX41" s="253"/>
      <c r="AY41" s="369">
        <f>IF(AX41="",0%,(100%-AX41))</f>
        <v>0</v>
      </c>
      <c r="AZ41" s="370"/>
      <c r="BA41" s="228">
        <f>(AY41*$M$41)/$L$41</f>
        <v>0</v>
      </c>
      <c r="BB41" s="253"/>
      <c r="BC41" s="369">
        <f>IF(BB41="",0%,(100%-BB41))</f>
        <v>0</v>
      </c>
      <c r="BD41" s="370"/>
      <c r="BE41" s="228">
        <f>(BC41*$M$41)/$L$41</f>
        <v>0</v>
      </c>
      <c r="BF41" s="253"/>
      <c r="BG41" s="369">
        <f>IF(BF41="",0%,(100%-BF41))</f>
        <v>0</v>
      </c>
      <c r="BH41" s="370"/>
      <c r="BI41" s="228">
        <f>(BG41*$M$41)/$L$41</f>
        <v>0</v>
      </c>
      <c r="BJ41" s="214">
        <f>IFERROR(AVERAGE(O41,S41,W41,AA41,AE41,AI41,AM41,AQ41,AU41,AY41,BC41,BG41),0)</f>
        <v>0</v>
      </c>
      <c r="BK41" s="374">
        <f>(BJ41*J41)/L41</f>
        <v>0</v>
      </c>
      <c r="BL41" s="375"/>
      <c r="BM41" s="257">
        <f>SUM(Q41,U41,Y41,AC41,AG41,AK41,AO41,AS41,AW41,BA41,BE41,BI41)</f>
        <v>0</v>
      </c>
      <c r="BN41" s="485"/>
      <c r="BO41" s="488"/>
    </row>
    <row r="42" spans="1:67" ht="54" customHeight="1" x14ac:dyDescent="0.25">
      <c r="A42" s="455"/>
      <c r="B42" s="423"/>
      <c r="C42" s="447"/>
      <c r="D42" s="450"/>
      <c r="E42" s="111" t="s">
        <v>228</v>
      </c>
      <c r="F42" s="102" t="s">
        <v>229</v>
      </c>
      <c r="G42" s="102" t="s">
        <v>230</v>
      </c>
      <c r="H42" s="3" t="s">
        <v>30</v>
      </c>
      <c r="I42" s="431"/>
      <c r="J42" s="251">
        <v>0.2</v>
      </c>
      <c r="K42" s="358">
        <v>0.95</v>
      </c>
      <c r="L42" s="359"/>
      <c r="M42" s="125">
        <f>K42/12</f>
        <v>7.9166666666666663E-2</v>
      </c>
      <c r="N42" s="356"/>
      <c r="O42" s="357"/>
      <c r="P42" s="209">
        <f>(N42*$M$42)/$K$42</f>
        <v>0</v>
      </c>
      <c r="Q42" s="210"/>
      <c r="R42" s="356"/>
      <c r="S42" s="357"/>
      <c r="T42" s="209">
        <f t="shared" ref="T42" si="24">(R42*$M$42)/$K$42</f>
        <v>0</v>
      </c>
      <c r="U42" s="210"/>
      <c r="V42" s="356"/>
      <c r="W42" s="357"/>
      <c r="X42" s="209">
        <f t="shared" ref="X42" si="25">(V42*$M$42)/$K$42</f>
        <v>0</v>
      </c>
      <c r="Y42" s="210"/>
      <c r="Z42" s="356"/>
      <c r="AA42" s="357"/>
      <c r="AB42" s="209">
        <f t="shared" ref="AB42" si="26">(Z42*$M$42)/$K$42</f>
        <v>0</v>
      </c>
      <c r="AC42" s="210"/>
      <c r="AD42" s="356"/>
      <c r="AE42" s="357"/>
      <c r="AF42" s="209">
        <f t="shared" ref="AF42" si="27">(AD42*$M$42)/$K$42</f>
        <v>0</v>
      </c>
      <c r="AG42" s="210"/>
      <c r="AH42" s="356"/>
      <c r="AI42" s="357"/>
      <c r="AJ42" s="209">
        <f t="shared" ref="AJ42" si="28">(AH42*$M$42)/$K$42</f>
        <v>0</v>
      </c>
      <c r="AK42" s="210"/>
      <c r="AL42" s="356"/>
      <c r="AM42" s="357"/>
      <c r="AN42" s="209">
        <f t="shared" ref="AN42" si="29">(AL42*$M$42)/$K$42</f>
        <v>0</v>
      </c>
      <c r="AO42" s="210"/>
      <c r="AP42" s="356"/>
      <c r="AQ42" s="357"/>
      <c r="AR42" s="209">
        <f t="shared" ref="AR42" si="30">(AP42*$M$42)/$K$42</f>
        <v>0</v>
      </c>
      <c r="AS42" s="210"/>
      <c r="AT42" s="356"/>
      <c r="AU42" s="357"/>
      <c r="AV42" s="209">
        <f t="shared" ref="AV42" si="31">(AT42*$M$42)/$K$42</f>
        <v>0</v>
      </c>
      <c r="AW42" s="210"/>
      <c r="AX42" s="356"/>
      <c r="AY42" s="357"/>
      <c r="AZ42" s="209">
        <f t="shared" ref="AZ42" si="32">(AX42*$M$42)/$K$42</f>
        <v>0</v>
      </c>
      <c r="BA42" s="210"/>
      <c r="BB42" s="356"/>
      <c r="BC42" s="357"/>
      <c r="BD42" s="209">
        <f t="shared" ref="BD42" si="33">(BB42*$M$42)/$K$42</f>
        <v>0</v>
      </c>
      <c r="BE42" s="210"/>
      <c r="BF42" s="356"/>
      <c r="BG42" s="357"/>
      <c r="BH42" s="209">
        <f t="shared" ref="BH42" si="34">(BF42*$M$42)/$K$42</f>
        <v>0</v>
      </c>
      <c r="BI42" s="210"/>
      <c r="BJ42" s="214">
        <f>IFERROR(AVERAGE(N42,R42,V42,Z42,AD42,AH42,AL42,AP42,AT42,AX42,BB42,BF42),0)</f>
        <v>0</v>
      </c>
      <c r="BK42" s="314">
        <f>(BJ42*J42)/K42</f>
        <v>0</v>
      </c>
      <c r="BL42" s="216">
        <f>SUM(Q42,U42,Y42,AC42,AG42,AK42,AO42,AS42,AW42,BA42,BE42,BI42)</f>
        <v>0</v>
      </c>
      <c r="BM42" s="33">
        <f>SUM(P42,T42,X42,AB42,AF42,AJ42,AN42,AR42,AV42,AZ42,BD42,BH42)</f>
        <v>0</v>
      </c>
      <c r="BN42" s="485"/>
      <c r="BO42" s="488"/>
    </row>
    <row r="43" spans="1:67" ht="64.900000000000006" customHeight="1" thickBot="1" x14ac:dyDescent="0.3">
      <c r="A43" s="455"/>
      <c r="B43" s="424"/>
      <c r="C43" s="448"/>
      <c r="D43" s="451"/>
      <c r="E43" s="111" t="s">
        <v>139</v>
      </c>
      <c r="F43" s="100" t="s">
        <v>223</v>
      </c>
      <c r="G43" s="100" t="s">
        <v>176</v>
      </c>
      <c r="H43" s="3" t="s">
        <v>30</v>
      </c>
      <c r="I43" s="432"/>
      <c r="J43" s="252">
        <v>0.2</v>
      </c>
      <c r="K43" s="452">
        <v>0.8</v>
      </c>
      <c r="L43" s="453"/>
      <c r="M43" s="28">
        <f>K43/12</f>
        <v>6.6666666666666666E-2</v>
      </c>
      <c r="N43" s="433"/>
      <c r="O43" s="379"/>
      <c r="P43" s="197">
        <f>(N43*$M$43)/$K$43</f>
        <v>0</v>
      </c>
      <c r="Q43" s="198"/>
      <c r="R43" s="378"/>
      <c r="S43" s="379"/>
      <c r="T43" s="197">
        <f>(R43*$M$43)/$K$43</f>
        <v>0</v>
      </c>
      <c r="U43" s="198"/>
      <c r="V43" s="378"/>
      <c r="W43" s="379"/>
      <c r="X43" s="197">
        <f>(V43*$M$43)/$K$43</f>
        <v>0</v>
      </c>
      <c r="Y43" s="198"/>
      <c r="Z43" s="378"/>
      <c r="AA43" s="379"/>
      <c r="AB43" s="197">
        <f>(Z43*$M$43)/$K$43</f>
        <v>0</v>
      </c>
      <c r="AC43" s="198"/>
      <c r="AD43" s="378"/>
      <c r="AE43" s="379"/>
      <c r="AF43" s="197">
        <f>(AD43*$M$43)/$K$43</f>
        <v>0</v>
      </c>
      <c r="AG43" s="198"/>
      <c r="AH43" s="378"/>
      <c r="AI43" s="379"/>
      <c r="AJ43" s="197">
        <f>(AH43*$M$43)/$K$43</f>
        <v>0</v>
      </c>
      <c r="AK43" s="198"/>
      <c r="AL43" s="378"/>
      <c r="AM43" s="379"/>
      <c r="AN43" s="197">
        <f>(AL43*$M$43)/$K$43</f>
        <v>0</v>
      </c>
      <c r="AO43" s="198"/>
      <c r="AP43" s="378"/>
      <c r="AQ43" s="379"/>
      <c r="AR43" s="197">
        <f>(AP43*$M$43)/$K$43</f>
        <v>0</v>
      </c>
      <c r="AS43" s="198"/>
      <c r="AT43" s="378"/>
      <c r="AU43" s="379"/>
      <c r="AV43" s="197">
        <f>(AT43*$M$43)/$K$43</f>
        <v>0</v>
      </c>
      <c r="AW43" s="198"/>
      <c r="AX43" s="378"/>
      <c r="AY43" s="379"/>
      <c r="AZ43" s="197">
        <f>(AX43*$M$43)/$K$43</f>
        <v>0</v>
      </c>
      <c r="BA43" s="198"/>
      <c r="BB43" s="378"/>
      <c r="BC43" s="379"/>
      <c r="BD43" s="197">
        <f>(BB43*$M$43)/$K$43</f>
        <v>0</v>
      </c>
      <c r="BE43" s="198"/>
      <c r="BF43" s="378"/>
      <c r="BG43" s="379"/>
      <c r="BH43" s="197">
        <f>(BF43*$M$43)/$K$43</f>
        <v>0</v>
      </c>
      <c r="BI43" s="241"/>
      <c r="BJ43" s="258">
        <f>IFERROR(AVERAGE(N43,R43,V43,Z43,AD43,AH43,AL43,AP43,AT43,AX43,BB43,BF43),0)</f>
        <v>0</v>
      </c>
      <c r="BK43" s="259">
        <f>(BJ43*J43)/K43</f>
        <v>0</v>
      </c>
      <c r="BL43" s="260">
        <f>SUM(Q43,U43,Y43,AC43,AG43,AK43,AO43,AS43,AW43,BA43,BE43,BI43)</f>
        <v>0</v>
      </c>
      <c r="BM43" s="319">
        <f>SUM(P43,T43,X43,AB43,AF43,AJ43,AN43,AR43,AV43,AZ43,BD43,BH43)</f>
        <v>0</v>
      </c>
      <c r="BN43" s="486"/>
      <c r="BO43" s="489"/>
    </row>
    <row r="44" spans="1:67" ht="42.75" x14ac:dyDescent="0.25">
      <c r="A44" s="454" t="s">
        <v>28</v>
      </c>
      <c r="B44" s="422" t="s">
        <v>112</v>
      </c>
      <c r="C44" s="459" t="s">
        <v>99</v>
      </c>
      <c r="D44" s="419">
        <v>0.02</v>
      </c>
      <c r="E44" s="353" t="s">
        <v>42</v>
      </c>
      <c r="F44" s="99" t="s">
        <v>56</v>
      </c>
      <c r="G44" s="99" t="s">
        <v>43</v>
      </c>
      <c r="H44" s="8" t="s">
        <v>30</v>
      </c>
      <c r="I44" s="462">
        <f>K44*J44+L45*J45+K46*J46</f>
        <v>0.93699999999999994</v>
      </c>
      <c r="J44" s="262">
        <v>0.4</v>
      </c>
      <c r="K44" s="548">
        <v>0.94</v>
      </c>
      <c r="L44" s="549"/>
      <c r="M44" s="114">
        <f>K44/12</f>
        <v>7.8333333333333324E-2</v>
      </c>
      <c r="N44" s="463"/>
      <c r="O44" s="381"/>
      <c r="P44" s="464">
        <f>(N44*$M$44)/$K$44</f>
        <v>0</v>
      </c>
      <c r="Q44" s="465"/>
      <c r="R44" s="380"/>
      <c r="S44" s="381"/>
      <c r="T44" s="382">
        <f>(R44*$M$44)/$K$44</f>
        <v>0</v>
      </c>
      <c r="U44" s="383"/>
      <c r="V44" s="380"/>
      <c r="W44" s="381"/>
      <c r="X44" s="382">
        <f>(V44*$M$44)/$K$44</f>
        <v>0</v>
      </c>
      <c r="Y44" s="383"/>
      <c r="Z44" s="380"/>
      <c r="AA44" s="381"/>
      <c r="AB44" s="382">
        <f>(Z44*$M$44)/$K$44</f>
        <v>0</v>
      </c>
      <c r="AC44" s="383"/>
      <c r="AD44" s="380"/>
      <c r="AE44" s="381"/>
      <c r="AF44" s="382">
        <f>(AD44*$M$44)/$K$44</f>
        <v>0</v>
      </c>
      <c r="AG44" s="383"/>
      <c r="AH44" s="380"/>
      <c r="AI44" s="381"/>
      <c r="AJ44" s="382">
        <f>(AH44*$M$44)/$K$44</f>
        <v>0</v>
      </c>
      <c r="AK44" s="383"/>
      <c r="AL44" s="380"/>
      <c r="AM44" s="381"/>
      <c r="AN44" s="382">
        <f>(AL44*$M$44)/$K$44</f>
        <v>0</v>
      </c>
      <c r="AO44" s="383"/>
      <c r="AP44" s="380"/>
      <c r="AQ44" s="381"/>
      <c r="AR44" s="382">
        <f>(AP44*$M$44)/$K$44</f>
        <v>0</v>
      </c>
      <c r="AS44" s="383"/>
      <c r="AT44" s="380"/>
      <c r="AU44" s="381"/>
      <c r="AV44" s="382">
        <f>(AT44*$M$44)/$K$44</f>
        <v>0</v>
      </c>
      <c r="AW44" s="383"/>
      <c r="AX44" s="380"/>
      <c r="AY44" s="381"/>
      <c r="AZ44" s="382">
        <f>(AX44*$M$44)/$K$44</f>
        <v>0</v>
      </c>
      <c r="BA44" s="383"/>
      <c r="BB44" s="380"/>
      <c r="BC44" s="381"/>
      <c r="BD44" s="382">
        <f>(BB44*$M$44)/$K$44</f>
        <v>0</v>
      </c>
      <c r="BE44" s="383"/>
      <c r="BF44" s="380"/>
      <c r="BG44" s="381"/>
      <c r="BH44" s="382">
        <f>(BF44*$M$44)/$K$44</f>
        <v>0</v>
      </c>
      <c r="BI44" s="383"/>
      <c r="BJ44" s="219">
        <f>IFERROR(AVERAGE(N44,R44,V44,Z44,AD44,AH44,AL44,AP44,AT44,AX44,BB44,BF44),0)</f>
        <v>0</v>
      </c>
      <c r="BK44" s="390">
        <f>(BJ44*J44)/K44</f>
        <v>0</v>
      </c>
      <c r="BL44" s="392"/>
      <c r="BM44" s="116">
        <f>SUM(P44,T44,X44,AB44,AF44,AJ44,AN44,AR44,AV44,AZ44,BD44,BH44)</f>
        <v>0</v>
      </c>
      <c r="BN44" s="478">
        <f>BM44*J44+BM45*J45+BM46*J46</f>
        <v>0</v>
      </c>
      <c r="BO44" s="476">
        <f>SUM(BK44:BL46)</f>
        <v>0</v>
      </c>
    </row>
    <row r="45" spans="1:67" ht="57" customHeight="1" x14ac:dyDescent="0.25">
      <c r="A45" s="455"/>
      <c r="B45" s="423"/>
      <c r="C45" s="460"/>
      <c r="D45" s="420"/>
      <c r="E45" s="350" t="s">
        <v>224</v>
      </c>
      <c r="F45" s="336" t="s">
        <v>225</v>
      </c>
      <c r="G45" s="336" t="s">
        <v>226</v>
      </c>
      <c r="H45" s="115" t="s">
        <v>29</v>
      </c>
      <c r="I45" s="431"/>
      <c r="J45" s="263">
        <v>0.3</v>
      </c>
      <c r="K45" s="327" t="s">
        <v>146</v>
      </c>
      <c r="L45" s="328">
        <v>1</v>
      </c>
      <c r="M45" s="27">
        <f>L45/2</f>
        <v>0.5</v>
      </c>
      <c r="N45" s="466"/>
      <c r="O45" s="377"/>
      <c r="P45" s="377"/>
      <c r="Q45" s="467"/>
      <c r="R45" s="376"/>
      <c r="S45" s="377"/>
      <c r="T45" s="377"/>
      <c r="U45" s="377"/>
      <c r="V45" s="376"/>
      <c r="W45" s="377"/>
      <c r="X45" s="377"/>
      <c r="Y45" s="377"/>
      <c r="Z45" s="376"/>
      <c r="AA45" s="377"/>
      <c r="AB45" s="377"/>
      <c r="AC45" s="377"/>
      <c r="AD45" s="376"/>
      <c r="AE45" s="377"/>
      <c r="AF45" s="377"/>
      <c r="AG45" s="377"/>
      <c r="AH45" s="88"/>
      <c r="AI45" s="356">
        <f>IF(AH45="",0%,(IF(AH45&lt;=100%,100%,0%)))</f>
        <v>0</v>
      </c>
      <c r="AJ45" s="473"/>
      <c r="AK45" s="209">
        <f>(AI45*$M$45)/$L$45</f>
        <v>0</v>
      </c>
      <c r="AL45" s="376"/>
      <c r="AM45" s="377"/>
      <c r="AN45" s="377"/>
      <c r="AO45" s="377"/>
      <c r="AP45" s="376"/>
      <c r="AQ45" s="377"/>
      <c r="AR45" s="377"/>
      <c r="AS45" s="377"/>
      <c r="AT45" s="376"/>
      <c r="AU45" s="377"/>
      <c r="AV45" s="377"/>
      <c r="AW45" s="377"/>
      <c r="AX45" s="376"/>
      <c r="AY45" s="377"/>
      <c r="AZ45" s="377"/>
      <c r="BA45" s="377"/>
      <c r="BB45" s="376"/>
      <c r="BC45" s="377"/>
      <c r="BD45" s="377"/>
      <c r="BE45" s="377"/>
      <c r="BF45" s="88"/>
      <c r="BG45" s="356">
        <f>IF(BF45="",0%,(IF(BF45&lt;=100%,100%,0%)))</f>
        <v>0</v>
      </c>
      <c r="BH45" s="473"/>
      <c r="BI45" s="209">
        <f>(BG45*$M$45)/$L$45</f>
        <v>0</v>
      </c>
      <c r="BJ45" s="255">
        <f>IFERROR(AVERAGE(AH45,BF45),0)</f>
        <v>0</v>
      </c>
      <c r="BK45" s="374">
        <f>(BJ45*J45)/L45</f>
        <v>0</v>
      </c>
      <c r="BL45" s="375"/>
      <c r="BM45" s="34">
        <f>SUM(AK45,BI45)</f>
        <v>0</v>
      </c>
      <c r="BN45" s="396"/>
      <c r="BO45" s="385"/>
    </row>
    <row r="46" spans="1:67" ht="76.900000000000006" customHeight="1" thickBot="1" x14ac:dyDescent="0.3">
      <c r="A46" s="456"/>
      <c r="B46" s="424"/>
      <c r="C46" s="461"/>
      <c r="D46" s="421"/>
      <c r="E46" s="354" t="s">
        <v>147</v>
      </c>
      <c r="F46" s="101" t="s">
        <v>178</v>
      </c>
      <c r="G46" s="101" t="s">
        <v>227</v>
      </c>
      <c r="H46" s="113" t="s">
        <v>30</v>
      </c>
      <c r="I46" s="432"/>
      <c r="J46" s="264">
        <v>0.3</v>
      </c>
      <c r="K46" s="457">
        <v>0.87</v>
      </c>
      <c r="L46" s="458"/>
      <c r="M46" s="28">
        <f>K46/12</f>
        <v>7.2499999999999995E-2</v>
      </c>
      <c r="N46" s="631"/>
      <c r="O46" s="480"/>
      <c r="P46" s="632">
        <f>(N46*$M$44)/$K$44</f>
        <v>0</v>
      </c>
      <c r="Q46" s="633"/>
      <c r="R46" s="479"/>
      <c r="S46" s="480"/>
      <c r="T46" s="481">
        <f>(R46*$M$44)/$K$44</f>
        <v>0</v>
      </c>
      <c r="U46" s="482"/>
      <c r="V46" s="479"/>
      <c r="W46" s="480"/>
      <c r="X46" s="481">
        <f>(V46*$M$44)/$K$44</f>
        <v>0</v>
      </c>
      <c r="Y46" s="482"/>
      <c r="Z46" s="479"/>
      <c r="AA46" s="480"/>
      <c r="AB46" s="481">
        <f>(Z46*$M$44)/$K$44</f>
        <v>0</v>
      </c>
      <c r="AC46" s="482"/>
      <c r="AD46" s="479"/>
      <c r="AE46" s="480"/>
      <c r="AF46" s="481">
        <f>(AD46*$M$44)/$K$44</f>
        <v>0</v>
      </c>
      <c r="AG46" s="482"/>
      <c r="AH46" s="479"/>
      <c r="AI46" s="480"/>
      <c r="AJ46" s="481">
        <f>(AH46*$M$44)/$K$44</f>
        <v>0</v>
      </c>
      <c r="AK46" s="482"/>
      <c r="AL46" s="479"/>
      <c r="AM46" s="480"/>
      <c r="AN46" s="481">
        <f>(AL46*$M$44)/$K$44</f>
        <v>0</v>
      </c>
      <c r="AO46" s="482"/>
      <c r="AP46" s="479"/>
      <c r="AQ46" s="480"/>
      <c r="AR46" s="481">
        <f>(AP46*$M$44)/$K$44</f>
        <v>0</v>
      </c>
      <c r="AS46" s="482"/>
      <c r="AT46" s="479"/>
      <c r="AU46" s="480"/>
      <c r="AV46" s="481">
        <f>(AT46*$M$44)/$K$44</f>
        <v>0</v>
      </c>
      <c r="AW46" s="482"/>
      <c r="AX46" s="479"/>
      <c r="AY46" s="480"/>
      <c r="AZ46" s="481">
        <f>(AX46*$M$44)/$K$44</f>
        <v>0</v>
      </c>
      <c r="BA46" s="482"/>
      <c r="BB46" s="479"/>
      <c r="BC46" s="480"/>
      <c r="BD46" s="481">
        <f>(BB46*$M$44)/$K$44</f>
        <v>0</v>
      </c>
      <c r="BE46" s="482"/>
      <c r="BF46" s="479"/>
      <c r="BG46" s="480"/>
      <c r="BH46" s="481">
        <f>(BF46*$M$44)/$K$44</f>
        <v>0</v>
      </c>
      <c r="BI46" s="482"/>
      <c r="BJ46" s="265">
        <f>IFERROR(AVERAGE(N46,R46,V46,Z46,AD46,AH46,AL46,AP46,AT46,AX46,BB46,BF46),0)</f>
        <v>0</v>
      </c>
      <c r="BK46" s="671">
        <f>(BJ46*J46)/K46</f>
        <v>0</v>
      </c>
      <c r="BL46" s="672"/>
      <c r="BM46" s="267">
        <f>SUM(P46,T46,X46,AB46,AF46,AJ46,AN46,AR46,AV46,AZ46,BD46,BH46)</f>
        <v>0</v>
      </c>
      <c r="BN46" s="397"/>
      <c r="BO46" s="386"/>
    </row>
    <row r="47" spans="1:67" ht="56.45" customHeight="1" thickBot="1" x14ac:dyDescent="0.3">
      <c r="A47" s="13" t="s">
        <v>46</v>
      </c>
      <c r="B47" s="637" t="s">
        <v>150</v>
      </c>
      <c r="C47" s="638"/>
      <c r="D47" s="266">
        <f>SUM(D11,D17,D20,D23,D29,D33,D37)</f>
        <v>0.7</v>
      </c>
      <c r="E47" s="355" t="s">
        <v>179</v>
      </c>
      <c r="F47" s="112" t="s">
        <v>182</v>
      </c>
      <c r="G47" s="112" t="s">
        <v>180</v>
      </c>
      <c r="H47" s="14" t="s">
        <v>32</v>
      </c>
      <c r="I47" s="271">
        <f>I11*$D$11+I17*$D$17+I20*$D$20+I23*$D$23+I29*$D$29+I33*$D$33+I37*$D$37</f>
        <v>0.60040000000000004</v>
      </c>
      <c r="J47" s="666" t="s">
        <v>192</v>
      </c>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607"/>
      <c r="BE47" s="607"/>
      <c r="BF47" s="607"/>
      <c r="BG47" s="607"/>
      <c r="BH47" s="607"/>
      <c r="BI47" s="607"/>
      <c r="BJ47" s="607"/>
      <c r="BK47" s="607"/>
      <c r="BL47" s="607"/>
      <c r="BM47" s="667"/>
      <c r="BN47" s="280">
        <f>BN11*$D$11+BN17*$D$17+BN20*$D$20+BN23*$D$23+BN29*$D$29+BN33*$D$33+BN37*$D$37</f>
        <v>0</v>
      </c>
      <c r="BO47" s="282">
        <f>AVERAGE(BO11,BO17,BO20,BO23,BO29,BO33,BO37)</f>
        <v>0</v>
      </c>
    </row>
    <row r="48" spans="1:67" ht="51.6" customHeight="1" thickBot="1" x14ac:dyDescent="0.3">
      <c r="A48" s="261" t="s">
        <v>46</v>
      </c>
      <c r="B48" s="676" t="s">
        <v>116</v>
      </c>
      <c r="C48" s="677"/>
      <c r="D48" s="165">
        <f>SUM(D9,D15,D18,D21,D26,D31,D39,D44,D34)</f>
        <v>0.3</v>
      </c>
      <c r="E48" s="331" t="s">
        <v>181</v>
      </c>
      <c r="F48" s="101" t="s">
        <v>183</v>
      </c>
      <c r="G48" s="101" t="s">
        <v>180</v>
      </c>
      <c r="H48" s="113" t="s">
        <v>32</v>
      </c>
      <c r="I48" s="273">
        <f>I9*$D$9+I15*$D$15+I18*$D$18+I21*$D$21+I26*$D$26+I31*$D$31+I34*$D$34+I39*$D$39+I44*$D$44</f>
        <v>0.28245999999999999</v>
      </c>
      <c r="J48" s="668" t="s">
        <v>193</v>
      </c>
      <c r="K48" s="669"/>
      <c r="L48" s="669"/>
      <c r="M48" s="669"/>
      <c r="N48" s="669"/>
      <c r="O48" s="669"/>
      <c r="P48" s="669"/>
      <c r="Q48" s="669"/>
      <c r="R48" s="669"/>
      <c r="S48" s="669"/>
      <c r="T48" s="669"/>
      <c r="U48" s="669"/>
      <c r="V48" s="669"/>
      <c r="W48" s="669"/>
      <c r="X48" s="669"/>
      <c r="Y48" s="669"/>
      <c r="Z48" s="669"/>
      <c r="AA48" s="669"/>
      <c r="AB48" s="669"/>
      <c r="AC48" s="669"/>
      <c r="AD48" s="669"/>
      <c r="AE48" s="669"/>
      <c r="AF48" s="669"/>
      <c r="AG48" s="669"/>
      <c r="AH48" s="669"/>
      <c r="AI48" s="669"/>
      <c r="AJ48" s="669"/>
      <c r="AK48" s="669"/>
      <c r="AL48" s="669"/>
      <c r="AM48" s="669"/>
      <c r="AN48" s="669"/>
      <c r="AO48" s="669"/>
      <c r="AP48" s="669"/>
      <c r="AQ48" s="669"/>
      <c r="AR48" s="669"/>
      <c r="AS48" s="669"/>
      <c r="AT48" s="669"/>
      <c r="AU48" s="669"/>
      <c r="AV48" s="669"/>
      <c r="AW48" s="669"/>
      <c r="AX48" s="669"/>
      <c r="AY48" s="669"/>
      <c r="AZ48" s="669"/>
      <c r="BA48" s="669"/>
      <c r="BB48" s="669"/>
      <c r="BC48" s="669"/>
      <c r="BD48" s="669"/>
      <c r="BE48" s="669"/>
      <c r="BF48" s="669"/>
      <c r="BG48" s="669"/>
      <c r="BH48" s="669"/>
      <c r="BI48" s="669"/>
      <c r="BJ48" s="669"/>
      <c r="BK48" s="669"/>
      <c r="BL48" s="669"/>
      <c r="BM48" s="670"/>
      <c r="BN48" s="281">
        <f>BN9*$D$9+BN15*$D$15+BN18*$D$18+BN21*$D$21+BN26*$D$26+BN31*$D$31+BN34*$D$34+BN39*$D$39+BN44*$D$44</f>
        <v>0</v>
      </c>
      <c r="BO48" s="283">
        <f>AVERAGE(BO9,BO15,BO18,BO21,BO26,BO31,BO34,BO39,BO44)</f>
        <v>0</v>
      </c>
    </row>
    <row r="49" spans="1:67" ht="41.45" customHeight="1" x14ac:dyDescent="0.25">
      <c r="A49" s="673" t="s">
        <v>184</v>
      </c>
      <c r="B49" s="673"/>
      <c r="C49" s="673"/>
      <c r="D49" s="268">
        <f>SUM(D47:D48)</f>
        <v>1</v>
      </c>
      <c r="E49" s="674" t="s">
        <v>185</v>
      </c>
      <c r="F49" s="674"/>
      <c r="G49" s="674"/>
      <c r="H49" s="674"/>
      <c r="I49" s="272">
        <f>SUM(I47:I48)</f>
        <v>0.88285999999999998</v>
      </c>
      <c r="J49" s="675" t="s">
        <v>186</v>
      </c>
      <c r="K49" s="675"/>
      <c r="L49" s="675"/>
      <c r="M49" s="675"/>
      <c r="N49" s="675"/>
      <c r="O49" s="675"/>
      <c r="P49" s="675"/>
      <c r="Q49" s="675"/>
      <c r="R49" s="675"/>
      <c r="S49" s="675"/>
      <c r="T49" s="675"/>
      <c r="U49" s="675"/>
      <c r="V49" s="675"/>
      <c r="W49" s="675"/>
      <c r="X49" s="675"/>
      <c r="Y49" s="675"/>
      <c r="Z49" s="675"/>
      <c r="AA49" s="675"/>
      <c r="AB49" s="675"/>
      <c r="AC49" s="675"/>
      <c r="AD49" s="675"/>
      <c r="AE49" s="675"/>
      <c r="AF49" s="675"/>
      <c r="AG49" s="675"/>
      <c r="AH49" s="675"/>
      <c r="AI49" s="675"/>
      <c r="AJ49" s="675"/>
      <c r="AK49" s="675"/>
      <c r="AL49" s="675"/>
      <c r="AM49" s="675"/>
      <c r="AN49" s="675"/>
      <c r="AO49" s="675"/>
      <c r="AP49" s="675"/>
      <c r="AQ49" s="675"/>
      <c r="AR49" s="675"/>
      <c r="AS49" s="675"/>
      <c r="AT49" s="675"/>
      <c r="AU49" s="675"/>
      <c r="AV49" s="675"/>
      <c r="AW49" s="675"/>
      <c r="AX49" s="675"/>
      <c r="AY49" s="675"/>
      <c r="AZ49" s="675"/>
      <c r="BA49" s="675"/>
      <c r="BB49" s="675"/>
      <c r="BC49" s="675"/>
      <c r="BD49" s="675"/>
      <c r="BE49" s="675"/>
      <c r="BF49" s="675"/>
      <c r="BG49" s="675"/>
      <c r="BH49" s="675"/>
      <c r="BI49" s="675"/>
      <c r="BJ49" s="675"/>
      <c r="BK49" s="675"/>
      <c r="BL49" s="675"/>
      <c r="BM49" s="675"/>
      <c r="BN49" s="278">
        <f>SUM(BN47:BN48)</f>
        <v>0</v>
      </c>
      <c r="BO49" s="313">
        <f>AVERAGE(BO47:BO48)</f>
        <v>0</v>
      </c>
    </row>
    <row r="50" spans="1:67" ht="37.15" customHeight="1" x14ac:dyDescent="0.25">
      <c r="E50" s="6"/>
      <c r="J50" s="665" t="s">
        <v>97</v>
      </c>
      <c r="K50" s="665"/>
      <c r="L50" s="665"/>
      <c r="M50" s="665"/>
      <c r="N50" s="665"/>
      <c r="O50" s="665"/>
      <c r="P50" s="665"/>
      <c r="Q50" s="665"/>
      <c r="R50" s="665"/>
      <c r="S50" s="665"/>
      <c r="T50" s="665"/>
      <c r="U50" s="665"/>
      <c r="V50" s="665"/>
      <c r="W50" s="665"/>
      <c r="X50" s="665"/>
      <c r="Y50" s="665"/>
      <c r="Z50" s="665"/>
      <c r="AA50" s="665"/>
      <c r="AB50" s="665"/>
      <c r="AC50" s="665"/>
      <c r="AD50" s="665"/>
      <c r="AE50" s="665"/>
      <c r="AF50" s="665"/>
      <c r="AG50" s="665"/>
      <c r="AH50" s="665"/>
      <c r="AI50" s="665"/>
      <c r="AJ50" s="665"/>
      <c r="AK50" s="665"/>
      <c r="AL50" s="665"/>
      <c r="AM50" s="665"/>
      <c r="AN50" s="665"/>
      <c r="AO50" s="665"/>
      <c r="AP50" s="665"/>
      <c r="AQ50" s="665"/>
      <c r="AR50" s="665"/>
      <c r="AS50" s="665"/>
      <c r="AT50" s="665"/>
      <c r="AU50" s="665"/>
      <c r="AV50" s="665"/>
      <c r="AW50" s="665"/>
      <c r="AX50" s="665"/>
      <c r="AY50" s="665"/>
      <c r="AZ50" s="665"/>
      <c r="BA50" s="665"/>
      <c r="BB50" s="665"/>
      <c r="BC50" s="665"/>
      <c r="BD50" s="665"/>
      <c r="BE50" s="665"/>
      <c r="BF50" s="665"/>
      <c r="BG50" s="665"/>
      <c r="BH50" s="665"/>
      <c r="BI50" s="665"/>
      <c r="BJ50" s="665"/>
      <c r="BK50" s="665"/>
      <c r="BL50" s="665"/>
      <c r="BM50" s="665"/>
      <c r="BN50" s="279">
        <v>0.9</v>
      </c>
      <c r="BO50" s="270"/>
    </row>
  </sheetData>
  <mergeCells count="738">
    <mergeCell ref="BN29:BN30"/>
    <mergeCell ref="BO29:BO30"/>
    <mergeCell ref="BN31:BN32"/>
    <mergeCell ref="BO31:BO32"/>
    <mergeCell ref="O34:P34"/>
    <mergeCell ref="I34:I36"/>
    <mergeCell ref="S34:T34"/>
    <mergeCell ref="W34:X34"/>
    <mergeCell ref="AA34:AB34"/>
    <mergeCell ref="AE34:AF34"/>
    <mergeCell ref="AI34:AJ34"/>
    <mergeCell ref="AM34:AN34"/>
    <mergeCell ref="AQ34:AR34"/>
    <mergeCell ref="AU34:AV34"/>
    <mergeCell ref="AY34:AZ34"/>
    <mergeCell ref="BC34:BD34"/>
    <mergeCell ref="AN35:AO35"/>
    <mergeCell ref="AP35:AQ35"/>
    <mergeCell ref="W33:X33"/>
    <mergeCell ref="AA33:AB33"/>
    <mergeCell ref="AM33:AN33"/>
    <mergeCell ref="BB29:BE29"/>
    <mergeCell ref="BF29:BI29"/>
    <mergeCell ref="BH30:BI30"/>
    <mergeCell ref="Z27:AA27"/>
    <mergeCell ref="AB27:AC27"/>
    <mergeCell ref="AN26:AO26"/>
    <mergeCell ref="J50:BM50"/>
    <mergeCell ref="J47:BM47"/>
    <mergeCell ref="J48:BM48"/>
    <mergeCell ref="BK46:BL46"/>
    <mergeCell ref="A49:C49"/>
    <mergeCell ref="E49:H49"/>
    <mergeCell ref="J49:BM49"/>
    <mergeCell ref="B48:C48"/>
    <mergeCell ref="BF46:BG46"/>
    <mergeCell ref="BH46:BI46"/>
    <mergeCell ref="AI33:AJ33"/>
    <mergeCell ref="AP27:AQ27"/>
    <mergeCell ref="AH32:AI32"/>
    <mergeCell ref="AN36:AO36"/>
    <mergeCell ref="AE33:AF33"/>
    <mergeCell ref="R38:U38"/>
    <mergeCell ref="V38:Y38"/>
    <mergeCell ref="Z38:AC38"/>
    <mergeCell ref="AD38:AG38"/>
    <mergeCell ref="AL31:AM31"/>
    <mergeCell ref="AL35:AM35"/>
    <mergeCell ref="AL22:AM22"/>
    <mergeCell ref="AN22:AO22"/>
    <mergeCell ref="AP22:AQ22"/>
    <mergeCell ref="AR22:AS22"/>
    <mergeCell ref="G26:G27"/>
    <mergeCell ref="BK25:BL25"/>
    <mergeCell ref="BK26:BL26"/>
    <mergeCell ref="BK27:BL27"/>
    <mergeCell ref="I26:I28"/>
    <mergeCell ref="BB25:BC25"/>
    <mergeCell ref="AT26:AU26"/>
    <mergeCell ref="AV26:AW26"/>
    <mergeCell ref="BH26:BI26"/>
    <mergeCell ref="BH27:BI27"/>
    <mergeCell ref="P25:Q25"/>
    <mergeCell ref="R25:S25"/>
    <mergeCell ref="T27:U27"/>
    <mergeCell ref="AD25:AE25"/>
    <mergeCell ref="K28:L28"/>
    <mergeCell ref="N28:O28"/>
    <mergeCell ref="AH26:AI26"/>
    <mergeCell ref="AF26:AG26"/>
    <mergeCell ref="AB26:AC26"/>
    <mergeCell ref="Z26:AA26"/>
    <mergeCell ref="V23:W23"/>
    <mergeCell ref="AH23:AI23"/>
    <mergeCell ref="AT23:AU23"/>
    <mergeCell ref="BF23:BG23"/>
    <mergeCell ref="N24:O24"/>
    <mergeCell ref="P24:Q24"/>
    <mergeCell ref="R24:S24"/>
    <mergeCell ref="T24:U24"/>
    <mergeCell ref="V24:W24"/>
    <mergeCell ref="X24:Y24"/>
    <mergeCell ref="Z24:AA24"/>
    <mergeCell ref="AB24:AC24"/>
    <mergeCell ref="AD24:AE24"/>
    <mergeCell ref="AF24:AG24"/>
    <mergeCell ref="AH24:AI24"/>
    <mergeCell ref="AJ24:AK24"/>
    <mergeCell ref="BF24:BG24"/>
    <mergeCell ref="Z23:AC23"/>
    <mergeCell ref="AL24:AM24"/>
    <mergeCell ref="BO23:BO25"/>
    <mergeCell ref="Z28:AA28"/>
    <mergeCell ref="AD28:AE28"/>
    <mergeCell ref="BH24:BI24"/>
    <mergeCell ref="BK24:BL24"/>
    <mergeCell ref="V22:W22"/>
    <mergeCell ref="X22:Y22"/>
    <mergeCell ref="Z22:AA22"/>
    <mergeCell ref="AB22:AC22"/>
    <mergeCell ref="AD22:AE22"/>
    <mergeCell ref="BO21:BO22"/>
    <mergeCell ref="AF22:AG22"/>
    <mergeCell ref="AH22:AI22"/>
    <mergeCell ref="AT22:AU22"/>
    <mergeCell ref="AV22:AW22"/>
    <mergeCell ref="AD21:AG21"/>
    <mergeCell ref="AH21:AK21"/>
    <mergeCell ref="AP21:AS21"/>
    <mergeCell ref="AT21:AW21"/>
    <mergeCell ref="AX21:BA21"/>
    <mergeCell ref="BB21:BE21"/>
    <mergeCell ref="X27:Y27"/>
    <mergeCell ref="X25:Y25"/>
    <mergeCell ref="AT27:AU27"/>
    <mergeCell ref="E12:E13"/>
    <mergeCell ref="F12:F13"/>
    <mergeCell ref="N14:Q14"/>
    <mergeCell ref="K14:L14"/>
    <mergeCell ref="K12:L12"/>
    <mergeCell ref="I18:I19"/>
    <mergeCell ref="I15:I16"/>
    <mergeCell ref="N21:Q21"/>
    <mergeCell ref="R21:U21"/>
    <mergeCell ref="K20:L20"/>
    <mergeCell ref="I21:I22"/>
    <mergeCell ref="BO15:BO16"/>
    <mergeCell ref="V11:W11"/>
    <mergeCell ref="AH11:AI11"/>
    <mergeCell ref="AT11:AU11"/>
    <mergeCell ref="BF11:BG11"/>
    <mergeCell ref="V14:W14"/>
    <mergeCell ref="AH14:AI14"/>
    <mergeCell ref="AT14:AU14"/>
    <mergeCell ref="BF14:BG14"/>
    <mergeCell ref="BK12:BL12"/>
    <mergeCell ref="AP14:AS14"/>
    <mergeCell ref="AP12:AS12"/>
    <mergeCell ref="AH13:AK13"/>
    <mergeCell ref="AD11:AG11"/>
    <mergeCell ref="AL11:AO11"/>
    <mergeCell ref="AD12:AG12"/>
    <mergeCell ref="BN11:BN14"/>
    <mergeCell ref="BN15:BN16"/>
    <mergeCell ref="AN13:AO13"/>
    <mergeCell ref="AL12:AO12"/>
    <mergeCell ref="AJ12:AK12"/>
    <mergeCell ref="BN37:BN38"/>
    <mergeCell ref="AZ32:BA32"/>
    <mergeCell ref="AR31:AS31"/>
    <mergeCell ref="AY33:AZ33"/>
    <mergeCell ref="AT35:AU35"/>
    <mergeCell ref="AV35:AW35"/>
    <mergeCell ref="AR35:AS35"/>
    <mergeCell ref="BG34:BH34"/>
    <mergeCell ref="BK34:BL34"/>
    <mergeCell ref="AT36:AU36"/>
    <mergeCell ref="AV32:AW32"/>
    <mergeCell ref="AX32:AY32"/>
    <mergeCell ref="AQ33:AR33"/>
    <mergeCell ref="BC33:BD33"/>
    <mergeCell ref="BB32:BC32"/>
    <mergeCell ref="BD32:BE32"/>
    <mergeCell ref="BB35:BC35"/>
    <mergeCell ref="AT37:AU37"/>
    <mergeCell ref="BF36:BG36"/>
    <mergeCell ref="BH36:BI36"/>
    <mergeCell ref="BB36:BC36"/>
    <mergeCell ref="BD36:BE36"/>
    <mergeCell ref="BG33:BH33"/>
    <mergeCell ref="BB37:BE37"/>
    <mergeCell ref="BK10:BL10"/>
    <mergeCell ref="K18:L18"/>
    <mergeCell ref="K15:L15"/>
    <mergeCell ref="BK15:BL15"/>
    <mergeCell ref="AJ46:AK46"/>
    <mergeCell ref="AL46:AM46"/>
    <mergeCell ref="AN46:AO46"/>
    <mergeCell ref="AP46:AQ46"/>
    <mergeCell ref="AR46:AS46"/>
    <mergeCell ref="AT46:AU46"/>
    <mergeCell ref="AV46:AW46"/>
    <mergeCell ref="AX46:AY46"/>
    <mergeCell ref="AZ46:BA46"/>
    <mergeCell ref="R46:S46"/>
    <mergeCell ref="T46:U46"/>
    <mergeCell ref="V46:W46"/>
    <mergeCell ref="K21:L21"/>
    <mergeCell ref="AL21:AM21"/>
    <mergeCell ref="AN21:AO21"/>
    <mergeCell ref="AX31:AY31"/>
    <mergeCell ref="AZ31:BA31"/>
    <mergeCell ref="V21:Y21"/>
    <mergeCell ref="AL13:AM13"/>
    <mergeCell ref="AD17:AG17"/>
    <mergeCell ref="D15:D16"/>
    <mergeCell ref="B47:C47"/>
    <mergeCell ref="A7:A8"/>
    <mergeCell ref="A9:A10"/>
    <mergeCell ref="A17:A19"/>
    <mergeCell ref="A37:A43"/>
    <mergeCell ref="B11:B14"/>
    <mergeCell ref="C23:C25"/>
    <mergeCell ref="B23:B25"/>
    <mergeCell ref="D21:D22"/>
    <mergeCell ref="B31:B32"/>
    <mergeCell ref="C31:C32"/>
    <mergeCell ref="D31:D32"/>
    <mergeCell ref="D23:D25"/>
    <mergeCell ref="C26:C28"/>
    <mergeCell ref="B26:B28"/>
    <mergeCell ref="D26:D28"/>
    <mergeCell ref="C9:C10"/>
    <mergeCell ref="A33:A36"/>
    <mergeCell ref="A29:A32"/>
    <mergeCell ref="A20:A22"/>
    <mergeCell ref="A23:A28"/>
    <mergeCell ref="C21:C22"/>
    <mergeCell ref="B21:B22"/>
    <mergeCell ref="C18:C19"/>
    <mergeCell ref="B18:B19"/>
    <mergeCell ref="D18:D19"/>
    <mergeCell ref="Z46:AA46"/>
    <mergeCell ref="AB46:AC46"/>
    <mergeCell ref="AD46:AE46"/>
    <mergeCell ref="AF46:AG46"/>
    <mergeCell ref="AH46:AI46"/>
    <mergeCell ref="C29:C30"/>
    <mergeCell ref="B29:B30"/>
    <mergeCell ref="D29:D30"/>
    <mergeCell ref="N46:O46"/>
    <mergeCell ref="P46:Q46"/>
    <mergeCell ref="Z40:AC40"/>
    <mergeCell ref="AD40:AG40"/>
    <mergeCell ref="N40:Q40"/>
    <mergeCell ref="X36:Y36"/>
    <mergeCell ref="Z36:AA36"/>
    <mergeCell ref="I23:I25"/>
    <mergeCell ref="N22:O22"/>
    <mergeCell ref="P22:Q22"/>
    <mergeCell ref="R22:S22"/>
    <mergeCell ref="T22:U22"/>
    <mergeCell ref="R37:U37"/>
    <mergeCell ref="Z30:AA30"/>
    <mergeCell ref="AH29:AK29"/>
    <mergeCell ref="S33:T33"/>
    <mergeCell ref="T32:U32"/>
    <mergeCell ref="T30:U30"/>
    <mergeCell ref="T31:U31"/>
    <mergeCell ref="AH30:AI30"/>
    <mergeCell ref="V31:W31"/>
    <mergeCell ref="AJ32:AK32"/>
    <mergeCell ref="D7:D8"/>
    <mergeCell ref="D9:D10"/>
    <mergeCell ref="D11:D14"/>
    <mergeCell ref="X46:Y46"/>
    <mergeCell ref="AX37:BA37"/>
    <mergeCell ref="AB36:AC36"/>
    <mergeCell ref="AD36:AE36"/>
    <mergeCell ref="AF36:AG36"/>
    <mergeCell ref="AX36:AY36"/>
    <mergeCell ref="AX38:BA38"/>
    <mergeCell ref="AL44:AM44"/>
    <mergeCell ref="AN44:AO44"/>
    <mergeCell ref="AP44:AQ44"/>
    <mergeCell ref="AZ44:BA44"/>
    <mergeCell ref="AL37:AO37"/>
    <mergeCell ref="AY41:AZ41"/>
    <mergeCell ref="AL36:AM36"/>
    <mergeCell ref="AP36:AQ36"/>
    <mergeCell ref="AV44:AW44"/>
    <mergeCell ref="AI45:AJ45"/>
    <mergeCell ref="AH36:AI36"/>
    <mergeCell ref="AP37:AS37"/>
    <mergeCell ref="R36:S36"/>
    <mergeCell ref="AJ31:AK31"/>
    <mergeCell ref="Z45:AC45"/>
    <mergeCell ref="AD9:AE9"/>
    <mergeCell ref="AV31:AW31"/>
    <mergeCell ref="AT32:AU32"/>
    <mergeCell ref="A2:BO3"/>
    <mergeCell ref="AZ4:BO4"/>
    <mergeCell ref="AZ5:BO5"/>
    <mergeCell ref="N7:BO7"/>
    <mergeCell ref="BO9:BO10"/>
    <mergeCell ref="BO11:BO14"/>
    <mergeCell ref="V30:W30"/>
    <mergeCell ref="AN25:AO25"/>
    <mergeCell ref="AP25:AQ25"/>
    <mergeCell ref="AR25:AS25"/>
    <mergeCell ref="AJ25:AK25"/>
    <mergeCell ref="AP30:AQ30"/>
    <mergeCell ref="AL30:AM30"/>
    <mergeCell ref="AJ30:AK30"/>
    <mergeCell ref="BF8:BI8"/>
    <mergeCell ref="AJ26:AK26"/>
    <mergeCell ref="AL26:AM26"/>
    <mergeCell ref="A11:A16"/>
    <mergeCell ref="B15:B16"/>
    <mergeCell ref="V37:W37"/>
    <mergeCell ref="C11:C14"/>
    <mergeCell ref="C15:C16"/>
    <mergeCell ref="AX14:BA14"/>
    <mergeCell ref="AD32:AE32"/>
    <mergeCell ref="AF32:AG32"/>
    <mergeCell ref="AD23:AG23"/>
    <mergeCell ref="AB30:AC30"/>
    <mergeCell ref="X30:Y30"/>
    <mergeCell ref="K22:L22"/>
    <mergeCell ref="R27:S27"/>
    <mergeCell ref="N30:O30"/>
    <mergeCell ref="P30:Q30"/>
    <mergeCell ref="R30:S30"/>
    <mergeCell ref="N25:O25"/>
    <mergeCell ref="AX17:BA17"/>
    <mergeCell ref="AT16:AU16"/>
    <mergeCell ref="AT30:AU30"/>
    <mergeCell ref="AZ26:BA26"/>
    <mergeCell ref="AV25:AW25"/>
    <mergeCell ref="AT31:AU31"/>
    <mergeCell ref="AL32:AM32"/>
    <mergeCell ref="AH16:AI16"/>
    <mergeCell ref="AH20:AI20"/>
    <mergeCell ref="AJ22:AK22"/>
    <mergeCell ref="K24:L24"/>
    <mergeCell ref="AH28:AI28"/>
    <mergeCell ref="AL28:AM28"/>
    <mergeCell ref="AP32:AQ32"/>
    <mergeCell ref="AR32:AS32"/>
    <mergeCell ref="AR24:AS24"/>
    <mergeCell ref="AH31:AI31"/>
    <mergeCell ref="AD30:AE30"/>
    <mergeCell ref="AR27:AS27"/>
    <mergeCell ref="AP31:AQ31"/>
    <mergeCell ref="AN32:AO32"/>
    <mergeCell ref="AN31:AO31"/>
    <mergeCell ref="AL25:AM25"/>
    <mergeCell ref="AR30:AS30"/>
    <mergeCell ref="AD26:AE26"/>
    <mergeCell ref="AF30:AG30"/>
    <mergeCell ref="AH25:AI25"/>
    <mergeCell ref="AN27:AO27"/>
    <mergeCell ref="AP26:AQ26"/>
    <mergeCell ref="AF31:AG31"/>
    <mergeCell ref="AP28:AQ28"/>
    <mergeCell ref="AN24:AO24"/>
    <mergeCell ref="AP24:AQ24"/>
    <mergeCell ref="X31:Y31"/>
    <mergeCell ref="AD27:AE27"/>
    <mergeCell ref="AF27:AG27"/>
    <mergeCell ref="BJ8:BL8"/>
    <mergeCell ref="BF9:BG9"/>
    <mergeCell ref="AR9:AS9"/>
    <mergeCell ref="AP10:AS10"/>
    <mergeCell ref="BD9:BE9"/>
    <mergeCell ref="AT12:AW12"/>
    <mergeCell ref="AX12:BA12"/>
    <mergeCell ref="AP11:AS11"/>
    <mergeCell ref="AV9:AW9"/>
    <mergeCell ref="BB9:BC9"/>
    <mergeCell ref="BB11:BE11"/>
    <mergeCell ref="AX10:BA10"/>
    <mergeCell ref="AZ9:BA9"/>
    <mergeCell ref="AX9:AY9"/>
    <mergeCell ref="BB8:BE8"/>
    <mergeCell ref="BB10:BE10"/>
    <mergeCell ref="BH9:BI9"/>
    <mergeCell ref="BK9:BL9"/>
    <mergeCell ref="BH10:BI10"/>
    <mergeCell ref="AT9:AU9"/>
    <mergeCell ref="AV10:AW10"/>
    <mergeCell ref="AT8:AW8"/>
    <mergeCell ref="BF10:BG10"/>
    <mergeCell ref="AP8:AS8"/>
    <mergeCell ref="F26:F27"/>
    <mergeCell ref="T9:U9"/>
    <mergeCell ref="X9:Y9"/>
    <mergeCell ref="V10:W10"/>
    <mergeCell ref="P9:Q9"/>
    <mergeCell ref="N26:O26"/>
    <mergeCell ref="N27:O27"/>
    <mergeCell ref="P26:Q26"/>
    <mergeCell ref="P27:Q27"/>
    <mergeCell ref="R26:S26"/>
    <mergeCell ref="T26:U26"/>
    <mergeCell ref="V26:W26"/>
    <mergeCell ref="N10:Q10"/>
    <mergeCell ref="N11:Q11"/>
    <mergeCell ref="T25:U25"/>
    <mergeCell ref="I11:I14"/>
    <mergeCell ref="N12:Q12"/>
    <mergeCell ref="X26:Y26"/>
    <mergeCell ref="V27:W27"/>
    <mergeCell ref="K26:L26"/>
    <mergeCell ref="K27:L27"/>
    <mergeCell ref="K25:L25"/>
    <mergeCell ref="I9:I10"/>
    <mergeCell ref="V9:W9"/>
    <mergeCell ref="AF9:AG9"/>
    <mergeCell ref="BN9:BN10"/>
    <mergeCell ref="AL14:AO14"/>
    <mergeCell ref="AJ9:AK9"/>
    <mergeCell ref="AZ22:BA22"/>
    <mergeCell ref="AV24:AW24"/>
    <mergeCell ref="AX24:AY24"/>
    <mergeCell ref="AZ24:BA24"/>
    <mergeCell ref="BB12:BE12"/>
    <mergeCell ref="BF12:BI12"/>
    <mergeCell ref="BB14:BE14"/>
    <mergeCell ref="BB17:BE17"/>
    <mergeCell ref="BF16:BG16"/>
    <mergeCell ref="BK13:BL13"/>
    <mergeCell ref="BN18:BN19"/>
    <mergeCell ref="BN21:BN22"/>
    <mergeCell ref="BN23:BN25"/>
    <mergeCell ref="BF20:BG20"/>
    <mergeCell ref="AD10:AG10"/>
    <mergeCell ref="AT20:AU20"/>
    <mergeCell ref="AD14:AG14"/>
    <mergeCell ref="AH12:AI12"/>
    <mergeCell ref="AZ27:BA27"/>
    <mergeCell ref="BF30:BG30"/>
    <mergeCell ref="BB30:BC30"/>
    <mergeCell ref="BD30:BE30"/>
    <mergeCell ref="AZ30:BA30"/>
    <mergeCell ref="AT24:AU24"/>
    <mergeCell ref="AX22:AY22"/>
    <mergeCell ref="BB28:BC28"/>
    <mergeCell ref="BF28:BG28"/>
    <mergeCell ref="BF22:BG22"/>
    <mergeCell ref="AF25:AG25"/>
    <mergeCell ref="AH27:AI27"/>
    <mergeCell ref="AX29:BA29"/>
    <mergeCell ref="AX23:BA23"/>
    <mergeCell ref="V29:Y29"/>
    <mergeCell ref="Z29:AC29"/>
    <mergeCell ref="AB32:AC32"/>
    <mergeCell ref="V32:W32"/>
    <mergeCell ref="X32:Y32"/>
    <mergeCell ref="Z32:AA32"/>
    <mergeCell ref="AB31:AC31"/>
    <mergeCell ref="AD31:AE31"/>
    <mergeCell ref="Z31:AA31"/>
    <mergeCell ref="AV27:AW27"/>
    <mergeCell ref="AX27:AY27"/>
    <mergeCell ref="AT25:AU25"/>
    <mergeCell ref="AX25:AY25"/>
    <mergeCell ref="AR26:AS26"/>
    <mergeCell ref="AX30:AY30"/>
    <mergeCell ref="AX26:AY26"/>
    <mergeCell ref="AN30:AO30"/>
    <mergeCell ref="AL29:AO29"/>
    <mergeCell ref="AT28:AU28"/>
    <mergeCell ref="AX28:AY28"/>
    <mergeCell ref="Z8:AC8"/>
    <mergeCell ref="Z10:AC10"/>
    <mergeCell ref="AB9:AC9"/>
    <mergeCell ref="K8:L8"/>
    <mergeCell ref="K17:L17"/>
    <mergeCell ref="K19:L19"/>
    <mergeCell ref="R12:U12"/>
    <mergeCell ref="K13:L13"/>
    <mergeCell ref="K16:L16"/>
    <mergeCell ref="V16:W16"/>
    <mergeCell ref="R14:U14"/>
    <mergeCell ref="Z12:AC12"/>
    <mergeCell ref="Z14:AC14"/>
    <mergeCell ref="Z11:AC11"/>
    <mergeCell ref="V12:Y12"/>
    <mergeCell ref="N9:O9"/>
    <mergeCell ref="R9:S9"/>
    <mergeCell ref="K11:L11"/>
    <mergeCell ref="K43:L43"/>
    <mergeCell ref="K44:L44"/>
    <mergeCell ref="K37:L37"/>
    <mergeCell ref="K40:L40"/>
    <mergeCell ref="K35:L35"/>
    <mergeCell ref="K23:L23"/>
    <mergeCell ref="V8:Y8"/>
    <mergeCell ref="X10:Y10"/>
    <mergeCell ref="R10:U10"/>
    <mergeCell ref="N37:Q37"/>
    <mergeCell ref="N29:Q29"/>
    <mergeCell ref="R29:U29"/>
    <mergeCell ref="N36:O36"/>
    <mergeCell ref="P36:Q36"/>
    <mergeCell ref="O33:P33"/>
    <mergeCell ref="R40:U40"/>
    <mergeCell ref="N35:O35"/>
    <mergeCell ref="P35:Q35"/>
    <mergeCell ref="N38:Q38"/>
    <mergeCell ref="R28:S28"/>
    <mergeCell ref="V28:W28"/>
    <mergeCell ref="N23:Q23"/>
    <mergeCell ref="R23:U23"/>
    <mergeCell ref="O41:P41"/>
    <mergeCell ref="AP29:AS29"/>
    <mergeCell ref="AV30:AW30"/>
    <mergeCell ref="AT29:AW29"/>
    <mergeCell ref="AZ25:BA25"/>
    <mergeCell ref="BB22:BC22"/>
    <mergeCell ref="BD22:BE22"/>
    <mergeCell ref="E7:M7"/>
    <mergeCell ref="R8:U8"/>
    <mergeCell ref="AX11:BA11"/>
    <mergeCell ref="AD8:AG8"/>
    <mergeCell ref="AP23:AS23"/>
    <mergeCell ref="AL23:AO23"/>
    <mergeCell ref="K9:L9"/>
    <mergeCell ref="V25:W25"/>
    <mergeCell ref="Z25:AA25"/>
    <mergeCell ref="AB25:AC25"/>
    <mergeCell ref="V20:W20"/>
    <mergeCell ref="Z17:AC17"/>
    <mergeCell ref="N17:Q17"/>
    <mergeCell ref="R17:U17"/>
    <mergeCell ref="R11:U11"/>
    <mergeCell ref="K10:L10"/>
    <mergeCell ref="N8:Q8"/>
    <mergeCell ref="Z9:AA9"/>
    <mergeCell ref="Z21:AC21"/>
    <mergeCell ref="BB23:BE23"/>
    <mergeCell ref="BD25:BE25"/>
    <mergeCell ref="A4:F4"/>
    <mergeCell ref="A5:F5"/>
    <mergeCell ref="G4:N4"/>
    <mergeCell ref="G5:N5"/>
    <mergeCell ref="AG4:AY4"/>
    <mergeCell ref="AG5:AY5"/>
    <mergeCell ref="O4:AF4"/>
    <mergeCell ref="O5:AF5"/>
    <mergeCell ref="AT10:AU10"/>
    <mergeCell ref="AX8:BA8"/>
    <mergeCell ref="B7:C8"/>
    <mergeCell ref="B9:B10"/>
    <mergeCell ref="AH8:AK8"/>
    <mergeCell ref="AJ10:AK10"/>
    <mergeCell ref="AL8:AO8"/>
    <mergeCell ref="AH9:AI9"/>
    <mergeCell ref="AL9:AM9"/>
    <mergeCell ref="AP9:AQ9"/>
    <mergeCell ref="AL10:AO10"/>
    <mergeCell ref="AN9:AO9"/>
    <mergeCell ref="AH10:AI10"/>
    <mergeCell ref="BD35:BE35"/>
    <mergeCell ref="BF35:BG35"/>
    <mergeCell ref="BH35:BI35"/>
    <mergeCell ref="BF37:BG37"/>
    <mergeCell ref="BH22:BI22"/>
    <mergeCell ref="BK22:BL22"/>
    <mergeCell ref="BK21:BL21"/>
    <mergeCell ref="BB24:BC24"/>
    <mergeCell ref="BD26:BE26"/>
    <mergeCell ref="BF26:BG26"/>
    <mergeCell ref="BH25:BI25"/>
    <mergeCell ref="BF27:BG27"/>
    <mergeCell ref="BB26:BC26"/>
    <mergeCell ref="BF21:BI21"/>
    <mergeCell ref="BD24:BE24"/>
    <mergeCell ref="BF25:BG25"/>
    <mergeCell ref="BB27:BC27"/>
    <mergeCell ref="BD27:BE27"/>
    <mergeCell ref="BO44:BO46"/>
    <mergeCell ref="BN34:BN36"/>
    <mergeCell ref="BO34:BO36"/>
    <mergeCell ref="BK36:BL36"/>
    <mergeCell ref="AH35:AI35"/>
    <mergeCell ref="AT38:AW38"/>
    <mergeCell ref="AV36:AW36"/>
    <mergeCell ref="AX43:AY43"/>
    <mergeCell ref="AX44:AY44"/>
    <mergeCell ref="BN44:BN46"/>
    <mergeCell ref="BC41:BD41"/>
    <mergeCell ref="BB46:BC46"/>
    <mergeCell ref="BD46:BE46"/>
    <mergeCell ref="BK44:BL44"/>
    <mergeCell ref="BG45:BH45"/>
    <mergeCell ref="AJ35:AK35"/>
    <mergeCell ref="BO37:BO38"/>
    <mergeCell ref="BN39:BN43"/>
    <mergeCell ref="AJ36:AK36"/>
    <mergeCell ref="AZ36:BA36"/>
    <mergeCell ref="AR36:AS36"/>
    <mergeCell ref="BO39:BO43"/>
    <mergeCell ref="BK41:BL41"/>
    <mergeCell ref="AX40:BA40"/>
    <mergeCell ref="I29:I30"/>
    <mergeCell ref="I31:I32"/>
    <mergeCell ref="K29:L29"/>
    <mergeCell ref="K32:L32"/>
    <mergeCell ref="P32:Q32"/>
    <mergeCell ref="N32:O32"/>
    <mergeCell ref="R32:S32"/>
    <mergeCell ref="R31:S31"/>
    <mergeCell ref="N31:O31"/>
    <mergeCell ref="P31:Q31"/>
    <mergeCell ref="K30:L30"/>
    <mergeCell ref="K31:L31"/>
    <mergeCell ref="A44:A46"/>
    <mergeCell ref="AL45:AO45"/>
    <mergeCell ref="AP45:AS45"/>
    <mergeCell ref="AT45:AW45"/>
    <mergeCell ref="AX45:BA45"/>
    <mergeCell ref="BB45:BE45"/>
    <mergeCell ref="T44:U44"/>
    <mergeCell ref="V44:W44"/>
    <mergeCell ref="X44:Y44"/>
    <mergeCell ref="Z44:AA44"/>
    <mergeCell ref="AB44:AC44"/>
    <mergeCell ref="K46:L46"/>
    <mergeCell ref="C44:C46"/>
    <mergeCell ref="AH44:AI44"/>
    <mergeCell ref="AJ44:AK44"/>
    <mergeCell ref="AF44:AG44"/>
    <mergeCell ref="I44:I46"/>
    <mergeCell ref="N44:O44"/>
    <mergeCell ref="P44:Q44"/>
    <mergeCell ref="R44:S44"/>
    <mergeCell ref="AR44:AS44"/>
    <mergeCell ref="AT44:AU44"/>
    <mergeCell ref="N45:Q45"/>
    <mergeCell ref="R45:U45"/>
    <mergeCell ref="D44:D46"/>
    <mergeCell ref="B44:B46"/>
    <mergeCell ref="V36:W36"/>
    <mergeCell ref="T36:U36"/>
    <mergeCell ref="Z37:AC37"/>
    <mergeCell ref="I37:I38"/>
    <mergeCell ref="I39:I43"/>
    <mergeCell ref="R35:S35"/>
    <mergeCell ref="T35:U35"/>
    <mergeCell ref="V35:W35"/>
    <mergeCell ref="N43:O43"/>
    <mergeCell ref="R43:S43"/>
    <mergeCell ref="V43:W43"/>
    <mergeCell ref="Z43:AA43"/>
    <mergeCell ref="C34:C36"/>
    <mergeCell ref="B34:B36"/>
    <mergeCell ref="D34:D36"/>
    <mergeCell ref="C37:C38"/>
    <mergeCell ref="D37:D38"/>
    <mergeCell ref="B37:B38"/>
    <mergeCell ref="C39:C43"/>
    <mergeCell ref="B39:B43"/>
    <mergeCell ref="D39:D43"/>
    <mergeCell ref="K36:L36"/>
    <mergeCell ref="BO18:BO19"/>
    <mergeCell ref="V17:W17"/>
    <mergeCell ref="AH17:AI17"/>
    <mergeCell ref="AT17:AU17"/>
    <mergeCell ref="BF17:BG17"/>
    <mergeCell ref="BK18:BL18"/>
    <mergeCell ref="BK19:BL19"/>
    <mergeCell ref="N20:Q20"/>
    <mergeCell ref="R20:U20"/>
    <mergeCell ref="Z20:AC20"/>
    <mergeCell ref="AD20:AG20"/>
    <mergeCell ref="AL20:AO20"/>
    <mergeCell ref="AP20:AS20"/>
    <mergeCell ref="AX20:BA20"/>
    <mergeCell ref="BB20:BE20"/>
    <mergeCell ref="AP17:AS17"/>
    <mergeCell ref="AL17:AO17"/>
    <mergeCell ref="BO26:BO28"/>
    <mergeCell ref="BK29:BL29"/>
    <mergeCell ref="BK30:BL30"/>
    <mergeCell ref="AD29:AG29"/>
    <mergeCell ref="X35:Y35"/>
    <mergeCell ref="Z35:AA35"/>
    <mergeCell ref="AB35:AC35"/>
    <mergeCell ref="AD35:AE35"/>
    <mergeCell ref="AF35:AG35"/>
    <mergeCell ref="BK35:BL35"/>
    <mergeCell ref="BN26:BN28"/>
    <mergeCell ref="BB31:BC31"/>
    <mergeCell ref="BF31:BG31"/>
    <mergeCell ref="BH31:BI31"/>
    <mergeCell ref="BD31:BE31"/>
    <mergeCell ref="BF32:BG32"/>
    <mergeCell ref="BH32:BI32"/>
    <mergeCell ref="AJ27:AK27"/>
    <mergeCell ref="AL27:AM27"/>
    <mergeCell ref="BK31:BL31"/>
    <mergeCell ref="BK32:BL32"/>
    <mergeCell ref="AX35:AY35"/>
    <mergeCell ref="AZ35:BA35"/>
    <mergeCell ref="AU33:AV33"/>
    <mergeCell ref="S41:T41"/>
    <mergeCell ref="W41:X41"/>
    <mergeCell ref="AA41:AB41"/>
    <mergeCell ref="AE41:AF41"/>
    <mergeCell ref="AI41:AJ41"/>
    <mergeCell ref="AM41:AN41"/>
    <mergeCell ref="AQ41:AR41"/>
    <mergeCell ref="AU41:AV41"/>
    <mergeCell ref="BK45:BL45"/>
    <mergeCell ref="BG41:BH41"/>
    <mergeCell ref="AD45:AG45"/>
    <mergeCell ref="AH43:AI43"/>
    <mergeCell ref="AL43:AM43"/>
    <mergeCell ref="AP43:AQ43"/>
    <mergeCell ref="AT43:AU43"/>
    <mergeCell ref="BF44:BG44"/>
    <mergeCell ref="BH44:BI44"/>
    <mergeCell ref="BB44:BC44"/>
    <mergeCell ref="BD44:BE44"/>
    <mergeCell ref="BB43:BC43"/>
    <mergeCell ref="BF43:BG43"/>
    <mergeCell ref="AD44:AE44"/>
    <mergeCell ref="AD43:AE43"/>
    <mergeCell ref="V45:Y45"/>
    <mergeCell ref="V40:W40"/>
    <mergeCell ref="AH40:AI40"/>
    <mergeCell ref="AT40:AU40"/>
    <mergeCell ref="BF40:BG40"/>
    <mergeCell ref="AL38:AO38"/>
    <mergeCell ref="AP38:AS38"/>
    <mergeCell ref="AD37:AG37"/>
    <mergeCell ref="AI38:AJ38"/>
    <mergeCell ref="BB38:BE38"/>
    <mergeCell ref="BG38:BH38"/>
    <mergeCell ref="AP40:AS40"/>
    <mergeCell ref="BB40:BE40"/>
    <mergeCell ref="AL40:AO40"/>
    <mergeCell ref="AH37:AI37"/>
    <mergeCell ref="AT42:AU42"/>
    <mergeCell ref="AX42:AY42"/>
    <mergeCell ref="BB42:BC42"/>
    <mergeCell ref="BF42:BG42"/>
    <mergeCell ref="K42:L42"/>
    <mergeCell ref="N42:O42"/>
    <mergeCell ref="R42:S42"/>
    <mergeCell ref="V42:W42"/>
    <mergeCell ref="Z42:AA42"/>
    <mergeCell ref="AD42:AE42"/>
    <mergeCell ref="AH42:AI42"/>
    <mergeCell ref="AL42:AM42"/>
    <mergeCell ref="AP42:AQ42"/>
  </mergeCells>
  <pageMargins left="0.7" right="0.7" top="0.75" bottom="0.75" header="0.3" footer="0.3"/>
  <pageSetup scale="12" orientation="portrait" r:id="rId1"/>
  <ignoredErrors>
    <ignoredError sqref="BM25 AJ12 M14:M15 BJ15 BM15 BK21 BJ23 BM23 BM29 AW41 AK41 BI41 Y41 BM40 M45 BM45 BJ45:BK45 M23 BJ34"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zoomScale="80" zoomScaleNormal="80" workbookViewId="0">
      <selection activeCell="A37" sqref="A37:XFD62"/>
    </sheetView>
  </sheetViews>
  <sheetFormatPr baseColWidth="10" defaultRowHeight="15" x14ac:dyDescent="0.25"/>
  <cols>
    <col min="1" max="1" width="19.5703125" customWidth="1"/>
    <col min="3" max="3" width="10.42578125" customWidth="1"/>
    <col min="6" max="6" width="7.42578125" customWidth="1"/>
    <col min="7" max="7" width="9.5703125" customWidth="1"/>
    <col min="8" max="8" width="7.140625" customWidth="1"/>
    <col min="9" max="9" width="7.28515625" customWidth="1"/>
    <col min="10" max="10" width="8.5703125" customWidth="1"/>
    <col min="12" max="12" width="8.7109375" customWidth="1"/>
  </cols>
  <sheetData>
    <row r="1" spans="1:3" ht="28.5" customHeight="1" x14ac:dyDescent="0.25">
      <c r="A1" s="41" t="s">
        <v>65</v>
      </c>
      <c r="B1" s="41" t="s">
        <v>64</v>
      </c>
      <c r="C1" s="44"/>
    </row>
    <row r="2" spans="1:3" x14ac:dyDescent="0.25">
      <c r="A2" s="42">
        <v>0.05</v>
      </c>
      <c r="B2" s="41">
        <v>1</v>
      </c>
      <c r="C2" s="44"/>
    </row>
    <row r="3" spans="1:3" x14ac:dyDescent="0.25">
      <c r="A3" s="42">
        <v>0.1</v>
      </c>
      <c r="B3" s="41">
        <v>1</v>
      </c>
      <c r="C3" s="44"/>
    </row>
    <row r="4" spans="1:3" x14ac:dyDescent="0.25">
      <c r="A4" s="42">
        <v>0.15</v>
      </c>
      <c r="B4" s="41">
        <v>1</v>
      </c>
      <c r="C4" s="44"/>
    </row>
    <row r="5" spans="1:3" x14ac:dyDescent="0.25">
      <c r="A5" s="42">
        <v>0.2</v>
      </c>
      <c r="B5" s="41">
        <v>1</v>
      </c>
      <c r="C5" s="44"/>
    </row>
    <row r="6" spans="1:3" x14ac:dyDescent="0.25">
      <c r="A6" s="42">
        <v>0.25</v>
      </c>
      <c r="B6" s="41">
        <v>1</v>
      </c>
      <c r="C6" s="44"/>
    </row>
    <row r="7" spans="1:3" x14ac:dyDescent="0.25">
      <c r="A7" s="42">
        <v>0.3</v>
      </c>
      <c r="B7" s="41">
        <v>1</v>
      </c>
      <c r="C7" s="44"/>
    </row>
    <row r="8" spans="1:3" x14ac:dyDescent="0.25">
      <c r="A8" s="42">
        <v>0.35</v>
      </c>
      <c r="B8" s="41">
        <v>1</v>
      </c>
      <c r="C8" s="44"/>
    </row>
    <row r="9" spans="1:3" x14ac:dyDescent="0.25">
      <c r="A9" s="42">
        <v>0.4</v>
      </c>
      <c r="B9" s="41">
        <v>1</v>
      </c>
      <c r="C9" s="44"/>
    </row>
    <row r="10" spans="1:3" x14ac:dyDescent="0.25">
      <c r="A10" s="42">
        <v>0.45</v>
      </c>
      <c r="B10" s="41">
        <v>1</v>
      </c>
      <c r="C10" s="44"/>
    </row>
    <row r="11" spans="1:3" x14ac:dyDescent="0.25">
      <c r="A11" s="42">
        <v>0.5</v>
      </c>
      <c r="B11" s="41">
        <v>1</v>
      </c>
      <c r="C11" s="44"/>
    </row>
    <row r="12" spans="1:3" x14ac:dyDescent="0.25">
      <c r="A12" s="42">
        <v>0.55000000000000004</v>
      </c>
      <c r="B12" s="41">
        <v>1</v>
      </c>
      <c r="C12" s="44"/>
    </row>
    <row r="13" spans="1:3" x14ac:dyDescent="0.25">
      <c r="A13" s="42">
        <v>0.6</v>
      </c>
      <c r="B13" s="41">
        <v>1</v>
      </c>
      <c r="C13" s="44"/>
    </row>
    <row r="14" spans="1:3" x14ac:dyDescent="0.25">
      <c r="A14" s="42">
        <v>0.65</v>
      </c>
      <c r="B14" s="41">
        <v>1</v>
      </c>
      <c r="C14" s="44"/>
    </row>
    <row r="15" spans="1:3" x14ac:dyDescent="0.25">
      <c r="A15" s="42">
        <v>0.7</v>
      </c>
      <c r="B15" s="41">
        <v>1</v>
      </c>
      <c r="C15" s="44"/>
    </row>
    <row r="16" spans="1:3" x14ac:dyDescent="0.25">
      <c r="A16" s="42">
        <v>0.75</v>
      </c>
      <c r="B16" s="41">
        <v>1</v>
      </c>
      <c r="C16" s="44"/>
    </row>
    <row r="17" spans="1:25" x14ac:dyDescent="0.25">
      <c r="A17" s="42">
        <v>0.8</v>
      </c>
      <c r="B17" s="41">
        <v>1</v>
      </c>
      <c r="C17" s="44"/>
    </row>
    <row r="18" spans="1:25" x14ac:dyDescent="0.25">
      <c r="A18" s="42">
        <v>0.85</v>
      </c>
      <c r="B18" s="41">
        <v>1</v>
      </c>
      <c r="C18" s="44"/>
    </row>
    <row r="19" spans="1:25" x14ac:dyDescent="0.25">
      <c r="A19" s="42">
        <v>0.9</v>
      </c>
      <c r="B19" s="41">
        <v>1</v>
      </c>
      <c r="C19" s="44"/>
    </row>
    <row r="20" spans="1:25" x14ac:dyDescent="0.25">
      <c r="A20" s="42">
        <v>0.95</v>
      </c>
      <c r="B20" s="41">
        <v>1</v>
      </c>
      <c r="C20" s="44"/>
    </row>
    <row r="21" spans="1:25" x14ac:dyDescent="0.25">
      <c r="A21" s="42">
        <v>1</v>
      </c>
      <c r="B21" s="41">
        <f>SUM(B2:B20)</f>
        <v>19</v>
      </c>
      <c r="C21" s="44"/>
    </row>
    <row r="22" spans="1:25" x14ac:dyDescent="0.25">
      <c r="A22" s="41"/>
      <c r="B22" s="41"/>
      <c r="C22" s="44"/>
    </row>
    <row r="23" spans="1:25" ht="15.75" thickBot="1" x14ac:dyDescent="0.3">
      <c r="A23" s="41"/>
      <c r="B23" s="41"/>
      <c r="C23" s="44"/>
      <c r="F23" s="41"/>
      <c r="G23" s="681" t="s">
        <v>194</v>
      </c>
      <c r="H23" s="682"/>
      <c r="I23" s="682"/>
      <c r="K23" s="683" t="s">
        <v>195</v>
      </c>
      <c r="L23" s="683"/>
      <c r="M23" s="683"/>
      <c r="S23" s="684" t="s">
        <v>196</v>
      </c>
      <c r="T23" s="684"/>
      <c r="U23" s="684"/>
      <c r="W23" s="685" t="s">
        <v>197</v>
      </c>
      <c r="X23" s="685"/>
      <c r="Y23" s="685"/>
    </row>
    <row r="24" spans="1:25" x14ac:dyDescent="0.25">
      <c r="A24" s="50"/>
      <c r="B24" s="51"/>
      <c r="C24" s="51"/>
      <c r="E24" s="63"/>
      <c r="F24" s="688" t="s">
        <v>71</v>
      </c>
      <c r="G24" s="689"/>
      <c r="H24" s="690" t="s">
        <v>72</v>
      </c>
      <c r="I24" s="691"/>
      <c r="J24" s="692" t="s">
        <v>71</v>
      </c>
      <c r="K24" s="693"/>
      <c r="L24" s="694" t="s">
        <v>72</v>
      </c>
      <c r="M24" s="693"/>
      <c r="N24" s="289"/>
      <c r="O24" s="277"/>
      <c r="P24" s="277"/>
      <c r="Q24" s="290"/>
      <c r="R24" s="695" t="s">
        <v>71</v>
      </c>
      <c r="S24" s="687"/>
      <c r="T24" s="686" t="s">
        <v>72</v>
      </c>
      <c r="U24" s="687"/>
      <c r="V24" s="678" t="s">
        <v>71</v>
      </c>
      <c r="W24" s="679"/>
      <c r="X24" s="680" t="s">
        <v>72</v>
      </c>
      <c r="Y24" s="679"/>
    </row>
    <row r="25" spans="1:25" ht="60" x14ac:dyDescent="0.25">
      <c r="A25" s="52"/>
      <c r="B25" s="60" t="str">
        <f>IND.2023!BN8</f>
        <v>LOGRO DE OBJETIVO</v>
      </c>
      <c r="C25" s="61" t="str">
        <f>IND.2023!BO8</f>
        <v>PRPMEDIO CUMPL OBJETIVO</v>
      </c>
      <c r="D25" s="60" t="s">
        <v>78</v>
      </c>
      <c r="E25" s="64" t="s">
        <v>77</v>
      </c>
      <c r="F25" s="70" t="s">
        <v>73</v>
      </c>
      <c r="G25" s="71" t="s">
        <v>74</v>
      </c>
      <c r="H25" s="67" t="s">
        <v>73</v>
      </c>
      <c r="I25" s="76" t="s">
        <v>74</v>
      </c>
      <c r="J25" s="82" t="s">
        <v>73</v>
      </c>
      <c r="K25" s="62" t="s">
        <v>74</v>
      </c>
      <c r="L25" s="79" t="s">
        <v>73</v>
      </c>
      <c r="M25" s="62" t="s">
        <v>74</v>
      </c>
      <c r="N25" s="291" t="s">
        <v>189</v>
      </c>
      <c r="O25" s="288" t="s">
        <v>190</v>
      </c>
      <c r="P25" s="287" t="s">
        <v>199</v>
      </c>
      <c r="Q25" s="292" t="s">
        <v>198</v>
      </c>
      <c r="R25" s="274" t="s">
        <v>73</v>
      </c>
      <c r="S25" s="275" t="s">
        <v>74</v>
      </c>
      <c r="T25" s="276" t="s">
        <v>73</v>
      </c>
      <c r="U25" s="275" t="s">
        <v>74</v>
      </c>
      <c r="V25" s="284" t="s">
        <v>73</v>
      </c>
      <c r="W25" s="285" t="s">
        <v>74</v>
      </c>
      <c r="X25" s="286" t="s">
        <v>73</v>
      </c>
      <c r="Y25" s="285" t="s">
        <v>74</v>
      </c>
    </row>
    <row r="26" spans="1:25" x14ac:dyDescent="0.25">
      <c r="A26" s="54" t="s">
        <v>95</v>
      </c>
      <c r="B26" s="295"/>
      <c r="C26" s="296"/>
      <c r="D26" s="297"/>
      <c r="E26" s="298"/>
      <c r="F26" s="299"/>
      <c r="G26" s="300"/>
      <c r="H26" s="301"/>
      <c r="I26" s="302"/>
      <c r="J26" s="303"/>
      <c r="K26" s="304"/>
      <c r="L26" s="305"/>
      <c r="M26" s="304"/>
      <c r="N26" s="293">
        <f>IND.2023!BN9</f>
        <v>0</v>
      </c>
      <c r="O26" s="48">
        <f>IND.2023!BO9</f>
        <v>0</v>
      </c>
      <c r="P26" s="49">
        <f>N26*PI()</f>
        <v>0</v>
      </c>
      <c r="Q26" s="294">
        <f>O26*PI()</f>
        <v>0</v>
      </c>
      <c r="R26" s="83">
        <v>0</v>
      </c>
      <c r="S26" s="53">
        <f>COS(P26)*-1</f>
        <v>-1</v>
      </c>
      <c r="T26" s="80">
        <v>0</v>
      </c>
      <c r="U26" s="53">
        <f>SIN(P26)</f>
        <v>0</v>
      </c>
      <c r="V26" s="83">
        <v>0</v>
      </c>
      <c r="W26" s="53">
        <f>COS(Q26)*-1</f>
        <v>-1</v>
      </c>
      <c r="X26" s="80">
        <v>0</v>
      </c>
      <c r="Y26" s="53">
        <f>SIN(Q26)</f>
        <v>0</v>
      </c>
    </row>
    <row r="27" spans="1:25" x14ac:dyDescent="0.25">
      <c r="A27" s="54" t="s">
        <v>66</v>
      </c>
      <c r="B27" s="47">
        <f>IND.2023!BN11</f>
        <v>0</v>
      </c>
      <c r="C27" s="48">
        <f>IND.2023!BO11</f>
        <v>0</v>
      </c>
      <c r="D27" s="49">
        <f t="shared" ref="D27:E35" si="0">B27*PI()</f>
        <v>0</v>
      </c>
      <c r="E27" s="65">
        <f t="shared" si="0"/>
        <v>0</v>
      </c>
      <c r="F27" s="72">
        <v>0</v>
      </c>
      <c r="G27" s="73">
        <f t="shared" ref="G27:G35" si="1">COS(D27)*-1</f>
        <v>-1</v>
      </c>
      <c r="H27" s="68">
        <v>0</v>
      </c>
      <c r="I27" s="77">
        <f t="shared" ref="I27:I35" si="2">SIN(D27)</f>
        <v>0</v>
      </c>
      <c r="J27" s="83">
        <v>0</v>
      </c>
      <c r="K27" s="53">
        <f t="shared" ref="K27:K35" si="3">COS(E27)*-1</f>
        <v>-1</v>
      </c>
      <c r="L27" s="80">
        <v>0</v>
      </c>
      <c r="M27" s="53">
        <f t="shared" ref="M27:M35" si="4">SIN(E27)</f>
        <v>0</v>
      </c>
      <c r="N27" s="293">
        <f>IND.2023!BN15</f>
        <v>0</v>
      </c>
      <c r="O27" s="48">
        <f>IND.2023!BO15</f>
        <v>0</v>
      </c>
      <c r="P27" s="49">
        <f t="shared" ref="P27:P34" si="5">N27*PI()</f>
        <v>0</v>
      </c>
      <c r="Q27" s="294">
        <f t="shared" ref="Q27:Q34" si="6">O27*PI()</f>
        <v>0</v>
      </c>
      <c r="R27" s="83">
        <v>0</v>
      </c>
      <c r="S27" s="53">
        <f t="shared" ref="S27:S34" si="7">COS(P27)*-1</f>
        <v>-1</v>
      </c>
      <c r="T27" s="80">
        <v>0</v>
      </c>
      <c r="U27" s="53">
        <f t="shared" ref="U27:U34" si="8">SIN(P27)</f>
        <v>0</v>
      </c>
      <c r="V27" s="83">
        <v>0</v>
      </c>
      <c r="W27" s="53">
        <f t="shared" ref="W27:W34" si="9">COS(Q27)*-1</f>
        <v>-1</v>
      </c>
      <c r="X27" s="80">
        <v>0</v>
      </c>
      <c r="Y27" s="53">
        <f t="shared" ref="Y27:Y34" si="10">SIN(Q27)</f>
        <v>0</v>
      </c>
    </row>
    <row r="28" spans="1:25" x14ac:dyDescent="0.25">
      <c r="A28" s="54" t="s">
        <v>67</v>
      </c>
      <c r="B28" s="47">
        <f>IND.2023!BN17</f>
        <v>0</v>
      </c>
      <c r="C28" s="48">
        <f>IND.2023!BO17</f>
        <v>0</v>
      </c>
      <c r="D28" s="49">
        <f t="shared" si="0"/>
        <v>0</v>
      </c>
      <c r="E28" s="65">
        <f t="shared" si="0"/>
        <v>0</v>
      </c>
      <c r="F28" s="72">
        <v>0</v>
      </c>
      <c r="G28" s="73">
        <f t="shared" si="1"/>
        <v>-1</v>
      </c>
      <c r="H28" s="68">
        <v>0</v>
      </c>
      <c r="I28" s="77">
        <f t="shared" si="2"/>
        <v>0</v>
      </c>
      <c r="J28" s="83">
        <v>0</v>
      </c>
      <c r="K28" s="53">
        <f t="shared" si="3"/>
        <v>-1</v>
      </c>
      <c r="L28" s="80">
        <v>0</v>
      </c>
      <c r="M28" s="53">
        <f t="shared" si="4"/>
        <v>0</v>
      </c>
      <c r="N28" s="293">
        <f>IND.2023!BN18</f>
        <v>0</v>
      </c>
      <c r="O28" s="48">
        <f>IND.2023!BO18</f>
        <v>0</v>
      </c>
      <c r="P28" s="49">
        <f t="shared" si="5"/>
        <v>0</v>
      </c>
      <c r="Q28" s="294">
        <f t="shared" si="6"/>
        <v>0</v>
      </c>
      <c r="R28" s="83">
        <v>0</v>
      </c>
      <c r="S28" s="53">
        <f t="shared" si="7"/>
        <v>-1</v>
      </c>
      <c r="T28" s="80">
        <v>0</v>
      </c>
      <c r="U28" s="53">
        <f t="shared" si="8"/>
        <v>0</v>
      </c>
      <c r="V28" s="83">
        <v>0</v>
      </c>
      <c r="W28" s="53">
        <f t="shared" si="9"/>
        <v>-1</v>
      </c>
      <c r="X28" s="80">
        <v>0</v>
      </c>
      <c r="Y28" s="53">
        <f t="shared" si="10"/>
        <v>0</v>
      </c>
    </row>
    <row r="29" spans="1:25" x14ac:dyDescent="0.25">
      <c r="A29" s="54" t="s">
        <v>187</v>
      </c>
      <c r="B29" s="47">
        <f>IND.2023!BN20</f>
        <v>0</v>
      </c>
      <c r="C29" s="48">
        <f>IND.2023!BO20</f>
        <v>0</v>
      </c>
      <c r="D29" s="49">
        <f t="shared" si="0"/>
        <v>0</v>
      </c>
      <c r="E29" s="65">
        <f t="shared" si="0"/>
        <v>0</v>
      </c>
      <c r="F29" s="72">
        <v>0</v>
      </c>
      <c r="G29" s="73">
        <f t="shared" si="1"/>
        <v>-1</v>
      </c>
      <c r="H29" s="68">
        <v>0</v>
      </c>
      <c r="I29" s="77">
        <f t="shared" si="2"/>
        <v>0</v>
      </c>
      <c r="J29" s="83">
        <v>0</v>
      </c>
      <c r="K29" s="53">
        <f t="shared" si="3"/>
        <v>-1</v>
      </c>
      <c r="L29" s="80">
        <v>0</v>
      </c>
      <c r="M29" s="53">
        <f t="shared" si="4"/>
        <v>0</v>
      </c>
      <c r="N29" s="293">
        <f>IND.2023!BN21</f>
        <v>0</v>
      </c>
      <c r="O29" s="48">
        <f>IND.2023!BO21</f>
        <v>0</v>
      </c>
      <c r="P29" s="49">
        <f t="shared" si="5"/>
        <v>0</v>
      </c>
      <c r="Q29" s="294">
        <f t="shared" si="6"/>
        <v>0</v>
      </c>
      <c r="R29" s="83">
        <v>0</v>
      </c>
      <c r="S29" s="53">
        <f t="shared" si="7"/>
        <v>-1</v>
      </c>
      <c r="T29" s="80">
        <v>0</v>
      </c>
      <c r="U29" s="53">
        <f t="shared" si="8"/>
        <v>0</v>
      </c>
      <c r="V29" s="83">
        <v>0</v>
      </c>
      <c r="W29" s="53">
        <f t="shared" si="9"/>
        <v>-1</v>
      </c>
      <c r="X29" s="80">
        <v>0</v>
      </c>
      <c r="Y29" s="53">
        <f t="shared" si="10"/>
        <v>0</v>
      </c>
    </row>
    <row r="30" spans="1:25" x14ac:dyDescent="0.25">
      <c r="A30" s="54" t="s">
        <v>188</v>
      </c>
      <c r="B30" s="47">
        <f>IND.2023!BN23</f>
        <v>0</v>
      </c>
      <c r="C30" s="48">
        <f>IND.2023!BO23</f>
        <v>0</v>
      </c>
      <c r="D30" s="49">
        <f t="shared" si="0"/>
        <v>0</v>
      </c>
      <c r="E30" s="65">
        <f t="shared" si="0"/>
        <v>0</v>
      </c>
      <c r="F30" s="72">
        <v>0</v>
      </c>
      <c r="G30" s="73">
        <f t="shared" si="1"/>
        <v>-1</v>
      </c>
      <c r="H30" s="68">
        <v>0</v>
      </c>
      <c r="I30" s="77">
        <f t="shared" si="2"/>
        <v>0</v>
      </c>
      <c r="J30" s="83">
        <v>0</v>
      </c>
      <c r="K30" s="53">
        <f t="shared" si="3"/>
        <v>-1</v>
      </c>
      <c r="L30" s="80">
        <v>0</v>
      </c>
      <c r="M30" s="53">
        <f t="shared" si="4"/>
        <v>0</v>
      </c>
      <c r="N30" s="293">
        <f>IND.2023!BN26</f>
        <v>0</v>
      </c>
      <c r="O30" s="48">
        <f>IND.2023!BO26</f>
        <v>0</v>
      </c>
      <c r="P30" s="49">
        <f t="shared" si="5"/>
        <v>0</v>
      </c>
      <c r="Q30" s="294">
        <f t="shared" si="6"/>
        <v>0</v>
      </c>
      <c r="R30" s="83">
        <v>0</v>
      </c>
      <c r="S30" s="53">
        <f t="shared" si="7"/>
        <v>-1</v>
      </c>
      <c r="T30" s="80">
        <v>0</v>
      </c>
      <c r="U30" s="53">
        <f t="shared" si="8"/>
        <v>0</v>
      </c>
      <c r="V30" s="83">
        <v>0</v>
      </c>
      <c r="W30" s="53">
        <f t="shared" si="9"/>
        <v>-1</v>
      </c>
      <c r="X30" s="80">
        <v>0</v>
      </c>
      <c r="Y30" s="53">
        <f t="shared" si="10"/>
        <v>0</v>
      </c>
    </row>
    <row r="31" spans="1:25" x14ac:dyDescent="0.25">
      <c r="A31" s="54" t="s">
        <v>68</v>
      </c>
      <c r="B31" s="47">
        <f>IND.2023!BN29</f>
        <v>0</v>
      </c>
      <c r="C31" s="48">
        <f>IND.2023!BO29</f>
        <v>0</v>
      </c>
      <c r="D31" s="49">
        <f t="shared" si="0"/>
        <v>0</v>
      </c>
      <c r="E31" s="65">
        <f t="shared" si="0"/>
        <v>0</v>
      </c>
      <c r="F31" s="72">
        <v>0</v>
      </c>
      <c r="G31" s="73">
        <f t="shared" si="1"/>
        <v>-1</v>
      </c>
      <c r="H31" s="68">
        <v>0</v>
      </c>
      <c r="I31" s="77">
        <f t="shared" si="2"/>
        <v>0</v>
      </c>
      <c r="J31" s="83">
        <v>0</v>
      </c>
      <c r="K31" s="53">
        <f t="shared" si="3"/>
        <v>-1</v>
      </c>
      <c r="L31" s="80">
        <v>0</v>
      </c>
      <c r="M31" s="53">
        <f t="shared" si="4"/>
        <v>0</v>
      </c>
      <c r="N31" s="293">
        <f>IND.2023!BN31</f>
        <v>0</v>
      </c>
      <c r="O31" s="48">
        <f>IND.2023!BO31</f>
        <v>0</v>
      </c>
      <c r="P31" s="49">
        <f t="shared" si="5"/>
        <v>0</v>
      </c>
      <c r="Q31" s="294">
        <f t="shared" si="6"/>
        <v>0</v>
      </c>
      <c r="R31" s="83">
        <v>0</v>
      </c>
      <c r="S31" s="53">
        <f t="shared" si="7"/>
        <v>-1</v>
      </c>
      <c r="T31" s="80">
        <v>0</v>
      </c>
      <c r="U31" s="53">
        <f t="shared" si="8"/>
        <v>0</v>
      </c>
      <c r="V31" s="83">
        <v>0</v>
      </c>
      <c r="W31" s="53">
        <f t="shared" si="9"/>
        <v>-1</v>
      </c>
      <c r="X31" s="80">
        <v>0</v>
      </c>
      <c r="Y31" s="53">
        <f t="shared" si="10"/>
        <v>0</v>
      </c>
    </row>
    <row r="32" spans="1:25" x14ac:dyDescent="0.25">
      <c r="A32" s="54" t="s">
        <v>69</v>
      </c>
      <c r="B32" s="47">
        <f>IND.2023!BN33</f>
        <v>0</v>
      </c>
      <c r="C32" s="48">
        <f>IND.2023!BO33</f>
        <v>0</v>
      </c>
      <c r="D32" s="49">
        <f t="shared" si="0"/>
        <v>0</v>
      </c>
      <c r="E32" s="65">
        <f t="shared" si="0"/>
        <v>0</v>
      </c>
      <c r="F32" s="72">
        <v>0</v>
      </c>
      <c r="G32" s="73">
        <f t="shared" si="1"/>
        <v>-1</v>
      </c>
      <c r="H32" s="68">
        <v>0</v>
      </c>
      <c r="I32" s="77">
        <f t="shared" si="2"/>
        <v>0</v>
      </c>
      <c r="J32" s="83">
        <v>0</v>
      </c>
      <c r="K32" s="53">
        <f t="shared" si="3"/>
        <v>-1</v>
      </c>
      <c r="L32" s="80">
        <v>0</v>
      </c>
      <c r="M32" s="53">
        <f t="shared" si="4"/>
        <v>0</v>
      </c>
      <c r="N32" s="293">
        <f>IND.2023!BN34</f>
        <v>0</v>
      </c>
      <c r="O32" s="48">
        <f>IND.2023!BO34</f>
        <v>0</v>
      </c>
      <c r="P32" s="49">
        <f t="shared" si="5"/>
        <v>0</v>
      </c>
      <c r="Q32" s="294">
        <f t="shared" si="6"/>
        <v>0</v>
      </c>
      <c r="R32" s="83">
        <v>0</v>
      </c>
      <c r="S32" s="53">
        <f t="shared" si="7"/>
        <v>-1</v>
      </c>
      <c r="T32" s="80">
        <v>0</v>
      </c>
      <c r="U32" s="53">
        <f t="shared" si="8"/>
        <v>0</v>
      </c>
      <c r="V32" s="83">
        <v>0</v>
      </c>
      <c r="W32" s="53">
        <f t="shared" si="9"/>
        <v>-1</v>
      </c>
      <c r="X32" s="80">
        <v>0</v>
      </c>
      <c r="Y32" s="53">
        <f t="shared" si="10"/>
        <v>0</v>
      </c>
    </row>
    <row r="33" spans="1:25" x14ac:dyDescent="0.25">
      <c r="A33" s="54" t="s">
        <v>191</v>
      </c>
      <c r="B33" s="47">
        <f>IND.2023!BN37</f>
        <v>0</v>
      </c>
      <c r="C33" s="48">
        <f>IND.2023!BO37</f>
        <v>0</v>
      </c>
      <c r="D33" s="49">
        <f t="shared" si="0"/>
        <v>0</v>
      </c>
      <c r="E33" s="65">
        <f t="shared" si="0"/>
        <v>0</v>
      </c>
      <c r="F33" s="72">
        <v>0</v>
      </c>
      <c r="G33" s="73">
        <f t="shared" si="1"/>
        <v>-1</v>
      </c>
      <c r="H33" s="68">
        <v>0</v>
      </c>
      <c r="I33" s="77">
        <f t="shared" si="2"/>
        <v>0</v>
      </c>
      <c r="J33" s="83">
        <v>0</v>
      </c>
      <c r="K33" s="53">
        <f t="shared" si="3"/>
        <v>-1</v>
      </c>
      <c r="L33" s="80">
        <v>0</v>
      </c>
      <c r="M33" s="53">
        <f t="shared" si="4"/>
        <v>0</v>
      </c>
      <c r="N33" s="293">
        <f>IND.2023!BN39</f>
        <v>0</v>
      </c>
      <c r="O33" s="48">
        <f>IND.2023!BO39</f>
        <v>0</v>
      </c>
      <c r="P33" s="49">
        <f t="shared" si="5"/>
        <v>0</v>
      </c>
      <c r="Q33" s="294">
        <f t="shared" si="6"/>
        <v>0</v>
      </c>
      <c r="R33" s="83">
        <v>0</v>
      </c>
      <c r="S33" s="53">
        <f t="shared" si="7"/>
        <v>-1</v>
      </c>
      <c r="T33" s="80">
        <v>0</v>
      </c>
      <c r="U33" s="53">
        <f t="shared" si="8"/>
        <v>0</v>
      </c>
      <c r="V33" s="83">
        <v>0</v>
      </c>
      <c r="W33" s="53">
        <f t="shared" si="9"/>
        <v>-1</v>
      </c>
      <c r="X33" s="80">
        <v>0</v>
      </c>
      <c r="Y33" s="53">
        <f t="shared" si="10"/>
        <v>0</v>
      </c>
    </row>
    <row r="34" spans="1:25" x14ac:dyDescent="0.25">
      <c r="A34" s="54" t="s">
        <v>70</v>
      </c>
      <c r="B34" s="295"/>
      <c r="C34" s="296"/>
      <c r="D34" s="297"/>
      <c r="E34" s="298"/>
      <c r="F34" s="299"/>
      <c r="G34" s="300"/>
      <c r="H34" s="301"/>
      <c r="I34" s="302"/>
      <c r="J34" s="303"/>
      <c r="K34" s="304"/>
      <c r="L34" s="305"/>
      <c r="M34" s="304"/>
      <c r="N34" s="293">
        <f>IND.2023!BN44</f>
        <v>0</v>
      </c>
      <c r="O34" s="48">
        <f>IND.2023!BO44</f>
        <v>0</v>
      </c>
      <c r="P34" s="49">
        <f t="shared" si="5"/>
        <v>0</v>
      </c>
      <c r="Q34" s="294">
        <f t="shared" si="6"/>
        <v>0</v>
      </c>
      <c r="R34" s="83">
        <v>0</v>
      </c>
      <c r="S34" s="53">
        <f t="shared" si="7"/>
        <v>-1</v>
      </c>
      <c r="T34" s="80">
        <v>0</v>
      </c>
      <c r="U34" s="53">
        <f t="shared" si="8"/>
        <v>0</v>
      </c>
      <c r="V34" s="83">
        <v>0</v>
      </c>
      <c r="W34" s="53">
        <f t="shared" si="9"/>
        <v>-1</v>
      </c>
      <c r="X34" s="80">
        <v>0</v>
      </c>
      <c r="Y34" s="53">
        <f t="shared" si="10"/>
        <v>0</v>
      </c>
    </row>
    <row r="35" spans="1:25" ht="16.5" thickBot="1" x14ac:dyDescent="0.3">
      <c r="A35" s="55" t="s">
        <v>96</v>
      </c>
      <c r="B35" s="56">
        <f>IND.2023!BN49</f>
        <v>0</v>
      </c>
      <c r="C35" s="57">
        <f>IND.2023!BO49</f>
        <v>0</v>
      </c>
      <c r="D35" s="58">
        <f t="shared" si="0"/>
        <v>0</v>
      </c>
      <c r="E35" s="66">
        <f t="shared" si="0"/>
        <v>0</v>
      </c>
      <c r="F35" s="74">
        <v>0</v>
      </c>
      <c r="G35" s="75">
        <f t="shared" si="1"/>
        <v>-1</v>
      </c>
      <c r="H35" s="69">
        <v>0</v>
      </c>
      <c r="I35" s="78">
        <f t="shared" si="2"/>
        <v>0</v>
      </c>
      <c r="J35" s="84">
        <v>0</v>
      </c>
      <c r="K35" s="59">
        <f t="shared" si="3"/>
        <v>-1</v>
      </c>
      <c r="L35" s="81">
        <v>0</v>
      </c>
      <c r="M35" s="59">
        <f t="shared" si="4"/>
        <v>0</v>
      </c>
      <c r="N35" s="306"/>
      <c r="O35" s="307"/>
      <c r="P35" s="308"/>
      <c r="Q35" s="309"/>
      <c r="R35" s="310"/>
      <c r="S35" s="311"/>
      <c r="T35" s="312"/>
      <c r="U35" s="311"/>
      <c r="V35" s="310"/>
      <c r="W35" s="311"/>
      <c r="X35" s="312"/>
      <c r="Y35" s="311"/>
    </row>
    <row r="36" spans="1:25" x14ac:dyDescent="0.25">
      <c r="A36" s="43"/>
    </row>
  </sheetData>
  <mergeCells count="12">
    <mergeCell ref="V24:W24"/>
    <mergeCell ref="X24:Y24"/>
    <mergeCell ref="G23:I23"/>
    <mergeCell ref="K23:M23"/>
    <mergeCell ref="S23:U23"/>
    <mergeCell ref="W23:Y23"/>
    <mergeCell ref="T24:U24"/>
    <mergeCell ref="F24:G24"/>
    <mergeCell ref="H24:I24"/>
    <mergeCell ref="J24:K24"/>
    <mergeCell ref="L24:M24"/>
    <mergeCell ref="R24:S24"/>
  </mergeCells>
  <pageMargins left="0.7" right="0.7" top="0.75" bottom="0.75" header="0.3" footer="0.3"/>
  <ignoredErrors>
    <ignoredError sqref="N29:O29"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4"/>
  <sheetViews>
    <sheetView topLeftCell="A5" workbookViewId="0">
      <selection activeCell="B5" sqref="B5"/>
    </sheetView>
  </sheetViews>
  <sheetFormatPr baseColWidth="10" defaultRowHeight="15" x14ac:dyDescent="0.25"/>
  <cols>
    <col min="3" max="3" width="13.42578125" customWidth="1"/>
    <col min="4" max="4" width="14.28515625" customWidth="1"/>
  </cols>
  <sheetData>
    <row r="1" spans="2:4" x14ac:dyDescent="0.25">
      <c r="B1" t="s">
        <v>108</v>
      </c>
    </row>
    <row r="2" spans="2:4" x14ac:dyDescent="0.25">
      <c r="B2" t="s">
        <v>110</v>
      </c>
    </row>
    <row r="4" spans="2:4" x14ac:dyDescent="0.25">
      <c r="B4" s="123">
        <f>15/((28+34)/2)</f>
        <v>0.4838709677419355</v>
      </c>
    </row>
    <row r="5" spans="2:4" x14ac:dyDescent="0.25">
      <c r="B5" s="124">
        <f>((15+22)/2)/28</f>
        <v>0.6607142857142857</v>
      </c>
    </row>
    <row r="8" spans="2:4" x14ac:dyDescent="0.25">
      <c r="C8" s="142" t="s">
        <v>132</v>
      </c>
      <c r="D8" s="142" t="s">
        <v>131</v>
      </c>
    </row>
    <row r="9" spans="2:4" x14ac:dyDescent="0.25">
      <c r="B9" s="141" t="s">
        <v>127</v>
      </c>
      <c r="C9" s="140">
        <v>0.15</v>
      </c>
      <c r="D9" s="140">
        <v>0.05</v>
      </c>
    </row>
    <row r="10" spans="2:4" x14ac:dyDescent="0.25">
      <c r="B10" s="141" t="s">
        <v>122</v>
      </c>
      <c r="C10" s="139"/>
      <c r="D10" s="140">
        <v>0.05</v>
      </c>
    </row>
    <row r="11" spans="2:4" x14ac:dyDescent="0.25">
      <c r="B11" s="141" t="s">
        <v>123</v>
      </c>
      <c r="C11" s="140">
        <v>0.1</v>
      </c>
      <c r="D11" s="140">
        <v>0.03</v>
      </c>
    </row>
    <row r="12" spans="2:4" x14ac:dyDescent="0.25">
      <c r="B12" s="141" t="s">
        <v>124</v>
      </c>
      <c r="C12" s="140">
        <v>0.1</v>
      </c>
      <c r="D12" s="140">
        <v>0.03</v>
      </c>
    </row>
    <row r="13" spans="2:4" x14ac:dyDescent="0.25">
      <c r="B13" s="141" t="s">
        <v>125</v>
      </c>
      <c r="C13" s="139"/>
      <c r="D13" s="140">
        <v>0.02</v>
      </c>
    </row>
    <row r="14" spans="2:4" x14ac:dyDescent="0.25">
      <c r="B14" s="141" t="s">
        <v>126</v>
      </c>
      <c r="C14" s="140">
        <v>0.1</v>
      </c>
      <c r="D14" s="140">
        <v>0.03</v>
      </c>
    </row>
    <row r="15" spans="2:4" x14ac:dyDescent="0.25">
      <c r="B15" s="141" t="s">
        <v>128</v>
      </c>
      <c r="C15" s="140">
        <v>0.1</v>
      </c>
      <c r="D15" s="140">
        <v>0.03</v>
      </c>
    </row>
    <row r="16" spans="2:4" x14ac:dyDescent="0.25">
      <c r="B16" s="141" t="s">
        <v>129</v>
      </c>
      <c r="C16" s="140">
        <v>0.1</v>
      </c>
      <c r="D16" s="140">
        <v>0.03</v>
      </c>
    </row>
    <row r="17" spans="2:4" x14ac:dyDescent="0.25">
      <c r="B17" s="141" t="s">
        <v>130</v>
      </c>
      <c r="C17" s="140">
        <v>0.05</v>
      </c>
      <c r="D17" s="140">
        <v>0.03</v>
      </c>
    </row>
    <row r="18" spans="2:4" x14ac:dyDescent="0.25">
      <c r="C18" s="139">
        <f>SUM(C9:C17)</f>
        <v>0.7</v>
      </c>
      <c r="D18" s="139">
        <f>SUM(D9:D17)</f>
        <v>0.30000000000000004</v>
      </c>
    </row>
    <row r="19" spans="2:4" x14ac:dyDescent="0.25">
      <c r="C19" s="696">
        <f>SUM(C18:D18)</f>
        <v>1</v>
      </c>
      <c r="D19" s="697"/>
    </row>
    <row r="20" spans="2:4" x14ac:dyDescent="0.25">
      <c r="C20" s="143">
        <f>(C18-C24)</f>
        <v>0</v>
      </c>
      <c r="D20" s="143">
        <f>(D18-D24)</f>
        <v>5.5511151231257827E-17</v>
      </c>
    </row>
    <row r="24" spans="2:4" x14ac:dyDescent="0.25">
      <c r="C24" s="143">
        <v>0.7</v>
      </c>
      <c r="D24" s="143">
        <v>0.3</v>
      </c>
    </row>
  </sheetData>
  <mergeCells count="1">
    <mergeCell ref="C19:D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IND.2023</vt:lpstr>
      <vt:lpstr>TABLERO DE INDICADORES</vt:lpstr>
      <vt:lpstr>VALORACIONES</vt:lpstr>
      <vt:lpstr>IND.2023!Área_de_impresión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Cardona</dc:creator>
  <cp:lastModifiedBy>ZFIP_Comercial</cp:lastModifiedBy>
  <cp:lastPrinted>2019-11-25T16:26:46Z</cp:lastPrinted>
  <dcterms:created xsi:type="dcterms:W3CDTF">2018-12-11T15:59:20Z</dcterms:created>
  <dcterms:modified xsi:type="dcterms:W3CDTF">2023-05-15T20:56:05Z</dcterms:modified>
</cp:coreProperties>
</file>