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Matriz de indicadores\"/>
    </mc:Choice>
  </mc:AlternateContent>
  <bookViews>
    <workbookView xWindow="0" yWindow="0" windowWidth="20490" windowHeight="9045" activeTab="2"/>
  </bookViews>
  <sheets>
    <sheet name="2017" sheetId="3" r:id="rId1"/>
    <sheet name="2018" sheetId="1" r:id="rId2"/>
    <sheet name="2019" sheetId="4" r:id="rId3"/>
    <sheet name="Hoja1" sheetId="2" r:id="rId4"/>
  </sheets>
  <definedNames>
    <definedName name="_xlnm._FilterDatabase" localSheetId="0" hidden="1">'2017'!$B$5:$X$32</definedName>
    <definedName name="_xlnm._FilterDatabase" localSheetId="1" hidden="1">'2018'!$B$5:$AJ$35</definedName>
    <definedName name="_xlnm._FilterDatabase" localSheetId="2" hidden="1">'2019'!$B$5:$AJ$38</definedName>
    <definedName name="_xlnm.Print_Area" localSheetId="0">'2017'!$B$1:$X$34</definedName>
    <definedName name="_xlnm.Print_Area" localSheetId="1">'2018'!$B$1:$AJ$37</definedName>
    <definedName name="_xlnm.Print_Area" localSheetId="2">'2019'!$B$29:$U$40</definedName>
    <definedName name="Print_Area" localSheetId="0">'2017'!$B$5:$X$32</definedName>
    <definedName name="Print_Area" localSheetId="1">'2018'!$B$5:$AJ$35</definedName>
    <definedName name="Print_Area" localSheetId="2">'2019'!$B$5:$AJ$38</definedName>
    <definedName name="Print_Titles" localSheetId="0">'2017'!$5:$5</definedName>
    <definedName name="Print_Titles" localSheetId="1">'2018'!$5:$5</definedName>
    <definedName name="Print_Titles" localSheetId="2">'2019'!$5:$5</definedName>
    <definedName name="Z_39E449B2_4B50_4787_AE51_2EDA48A7C982_.wvu.Cols" localSheetId="0" hidden="1">'2017'!#REF!</definedName>
    <definedName name="Z_39E449B2_4B50_4787_AE51_2EDA48A7C982_.wvu.Cols" localSheetId="1" hidden="1">'2018'!#REF!</definedName>
    <definedName name="Z_39E449B2_4B50_4787_AE51_2EDA48A7C982_.wvu.Cols" localSheetId="2" hidden="1">'2019'!#REF!</definedName>
    <definedName name="Z_39E449B2_4B50_4787_AE51_2EDA48A7C982_.wvu.FilterData" localSheetId="0" hidden="1">'2017'!$B$5:$X$32</definedName>
    <definedName name="Z_39E449B2_4B50_4787_AE51_2EDA48A7C982_.wvu.FilterData" localSheetId="1" hidden="1">'2018'!$B$5:$AJ$35</definedName>
    <definedName name="Z_39E449B2_4B50_4787_AE51_2EDA48A7C982_.wvu.FilterData" localSheetId="2" hidden="1">'2019'!$B$5:$AJ$38</definedName>
    <definedName name="Z_39E449B2_4B50_4787_AE51_2EDA48A7C982_.wvu.PrintArea" localSheetId="0" hidden="1">'2017'!$B$5:$X$32</definedName>
    <definedName name="Z_39E449B2_4B50_4787_AE51_2EDA48A7C982_.wvu.PrintArea" localSheetId="1" hidden="1">'2018'!$B$5:$AJ$35</definedName>
    <definedName name="Z_39E449B2_4B50_4787_AE51_2EDA48A7C982_.wvu.PrintArea" localSheetId="2" hidden="1">'2019'!$B$5:$AJ$38</definedName>
    <definedName name="Z_39E449B2_4B50_4787_AE51_2EDA48A7C982_.wvu.PrintTitles" localSheetId="0" hidden="1">'2017'!$5:$5</definedName>
    <definedName name="Z_39E449B2_4B50_4787_AE51_2EDA48A7C982_.wvu.PrintTitles" localSheetId="1" hidden="1">'2018'!$5:$5</definedName>
    <definedName name="Z_39E449B2_4B50_4787_AE51_2EDA48A7C982_.wvu.PrintTitles" localSheetId="2" hidden="1">'2019'!$5:$5</definedName>
  </definedNames>
  <calcPr calcId="152511"/>
  <customWorkbookViews>
    <customWorkbookView name="SIG JANO - Vista personalizada" guid="{39E449B2-4B50-4787-AE51-2EDA48A7C982}" mergeInterval="0" personalView="1" maximized="1" xWindow="-8" yWindow="-8" windowWidth="1936" windowHeight="1056" activeSheetId="1"/>
  </customWorkbookViews>
</workbook>
</file>

<file path=xl/calcChain.xml><?xml version="1.0" encoding="utf-8"?>
<calcChain xmlns="http://schemas.openxmlformats.org/spreadsheetml/2006/main">
  <c r="AJ37" i="4" l="1"/>
  <c r="AJ18" i="4"/>
  <c r="AH36" i="4"/>
  <c r="AF36" i="4"/>
  <c r="AD36" i="4"/>
  <c r="AB36" i="4"/>
  <c r="Z36" i="4"/>
  <c r="X36" i="4"/>
  <c r="AJ33" i="4"/>
  <c r="W33" i="4"/>
  <c r="I36" i="4"/>
  <c r="AJ7" i="4"/>
  <c r="AB18" i="4"/>
  <c r="V18" i="4"/>
  <c r="T18" i="4"/>
  <c r="R18" i="4"/>
  <c r="P18" i="4"/>
  <c r="N18" i="4"/>
  <c r="L18" i="4"/>
  <c r="I18" i="4"/>
  <c r="I37" i="4" s="1"/>
  <c r="AJ34" i="4"/>
  <c r="AJ29" i="4" l="1"/>
  <c r="V28" i="4"/>
  <c r="Z18" i="4"/>
  <c r="X18" i="4"/>
  <c r="AD18" i="4" l="1"/>
  <c r="AF18" i="4"/>
  <c r="AH18" i="4"/>
  <c r="AJ8" i="4"/>
  <c r="AJ6" i="4"/>
  <c r="AJ32" i="4" l="1"/>
  <c r="AJ18" i="1"/>
  <c r="AJ31" i="1" l="1"/>
  <c r="AJ20" i="4" l="1"/>
  <c r="AJ21" i="4"/>
  <c r="AJ22" i="4"/>
  <c r="AJ23" i="4"/>
  <c r="AJ24" i="4"/>
  <c r="AJ25" i="4"/>
  <c r="AJ26" i="4"/>
  <c r="AJ19" i="4"/>
  <c r="AJ9" i="4"/>
  <c r="AJ10" i="4"/>
  <c r="AJ11" i="4"/>
  <c r="AJ12" i="4"/>
  <c r="AJ13" i="4"/>
  <c r="AJ14" i="4"/>
  <c r="AJ15" i="4"/>
  <c r="AJ16" i="4"/>
  <c r="AJ17" i="4"/>
  <c r="AD34" i="1" l="1"/>
  <c r="AF34" i="1"/>
  <c r="Z34" i="1"/>
  <c r="Z18" i="1"/>
  <c r="AB18" i="1"/>
  <c r="AD18" i="1"/>
  <c r="AF18" i="1"/>
  <c r="AH18" i="1"/>
  <c r="X18" i="1"/>
  <c r="Z25" i="1"/>
  <c r="AB25" i="1"/>
  <c r="AD25" i="1"/>
  <c r="AF25" i="1"/>
  <c r="AH25" i="1"/>
  <c r="X25" i="1"/>
  <c r="AJ29" i="1" l="1"/>
  <c r="AJ26" i="1"/>
  <c r="AI26" i="1"/>
  <c r="AG26" i="1"/>
  <c r="AE26" i="1"/>
  <c r="AC26" i="1"/>
  <c r="AA26" i="1"/>
  <c r="Y26" i="1"/>
  <c r="M26" i="1"/>
  <c r="M29" i="4" l="1"/>
  <c r="O29" i="4"/>
  <c r="Q29" i="4"/>
  <c r="S29" i="4"/>
  <c r="U29" i="4"/>
  <c r="W29" i="4"/>
  <c r="AJ35" i="4"/>
  <c r="Z37" i="4"/>
  <c r="J19" i="4"/>
  <c r="L28" i="4"/>
  <c r="N28" i="4"/>
  <c r="P28" i="4"/>
  <c r="AJ28" i="4" s="1"/>
  <c r="R28" i="4"/>
  <c r="T28" i="4"/>
  <c r="AH37" i="4"/>
  <c r="AF37" i="4"/>
  <c r="AD37" i="4"/>
  <c r="AB37" i="4"/>
  <c r="X37" i="4"/>
  <c r="J33" i="4"/>
  <c r="J30" i="4"/>
  <c r="J29" i="4"/>
  <c r="I28" i="4"/>
  <c r="AJ27" i="4" l="1"/>
  <c r="R36" i="4"/>
  <c r="R37" i="4" s="1"/>
  <c r="T36" i="4"/>
  <c r="T37" i="4" s="1"/>
  <c r="P36" i="4"/>
  <c r="L36" i="4"/>
  <c r="L37" i="4" s="1"/>
  <c r="V36" i="4"/>
  <c r="V37" i="4" s="1"/>
  <c r="N36" i="4"/>
  <c r="N37" i="4" s="1"/>
  <c r="P37" i="4"/>
  <c r="AJ32" i="1"/>
  <c r="J29" i="1"/>
  <c r="W27" i="1"/>
  <c r="J27" i="1"/>
  <c r="V25" i="1"/>
  <c r="P25" i="1"/>
  <c r="AJ12" i="1"/>
  <c r="AJ13" i="1"/>
  <c r="AJ14" i="1"/>
  <c r="V18" i="1"/>
  <c r="P18" i="1"/>
  <c r="AJ27" i="1" l="1"/>
  <c r="AJ36" i="4"/>
  <c r="W31" i="1"/>
  <c r="J26" i="1"/>
  <c r="W26" i="1"/>
  <c r="V33" i="1" l="1"/>
  <c r="U31" i="1"/>
  <c r="S31" i="1"/>
  <c r="Q31" i="1"/>
  <c r="O31" i="1"/>
  <c r="M31" i="1"/>
  <c r="J31" i="1"/>
  <c r="T25" i="1" l="1"/>
  <c r="AJ25" i="1" s="1"/>
  <c r="R25" i="1"/>
  <c r="N25" i="1"/>
  <c r="L25" i="1"/>
  <c r="T18" i="1"/>
  <c r="R18" i="1"/>
  <c r="N18" i="1"/>
  <c r="L18" i="1"/>
  <c r="J30" i="1"/>
  <c r="J19" i="1"/>
  <c r="I25" i="1" s="1"/>
  <c r="J6" i="1"/>
  <c r="I18" i="1" s="1"/>
  <c r="I33" i="1" l="1"/>
  <c r="U26" i="1"/>
  <c r="T33" i="1" s="1"/>
  <c r="S26" i="1"/>
  <c r="Q26" i="1"/>
  <c r="P33" i="1" s="1"/>
  <c r="O26" i="1"/>
  <c r="N33" i="1" s="1"/>
  <c r="L33" i="1"/>
  <c r="R33" i="1" l="1"/>
  <c r="R34" i="1" s="1"/>
  <c r="L34" i="1"/>
  <c r="T34" i="1"/>
  <c r="P34" i="1"/>
  <c r="V30" i="3"/>
  <c r="U30" i="3"/>
  <c r="T30" i="3"/>
  <c r="S30" i="3"/>
  <c r="R30" i="3"/>
  <c r="Q30" i="3"/>
  <c r="P30" i="3"/>
  <c r="O30" i="3"/>
  <c r="N30" i="3"/>
  <c r="M30" i="3"/>
  <c r="L30" i="3"/>
  <c r="K30" i="3"/>
  <c r="I30" i="3"/>
  <c r="W28" i="3"/>
  <c r="W25" i="3"/>
  <c r="W24" i="3"/>
  <c r="W23" i="3"/>
  <c r="V22" i="3"/>
  <c r="S22" i="3"/>
  <c r="Q22" i="3"/>
  <c r="P22" i="3"/>
  <c r="M22" i="3"/>
  <c r="K22" i="3"/>
  <c r="I22" i="3"/>
  <c r="W21" i="3"/>
  <c r="W20" i="3"/>
  <c r="W19" i="3"/>
  <c r="W18" i="3"/>
  <c r="W17" i="3"/>
  <c r="W16" i="3"/>
  <c r="V15" i="3"/>
  <c r="U15" i="3"/>
  <c r="T15" i="3"/>
  <c r="S15" i="3"/>
  <c r="R15" i="3"/>
  <c r="Q15" i="3"/>
  <c r="P15" i="3"/>
  <c r="O15" i="3"/>
  <c r="N15" i="3"/>
  <c r="M15" i="3"/>
  <c r="L15" i="3"/>
  <c r="K15" i="3"/>
  <c r="I15" i="3"/>
  <c r="W14" i="3"/>
  <c r="W13" i="3"/>
  <c r="W12" i="3"/>
  <c r="W11" i="3"/>
  <c r="W10" i="3"/>
  <c r="W9" i="3"/>
  <c r="W8" i="3"/>
  <c r="W7" i="3"/>
  <c r="W6" i="3"/>
  <c r="AJ33" i="1" l="1"/>
  <c r="W22" i="3"/>
  <c r="N34" i="1"/>
  <c r="AJ34" i="1"/>
  <c r="S31" i="3"/>
  <c r="W30" i="3"/>
  <c r="I31" i="3"/>
  <c r="V31" i="3"/>
  <c r="Q31" i="3"/>
  <c r="P31" i="3"/>
  <c r="M31" i="3"/>
  <c r="W15" i="3"/>
  <c r="K31" i="3"/>
  <c r="W31" i="3" l="1"/>
  <c r="AJ11" i="1"/>
  <c r="AJ15" i="1"/>
  <c r="AJ8" i="1"/>
  <c r="AJ9" i="1"/>
  <c r="AJ10" i="1"/>
  <c r="AJ16" i="1"/>
  <c r="AJ17" i="1"/>
  <c r="AJ6" i="1"/>
  <c r="AJ7" i="1"/>
  <c r="AJ21" i="1" l="1"/>
  <c r="AJ20" i="1"/>
  <c r="E6" i="2" l="1"/>
  <c r="F6" i="2"/>
  <c r="D6" i="2"/>
  <c r="C6" i="2"/>
  <c r="B6" i="2"/>
  <c r="AJ22" i="1"/>
  <c r="AJ24" i="1"/>
  <c r="AJ23" i="1"/>
  <c r="I34" i="1"/>
  <c r="AH33" i="1"/>
  <c r="AF33" i="1"/>
  <c r="AD33" i="1"/>
  <c r="AB33" i="1"/>
  <c r="Z33" i="1"/>
  <c r="X33" i="1"/>
  <c r="V34" i="1" l="1"/>
  <c r="AB34" i="1"/>
  <c r="AH34" i="1"/>
  <c r="X34" i="1"/>
</calcChain>
</file>

<file path=xl/comments1.xml><?xml version="1.0" encoding="utf-8"?>
<comments xmlns="http://schemas.openxmlformats.org/spreadsheetml/2006/main">
  <authors>
    <author>ZFIP-SIG</author>
  </authors>
  <commentList>
    <comment ref="V7" authorId="0" shapeId="0">
      <text>
        <r>
          <rPr>
            <b/>
            <sz val="9"/>
            <color indexed="81"/>
            <rFont val="Tahoma"/>
            <charset val="1"/>
          </rPr>
          <t>ZFIP-SIG:</t>
        </r>
        <r>
          <rPr>
            <sz val="9"/>
            <color indexed="81"/>
            <rFont val="Tahoma"/>
            <charset val="1"/>
          </rPr>
          <t xml:space="preserve">
ENTRA EN MODIFICACIÓN EL INDICADOR, POR TAL RAZON NO SE PRESENTARA</t>
        </r>
      </text>
    </comment>
    <comment ref="AH8" authorId="0" shapeId="0">
      <text>
        <r>
          <rPr>
            <b/>
            <sz val="9"/>
            <color indexed="81"/>
            <rFont val="Tahoma"/>
            <charset val="1"/>
          </rPr>
          <t>ZFIP-SIG:</t>
        </r>
        <r>
          <rPr>
            <sz val="9"/>
            <color indexed="81"/>
            <rFont val="Tahoma"/>
            <charset val="1"/>
          </rPr>
          <t xml:space="preserve">
No se presentaron los indicadores de este procesos dado a retiro de la compañía del lider del mismo.</t>
        </r>
      </text>
    </comment>
    <comment ref="AH9" authorId="0" shapeId="0">
      <text>
        <r>
          <rPr>
            <b/>
            <sz val="9"/>
            <color indexed="81"/>
            <rFont val="Tahoma"/>
            <charset val="1"/>
          </rPr>
          <t>ZFIP-SIG:</t>
        </r>
        <r>
          <rPr>
            <sz val="9"/>
            <color indexed="81"/>
            <rFont val="Tahoma"/>
            <charset val="1"/>
          </rPr>
          <t xml:space="preserve">
No se presentaron los indicadores de este procesos dado a retiro de la compañía del lider del mismo.</t>
        </r>
      </text>
    </comment>
    <comment ref="L10" authorId="0" shapeId="0">
      <text>
        <r>
          <rPr>
            <b/>
            <sz val="9"/>
            <color indexed="81"/>
            <rFont val="Tahoma"/>
            <charset val="1"/>
          </rPr>
          <t>ZFIP-SIG:</t>
        </r>
        <r>
          <rPr>
            <sz val="9"/>
            <color indexed="81"/>
            <rFont val="Tahoma"/>
            <charset val="1"/>
          </rPr>
          <t xml:space="preserve">
No se presentaron PQRS</t>
        </r>
      </text>
    </comment>
    <comment ref="V10" authorId="0" shapeId="0">
      <text>
        <r>
          <rPr>
            <b/>
            <sz val="9"/>
            <color indexed="81"/>
            <rFont val="Tahoma"/>
            <charset val="1"/>
          </rPr>
          <t>ZFIP-SIG:</t>
        </r>
        <r>
          <rPr>
            <sz val="9"/>
            <color indexed="81"/>
            <rFont val="Tahoma"/>
            <charset val="1"/>
          </rPr>
          <t xml:space="preserve">
No se presentaron PQRS</t>
        </r>
      </text>
    </comment>
    <comment ref="X10" authorId="0" shapeId="0">
      <text>
        <r>
          <rPr>
            <b/>
            <sz val="9"/>
            <color indexed="81"/>
            <rFont val="Tahoma"/>
            <charset val="1"/>
          </rPr>
          <t>ZFIP-SIG:</t>
        </r>
        <r>
          <rPr>
            <sz val="9"/>
            <color indexed="81"/>
            <rFont val="Tahoma"/>
            <charset val="1"/>
          </rPr>
          <t xml:space="preserve">
No se presentaron PQRS</t>
        </r>
      </text>
    </comment>
    <comment ref="AB10" authorId="0" shapeId="0">
      <text>
        <r>
          <rPr>
            <b/>
            <sz val="9"/>
            <color indexed="81"/>
            <rFont val="Tahoma"/>
            <charset val="1"/>
          </rPr>
          <t>ZFIP-SIG:</t>
        </r>
        <r>
          <rPr>
            <sz val="9"/>
            <color indexed="81"/>
            <rFont val="Tahoma"/>
            <charset val="1"/>
          </rPr>
          <t xml:space="preserve">
No se presentaron PQRS</t>
        </r>
      </text>
    </comment>
    <comment ref="AF10" authorId="0" shapeId="0">
      <text>
        <r>
          <rPr>
            <b/>
            <sz val="9"/>
            <color indexed="81"/>
            <rFont val="Tahoma"/>
            <charset val="1"/>
          </rPr>
          <t>ZFIP-SIG:</t>
        </r>
        <r>
          <rPr>
            <sz val="9"/>
            <color indexed="81"/>
            <rFont val="Tahoma"/>
            <charset val="1"/>
          </rPr>
          <t xml:space="preserve">
No se presentaron los indicadores de este procesos dado a retiro de la compañía del lider del mismo.</t>
        </r>
      </text>
    </comment>
    <comment ref="AH10" authorId="0" shapeId="0">
      <text>
        <r>
          <rPr>
            <b/>
            <sz val="9"/>
            <color indexed="81"/>
            <rFont val="Tahoma"/>
            <charset val="1"/>
          </rPr>
          <t>ZFIP-SIG:</t>
        </r>
        <r>
          <rPr>
            <sz val="9"/>
            <color indexed="81"/>
            <rFont val="Tahoma"/>
            <charset val="1"/>
          </rPr>
          <t xml:space="preserve">
No se presentaron los indicadores de este procesos dado a retiro de la compañía del lider del mismo.</t>
        </r>
      </text>
    </comment>
    <comment ref="AH11" authorId="0" shapeId="0">
      <text>
        <r>
          <rPr>
            <b/>
            <sz val="9"/>
            <color indexed="81"/>
            <rFont val="Tahoma"/>
            <charset val="1"/>
          </rPr>
          <t>ZFIP-SIG:</t>
        </r>
        <r>
          <rPr>
            <sz val="9"/>
            <color indexed="81"/>
            <rFont val="Tahoma"/>
            <charset val="1"/>
          </rPr>
          <t xml:space="preserve">
No se presentaron los indicadores de este procesos dado a retiro de la compañía del lider del mismo.</t>
        </r>
      </text>
    </comment>
    <comment ref="P12" authorId="0" shapeId="0">
      <text>
        <r>
          <rPr>
            <b/>
            <sz val="9"/>
            <color indexed="81"/>
            <rFont val="Tahoma"/>
            <family val="2"/>
          </rPr>
          <t>ZFIP-SIG:</t>
        </r>
        <r>
          <rPr>
            <sz val="9"/>
            <color indexed="81"/>
            <rFont val="Tahoma"/>
            <family val="2"/>
          </rPr>
          <t xml:space="preserve">
No se presentaron reportes </t>
        </r>
      </text>
    </comment>
    <comment ref="AB12" authorId="0" shapeId="0">
      <text>
        <r>
          <rPr>
            <b/>
            <sz val="9"/>
            <color indexed="81"/>
            <rFont val="Tahoma"/>
            <family val="2"/>
          </rPr>
          <t>ZFIP-SIG:</t>
        </r>
        <r>
          <rPr>
            <sz val="9"/>
            <color indexed="81"/>
            <rFont val="Tahoma"/>
            <family val="2"/>
          </rPr>
          <t xml:space="preserve">
No se presentaron reportes</t>
        </r>
      </text>
    </comment>
    <comment ref="P13" authorId="0" shapeId="0">
      <text>
        <r>
          <rPr>
            <b/>
            <sz val="9"/>
            <color indexed="81"/>
            <rFont val="Tahoma"/>
            <family val="2"/>
          </rPr>
          <t>ZFIP-SIG:</t>
        </r>
        <r>
          <rPr>
            <sz val="9"/>
            <color indexed="81"/>
            <rFont val="Tahoma"/>
            <family val="2"/>
          </rPr>
          <t xml:space="preserve">
No se presentaron reportes </t>
        </r>
      </text>
    </comment>
    <comment ref="AB13" authorId="0" shapeId="0">
      <text>
        <r>
          <rPr>
            <b/>
            <sz val="9"/>
            <color indexed="81"/>
            <rFont val="Tahoma"/>
            <family val="2"/>
          </rPr>
          <t>ZFIP-SIG:</t>
        </r>
        <r>
          <rPr>
            <sz val="9"/>
            <color indexed="81"/>
            <rFont val="Tahoma"/>
            <family val="2"/>
          </rPr>
          <t xml:space="preserve">
No  se presentaron reportes</t>
        </r>
      </text>
    </comment>
    <comment ref="P14" authorId="0" shapeId="0">
      <text>
        <r>
          <rPr>
            <b/>
            <sz val="9"/>
            <color indexed="81"/>
            <rFont val="Tahoma"/>
            <family val="2"/>
          </rPr>
          <t>ZFIP-SIG:</t>
        </r>
        <r>
          <rPr>
            <sz val="9"/>
            <color indexed="81"/>
            <rFont val="Tahoma"/>
            <family val="2"/>
          </rPr>
          <t xml:space="preserve">
No se presentaron reportes </t>
        </r>
      </text>
    </comment>
    <comment ref="AB14" authorId="0" shapeId="0">
      <text>
        <r>
          <rPr>
            <b/>
            <sz val="9"/>
            <color indexed="81"/>
            <rFont val="Tahoma"/>
            <family val="2"/>
          </rPr>
          <t>ZFIP-SIG:</t>
        </r>
        <r>
          <rPr>
            <sz val="9"/>
            <color indexed="81"/>
            <rFont val="Tahoma"/>
            <family val="2"/>
          </rPr>
          <t xml:space="preserve">
No  se presentaron reportes</t>
        </r>
      </text>
    </comment>
  </commentList>
</comments>
</file>

<file path=xl/comments2.xml><?xml version="1.0" encoding="utf-8"?>
<comments xmlns="http://schemas.openxmlformats.org/spreadsheetml/2006/main">
  <authors>
    <author>ZFIP-SIG</author>
  </authors>
  <commentList>
    <comment ref="V7" authorId="0" shapeId="0">
      <text>
        <r>
          <rPr>
            <b/>
            <sz val="9"/>
            <color indexed="81"/>
            <rFont val="Tahoma"/>
            <family val="2"/>
          </rPr>
          <t>ZFIP-SIG:</t>
        </r>
        <r>
          <rPr>
            <sz val="9"/>
            <color indexed="81"/>
            <rFont val="Tahoma"/>
            <family val="2"/>
          </rPr>
          <t xml:space="preserve">
se inciará a medir desdes este mes.</t>
        </r>
      </text>
    </comment>
    <comment ref="AF9" authorId="0" shapeId="0">
      <text>
        <r>
          <rPr>
            <b/>
            <sz val="9"/>
            <color indexed="81"/>
            <rFont val="Tahoma"/>
            <family val="2"/>
          </rPr>
          <t>ZFIP-SIG:</t>
        </r>
        <r>
          <rPr>
            <sz val="9"/>
            <color indexed="81"/>
            <rFont val="Tahoma"/>
            <family val="2"/>
          </rPr>
          <t xml:space="preserve">
Cambio de indicador </t>
        </r>
      </text>
    </comment>
    <comment ref="L10" authorId="0" shapeId="0">
      <text>
        <r>
          <rPr>
            <b/>
            <sz val="9"/>
            <color indexed="81"/>
            <rFont val="Tahoma"/>
            <charset val="1"/>
          </rPr>
          <t>ZFIP-SIG:</t>
        </r>
        <r>
          <rPr>
            <sz val="9"/>
            <color indexed="81"/>
            <rFont val="Tahoma"/>
            <charset val="1"/>
          </rPr>
          <t xml:space="preserve">
no se contabiliza por ausencia del encargado del cargo.</t>
        </r>
      </text>
    </comment>
    <comment ref="N10" authorId="0" shapeId="0">
      <text>
        <r>
          <rPr>
            <b/>
            <sz val="9"/>
            <color indexed="81"/>
            <rFont val="Tahoma"/>
            <charset val="1"/>
          </rPr>
          <t>ZFIP-SIG:</t>
        </r>
        <r>
          <rPr>
            <sz val="9"/>
            <color indexed="81"/>
            <rFont val="Tahoma"/>
            <charset val="1"/>
          </rPr>
          <t xml:space="preserve">
no se contabiliza por ausencia del encargado del cargo.</t>
        </r>
      </text>
    </comment>
    <comment ref="AF10" authorId="0" shapeId="0">
      <text>
        <r>
          <rPr>
            <b/>
            <sz val="9"/>
            <color indexed="81"/>
            <rFont val="Tahoma"/>
            <family val="2"/>
          </rPr>
          <t>ZFIP-SIG:</t>
        </r>
        <r>
          <rPr>
            <sz val="9"/>
            <color indexed="81"/>
            <rFont val="Tahoma"/>
            <family val="2"/>
          </rPr>
          <t xml:space="preserve">
Cambio de formula por cambio en el anterior indicador </t>
        </r>
      </text>
    </comment>
    <comment ref="AF11" authorId="0" shapeId="0">
      <text>
        <r>
          <rPr>
            <b/>
            <sz val="9"/>
            <color indexed="81"/>
            <rFont val="Tahoma"/>
            <family val="2"/>
          </rPr>
          <t>ZFIP-SIG:</t>
        </r>
        <r>
          <rPr>
            <sz val="9"/>
            <color indexed="81"/>
            <rFont val="Tahoma"/>
            <family val="2"/>
          </rPr>
          <t xml:space="preserve">
Cambio con las modificaciones anteriores </t>
        </r>
      </text>
    </comment>
    <comment ref="V12" authorId="0" shapeId="0">
      <text>
        <r>
          <rPr>
            <b/>
            <sz val="9"/>
            <color indexed="81"/>
            <rFont val="Tahoma"/>
            <family val="2"/>
          </rPr>
          <t>ZFIP-SIG:</t>
        </r>
        <r>
          <rPr>
            <sz val="9"/>
            <color indexed="81"/>
            <rFont val="Tahoma"/>
            <family val="2"/>
          </rPr>
          <t xml:space="preserve">
No se presentaron SNC durante el 2do trimestre del año.</t>
        </r>
      </text>
    </comment>
    <comment ref="AF12" authorId="0" shapeId="0">
      <text>
        <r>
          <rPr>
            <b/>
            <sz val="9"/>
            <color indexed="81"/>
            <rFont val="Tahoma"/>
            <family val="2"/>
          </rPr>
          <t>ZFIP-SIG:</t>
        </r>
        <r>
          <rPr>
            <sz val="9"/>
            <color indexed="81"/>
            <rFont val="Tahoma"/>
            <family val="2"/>
          </rPr>
          <t xml:space="preserve">
No se presentaron reportes</t>
        </r>
      </text>
    </comment>
    <comment ref="V13" authorId="0" shapeId="0">
      <text>
        <r>
          <rPr>
            <b/>
            <sz val="9"/>
            <color indexed="81"/>
            <rFont val="Tahoma"/>
            <family val="2"/>
          </rPr>
          <t>ZFIP-SIG:</t>
        </r>
        <r>
          <rPr>
            <sz val="9"/>
            <color indexed="81"/>
            <rFont val="Tahoma"/>
            <family val="2"/>
          </rPr>
          <t xml:space="preserve">
No se presentaron SNC durante el 2do trimestre del año.</t>
        </r>
      </text>
    </comment>
    <comment ref="AF13" authorId="0" shapeId="0">
      <text>
        <r>
          <rPr>
            <b/>
            <sz val="9"/>
            <color indexed="81"/>
            <rFont val="Tahoma"/>
            <family val="2"/>
          </rPr>
          <t>ZFIP-SIG:</t>
        </r>
        <r>
          <rPr>
            <sz val="9"/>
            <color indexed="81"/>
            <rFont val="Tahoma"/>
            <family val="2"/>
          </rPr>
          <t xml:space="preserve">
No se presentaron reportes</t>
        </r>
      </text>
    </comment>
    <comment ref="V14" authorId="0" shapeId="0">
      <text>
        <r>
          <rPr>
            <b/>
            <sz val="9"/>
            <color indexed="81"/>
            <rFont val="Tahoma"/>
            <family val="2"/>
          </rPr>
          <t>ZFIP-SIG:</t>
        </r>
        <r>
          <rPr>
            <sz val="9"/>
            <color indexed="81"/>
            <rFont val="Tahoma"/>
            <family val="2"/>
          </rPr>
          <t xml:space="preserve">
No se presentaron SNC durante el 2do trimestre del año.</t>
        </r>
      </text>
    </comment>
    <comment ref="AF14" authorId="0" shapeId="0">
      <text>
        <r>
          <rPr>
            <b/>
            <sz val="9"/>
            <color indexed="81"/>
            <rFont val="Tahoma"/>
            <family val="2"/>
          </rPr>
          <t>ZFIP-SIG:</t>
        </r>
        <r>
          <rPr>
            <sz val="9"/>
            <color indexed="81"/>
            <rFont val="Tahoma"/>
            <family val="2"/>
          </rPr>
          <t xml:space="preserve">
No se presentaron reportes</t>
        </r>
      </text>
    </comment>
    <comment ref="R24" authorId="0" shapeId="0">
      <text>
        <r>
          <rPr>
            <b/>
            <sz val="9"/>
            <color indexed="81"/>
            <rFont val="Tahoma"/>
            <charset val="1"/>
          </rPr>
          <t>ZFIP-SIG:</t>
        </r>
        <r>
          <rPr>
            <sz val="9"/>
            <color indexed="81"/>
            <rFont val="Tahoma"/>
            <charset val="1"/>
          </rPr>
          <t xml:space="preserve">
SE INICA LA MEDICIÓN DESDE ESTE MES.</t>
        </r>
      </text>
    </comment>
    <comment ref="N25" authorId="0" shapeId="0">
      <text>
        <r>
          <rPr>
            <b/>
            <sz val="9"/>
            <color indexed="81"/>
            <rFont val="Tahoma"/>
            <charset val="1"/>
          </rPr>
          <t>ZFIP-SIG:</t>
        </r>
        <r>
          <rPr>
            <sz val="9"/>
            <color indexed="81"/>
            <rFont val="Tahoma"/>
            <charset val="1"/>
          </rPr>
          <t xml:space="preserve">
SE INICIA A MEDIR DESDE ESTE MES
</t>
        </r>
      </text>
    </comment>
    <comment ref="X34" authorId="0" shapeId="0">
      <text>
        <r>
          <rPr>
            <b/>
            <sz val="9"/>
            <color indexed="81"/>
            <rFont val="Tahoma"/>
            <charset val="1"/>
          </rPr>
          <t>ZFIP-SIG:</t>
        </r>
        <r>
          <rPr>
            <sz val="9"/>
            <color indexed="81"/>
            <rFont val="Tahoma"/>
            <charset val="1"/>
          </rPr>
          <t xml:space="preserve">
cambia la fórmula teniendo en cuenta para el cumplimiento de la meta debe ser 70% o mas en la suma de la cartera a+b del total de la misma.</t>
        </r>
      </text>
    </comment>
    <comment ref="H35" authorId="0" shapeId="0">
      <text>
        <r>
          <rPr>
            <b/>
            <sz val="9"/>
            <color indexed="81"/>
            <rFont val="Tahoma"/>
            <charset val="1"/>
          </rPr>
          <t>ZFIP-SIG:</t>
        </r>
        <r>
          <rPr>
            <sz val="9"/>
            <color indexed="81"/>
            <rFont val="Tahoma"/>
            <charset val="1"/>
          </rPr>
          <t xml:space="preserve">
BASC + ESTANDAR 5.0.2= 49 NUMERALES
ISO 28000= 19 NUMERALES
ISO 9001: 59 NUMERALES</t>
        </r>
      </text>
    </comment>
    <comment ref="V35" authorId="0" shapeId="0">
      <text>
        <r>
          <rPr>
            <b/>
            <sz val="9"/>
            <color indexed="81"/>
            <rFont val="Tahoma"/>
            <charset val="1"/>
          </rPr>
          <t>ZFIP-SIG:</t>
        </r>
        <r>
          <rPr>
            <sz val="9"/>
            <color indexed="81"/>
            <rFont val="Tahoma"/>
            <charset val="1"/>
          </rPr>
          <t xml:space="preserve">
BASC + ESTANDAR 5.0.2 (49) + ISO 28000 (19)= 68</t>
        </r>
      </text>
    </comment>
    <comment ref="X35" authorId="0" shapeId="0">
      <text>
        <r>
          <rPr>
            <b/>
            <sz val="9"/>
            <color indexed="81"/>
            <rFont val="Tahoma"/>
            <charset val="1"/>
          </rPr>
          <t>ZFIP-SIG:</t>
        </r>
        <r>
          <rPr>
            <sz val="9"/>
            <color indexed="81"/>
            <rFont val="Tahoma"/>
            <charset val="1"/>
          </rPr>
          <t xml:space="preserve">
ISO 9001: 59
</t>
        </r>
      </text>
    </comment>
  </commentList>
</comments>
</file>

<file path=xl/sharedStrings.xml><?xml version="1.0" encoding="utf-8"?>
<sst xmlns="http://schemas.openxmlformats.org/spreadsheetml/2006/main" count="446" uniqueCount="182">
  <si>
    <t>OBJETIVO</t>
  </si>
  <si>
    <t>FORMULA</t>
  </si>
  <si>
    <t>META</t>
  </si>
  <si>
    <t>FRECUENCIA</t>
  </si>
  <si>
    <t>RESULTADO</t>
  </si>
  <si>
    <t>% CUMPLIMIENTO</t>
  </si>
  <si>
    <t>Mensual</t>
  </si>
  <si>
    <t>DIRECTRIZ</t>
  </si>
  <si>
    <t>INDICADOR</t>
  </si>
  <si>
    <t>PROCESO</t>
  </si>
  <si>
    <t>ANUAL</t>
  </si>
  <si>
    <t>Trimestral</t>
  </si>
  <si>
    <t>CUMPLIMIENTO DE OBJETIVO</t>
  </si>
  <si>
    <t>PREVENCION DE ACTIVIDADES ILICITAS</t>
  </si>
  <si>
    <t>SIG</t>
  </si>
  <si>
    <t>OBJETIVO DEL INDICADOR</t>
  </si>
  <si>
    <t>CONTABILIDAD Y FINANAZAS</t>
  </si>
  <si>
    <t xml:space="preserve">MANTENIMIENTO PREVENTIVO </t>
  </si>
  <si>
    <t>El objetivo de este indicador es presentar gráficamente de manera semestral la calificación de nuevos Usuarios y/o vinculación de nuevas Empresas a la Zona Franca Internacional.</t>
  </si>
  <si>
    <t>Representar de manera gráfica las P.Q.R.S. radicadas mes a mes.</t>
  </si>
  <si>
    <t>USUARIO CALIFICADO Y EMPRESAS VINCULADAS</t>
  </si>
  <si>
    <t>Semestral</t>
  </si>
  <si>
    <t>Controlar los mantenimientos preventivos (evitando de esta manera la materialización de daños)  realizados por el proceso de Tecnología e Informática.</t>
  </si>
  <si>
    <t xml:space="preserve">Contar con prácticas de seguridad eficientes que
eviten el riesgo en el desarrollo de las operaciones al interior de la Zona
Franca Internacional de Pereira por actividades ilícitas como robo,
contrabando, narcotráfico, lavado de activos, terrorismo, entre otros,
procurando la mejora continua del sistema de seguridad.
</t>
  </si>
  <si>
    <t>Demostrar la capacidad que tiene la Zona Franca Internacional de
Pereira, para proporcionar servicios que cumplan los requerimientos de
sus clientes, aumentando de esta manera la satisfacción de los mismos.</t>
  </si>
  <si>
    <t>Alcanzar y mantener un ambiente de trabajo sano y seguro, en la Zona
Franca Internacional de Pereira, evitando posibles afectaciones en la
salud de los empleados y a terceros, a través de la implementación,
mantenimiento y mejora continua de un sistema de gestión de
seguridad y salud en el trabajo, y una cultura organizacional enmarcada
en la prevención y el autocuidado.</t>
  </si>
  <si>
    <t>ENFERMEDAD</t>
  </si>
  <si>
    <t>ROTACIÓN DE PERSONAL</t>
  </si>
  <si>
    <t>Mejorar el nivel de eficacia del sistema integrado de gestión.</t>
  </si>
  <si>
    <t xml:space="preserve">comprometidos con el bienestar y la seguridad de los colaboradores a través de la prevención de accidentes y enfermedades laborales; </t>
  </si>
  <si>
    <t>generando desarrollo económico y sostenibilidad, que conlleven a una mejor calidad de vida para nuestros grupos de interés;</t>
  </si>
  <si>
    <t xml:space="preserve">garantizando la seguridad que permita prevenir, controlar y neutralizar los riesgos y amenazas que se puedan presentar por actividades ilícitas; </t>
  </si>
  <si>
    <t xml:space="preserve"> SOPORTE TÉCNICO</t>
  </si>
  <si>
    <t>Medir la acción de respuesta a las solicitudes de soporte técnico presentadas por los colaboradores de la ZFIP-UO</t>
  </si>
  <si>
    <t>Medir la accion de respuesta a las solicitudes legales.</t>
  </si>
  <si>
    <t xml:space="preserve">VERIFICACAION DE ANTECEDENTES DE ASOCIADOS DE NEGOCIOS CRÍTICOS
</t>
  </si>
  <si>
    <t>CARTERA</t>
  </si>
  <si>
    <t>EN CONSTRUCCION</t>
  </si>
  <si>
    <t xml:space="preserve">Evidenciar a través de la medición el estado de la seguridad física interna y externa de la ZFIP. </t>
  </si>
  <si>
    <t>SATISFACCIÓN DEL CLIENTE</t>
  </si>
  <si>
    <t>SEGURIDAD INTERNA</t>
  </si>
  <si>
    <t>SEGURIDAD  EXTERNA</t>
  </si>
  <si>
    <t>EFICACIA EN LAS SOLICITUDES LEGALES</t>
  </si>
  <si>
    <t>cantidada de solicitudes recibidas* cantidad de solicitudes solucionadas / 100</t>
  </si>
  <si>
    <t>mantenimiento programado*mantenimiento realizado / 100</t>
  </si>
  <si>
    <t>cantidad de solicitudes de soporte * cantidad solicitudes ejecutadas / 100</t>
  </si>
  <si>
    <t>cantidadad total de PQRS radicadas * cantidadad de PQRS solucionadas / 100</t>
  </si>
  <si>
    <t>cantidad de empresas con solicitud de calificacaion* cantidad de empresas calificadas / 100</t>
  </si>
  <si>
    <t>Evaluar el estado de las básculas de vehículos de carga 80460FE D sentido de ingresos e IND560 PDX/VTS200 sentido de salidas, por medio de la evaluación cualitativa contenida en el mantenimiento predictivo como lista de chequeo, el cual define la necesidad de implementar o no acciones de mantenimiento preventivo, correctivo y/o calibración.</t>
  </si>
  <si>
    <t>MANTENIMIENTO PREVENTIVO DE BÁSCULAS</t>
  </si>
  <si>
    <t>cumplimiento lista de chequeo</t>
  </si>
  <si>
    <t>CONFIABILIDAD DE INVENTARIOS</t>
  </si>
  <si>
    <t>Verificar un adecuado manejo de los inventarios y controlar que las actividades desarrolladas por los usuarios correspondan a aquellas para las cuales fueron calificadas</t>
  </si>
  <si>
    <t>Verificar que la aprobación de FMM se realice en el tiempo previsto</t>
  </si>
  <si>
    <t>INDICADOR DE OPORTUNIDAD</t>
  </si>
  <si>
    <t>(operaciones aprobadas que cumplen en oportunidad / total operaciones aprobadas)*100%</t>
  </si>
  <si>
    <t>(Cantidad encontrada física de la muesra / Cantidad Muestra Total )*100%</t>
  </si>
  <si>
    <t>medir el recaudo oportuno de la cartera generada por la facturación de los servicios prestados.</t>
  </si>
  <si>
    <t>en contruccion</t>
  </si>
  <si>
    <t>valor total de cartera según programa contable</t>
  </si>
  <si>
    <t>Sumatoria de puntuación diaria / Sumatoria del mes *100</t>
  </si>
  <si>
    <t>Establecer las condiciones generales en las cuales se enmarca la
implementación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</si>
  <si>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RESPONSABLE DE ACTUALIZACION: COORDINADOR SIG</t>
  </si>
  <si>
    <t>FECHA DE ACTUALIZACION: 09/06/2017</t>
  </si>
  <si>
    <t>CÓDIGO</t>
  </si>
  <si>
    <t>F. APROBACIÓN</t>
  </si>
  <si>
    <t>FO-GG-01</t>
  </si>
  <si>
    <t xml:space="preserve">MATRIZ DE INDICADORES </t>
  </si>
  <si>
    <t xml:space="preserve">VERSIÓN </t>
  </si>
  <si>
    <t xml:space="preserve">PÁGINA </t>
  </si>
  <si>
    <t>CUMPLIMIENTO DE LA POLITICA DEL SIG</t>
  </si>
  <si>
    <t>1 de 2</t>
  </si>
  <si>
    <t>La Zona Franca Internacional de Pereira S.A.S. Usuario Operador de Zonas Francas es una organización dedicada a desarrollar con eficiencia y competitividad los servicios enmarcados dentro del régimen de zonas francas,desarrollando estándares de calidad, infraestructura y tecnología óptimos para satisfacer de manera oportuna las necesidades de los clientes, forjando vínculos de fidelidad y confianza;</t>
  </si>
  <si>
    <t>GESTIÓN COMERCIAL Y SERVICIO AL CLIENTE</t>
  </si>
  <si>
    <t>P.Q.R.S. RADICADAS - AÑO 2018</t>
  </si>
  <si>
    <t xml:space="preserve"> Nuevos negocios</t>
  </si>
  <si>
    <t xml:space="preserve">El objetivo de este indicador es mostrar la efectividad que tienen nuestras propuestas comerciales. </t>
  </si>
  <si>
    <t xml:space="preserve"> #Nuevos negocios/ # de propuestas comerciales.</t>
  </si>
  <si>
    <t>CALIFICACION DE PQRS POR PROCESO</t>
  </si>
  <si>
    <t>El objetivo de este indicador es mostrar la calificación que dan los usuarios a las PQRS atendidas por cada proceso.</t>
  </si>
  <si>
    <t>Promedio de las calificaciones</t>
  </si>
  <si>
    <t># DE PQRS CON RESPUESTA OPORTUNA.</t>
  </si>
  <si>
    <t>El objetivo de este indicador es demostrar la efectividad de respuesta que tienen los procesos En atender las PQRS, en los tiempos que estan establecidos en el PR-CL-17.</t>
  </si>
  <si>
    <t># PQRS con respuesta oportuna/# total de PQRS</t>
  </si>
  <si>
    <t xml:space="preserve">trimestral </t>
  </si>
  <si>
    <t># DE PQRS CERRADAS</t>
  </si>
  <si>
    <t>El objetivo de este indicador es mostrar la cantidad de PQRS que fueron cerradas en el trimestre.</t>
  </si>
  <si>
    <t># PQRS cerradas /# total de PQRS</t>
  </si>
  <si>
    <t>GESTIÓN DE OPERACIONES</t>
  </si>
  <si>
    <t>GESTIÓN TECNOLOGÍA E INFORMÁTICA</t>
  </si>
  <si>
    <t xml:space="preserve">GESTIÓN JURIDICA YPH </t>
  </si>
  <si>
    <t xml:space="preserve">GESTIÓN JURIDICA Y PH </t>
  </si>
  <si>
    <t>GESTIÓN TÉCNICA</t>
  </si>
  <si>
    <t>AUSENTISMO LABORAL POR TODA CAUSA</t>
  </si>
  <si>
    <t xml:space="preserve">Medir ausentismo laboral dentro de la organizaciòn por toda causa  dentro de la organización. </t>
  </si>
  <si>
    <t>No. de horas de ausencia por toda causa/No. total horas que deben ser trabajadas*100</t>
  </si>
  <si>
    <t>AUSENTISMO POR ACCIDENTE DE TRABAJO</t>
  </si>
  <si>
    <t xml:space="preserve">Medir el ausentismo presentado dentro de la organización a causa de Accidentes de Trabajo. </t>
  </si>
  <si>
    <t>No de ausencia por AT/ No trabajadores *100</t>
  </si>
  <si>
    <t>Anual</t>
  </si>
  <si>
    <t>Identificar patologìa dominante en las incapacidad de los colaboradores.</t>
  </si>
  <si>
    <t>Tipo de enfermedad presentada/No de trabajadores * 100</t>
  </si>
  <si>
    <t>Indicador cualitativo</t>
  </si>
  <si>
    <t>PROGRAMA DE CAPACITACIÓN</t>
  </si>
  <si>
    <t>Conocer el cumplimiento a la capacitaciones realizadas en la Zona Franca Internacional de Pereira, establecido en el plan anual de fomación.</t>
  </si>
  <si>
    <t>No de capacitaciones realizadas / total capacitaciones programadas * 100</t>
  </si>
  <si>
    <t>Prorporcionalidad retiro - ingreso personal y motivo de retiro.</t>
  </si>
  <si>
    <t>No de retirados en el mes / total personal activo durante el mes</t>
  </si>
  <si>
    <t>GESTIÓN ADMINISTRATIVA</t>
  </si>
  <si>
    <t xml:space="preserve">SISTEMA INTEGRADO DE GESTIÓN </t>
  </si>
  <si>
    <r>
      <t xml:space="preserve"> Medir la eficacia</t>
    </r>
    <r>
      <rPr>
        <sz val="10"/>
        <color rgb="FFFF0000"/>
        <rFont val="Calibri"/>
        <family val="2"/>
        <scheme val="minor"/>
      </rPr>
      <t xml:space="preserve"> </t>
    </r>
    <r>
      <rPr>
        <sz val="10"/>
        <rFont val="Calibri"/>
        <family val="2"/>
        <scheme val="minor"/>
      </rPr>
      <t xml:space="preserve">del sistema de gestión por medio de la certificación, siendo esta determinante del mismo. </t>
    </r>
  </si>
  <si>
    <t>EFICACIA DEL SISTEMA DE GESTIÓN</t>
  </si>
  <si>
    <t xml:space="preserve">Anual </t>
  </si>
  <si>
    <t xml:space="preserve">Total de asociados criticos * Ente de Control </t>
  </si>
  <si>
    <t xml:space="preserve">Demostrar la verificación de antecedentes de asociados criticos ante las listas internacionales y entes de control, esperando que el resultado arroje sin antecedentes. </t>
  </si>
  <si>
    <t>EFECTIVIDAD DEL SISTEMA DE GESTIÓN</t>
  </si>
  <si>
    <t xml:space="preserve">Numerales exigidos en cumplimiento/ Numerales no conformes *100 = 100% </t>
  </si>
  <si>
    <r>
      <t xml:space="preserve"> Medir la eficacia</t>
    </r>
    <r>
      <rPr>
        <sz val="10"/>
        <color rgb="FFFF0000"/>
        <rFont val="Calibri"/>
        <family val="2"/>
        <scheme val="minor"/>
      </rPr>
      <t xml:space="preserve"> </t>
    </r>
    <r>
      <rPr>
        <sz val="10"/>
        <rFont val="Calibri"/>
        <family val="2"/>
        <scheme val="minor"/>
      </rPr>
      <t>de los procesos por medio de las auditorias internas y externas que son realizadas en la Zona Franca Internacional de Pereira, para asegurar de manera confiable el cumplimiento del sistema integrado de gestión.</t>
    </r>
  </si>
  <si>
    <t>VALORACION EN SISTEMA</t>
  </si>
  <si>
    <t xml:space="preserve">En Restructuración </t>
  </si>
  <si>
    <t xml:space="preserve">En restructuración </t>
  </si>
  <si>
    <t>sumatoria de valores de las categorias de cartera A, B y C /valor total de cartera mensual*100</t>
  </si>
  <si>
    <t xml:space="preserve">Medir el recaudo oportuno de la cartera generada por la facturación de los servicios prestados. </t>
  </si>
  <si>
    <t xml:space="preserve">FECHA DE 
IMPLEMENTACIÓN </t>
  </si>
  <si>
    <t xml:space="preserve">FECHA DE 
ACTUALIZACIÓN </t>
  </si>
  <si>
    <t>Establecer las condiciones generales en las cuales se enmarca el mantenimiento de los Sistema de Gestión de la Zona Franca
Internacional de Pereira S.A.S. Usuario Operador, con el propósito de
garantizar adecuados niveles seguridad, calidad y control en la
prestación de sus servicios, para lograr la satisfacción de las
necesidades de los grupos de interés de parque industrial.</t>
  </si>
  <si>
    <t>USUARIO CALIFICADOS Y EMPRESAS VINCULADAS</t>
  </si>
  <si>
    <t xml:space="preserve">Total de verificados * Ente de Control </t>
  </si>
  <si>
    <t># DE SNC CERRADOS</t>
  </si>
  <si>
    <t xml:space="preserve">SNC. RADICADOS </t>
  </si>
  <si>
    <t>SNC CON RESPUESTA OPORTUNA.</t>
  </si>
  <si>
    <t xml:space="preserve">demostrar la efectividad de respuesta que tienen los procesos En atender las PQRS, en los tiempos que estan establecidos en el procedimiento PR-CL-19 Servicio No Conforme. </t>
  </si>
  <si>
    <t>cantidadad total de SNC  radicadas * cantidadad de SNC solucionadas / 100</t>
  </si>
  <si>
    <t>Representar de manera gráfica los SNC. radicados mes a mes.</t>
  </si>
  <si>
    <t>cantidadad total de SNC  radicados * cantidadad de SNC  solucionados / 100</t>
  </si>
  <si>
    <t>Mostrar la cantidad de PQRS que fueron cerradas en el trimestre.</t>
  </si>
  <si>
    <t># SNC cerradas /# total de SNC</t>
  </si>
  <si>
    <t xml:space="preserve">Trimestral </t>
  </si>
  <si>
    <t>SEGURIDAD  EXTERNA ETAPA 1</t>
  </si>
  <si>
    <t>SEGURIDAD  EXTERNA ETAPA 2</t>
  </si>
  <si>
    <t>Sumatoria de puntuación semanal *100 / 6</t>
  </si>
  <si>
    <t>P.Q.R.S. RADICADAS - AÑO 2019</t>
  </si>
  <si>
    <t xml:space="preserve">cantidadad total de PQRS radicadas </t>
  </si>
  <si>
    <t xml:space="preserve">Demostrar la efectividad de respuesta que tienen los procesos En atender las PQRS, en los tiempos que estan establecidos en el procedimiento PR-CL-19 Servicio No Conforme. </t>
  </si>
  <si>
    <t>GESTIÓN DE PQRS</t>
  </si>
  <si>
    <t>Este indicador muestra el estado en el que se encuentran las PQRS, ya que algunas de ellas pueden ser cerradas en los plazos previstos por el procedimiento PR-CSC-03, pero existen algunas de ellas que necesitan un tratamiento diferente y por lo tanto quedan en seguimiento hasta que el lider del proceso determine su cierre</t>
  </si>
  <si>
    <t xml:space="preserve"># de PQRS en seguimiento, # de PQRS cerradas. (total de PQRS anual informativo). </t>
  </si>
  <si>
    <t xml:space="preserve">Informativo </t>
  </si>
  <si>
    <t>PROGRAMA DE MANTENIMIENTO GENERAL DE LA ZFIP</t>
  </si>
  <si>
    <t>Evaluar el cumplimiento de mantenimiento, mejoramiento, monitoreo y supervision de todas las actividades asociadas a garantizar el funcionamiento y desarrollo del parque Industrial en el cumplimiento de las normas tecnicas y ambientales.</t>
  </si>
  <si>
    <t>(Actividades ejecutadas / actividades programadas) x 100</t>
  </si>
  <si>
    <t>SOPORTE TÉCNICO</t>
  </si>
  <si>
    <t>Medir la acción de respuesta a las solicitudes   o requerimientos solicitados al proceso de Gestión Técnica presentadas por los colaboradores de la ZFIP- Usuario Operador, Agrupacion ZF y demas ususarios o empresas del parque Industrial.</t>
  </si>
  <si>
    <t>(cantidad de solicitudes de soporte) / (cantidad solicitudes ejecutadas  en los tiempos establecidos)    x 100</t>
  </si>
  <si>
    <t>garantizando la seguridad que permita prevenir, controlar y neutralizar los riesgos y amenazas que se puedan presentar por actividades ilícitas, corrupción y soborno.</t>
  </si>
  <si>
    <t>Medir la acción de respuesta a las solicitudes   o requerimientos solicitados al proceso de Gestión TI presentadas por los colaboradores de la ZFIP- Usuario Operador y Agrupacion ZF.</t>
  </si>
  <si>
    <t xml:space="preserve">VERIFICACIÓN DE ANTECEDENTES DE ASOCIADOS DE NEGOCIOS CRÍTICOS
</t>
  </si>
  <si>
    <t>(cantidad solicitudes ejecutadas  en los tiempos establecidos / cantidad total de solicitudes de soporte)  x 100</t>
  </si>
  <si>
    <t>No de retirados en el periodo / total personal activo durante el periodo</t>
  </si>
  <si>
    <t>El diagnostico con mayor recurrencia es Diarrea y gastroenteritis de presunto origen infeccioso</t>
  </si>
  <si>
    <t>Oportunidad de respuesta de PQRS</t>
  </si>
  <si>
    <t>FECHA DE ACTUALIZACION: 11/01/2019</t>
  </si>
  <si>
    <t>La Zona Franca Internacional de Pereira S.A.S. Usuario Operador de Zonas Francas es una organización dedicada a desarrollar con eficiencia y competitividad los servicios enmarcados dentro del régimen de zonas francas,así como con el cumplimiento de los requisitos legales y convencionales suscritos por la organización; desarrollando estándares de calidad, infraestructura y tecnología óptimos para satisfacer de manera oportuna las necesidades de los clientes, forjando vínculos de fidelidad y confianza;</t>
  </si>
  <si>
    <t xml:space="preserve">Que junto al compromiso con la seguridad y salud, conlleven a la prevención de accidentes y enfermedades laborales; </t>
  </si>
  <si>
    <t>En completa armonía con el medio ambiente y la mejora continua de todos los procesos de la organización, generando desarrollo económico y sostenibilidad, que conlleven a una mejor calidad de vida para nuestros grupos de interés.</t>
  </si>
  <si>
    <t>Promover la mejora continua del sistema de gestión mediante el  desarrollo de actividades que integren los diferentes requisitos normativos teniendo como pilar la prevención y promoción  de la seguridad y salud, prácticas de seguridad y la eficacia de los diferentes procesos, reflejados en una cultura organizacional.</t>
  </si>
  <si>
    <t>Lograr una óptima gestión contable y financiera que asegure el uso eficiente de los recursos, mediante la generación de capital de trabajo y apoyo en la ejecución del presupuesto, sustentada en la prestación de servicios de alta calidad a las partes interesadas y que logre crear valor sostenido en la compañía</t>
  </si>
  <si>
    <t>sumatoria de valores de las categorias de cartera A y B /valor total de cartera mensual*100</t>
  </si>
  <si>
    <t>&lt;=70%</t>
  </si>
  <si>
    <t>Desarrollar estrategias con valor agregado que permitan la materialización de nuevos negocios y el reconocimiento a nivel nacional e internacional. Asegurar la calidad del servicio atendiendo adecuadamente peticiones, quejas y reclamos a nuestros grupos de interés.</t>
  </si>
  <si>
    <t>Mantener y mejorar la infraestructura tecnológica de manera que garantice la operación y la seguridad informática.</t>
  </si>
  <si>
    <t>Brindar acompañamiento  y soporte jurídico a todos los procesos de la Zona Franca Internacional de Pereira y sus partes interesadas, en el desarrollo de su misión aportando al mejoramiento de nuestro sistema de gestión.</t>
  </si>
  <si>
    <t>Garantizar el mantenimiento, conservación y seguridad de los bienes comunes de la Zona Franca Internacional de Pereira, mediante la correcta administración de los recursos, buscando siempre la satisfacción de las necesidades de las partes interesadas.</t>
  </si>
  <si>
    <t>Mantener y mejorar la infraestructura del parque industrial garantizando las condiciones operativas, ambientales y  de desarrollo continuo del mismo.</t>
  </si>
  <si>
    <t># de items en cumplimiento / # total de items evaluados * 100</t>
  </si>
  <si>
    <t>Asegurar el cumplimiento del régimen franco legal vigente en todas las operaciones realizadas por los usuarios de la Zona Franca Internacional de Pereira y dar apoyo y asesoría a nuestros usuarios en el uso del régimen franco y sus incentivos</t>
  </si>
  <si>
    <t>Proveer, desarrollar y mantener el recurso humano de la organización, generando un ambiente de trabajo cálido y seguro, en función del bienestar físico y mental de los colaboradores, para así contribuir a los objetivos de la organización.</t>
  </si>
  <si>
    <t>Aportar al mejoramiento de la calidad de vida de los grupos de interés, mediante la ejecución de actividades sociales que favorezcan el crecimiento económico, el desarrollo social y el equilibrio ambiental de la zona.</t>
  </si>
  <si>
    <t>FRECUENCIA REVISIÓN</t>
  </si>
  <si>
    <t>(total Numerales exigidos en cumplimiento - total Numerales NO conformes)= Total numerales conformes /Numerales exigidos en cumplimiento *100</t>
  </si>
  <si>
    <t>FECHA DE ACTUALIZACION: 22/07/2019</t>
  </si>
  <si>
    <t xml:space="preserve">IRP = (Nuevas contrataciones en el periodo – retiros en la organización en el periodo / Nº Trabajadores al final del periodo)  x 100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</si>
</sst>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5" x14ac:knownFonts="1">
    <font>
      <sz val="11"/>
      <color theme="1"/>
      <name val="Calibri"/>
      <family val="2"/>
      <scheme val="minor"/>
    </font>
    <font>
      <sz val="11"/>
      <color theme="1"/>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11"/>
      <color theme="1"/>
      <name val="Calibri"/>
      <family val="2"/>
      <scheme val="minor"/>
    </font>
    <font>
      <b/>
      <sz val="10"/>
      <color rgb="FF000000"/>
      <name val="Calibri"/>
      <family val="2"/>
      <scheme val="minor"/>
    </font>
    <font>
      <b/>
      <sz val="10"/>
      <color theme="1"/>
      <name val="Calibri"/>
      <family val="2"/>
      <scheme val="minor"/>
    </font>
    <font>
      <b/>
      <sz val="16"/>
      <color theme="1"/>
      <name val="Calibri"/>
      <family val="2"/>
      <scheme val="minor"/>
    </font>
    <font>
      <u/>
      <sz val="11"/>
      <color theme="10"/>
      <name val="Calibri"/>
      <family val="2"/>
      <scheme val="minor"/>
    </font>
    <font>
      <b/>
      <sz val="12"/>
      <color theme="1"/>
      <name val="Calibri"/>
      <family val="2"/>
      <scheme val="minor"/>
    </font>
    <font>
      <b/>
      <sz val="9"/>
      <color theme="1"/>
      <name val="Calibri"/>
      <family val="2"/>
      <scheme val="minor"/>
    </font>
    <font>
      <sz val="11"/>
      <name val="Calibri"/>
      <family val="2"/>
      <scheme val="minor"/>
    </font>
    <font>
      <sz val="10"/>
      <name val="Calibri"/>
      <family val="2"/>
      <scheme val="minor"/>
    </font>
    <font>
      <sz val="10"/>
      <color rgb="FFFF0000"/>
      <name val="Calibri"/>
      <family val="2"/>
      <scheme val="minor"/>
    </font>
    <font>
      <sz val="12"/>
      <color theme="1"/>
      <name val="Calibri"/>
      <family val="2"/>
      <scheme val="minor"/>
    </font>
    <font>
      <sz val="8"/>
      <name val="Arial"/>
      <family val="2"/>
    </font>
    <font>
      <b/>
      <sz val="11"/>
      <color rgb="FF000000"/>
      <name val="Arial"/>
      <family val="2"/>
    </font>
    <font>
      <b/>
      <sz val="14"/>
      <color rgb="FF000000"/>
      <name val="Arial"/>
      <family val="2"/>
    </font>
    <font>
      <sz val="11"/>
      <color rgb="FF000000"/>
      <name val="Arial"/>
      <family val="2"/>
    </font>
    <font>
      <sz val="14"/>
      <color rgb="FF00000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rgb="FFFFFF00"/>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9" fillId="0" borderId="0" applyNumberFormat="0" applyFill="0" applyBorder="0" applyAlignment="0" applyProtection="0"/>
  </cellStyleXfs>
  <cellXfs count="367">
    <xf numFmtId="0" fontId="0" fillId="0" borderId="0" xfId="0"/>
    <xf numFmtId="0" fontId="2" fillId="0" borderId="0" xfId="0" applyFont="1"/>
    <xf numFmtId="0" fontId="2" fillId="0" borderId="0" xfId="0" applyFont="1" applyAlignment="1">
      <alignment horizontal="center"/>
    </xf>
    <xf numFmtId="0" fontId="2" fillId="3" borderId="1" xfId="0" applyFont="1" applyFill="1" applyBorder="1"/>
    <xf numFmtId="9" fontId="2" fillId="0" borderId="0" xfId="1" applyFont="1" applyAlignment="1">
      <alignment horizontal="center"/>
    </xf>
    <xf numFmtId="0" fontId="2" fillId="4" borderId="1" xfId="0" applyFont="1" applyFill="1" applyBorder="1"/>
    <xf numFmtId="0" fontId="2" fillId="0" borderId="0" xfId="0" applyFont="1" applyAlignment="1">
      <alignment horizontal="center" vertical="center" wrapText="1"/>
    </xf>
    <xf numFmtId="0" fontId="8" fillId="0" borderId="0" xfId="0" applyFont="1" applyAlignment="1">
      <alignment horizontal="center"/>
    </xf>
    <xf numFmtId="0" fontId="2" fillId="2" borderId="1" xfId="0" applyFont="1" applyFill="1" applyBorder="1" applyAlignment="1">
      <alignment vertical="center"/>
    </xf>
    <xf numFmtId="9" fontId="2" fillId="2" borderId="1" xfId="0" applyNumberFormat="1" applyFont="1" applyFill="1" applyBorder="1" applyAlignment="1">
      <alignment horizontal="center" vertical="center"/>
    </xf>
    <xf numFmtId="0" fontId="0" fillId="0" borderId="0" xfId="0" applyAlignment="1">
      <alignment vertical="center"/>
    </xf>
    <xf numFmtId="9" fontId="2" fillId="3" borderId="1" xfId="1" applyFont="1" applyFill="1" applyBorder="1" applyAlignment="1">
      <alignment horizontal="center" vertical="center"/>
    </xf>
    <xf numFmtId="0" fontId="2" fillId="3" borderId="1" xfId="0" applyFont="1" applyFill="1" applyBorder="1" applyAlignment="1">
      <alignment vertical="center"/>
    </xf>
    <xf numFmtId="9" fontId="2" fillId="3" borderId="1" xfId="0" applyNumberFormat="1" applyFont="1" applyFill="1" applyBorder="1" applyAlignment="1">
      <alignment horizontal="center" vertical="center"/>
    </xf>
    <xf numFmtId="9" fontId="2" fillId="2" borderId="1" xfId="1" applyFont="1" applyFill="1" applyBorder="1" applyAlignment="1">
      <alignment horizontal="center" vertical="center"/>
    </xf>
    <xf numFmtId="9" fontId="2" fillId="2" borderId="1" xfId="0" applyNumberFormat="1" applyFont="1" applyFill="1" applyBorder="1" applyAlignment="1">
      <alignment horizontal="center" vertical="center" wrapText="1"/>
    </xf>
    <xf numFmtId="0" fontId="4" fillId="3" borderId="1" xfId="0" applyFont="1" applyFill="1" applyBorder="1" applyAlignment="1">
      <alignment vertical="center" wrapText="1" shrinkToFit="1"/>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5" borderId="0" xfId="0" applyFill="1"/>
    <xf numFmtId="0" fontId="2" fillId="4" borderId="6" xfId="0" applyFont="1" applyFill="1" applyBorder="1" applyAlignment="1">
      <alignment horizontal="center" vertical="center" wrapText="1" shrinkToFit="1"/>
    </xf>
    <xf numFmtId="0" fontId="6" fillId="4" borderId="3" xfId="0" applyFont="1" applyFill="1" applyBorder="1" applyAlignment="1">
      <alignment horizontal="center" vertical="center" wrapText="1" shrinkToFit="1"/>
    </xf>
    <xf numFmtId="0" fontId="3" fillId="4" borderId="3" xfId="0" applyFont="1" applyFill="1" applyBorder="1" applyAlignment="1">
      <alignment horizontal="center" vertical="center" wrapText="1"/>
    </xf>
    <xf numFmtId="0" fontId="11" fillId="4" borderId="1" xfId="0" applyFont="1" applyFill="1" applyBorder="1" applyAlignment="1">
      <alignment vertical="center" wrapText="1" shrinkToFit="1"/>
    </xf>
    <xf numFmtId="9" fontId="7" fillId="4" borderId="1" xfId="0" applyNumberFormat="1" applyFont="1" applyFill="1" applyBorder="1" applyAlignment="1">
      <alignment horizontal="center" vertical="center" wrapText="1"/>
    </xf>
    <xf numFmtId="9" fontId="10" fillId="4" borderId="1" xfId="1" applyNumberFormat="1" applyFont="1" applyFill="1" applyBorder="1" applyAlignment="1">
      <alignment horizontal="center" vertical="center"/>
    </xf>
    <xf numFmtId="9" fontId="2" fillId="3" borderId="3" xfId="1" applyFont="1" applyFill="1" applyBorder="1" applyAlignment="1">
      <alignment horizontal="center" vertical="center"/>
    </xf>
    <xf numFmtId="0" fontId="2" fillId="3" borderId="3" xfId="0" applyFont="1" applyFill="1" applyBorder="1" applyAlignment="1">
      <alignment vertical="center"/>
    </xf>
    <xf numFmtId="9" fontId="2" fillId="3" borderId="3" xfId="0" applyNumberFormat="1" applyFont="1" applyFill="1" applyBorder="1" applyAlignment="1">
      <alignment horizontal="center" vertical="center"/>
    </xf>
    <xf numFmtId="9" fontId="12" fillId="3" borderId="1" xfId="2" applyNumberFormat="1" applyFont="1" applyFill="1" applyBorder="1" applyAlignment="1">
      <alignment horizontal="center" vertical="center"/>
    </xf>
    <xf numFmtId="9" fontId="12" fillId="2" borderId="1" xfId="2" applyNumberFormat="1" applyFont="1" applyFill="1" applyBorder="1" applyAlignment="1">
      <alignment horizontal="center" vertical="center"/>
    </xf>
    <xf numFmtId="9" fontId="12" fillId="2" borderId="1" xfId="1" applyFont="1" applyFill="1" applyBorder="1" applyAlignment="1">
      <alignment horizontal="center" vertical="center"/>
    </xf>
    <xf numFmtId="0" fontId="13" fillId="2" borderId="1" xfId="0" applyFont="1" applyFill="1" applyBorder="1" applyAlignment="1">
      <alignment horizontal="center" vertical="center" wrapText="1"/>
    </xf>
    <xf numFmtId="164" fontId="10" fillId="4" borderId="1" xfId="1" applyNumberFormat="1" applyFont="1" applyFill="1" applyBorder="1" applyAlignment="1">
      <alignment horizontal="center" vertical="center"/>
    </xf>
    <xf numFmtId="0" fontId="8" fillId="0" borderId="11" xfId="0" applyFont="1" applyBorder="1" applyAlignment="1">
      <alignment horizontal="center"/>
    </xf>
    <xf numFmtId="0" fontId="8" fillId="0" borderId="11" xfId="0" applyFont="1" applyBorder="1" applyAlignment="1">
      <alignment horizontal="center" wrapText="1" shrinkToFit="1"/>
    </xf>
    <xf numFmtId="17" fontId="8" fillId="0" borderId="11" xfId="0" applyNumberFormat="1" applyFont="1" applyBorder="1" applyAlignment="1">
      <alignment horizontal="center"/>
    </xf>
    <xf numFmtId="0" fontId="8" fillId="0" borderId="12" xfId="0" applyFont="1" applyBorder="1" applyAlignment="1">
      <alignment horizontal="center"/>
    </xf>
    <xf numFmtId="0" fontId="2" fillId="4" borderId="3" xfId="0" applyFont="1" applyFill="1" applyBorder="1" applyAlignment="1">
      <alignment horizontal="center" vertical="center" wrapText="1"/>
    </xf>
    <xf numFmtId="0" fontId="11" fillId="4" borderId="3" xfId="0" applyFont="1" applyFill="1" applyBorder="1" applyAlignment="1">
      <alignment vertical="center" wrapText="1" shrinkToFit="1"/>
    </xf>
    <xf numFmtId="9" fontId="5" fillId="4" borderId="3" xfId="0" applyNumberFormat="1" applyFont="1" applyFill="1" applyBorder="1" applyAlignment="1">
      <alignment horizontal="center" vertical="center"/>
    </xf>
    <xf numFmtId="0" fontId="2" fillId="4" borderId="3" xfId="0" applyFont="1" applyFill="1" applyBorder="1"/>
    <xf numFmtId="0" fontId="2" fillId="3" borderId="3" xfId="0" applyFont="1" applyFill="1" applyBorder="1" applyAlignment="1">
      <alignment horizontal="center" vertical="center" wrapText="1"/>
    </xf>
    <xf numFmtId="0" fontId="13" fillId="3" borderId="1" xfId="0" applyFont="1" applyFill="1" applyBorder="1" applyAlignment="1">
      <alignment horizontal="justify" vertical="center" wrapText="1" shrinkToFit="1"/>
    </xf>
    <xf numFmtId="9" fontId="2" fillId="3" borderId="1" xfId="1" applyNumberFormat="1" applyFont="1" applyFill="1" applyBorder="1" applyAlignment="1">
      <alignment horizontal="center" vertical="center"/>
    </xf>
    <xf numFmtId="165" fontId="2" fillId="0" borderId="0" xfId="0" applyNumberFormat="1" applyFont="1" applyAlignment="1">
      <alignment horizontal="center"/>
    </xf>
    <xf numFmtId="2" fontId="2" fillId="0" borderId="0" xfId="0" applyNumberFormat="1" applyFont="1" applyAlignment="1">
      <alignment horizontal="center"/>
    </xf>
    <xf numFmtId="9" fontId="14" fillId="2" borderId="1" xfId="0" applyNumberFormat="1" applyFont="1" applyFill="1" applyBorder="1" applyAlignment="1">
      <alignment horizontal="center" vertical="center"/>
    </xf>
    <xf numFmtId="0" fontId="2" fillId="0" borderId="0" xfId="0" applyFont="1" applyAlignment="1">
      <alignment horizontal="center" vertical="center" readingOrder="1"/>
    </xf>
    <xf numFmtId="0" fontId="8" fillId="0" borderId="2" xfId="0" applyFont="1" applyBorder="1" applyAlignment="1">
      <alignment horizontal="center" vertical="center" readingOrder="1"/>
    </xf>
    <xf numFmtId="9" fontId="2" fillId="4" borderId="1" xfId="1" applyFont="1" applyFill="1" applyBorder="1" applyAlignment="1">
      <alignment horizontal="center" vertical="center"/>
    </xf>
    <xf numFmtId="0" fontId="3"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wrapText="1" shrinkToFit="1"/>
    </xf>
    <xf numFmtId="9" fontId="2" fillId="6" borderId="1" xfId="1" applyFont="1" applyFill="1" applyBorder="1" applyAlignment="1">
      <alignment horizontal="center" vertical="center"/>
    </xf>
    <xf numFmtId="0" fontId="2" fillId="6" borderId="1" xfId="0" applyFont="1" applyFill="1" applyBorder="1" applyAlignment="1">
      <alignment vertical="center"/>
    </xf>
    <xf numFmtId="9" fontId="2" fillId="6" borderId="1" xfId="0" applyNumberFormat="1" applyFont="1" applyFill="1" applyBorder="1" applyAlignment="1">
      <alignment horizontal="center" vertical="center"/>
    </xf>
    <xf numFmtId="9" fontId="2" fillId="6" borderId="3" xfId="1" applyFont="1" applyFill="1" applyBorder="1" applyAlignment="1">
      <alignment horizontal="center" vertical="center"/>
    </xf>
    <xf numFmtId="9" fontId="2" fillId="6" borderId="3" xfId="0" applyNumberFormat="1" applyFont="1" applyFill="1" applyBorder="1" applyAlignment="1">
      <alignment horizontal="center" vertical="center"/>
    </xf>
    <xf numFmtId="0" fontId="2" fillId="6" borderId="3" xfId="0" applyFont="1" applyFill="1" applyBorder="1" applyAlignment="1">
      <alignment vertical="center"/>
    </xf>
    <xf numFmtId="0" fontId="2" fillId="6" borderId="1" xfId="0" applyFont="1" applyFill="1" applyBorder="1" applyAlignment="1">
      <alignment vertical="center" wrapText="1" shrinkToFit="1"/>
    </xf>
    <xf numFmtId="0" fontId="2" fillId="6" borderId="3" xfId="0" applyFont="1" applyFill="1" applyBorder="1" applyAlignment="1">
      <alignment horizontal="center" vertical="center" wrapText="1" shrinkToFit="1"/>
    </xf>
    <xf numFmtId="9" fontId="2" fillId="7" borderId="1" xfId="1" applyFont="1" applyFill="1" applyBorder="1" applyAlignment="1">
      <alignment horizontal="center" vertical="center"/>
    </xf>
    <xf numFmtId="9" fontId="0" fillId="6" borderId="1" xfId="2" applyNumberFormat="1" applyFont="1" applyFill="1" applyBorder="1" applyAlignment="1">
      <alignment horizontal="center" vertical="center"/>
    </xf>
    <xf numFmtId="9" fontId="0" fillId="6" borderId="3" xfId="2" applyNumberFormat="1" applyFont="1" applyFill="1" applyBorder="1" applyAlignment="1">
      <alignment horizontal="center" vertical="center"/>
    </xf>
    <xf numFmtId="0" fontId="15" fillId="2" borderId="1" xfId="0" applyFont="1" applyFill="1" applyBorder="1" applyAlignment="1">
      <alignment horizontal="justify" vertical="center" wrapText="1" shrinkToFit="1"/>
    </xf>
    <xf numFmtId="9" fontId="0" fillId="0" borderId="0" xfId="1" applyFont="1"/>
    <xf numFmtId="9" fontId="14" fillId="2" borderId="1" xfId="0" applyNumberFormat="1" applyFont="1" applyFill="1" applyBorder="1" applyAlignment="1">
      <alignment horizontal="center" vertical="center" wrapText="1"/>
    </xf>
    <xf numFmtId="9" fontId="0" fillId="0" borderId="0" xfId="0" applyNumberFormat="1"/>
    <xf numFmtId="9" fontId="2" fillId="2" borderId="1" xfId="1" applyNumberFormat="1" applyFont="1" applyFill="1" applyBorder="1" applyAlignment="1">
      <alignment horizontal="center" vertical="center"/>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16" fillId="0" borderId="0" xfId="0" applyFont="1"/>
    <xf numFmtId="0" fontId="8" fillId="0" borderId="0" xfId="0" applyFont="1" applyBorder="1" applyAlignment="1">
      <alignment horizontal="center"/>
    </xf>
    <xf numFmtId="0" fontId="2" fillId="5" borderId="0" xfId="0" applyFont="1" applyFill="1" applyBorder="1"/>
    <xf numFmtId="0" fontId="6" fillId="2" borderId="3" xfId="0" applyFont="1" applyFill="1" applyBorder="1" applyAlignment="1">
      <alignment horizontal="center" vertical="center" wrapText="1" shrinkToFit="1"/>
    </xf>
    <xf numFmtId="9" fontId="10" fillId="4" borderId="3" xfId="1" applyNumberFormat="1" applyFont="1" applyFill="1" applyBorder="1" applyAlignment="1">
      <alignment horizontal="center" vertical="center"/>
    </xf>
    <xf numFmtId="0" fontId="2" fillId="3" borderId="22" xfId="0" applyFont="1" applyFill="1" applyBorder="1" applyAlignment="1">
      <alignment horizontal="center" vertical="center"/>
    </xf>
    <xf numFmtId="0" fontId="2" fillId="3" borderId="24" xfId="0" applyFont="1" applyFill="1" applyBorder="1" applyAlignment="1">
      <alignment horizontal="center" vertical="center"/>
    </xf>
    <xf numFmtId="0" fontId="2" fillId="4" borderId="25" xfId="0" applyFont="1" applyFill="1" applyBorder="1" applyAlignment="1">
      <alignment horizontal="center" vertical="center" wrapText="1" shrinkToFit="1"/>
    </xf>
    <xf numFmtId="0" fontId="0" fillId="4" borderId="24"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4" xfId="0" applyFont="1" applyFill="1" applyBorder="1" applyAlignment="1">
      <alignment horizontal="center" vertical="center"/>
    </xf>
    <xf numFmtId="9" fontId="7" fillId="4" borderId="22" xfId="0" applyNumberFormat="1" applyFont="1" applyFill="1" applyBorder="1" applyAlignment="1">
      <alignment horizontal="center" vertical="center" wrapText="1"/>
    </xf>
    <xf numFmtId="0" fontId="2" fillId="2" borderId="22" xfId="0" applyFont="1" applyFill="1" applyBorder="1" applyAlignment="1">
      <alignment horizontal="center" vertical="center"/>
    </xf>
    <xf numFmtId="0" fontId="2" fillId="8" borderId="15" xfId="0" applyFont="1" applyFill="1" applyBorder="1" applyAlignment="1">
      <alignment horizontal="center" vertical="center" wrapText="1" shrinkToFit="1"/>
    </xf>
    <xf numFmtId="0" fontId="2" fillId="8" borderId="18" xfId="0" applyFont="1" applyFill="1" applyBorder="1" applyAlignment="1">
      <alignment horizontal="center" vertical="center" wrapText="1" shrinkToFit="1"/>
    </xf>
    <xf numFmtId="0" fontId="6" fillId="8" borderId="16" xfId="0" applyFont="1" applyFill="1" applyBorder="1" applyAlignment="1">
      <alignment horizontal="center" vertical="center" wrapText="1" shrinkToFit="1"/>
    </xf>
    <xf numFmtId="0" fontId="3" fillId="8" borderId="26" xfId="0" applyFont="1" applyFill="1" applyBorder="1" applyAlignment="1">
      <alignment horizontal="center" vertical="center"/>
    </xf>
    <xf numFmtId="0" fontId="2" fillId="8" borderId="16" xfId="0" applyFont="1" applyFill="1" applyBorder="1" applyAlignment="1">
      <alignment horizontal="center" vertical="center" wrapText="1"/>
    </xf>
    <xf numFmtId="0" fontId="11" fillId="8" borderId="16" xfId="0" applyFont="1" applyFill="1" applyBorder="1" applyAlignment="1">
      <alignment vertical="center" wrapText="1" shrinkToFit="1"/>
    </xf>
    <xf numFmtId="9" fontId="7" fillId="8" borderId="16" xfId="0" applyNumberFormat="1" applyFont="1" applyFill="1" applyBorder="1" applyAlignment="1">
      <alignment horizontal="center" vertical="center" wrapText="1"/>
    </xf>
    <xf numFmtId="0" fontId="11" fillId="8" borderId="17" xfId="0" applyFont="1" applyFill="1" applyBorder="1" applyAlignment="1">
      <alignment horizontal="center" vertical="center" wrapText="1" shrinkToFit="1"/>
    </xf>
    <xf numFmtId="0" fontId="1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shrinkToFit="1"/>
    </xf>
    <xf numFmtId="0" fontId="2" fillId="3" borderId="3" xfId="0" applyFont="1" applyFill="1" applyBorder="1" applyAlignment="1">
      <alignment vertical="center" wrapText="1" shrinkToFit="1"/>
    </xf>
    <xf numFmtId="0" fontId="2" fillId="2" borderId="27" xfId="0" applyFont="1" applyFill="1" applyBorder="1" applyAlignment="1">
      <alignment horizontal="center" vertical="center" wrapText="1"/>
    </xf>
    <xf numFmtId="0" fontId="2" fillId="2" borderId="27" xfId="0" applyFont="1" applyFill="1" applyBorder="1" applyAlignment="1">
      <alignment horizontal="center" vertical="center" wrapText="1" shrinkToFit="1"/>
    </xf>
    <xf numFmtId="9" fontId="2" fillId="2" borderId="27" xfId="1" applyFont="1" applyFill="1" applyBorder="1" applyAlignment="1">
      <alignment horizontal="center" vertical="center"/>
    </xf>
    <xf numFmtId="0" fontId="2" fillId="2" borderId="28" xfId="0" applyFont="1" applyFill="1" applyBorder="1"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wrapText="1" shrinkToFit="1"/>
    </xf>
    <xf numFmtId="9" fontId="2" fillId="2" borderId="3" xfId="1" applyFont="1" applyFill="1" applyBorder="1" applyAlignment="1">
      <alignment horizontal="center" vertical="center"/>
    </xf>
    <xf numFmtId="0" fontId="2" fillId="2" borderId="24" xfId="0" applyFont="1" applyFill="1" applyBorder="1" applyAlignment="1">
      <alignment horizontal="center" vertical="center"/>
    </xf>
    <xf numFmtId="0" fontId="2" fillId="2" borderId="1" xfId="0" applyFont="1" applyFill="1" applyBorder="1" applyAlignment="1">
      <alignment horizontal="center" vertical="center" wrapText="1" shrinkToFit="1"/>
    </xf>
    <xf numFmtId="9" fontId="2" fillId="2" borderId="1" xfId="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center" wrapText="1" shrinkToFit="1"/>
    </xf>
    <xf numFmtId="9" fontId="2" fillId="2" borderId="4" xfId="1" applyFont="1" applyFill="1" applyBorder="1" applyAlignment="1">
      <alignment horizontal="center" vertical="center"/>
    </xf>
    <xf numFmtId="0" fontId="2" fillId="2" borderId="29" xfId="0" applyFont="1" applyFill="1" applyBorder="1" applyAlignment="1">
      <alignment horizontal="center" vertical="center"/>
    </xf>
    <xf numFmtId="0" fontId="15" fillId="2" borderId="1" xfId="0" applyFont="1" applyFill="1" applyBorder="1" applyAlignment="1">
      <alignment horizontal="center" vertical="center" wrapText="1" shrinkToFit="1"/>
    </xf>
    <xf numFmtId="164" fontId="12" fillId="2" borderId="1" xfId="2" applyNumberFormat="1" applyFont="1" applyFill="1" applyBorder="1" applyAlignment="1">
      <alignment horizontal="center" vertical="center" wrapText="1"/>
    </xf>
    <xf numFmtId="9" fontId="13" fillId="2" borderId="1" xfId="0" applyNumberFormat="1" applyFont="1" applyFill="1" applyBorder="1" applyAlignment="1">
      <alignment horizontal="center" vertical="center" wrapText="1"/>
    </xf>
    <xf numFmtId="0" fontId="2" fillId="2" borderId="3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31" xfId="0" applyFont="1" applyFill="1" applyBorder="1" applyAlignment="1">
      <alignment horizontal="center" vertical="center" wrapText="1"/>
    </xf>
    <xf numFmtId="0" fontId="2" fillId="2" borderId="32" xfId="0" applyFont="1" applyFill="1" applyBorder="1" applyAlignment="1">
      <alignment horizontal="center" vertical="center" wrapText="1"/>
    </xf>
    <xf numFmtId="0" fontId="18" fillId="0" borderId="7" xfId="0" applyFont="1" applyBorder="1" applyAlignment="1">
      <alignment horizontal="center" vertical="center" wrapText="1"/>
    </xf>
    <xf numFmtId="9" fontId="12" fillId="2" borderId="1" xfId="1" applyFont="1" applyFill="1" applyBorder="1" applyAlignment="1">
      <alignment horizontal="center" vertical="center"/>
    </xf>
    <xf numFmtId="9" fontId="2" fillId="3" borderId="34" xfId="1" applyFont="1" applyFill="1" applyBorder="1" applyAlignment="1">
      <alignment horizontal="center" vertical="center"/>
    </xf>
    <xf numFmtId="9" fontId="2" fillId="6" borderId="34" xfId="1" applyFont="1" applyFill="1" applyBorder="1" applyAlignment="1">
      <alignment horizontal="center" vertical="center"/>
    </xf>
    <xf numFmtId="0" fontId="2" fillId="2" borderId="34" xfId="0" applyFont="1" applyFill="1" applyBorder="1" applyAlignment="1">
      <alignment horizontal="center" vertical="center"/>
    </xf>
    <xf numFmtId="0" fontId="8" fillId="0" borderId="35" xfId="0" applyFont="1" applyBorder="1" applyAlignment="1">
      <alignment horizontal="center" wrapText="1"/>
    </xf>
    <xf numFmtId="0" fontId="8" fillId="0" borderId="11" xfId="0" applyFont="1" applyBorder="1" applyAlignment="1">
      <alignment horizontal="center" vertical="center"/>
    </xf>
    <xf numFmtId="0" fontId="2" fillId="6" borderId="14" xfId="0" applyFont="1" applyFill="1" applyBorder="1" applyAlignment="1">
      <alignment horizontal="center" vertical="center"/>
    </xf>
    <xf numFmtId="0" fontId="11" fillId="4" borderId="4" xfId="0" applyFont="1" applyFill="1" applyBorder="1" applyAlignment="1">
      <alignment vertical="center" wrapText="1" shrinkToFit="1"/>
    </xf>
    <xf numFmtId="9" fontId="7" fillId="4" borderId="39"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18" fillId="0" borderId="40" xfId="0" applyFont="1" applyBorder="1" applyAlignment="1">
      <alignment horizontal="center" vertical="center" wrapText="1"/>
    </xf>
    <xf numFmtId="0" fontId="20" fillId="0" borderId="40" xfId="0" applyNumberFormat="1" applyFont="1" applyBorder="1" applyAlignment="1">
      <alignment horizontal="center" vertical="center" wrapText="1"/>
    </xf>
    <xf numFmtId="14" fontId="20" fillId="0" borderId="7" xfId="0" applyNumberFormat="1" applyFont="1" applyBorder="1" applyAlignment="1">
      <alignment horizontal="center" vertical="center" wrapText="1"/>
    </xf>
    <xf numFmtId="0" fontId="13" fillId="3" borderId="3" xfId="0" applyFont="1" applyFill="1" applyBorder="1" applyAlignment="1">
      <alignment horizontal="center" vertical="center" wrapText="1"/>
    </xf>
    <xf numFmtId="0" fontId="13" fillId="3" borderId="3" xfId="0" applyFont="1" applyFill="1" applyBorder="1" applyAlignment="1">
      <alignment horizontal="justify" vertical="center" wrapText="1" shrinkToFit="1"/>
    </xf>
    <xf numFmtId="0" fontId="3" fillId="2" borderId="3"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8" fillId="0" borderId="7" xfId="0" applyFont="1" applyBorder="1" applyAlignment="1">
      <alignment horizontal="center" vertical="center" wrapText="1"/>
    </xf>
    <xf numFmtId="14" fontId="20" fillId="0" borderId="7" xfId="0" applyNumberFormat="1" applyFont="1" applyBorder="1" applyAlignment="1">
      <alignment horizontal="center" vertical="center" wrapText="1"/>
    </xf>
    <xf numFmtId="9" fontId="7" fillId="4" borderId="39" xfId="0" applyNumberFormat="1" applyFont="1" applyFill="1" applyBorder="1" applyAlignment="1">
      <alignment horizontal="center" vertical="center" wrapText="1"/>
    </xf>
    <xf numFmtId="9" fontId="2" fillId="6" borderId="34" xfId="1" applyFont="1" applyFill="1" applyBorder="1" applyAlignment="1">
      <alignment horizontal="center" vertical="center"/>
    </xf>
    <xf numFmtId="0" fontId="4" fillId="6" borderId="3" xfId="0" applyFont="1" applyFill="1" applyBorder="1" applyAlignment="1">
      <alignment horizontal="left" vertical="center" wrapText="1" shrinkToFit="1"/>
    </xf>
    <xf numFmtId="0" fontId="8" fillId="0" borderId="0" xfId="0" applyFont="1" applyFill="1" applyBorder="1" applyAlignment="1">
      <alignment horizontal="center"/>
    </xf>
    <xf numFmtId="0" fontId="2" fillId="0" borderId="0" xfId="0" applyFont="1" applyFill="1" applyBorder="1" applyAlignment="1">
      <alignment vertical="center"/>
    </xf>
    <xf numFmtId="0" fontId="0" fillId="0" borderId="0" xfId="0" applyFill="1" applyBorder="1"/>
    <xf numFmtId="9" fontId="2" fillId="0" borderId="0" xfId="1" applyFont="1" applyFill="1" applyBorder="1" applyAlignment="1">
      <alignment vertical="center"/>
    </xf>
    <xf numFmtId="9" fontId="12" fillId="2" borderId="22" xfId="1" applyFont="1" applyFill="1" applyBorder="1" applyAlignment="1">
      <alignment horizontal="center" vertical="center"/>
    </xf>
    <xf numFmtId="9" fontId="10" fillId="4" borderId="22" xfId="1" applyNumberFormat="1" applyFont="1" applyFill="1" applyBorder="1" applyAlignment="1">
      <alignment horizontal="center" vertical="center"/>
    </xf>
    <xf numFmtId="9" fontId="2" fillId="0" borderId="0" xfId="0" applyNumberFormat="1" applyFont="1" applyFill="1" applyBorder="1" applyAlignment="1">
      <alignment horizontal="center" vertical="center"/>
    </xf>
    <xf numFmtId="0" fontId="13" fillId="6" borderId="1" xfId="0" applyFont="1" applyFill="1" applyBorder="1" applyAlignment="1">
      <alignment horizontal="center" vertical="center" wrapText="1"/>
    </xf>
    <xf numFmtId="0" fontId="13" fillId="6"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4" borderId="25" xfId="0" applyFont="1" applyFill="1" applyBorder="1" applyAlignment="1">
      <alignment horizontal="left" vertical="center" wrapText="1" shrinkToFit="1" readingOrder="1"/>
    </xf>
    <xf numFmtId="0" fontId="2" fillId="8" borderId="15" xfId="0" applyFont="1" applyFill="1" applyBorder="1" applyAlignment="1">
      <alignment horizontal="left" vertical="center" wrapText="1" shrinkToFit="1" readingOrder="1"/>
    </xf>
    <xf numFmtId="0" fontId="6" fillId="4" borderId="3" xfId="0" applyFont="1" applyFill="1" applyBorder="1" applyAlignment="1">
      <alignment horizontal="left" vertical="center" wrapText="1" shrinkToFit="1"/>
    </xf>
    <xf numFmtId="0" fontId="6" fillId="8" borderId="16" xfId="0" applyFont="1" applyFill="1" applyBorder="1" applyAlignment="1">
      <alignment horizontal="left" vertical="center" wrapText="1" shrinkToFit="1"/>
    </xf>
    <xf numFmtId="0" fontId="2" fillId="0" borderId="0" xfId="0" applyFont="1" applyAlignment="1">
      <alignment horizontal="left"/>
    </xf>
    <xf numFmtId="0" fontId="13" fillId="3"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13"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4"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2" fillId="2" borderId="27"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left" vertical="center" wrapText="1"/>
    </xf>
    <xf numFmtId="0" fontId="2" fillId="2" borderId="4" xfId="0" applyFont="1" applyFill="1" applyBorder="1" applyAlignment="1">
      <alignment horizontal="left" vertical="center" wrapText="1"/>
    </xf>
    <xf numFmtId="0" fontId="13" fillId="2" borderId="1" xfId="0" applyFont="1" applyFill="1" applyBorder="1" applyAlignment="1">
      <alignment horizontal="left" vertical="center" wrapText="1"/>
    </xf>
    <xf numFmtId="0" fontId="13" fillId="3" borderId="1" xfId="0" applyFont="1" applyFill="1" applyBorder="1" applyAlignment="1">
      <alignment horizontal="left" vertical="center" wrapText="1" shrinkToFit="1"/>
    </xf>
    <xf numFmtId="0" fontId="4" fillId="3" borderId="1" xfId="0" applyFont="1" applyFill="1" applyBorder="1" applyAlignment="1">
      <alignment horizontal="left" vertical="center" wrapText="1" shrinkToFit="1"/>
    </xf>
    <xf numFmtId="0" fontId="13" fillId="3" borderId="3" xfId="0" applyFont="1" applyFill="1" applyBorder="1" applyAlignment="1">
      <alignment horizontal="left" vertical="center" wrapText="1" shrinkToFit="1"/>
    </xf>
    <xf numFmtId="0" fontId="2" fillId="3" borderId="3" xfId="0" applyFont="1" applyFill="1" applyBorder="1" applyAlignment="1">
      <alignment horizontal="left" vertical="center" wrapText="1" shrinkToFit="1"/>
    </xf>
    <xf numFmtId="0" fontId="11" fillId="4" borderId="3" xfId="0" applyFont="1" applyFill="1" applyBorder="1" applyAlignment="1">
      <alignment horizontal="left" vertical="center" wrapText="1" shrinkToFit="1"/>
    </xf>
    <xf numFmtId="0" fontId="2" fillId="6" borderId="1" xfId="0" applyFont="1" applyFill="1" applyBorder="1" applyAlignment="1">
      <alignment horizontal="left" vertical="center" wrapText="1" shrinkToFit="1"/>
    </xf>
    <xf numFmtId="0" fontId="13" fillId="6" borderId="1" xfId="0" applyFont="1" applyFill="1" applyBorder="1" applyAlignment="1">
      <alignment horizontal="left" vertical="center" wrapText="1" shrinkToFit="1"/>
    </xf>
    <xf numFmtId="0" fontId="2" fillId="6" borderId="3" xfId="0" applyFont="1" applyFill="1" applyBorder="1" applyAlignment="1">
      <alignment horizontal="left" vertical="center" wrapText="1" shrinkToFit="1"/>
    </xf>
    <xf numFmtId="0" fontId="11" fillId="4" borderId="4" xfId="0" applyFont="1" applyFill="1" applyBorder="1" applyAlignment="1">
      <alignment horizontal="left" vertical="center" wrapText="1" shrinkToFit="1"/>
    </xf>
    <xf numFmtId="0" fontId="2" fillId="2" borderId="1" xfId="0" applyFont="1" applyFill="1" applyBorder="1" applyAlignment="1">
      <alignment horizontal="left" vertical="center" wrapText="1" shrinkToFit="1"/>
    </xf>
    <xf numFmtId="0" fontId="15" fillId="2" borderId="1" xfId="0" applyFont="1" applyFill="1" applyBorder="1" applyAlignment="1">
      <alignment horizontal="left" vertical="center" wrapText="1" shrinkToFit="1"/>
    </xf>
    <xf numFmtId="0" fontId="11" fillId="8" borderId="16" xfId="0" applyFont="1" applyFill="1" applyBorder="1" applyAlignment="1">
      <alignment horizontal="left" vertical="center" wrapText="1" shrinkToFit="1"/>
    </xf>
    <xf numFmtId="9" fontId="2" fillId="2" borderId="1" xfId="0" applyNumberFormat="1" applyFont="1" applyFill="1" applyBorder="1" applyAlignment="1">
      <alignment vertical="center" wrapText="1"/>
    </xf>
    <xf numFmtId="9" fontId="14" fillId="2" borderId="1" xfId="0" applyNumberFormat="1" applyFont="1" applyFill="1" applyBorder="1" applyAlignment="1">
      <alignment vertical="center"/>
    </xf>
    <xf numFmtId="0" fontId="2" fillId="3" borderId="34" xfId="0" applyFont="1" applyFill="1" applyBorder="1" applyAlignment="1">
      <alignment horizontal="center" vertical="center"/>
    </xf>
    <xf numFmtId="9" fontId="12" fillId="2" borderId="34" xfId="1" applyFont="1" applyFill="1" applyBorder="1" applyAlignment="1">
      <alignment horizontal="center" vertical="center"/>
    </xf>
    <xf numFmtId="0" fontId="2" fillId="3" borderId="14" xfId="0" applyFont="1" applyFill="1" applyBorder="1" applyAlignment="1">
      <alignment horizontal="center" vertical="center"/>
    </xf>
    <xf numFmtId="0" fontId="0" fillId="4" borderId="14" xfId="0" applyFont="1" applyFill="1" applyBorder="1" applyAlignment="1">
      <alignment horizontal="center" vertical="center"/>
    </xf>
    <xf numFmtId="0" fontId="2" fillId="6" borderId="34" xfId="0" applyFont="1" applyFill="1" applyBorder="1" applyAlignment="1">
      <alignment horizontal="center" vertical="center"/>
    </xf>
    <xf numFmtId="0" fontId="13" fillId="6" borderId="34" xfId="0" applyFont="1" applyFill="1" applyBorder="1" applyAlignment="1">
      <alignment horizontal="center" vertical="center"/>
    </xf>
    <xf numFmtId="0" fontId="2" fillId="0" borderId="0" xfId="0" applyFont="1" applyBorder="1" applyAlignment="1">
      <alignment horizontal="center"/>
    </xf>
    <xf numFmtId="0" fontId="2" fillId="0" borderId="43" xfId="0" applyFont="1" applyBorder="1" applyAlignment="1">
      <alignment horizontal="center"/>
    </xf>
    <xf numFmtId="9" fontId="2" fillId="3" borderId="22" xfId="0" applyNumberFormat="1" applyFont="1" applyFill="1" applyBorder="1" applyAlignment="1">
      <alignment horizontal="center" vertical="center"/>
    </xf>
    <xf numFmtId="9" fontId="2" fillId="6" borderId="22" xfId="1" applyFont="1" applyFill="1" applyBorder="1" applyAlignment="1">
      <alignment horizontal="center" vertical="center"/>
    </xf>
    <xf numFmtId="0" fontId="2" fillId="3" borderId="1" xfId="1" applyNumberFormat="1" applyFont="1" applyFill="1" applyBorder="1" applyAlignment="1">
      <alignment horizontal="center" vertical="center"/>
    </xf>
    <xf numFmtId="9" fontId="14" fillId="2" borderId="34" xfId="0" applyNumberFormat="1" applyFont="1" applyFill="1" applyBorder="1" applyAlignment="1">
      <alignment horizontal="center" vertical="center"/>
    </xf>
    <xf numFmtId="0" fontId="3" fillId="3" borderId="3" xfId="0" applyFont="1" applyFill="1" applyBorder="1" applyAlignment="1">
      <alignment horizontal="left" vertical="center" wrapText="1" shrinkToFit="1"/>
    </xf>
    <xf numFmtId="9" fontId="2" fillId="3" borderId="1" xfId="0" applyNumberFormat="1" applyFont="1" applyFill="1" applyBorder="1" applyAlignment="1">
      <alignment vertical="center"/>
    </xf>
    <xf numFmtId="9" fontId="12" fillId="3" borderId="1" xfId="2" applyNumberFormat="1" applyFont="1" applyFill="1" applyBorder="1" applyAlignment="1">
      <alignment vertical="center"/>
    </xf>
    <xf numFmtId="1" fontId="12" fillId="3" borderId="1" xfId="2" applyNumberFormat="1" applyFont="1" applyFill="1" applyBorder="1" applyAlignment="1">
      <alignment vertical="center"/>
    </xf>
    <xf numFmtId="1" fontId="2" fillId="3" borderId="1" xfId="0" applyNumberFormat="1" applyFont="1" applyFill="1" applyBorder="1" applyAlignment="1">
      <alignment vertical="center"/>
    </xf>
    <xf numFmtId="0" fontId="19" fillId="0" borderId="7"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14" fontId="19" fillId="0" borderId="7" xfId="0" applyNumberFormat="1" applyFont="1" applyBorder="1" applyAlignment="1">
      <alignment horizontal="center" vertical="center" wrapText="1"/>
    </xf>
    <xf numFmtId="0" fontId="19" fillId="0" borderId="7" xfId="0" applyNumberFormat="1" applyFont="1" applyBorder="1" applyAlignment="1">
      <alignment horizontal="center" vertical="center" wrapText="1"/>
    </xf>
    <xf numFmtId="0" fontId="19" fillId="0" borderId="9" xfId="0" applyNumberFormat="1" applyFont="1" applyBorder="1" applyAlignment="1">
      <alignment horizontal="center" vertical="center" wrapText="1"/>
    </xf>
    <xf numFmtId="14" fontId="19" fillId="0" borderId="9" xfId="0" applyNumberFormat="1" applyFont="1" applyBorder="1" applyAlignment="1">
      <alignment horizontal="center" vertical="center" wrapText="1"/>
    </xf>
    <xf numFmtId="0" fontId="18" fillId="0" borderId="7"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9"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20" xfId="0" applyFont="1" applyBorder="1" applyAlignment="1">
      <alignment horizontal="center" vertical="center" wrapText="1"/>
    </xf>
    <xf numFmtId="0" fontId="2" fillId="0" borderId="21" xfId="0" applyFont="1" applyBorder="1" applyAlignment="1">
      <alignment horizontal="center" vertical="center" wrapText="1" readingOrder="1"/>
    </xf>
    <xf numFmtId="0" fontId="2" fillId="0" borderId="23" xfId="0" applyFont="1" applyBorder="1" applyAlignment="1">
      <alignment horizontal="center" vertical="center" wrapText="1" readingOrder="1"/>
    </xf>
    <xf numFmtId="0" fontId="2" fillId="0" borderId="25" xfId="0" applyFont="1" applyBorder="1" applyAlignment="1">
      <alignment horizontal="center" vertical="center" wrapText="1" readingOrder="1"/>
    </xf>
    <xf numFmtId="0" fontId="2" fillId="3" borderId="4" xfId="0" applyFont="1" applyFill="1" applyBorder="1" applyAlignment="1">
      <alignment horizontal="center" vertical="center" wrapText="1" shrinkToFit="1"/>
    </xf>
    <xf numFmtId="0" fontId="2" fillId="3" borderId="5" xfId="0" applyFont="1" applyFill="1" applyBorder="1" applyAlignment="1">
      <alignment horizontal="center" vertical="center" wrapText="1" shrinkToFit="1"/>
    </xf>
    <xf numFmtId="0" fontId="2" fillId="3" borderId="3" xfId="0" applyFont="1" applyFill="1" applyBorder="1" applyAlignment="1">
      <alignment horizontal="center" vertical="center" wrapText="1" shrinkToFit="1"/>
    </xf>
    <xf numFmtId="0" fontId="3" fillId="3" borderId="4" xfId="0" applyFont="1" applyFill="1" applyBorder="1" applyAlignment="1">
      <alignment horizontal="center" vertical="center" wrapText="1" shrinkToFit="1"/>
    </xf>
    <xf numFmtId="0" fontId="3" fillId="3" borderId="5" xfId="0" applyFont="1" applyFill="1" applyBorder="1" applyAlignment="1">
      <alignment horizontal="center" vertical="center" wrapText="1" shrinkToFit="1"/>
    </xf>
    <xf numFmtId="0" fontId="3" fillId="3" borderId="3" xfId="0" applyFont="1" applyFill="1" applyBorder="1" applyAlignment="1">
      <alignment horizontal="center" vertical="center" wrapText="1" shrinkToFi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13" fillId="0" borderId="21" xfId="0" applyFont="1" applyFill="1" applyBorder="1" applyAlignment="1">
      <alignment horizontal="center" vertical="center" wrapText="1" shrinkToFit="1"/>
    </xf>
    <xf numFmtId="0" fontId="13" fillId="0" borderId="23" xfId="0" applyFont="1" applyFill="1" applyBorder="1" applyAlignment="1">
      <alignment horizontal="center" vertical="center" wrapText="1" shrinkToFit="1"/>
    </xf>
    <xf numFmtId="0" fontId="13" fillId="0" borderId="25" xfId="0" applyFont="1" applyFill="1" applyBorder="1" applyAlignment="1">
      <alignment horizontal="center" vertical="center" wrapText="1" shrinkToFit="1"/>
    </xf>
    <xf numFmtId="0" fontId="2" fillId="2" borderId="5" xfId="0" applyFont="1" applyFill="1" applyBorder="1" applyAlignment="1">
      <alignment horizontal="center" vertical="center" wrapText="1" shrinkToFit="1"/>
    </xf>
    <xf numFmtId="0" fontId="13" fillId="2" borderId="4" xfId="0" applyFont="1" applyFill="1" applyBorder="1" applyAlignment="1">
      <alignment horizontal="center" vertical="center" wrapText="1" shrinkToFit="1"/>
    </xf>
    <xf numFmtId="0" fontId="13" fillId="2" borderId="5" xfId="0" applyFont="1" applyFill="1" applyBorder="1" applyAlignment="1">
      <alignment horizontal="center" vertical="center" wrapText="1" shrinkToFit="1"/>
    </xf>
    <xf numFmtId="0" fontId="13" fillId="2" borderId="3" xfId="0" applyFont="1" applyFill="1" applyBorder="1" applyAlignment="1">
      <alignment horizontal="center" vertical="center" wrapText="1" shrinkToFi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2" fillId="6" borderId="4" xfId="0" applyFont="1" applyFill="1" applyBorder="1" applyAlignment="1">
      <alignment horizontal="center" vertical="center" wrapText="1" shrinkToFit="1"/>
    </xf>
    <xf numFmtId="0" fontId="2"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wrapText="1" shrinkToFit="1"/>
    </xf>
    <xf numFmtId="0" fontId="3" fillId="6" borderId="5" xfId="0" applyFont="1" applyFill="1" applyBorder="1" applyAlignment="1">
      <alignment horizontal="center" vertical="center" wrapText="1" shrinkToFit="1"/>
    </xf>
    <xf numFmtId="0" fontId="3" fillId="6" borderId="4" xfId="0" applyFont="1" applyFill="1" applyBorder="1" applyAlignment="1">
      <alignment horizontal="center" vertical="center"/>
    </xf>
    <xf numFmtId="0" fontId="3" fillId="6" borderId="5" xfId="0" applyFont="1" applyFill="1" applyBorder="1" applyAlignment="1">
      <alignment horizontal="center" vertical="center"/>
    </xf>
    <xf numFmtId="0" fontId="3" fillId="6" borderId="3" xfId="0" applyFont="1" applyFill="1" applyBorder="1" applyAlignment="1">
      <alignment horizontal="center" vertical="center"/>
    </xf>
    <xf numFmtId="0" fontId="7" fillId="2" borderId="14" xfId="0" applyFont="1" applyFill="1" applyBorder="1" applyAlignment="1">
      <alignment horizontal="center" vertical="center" wrapText="1"/>
    </xf>
    <xf numFmtId="0" fontId="7" fillId="2" borderId="13"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lignment horizontal="left" vertical="center"/>
    </xf>
    <xf numFmtId="0" fontId="7" fillId="0" borderId="8" xfId="0" applyFont="1" applyBorder="1" applyAlignment="1">
      <alignment horizontal="left" vertical="center"/>
    </xf>
    <xf numFmtId="0" fontId="7" fillId="0" borderId="9" xfId="0" applyFont="1" applyBorder="1" applyAlignment="1">
      <alignment horizontal="left" vertical="center"/>
    </xf>
    <xf numFmtId="0" fontId="2" fillId="6" borderId="4"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4" fillId="6" borderId="4" xfId="0" applyFont="1" applyFill="1" applyBorder="1" applyAlignment="1">
      <alignment horizontal="center" vertical="center" wrapText="1" shrinkToFit="1"/>
    </xf>
    <xf numFmtId="0" fontId="4" fillId="6" borderId="3" xfId="0" applyFont="1" applyFill="1" applyBorder="1" applyAlignment="1">
      <alignment horizontal="center" vertical="center" wrapText="1" shrinkToFit="1"/>
    </xf>
    <xf numFmtId="9" fontId="2" fillId="6" borderId="34" xfId="0" applyNumberFormat="1" applyFont="1" applyFill="1" applyBorder="1" applyAlignment="1">
      <alignment horizontal="center" vertical="center"/>
    </xf>
    <xf numFmtId="9" fontId="2" fillId="6" borderId="31" xfId="0" applyNumberFormat="1" applyFont="1" applyFill="1" applyBorder="1" applyAlignment="1">
      <alignment horizontal="center" vertical="center"/>
    </xf>
    <xf numFmtId="9" fontId="7" fillId="4" borderId="1" xfId="0" applyNumberFormat="1" applyFont="1" applyFill="1" applyBorder="1" applyAlignment="1">
      <alignment horizontal="center" vertical="center" wrapText="1"/>
    </xf>
    <xf numFmtId="9" fontId="5" fillId="4" borderId="34" xfId="0" applyNumberFormat="1" applyFont="1" applyFill="1" applyBorder="1" applyAlignment="1">
      <alignment horizontal="center" vertical="center"/>
    </xf>
    <xf numFmtId="9" fontId="5" fillId="4" borderId="31" xfId="0" applyNumberFormat="1" applyFont="1" applyFill="1" applyBorder="1" applyAlignment="1">
      <alignment horizontal="center" vertical="center"/>
    </xf>
    <xf numFmtId="9" fontId="5" fillId="4" borderId="33" xfId="0" applyNumberFormat="1" applyFont="1" applyFill="1" applyBorder="1" applyAlignment="1">
      <alignment horizontal="center" vertical="center"/>
    </xf>
    <xf numFmtId="9" fontId="7" fillId="4" borderId="33" xfId="0" applyNumberFormat="1" applyFont="1" applyFill="1" applyBorder="1" applyAlignment="1">
      <alignment horizontal="center" vertical="center" wrapText="1"/>
    </xf>
    <xf numFmtId="9" fontId="7" fillId="4" borderId="31" xfId="0" applyNumberFormat="1" applyFont="1" applyFill="1" applyBorder="1" applyAlignment="1">
      <alignment horizontal="center" vertical="center" wrapText="1"/>
    </xf>
    <xf numFmtId="9" fontId="10" fillId="4" borderId="34" xfId="1" applyNumberFormat="1" applyFont="1" applyFill="1" applyBorder="1" applyAlignment="1">
      <alignment horizontal="center" vertical="center"/>
    </xf>
    <xf numFmtId="9" fontId="10" fillId="4" borderId="31" xfId="1" applyNumberFormat="1" applyFont="1" applyFill="1" applyBorder="1" applyAlignment="1">
      <alignment horizontal="center" vertical="center"/>
    </xf>
    <xf numFmtId="9" fontId="7" fillId="4" borderId="39" xfId="0" applyNumberFormat="1" applyFont="1" applyFill="1" applyBorder="1" applyAlignment="1">
      <alignment horizontal="center" vertical="center" wrapText="1"/>
    </xf>
    <xf numFmtId="9" fontId="7" fillId="4" borderId="32" xfId="0" applyNumberFormat="1" applyFont="1" applyFill="1" applyBorder="1" applyAlignment="1">
      <alignment horizontal="center" vertical="center" wrapText="1"/>
    </xf>
    <xf numFmtId="9" fontId="2" fillId="6" borderId="34" xfId="1" applyFont="1" applyFill="1" applyBorder="1" applyAlignment="1">
      <alignment horizontal="center" vertical="center"/>
    </xf>
    <xf numFmtId="9" fontId="2" fillId="6" borderId="31" xfId="1" applyFont="1" applyFill="1" applyBorder="1" applyAlignment="1">
      <alignment horizontal="center" vertical="center"/>
    </xf>
    <xf numFmtId="9" fontId="2" fillId="2" borderId="34" xfId="1" applyFont="1" applyFill="1" applyBorder="1" applyAlignment="1">
      <alignment horizontal="center" vertical="center"/>
    </xf>
    <xf numFmtId="9" fontId="2" fillId="2" borderId="31" xfId="1" applyFont="1" applyFill="1" applyBorder="1" applyAlignment="1">
      <alignment horizontal="center" vertical="center"/>
    </xf>
    <xf numFmtId="9" fontId="7" fillId="8" borderId="37" xfId="0" applyNumberFormat="1" applyFont="1" applyFill="1" applyBorder="1" applyAlignment="1">
      <alignment horizontal="center" vertical="center" wrapText="1"/>
    </xf>
    <xf numFmtId="9" fontId="7" fillId="8" borderId="18" xfId="0" applyNumberFormat="1" applyFont="1" applyFill="1" applyBorder="1" applyAlignment="1">
      <alignment horizontal="center" vertical="center" wrapText="1"/>
    </xf>
    <xf numFmtId="9" fontId="10" fillId="4" borderId="36" xfId="1" applyNumberFormat="1" applyFont="1" applyFill="1" applyBorder="1" applyAlignment="1">
      <alignment horizontal="center" vertical="center"/>
    </xf>
    <xf numFmtId="9" fontId="10" fillId="4" borderId="30" xfId="1" applyNumberFormat="1" applyFont="1" applyFill="1" applyBorder="1" applyAlignment="1">
      <alignment horizontal="center" vertical="center"/>
    </xf>
    <xf numFmtId="9" fontId="2" fillId="3" borderId="34" xfId="1" applyFont="1" applyFill="1" applyBorder="1" applyAlignment="1">
      <alignment horizontal="center" vertical="center"/>
    </xf>
    <xf numFmtId="9" fontId="2" fillId="3" borderId="31" xfId="1" applyFont="1" applyFill="1" applyBorder="1" applyAlignment="1">
      <alignment horizontal="center" vertical="center"/>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14" fontId="20" fillId="0" borderId="7" xfId="0" applyNumberFormat="1" applyFont="1" applyBorder="1" applyAlignment="1">
      <alignment horizontal="center" vertical="center" wrapText="1"/>
    </xf>
    <xf numFmtId="14" fontId="20" fillId="0" borderId="8" xfId="0" applyNumberFormat="1" applyFont="1" applyBorder="1" applyAlignment="1">
      <alignment horizontal="center" vertical="center" wrapText="1"/>
    </xf>
    <xf numFmtId="14" fontId="20" fillId="0" borderId="9" xfId="0" applyNumberFormat="1" applyFont="1" applyBorder="1" applyAlignment="1">
      <alignment horizontal="center" vertical="center" wrapText="1"/>
    </xf>
    <xf numFmtId="0" fontId="18" fillId="0" borderId="19"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20" xfId="0" applyFont="1" applyBorder="1" applyAlignment="1">
      <alignment horizontal="center" vertical="center" wrapText="1"/>
    </xf>
    <xf numFmtId="9" fontId="12" fillId="2" borderId="34" xfId="1" applyFont="1" applyFill="1" applyBorder="1" applyAlignment="1">
      <alignment horizontal="center" vertical="center"/>
    </xf>
    <xf numFmtId="9" fontId="12" fillId="2" borderId="31" xfId="1" applyFont="1" applyFill="1" applyBorder="1" applyAlignment="1">
      <alignment horizontal="center" vertical="center"/>
    </xf>
    <xf numFmtId="9" fontId="2" fillId="2" borderId="34" xfId="0" applyNumberFormat="1" applyFont="1" applyFill="1" applyBorder="1" applyAlignment="1">
      <alignment horizontal="center" vertical="center" wrapText="1"/>
    </xf>
    <xf numFmtId="9" fontId="2" fillId="2" borderId="31" xfId="0" applyNumberFormat="1" applyFont="1" applyFill="1" applyBorder="1" applyAlignment="1">
      <alignment horizontal="center" vertical="center" wrapText="1"/>
    </xf>
    <xf numFmtId="9" fontId="2" fillId="6" borderId="33" xfId="0" applyNumberFormat="1" applyFont="1" applyFill="1" applyBorder="1" applyAlignment="1">
      <alignment horizontal="center" vertical="center"/>
    </xf>
    <xf numFmtId="9" fontId="2" fillId="6" borderId="1" xfId="0" applyNumberFormat="1" applyFont="1" applyFill="1" applyBorder="1" applyAlignment="1">
      <alignment horizontal="center" vertical="center"/>
    </xf>
    <xf numFmtId="9" fontId="2" fillId="6" borderId="38" xfId="0" applyNumberFormat="1" applyFont="1" applyFill="1" applyBorder="1" applyAlignment="1">
      <alignment horizontal="center" vertical="center"/>
    </xf>
    <xf numFmtId="9" fontId="2" fillId="3" borderId="33" xfId="0" applyNumberFormat="1" applyFont="1" applyFill="1" applyBorder="1" applyAlignment="1">
      <alignment horizontal="center" vertical="center"/>
    </xf>
    <xf numFmtId="9" fontId="2" fillId="3" borderId="31" xfId="0" applyNumberFormat="1" applyFont="1" applyFill="1" applyBorder="1" applyAlignment="1">
      <alignment horizontal="center" vertical="center"/>
    </xf>
    <xf numFmtId="9" fontId="2" fillId="3" borderId="34" xfId="0" applyNumberFormat="1" applyFont="1" applyFill="1" applyBorder="1" applyAlignment="1">
      <alignment horizontal="center" vertical="center"/>
    </xf>
    <xf numFmtId="9" fontId="2" fillId="3" borderId="1" xfId="0" applyNumberFormat="1" applyFont="1" applyFill="1" applyBorder="1" applyAlignment="1">
      <alignment horizontal="center" vertical="center"/>
    </xf>
    <xf numFmtId="9" fontId="2" fillId="3" borderId="38" xfId="0" applyNumberFormat="1" applyFont="1" applyFill="1" applyBorder="1" applyAlignment="1">
      <alignment horizontal="center" vertical="center"/>
    </xf>
    <xf numFmtId="9" fontId="0" fillId="6" borderId="34" xfId="2" applyNumberFormat="1" applyFont="1" applyFill="1" applyBorder="1" applyAlignment="1">
      <alignment horizontal="center" vertical="center"/>
    </xf>
    <xf numFmtId="9" fontId="0" fillId="6" borderId="31" xfId="2" applyNumberFormat="1" applyFont="1" applyFill="1" applyBorder="1" applyAlignment="1">
      <alignment horizontal="center" vertical="center"/>
    </xf>
    <xf numFmtId="17" fontId="8" fillId="0" borderId="41" xfId="0" applyNumberFormat="1" applyFont="1" applyBorder="1" applyAlignment="1">
      <alignment horizontal="center"/>
    </xf>
    <xf numFmtId="17" fontId="8" fillId="0" borderId="30" xfId="0" applyNumberFormat="1" applyFont="1" applyBorder="1" applyAlignment="1">
      <alignment horizontal="center"/>
    </xf>
    <xf numFmtId="17" fontId="8" fillId="0" borderId="36" xfId="0" applyNumberFormat="1" applyFont="1" applyBorder="1" applyAlignment="1">
      <alignment horizontal="center"/>
    </xf>
    <xf numFmtId="0" fontId="2" fillId="3" borderId="34" xfId="0" applyFont="1" applyFill="1" applyBorder="1" applyAlignment="1">
      <alignment horizontal="center" vertical="center"/>
    </xf>
    <xf numFmtId="0" fontId="2" fillId="3" borderId="31" xfId="0" applyFont="1" applyFill="1" applyBorder="1" applyAlignment="1">
      <alignment horizontal="center" vertical="center"/>
    </xf>
    <xf numFmtId="9" fontId="12" fillId="3" borderId="34" xfId="2" applyNumberFormat="1" applyFont="1" applyFill="1" applyBorder="1" applyAlignment="1">
      <alignment horizontal="center" vertical="center"/>
    </xf>
    <xf numFmtId="9" fontId="12" fillId="3" borderId="38" xfId="2" applyNumberFormat="1" applyFont="1" applyFill="1" applyBorder="1" applyAlignment="1">
      <alignment horizontal="center" vertical="center"/>
    </xf>
    <xf numFmtId="9" fontId="12" fillId="3" borderId="31" xfId="2" applyNumberFormat="1" applyFont="1" applyFill="1" applyBorder="1" applyAlignment="1">
      <alignment horizontal="center" vertical="center"/>
    </xf>
    <xf numFmtId="9" fontId="2" fillId="2" borderId="34" xfId="0" applyNumberFormat="1" applyFont="1" applyFill="1" applyBorder="1" applyAlignment="1">
      <alignment horizontal="left" vertical="center" wrapText="1"/>
    </xf>
    <xf numFmtId="9" fontId="2" fillId="2" borderId="31" xfId="0" applyNumberFormat="1" applyFont="1" applyFill="1" applyBorder="1" applyAlignment="1">
      <alignment horizontal="left" vertical="center" wrapText="1"/>
    </xf>
    <xf numFmtId="9" fontId="2" fillId="3" borderId="32" xfId="0" applyNumberFormat="1" applyFont="1" applyFill="1" applyBorder="1" applyAlignment="1">
      <alignment horizontal="center" vertical="center"/>
    </xf>
    <xf numFmtId="0" fontId="2" fillId="0" borderId="21" xfId="0" applyFont="1" applyBorder="1" applyAlignment="1">
      <alignment horizontal="left" vertical="center" wrapText="1" readingOrder="1"/>
    </xf>
    <xf numFmtId="0" fontId="2" fillId="0" borderId="23" xfId="0" applyFont="1" applyBorder="1" applyAlignment="1">
      <alignment horizontal="left" vertical="center" wrapText="1" readingOrder="1"/>
    </xf>
    <xf numFmtId="0" fontId="2" fillId="0" borderId="25" xfId="0" applyFont="1" applyBorder="1" applyAlignment="1">
      <alignment horizontal="left" vertical="center" wrapText="1" readingOrder="1"/>
    </xf>
    <xf numFmtId="0" fontId="3" fillId="3" borderId="4" xfId="0" applyFont="1" applyFill="1" applyBorder="1" applyAlignment="1">
      <alignment horizontal="left" vertical="center" wrapText="1" shrinkToFit="1"/>
    </xf>
    <xf numFmtId="0" fontId="3" fillId="3" borderId="5" xfId="0" applyFont="1" applyFill="1" applyBorder="1" applyAlignment="1">
      <alignment horizontal="left" vertical="center" wrapText="1" shrinkToFit="1"/>
    </xf>
    <xf numFmtId="0" fontId="3" fillId="3" borderId="3" xfId="0" applyFont="1" applyFill="1" applyBorder="1" applyAlignment="1">
      <alignment horizontal="left" vertical="center" wrapText="1" shrinkToFit="1"/>
    </xf>
    <xf numFmtId="9" fontId="13" fillId="6" borderId="34" xfId="1" applyFont="1" applyFill="1" applyBorder="1" applyAlignment="1">
      <alignment horizontal="center" vertical="center"/>
    </xf>
    <xf numFmtId="9" fontId="13" fillId="6" borderId="31" xfId="1" applyFont="1" applyFill="1" applyBorder="1" applyAlignment="1">
      <alignment horizontal="center" vertical="center"/>
    </xf>
    <xf numFmtId="9" fontId="5" fillId="4" borderId="42" xfId="0" applyNumberFormat="1" applyFont="1" applyFill="1" applyBorder="1" applyAlignment="1">
      <alignment horizontal="center" vertical="center"/>
    </xf>
    <xf numFmtId="0" fontId="2" fillId="6" borderId="4" xfId="0" applyFont="1" applyFill="1" applyBorder="1" applyAlignment="1">
      <alignment horizontal="left" vertical="center" wrapText="1"/>
    </xf>
    <xf numFmtId="0" fontId="2" fillId="6" borderId="5" xfId="0" applyFont="1" applyFill="1" applyBorder="1" applyAlignment="1">
      <alignment horizontal="left" vertical="center" wrapText="1"/>
    </xf>
    <xf numFmtId="0" fontId="2" fillId="6" borderId="3" xfId="0" applyFont="1" applyFill="1" applyBorder="1" applyAlignment="1">
      <alignment horizontal="left" vertical="center" wrapText="1"/>
    </xf>
    <xf numFmtId="9" fontId="7" fillId="4" borderId="34" xfId="0" applyNumberFormat="1" applyFont="1" applyFill="1" applyBorder="1" applyAlignment="1">
      <alignment horizontal="center" vertical="center" wrapText="1"/>
    </xf>
    <xf numFmtId="0" fontId="3" fillId="6" borderId="4" xfId="0" applyFont="1" applyFill="1" applyBorder="1" applyAlignment="1">
      <alignment horizontal="left" vertical="center" wrapText="1" shrinkToFit="1"/>
    </xf>
    <xf numFmtId="0" fontId="3" fillId="6" borderId="5" xfId="0" applyFont="1" applyFill="1" applyBorder="1" applyAlignment="1">
      <alignment horizontal="left" vertical="center" wrapText="1" shrinkToFit="1"/>
    </xf>
    <xf numFmtId="0" fontId="4" fillId="6" borderId="4" xfId="0" applyFont="1" applyFill="1" applyBorder="1" applyAlignment="1">
      <alignment horizontal="left" vertical="center" wrapText="1" shrinkToFit="1"/>
    </xf>
    <xf numFmtId="0" fontId="4" fillId="6" borderId="3" xfId="0" applyFont="1" applyFill="1" applyBorder="1" applyAlignment="1">
      <alignment horizontal="left" vertical="center" wrapText="1" shrinkToFit="1"/>
    </xf>
    <xf numFmtId="9" fontId="7" fillId="4" borderId="42" xfId="0" applyNumberFormat="1" applyFont="1" applyFill="1" applyBorder="1" applyAlignment="1">
      <alignment horizontal="center" vertical="center" wrapText="1"/>
    </xf>
    <xf numFmtId="9" fontId="2" fillId="0" borderId="0" xfId="1" applyFont="1" applyFill="1" applyBorder="1" applyAlignment="1">
      <alignment horizontal="center" vertical="center"/>
    </xf>
    <xf numFmtId="9" fontId="2" fillId="0" borderId="0" xfId="0" applyNumberFormat="1" applyFont="1" applyFill="1" applyBorder="1" applyAlignment="1">
      <alignment horizontal="center" vertical="center"/>
    </xf>
    <xf numFmtId="0" fontId="13" fillId="0" borderId="21" xfId="0" applyFont="1" applyFill="1" applyBorder="1" applyAlignment="1">
      <alignment horizontal="left" vertical="center" wrapText="1" shrinkToFit="1" readingOrder="1"/>
    </xf>
    <xf numFmtId="0" fontId="13" fillId="0" borderId="23" xfId="0" applyFont="1" applyFill="1" applyBorder="1" applyAlignment="1">
      <alignment horizontal="left" vertical="center" wrapText="1" shrinkToFit="1" readingOrder="1"/>
    </xf>
    <xf numFmtId="0" fontId="13" fillId="0" borderId="25" xfId="0" applyFont="1" applyFill="1" applyBorder="1" applyAlignment="1">
      <alignment horizontal="left" vertical="center" wrapText="1" shrinkToFit="1" readingOrder="1"/>
    </xf>
    <xf numFmtId="0" fontId="13" fillId="2" borderId="4" xfId="0" applyFont="1" applyFill="1" applyBorder="1" applyAlignment="1">
      <alignment horizontal="left" vertical="center" wrapText="1" shrinkToFit="1"/>
    </xf>
    <xf numFmtId="0" fontId="13" fillId="2" borderId="5" xfId="0" applyFont="1" applyFill="1" applyBorder="1" applyAlignment="1">
      <alignment horizontal="left" vertical="center" wrapText="1" shrinkToFit="1"/>
    </xf>
    <xf numFmtId="0" fontId="13" fillId="2" borderId="3" xfId="0" applyFont="1" applyFill="1" applyBorder="1" applyAlignment="1">
      <alignment horizontal="left" vertical="center" wrapText="1" shrinkToFit="1"/>
    </xf>
    <xf numFmtId="9" fontId="2" fillId="2" borderId="34" xfId="0" applyNumberFormat="1" applyFont="1" applyFill="1" applyBorder="1" applyAlignment="1">
      <alignment horizontal="center" vertical="center"/>
    </xf>
    <xf numFmtId="9" fontId="2" fillId="2" borderId="31" xfId="0" applyNumberFormat="1" applyFont="1" applyFill="1" applyBorder="1" applyAlignment="1">
      <alignment horizontal="center" vertical="center"/>
    </xf>
    <xf numFmtId="0" fontId="7" fillId="0" borderId="43" xfId="0" applyFont="1" applyBorder="1" applyAlignment="1">
      <alignment horizontal="left" vertical="center"/>
    </xf>
    <xf numFmtId="0" fontId="13" fillId="2" borderId="3" xfId="0" applyFont="1" applyFill="1" applyBorder="1" applyAlignment="1">
      <alignment vertical="center" wrapText="1" shrinkToFit="1"/>
    </xf>
    <xf numFmtId="0" fontId="13" fillId="2" borderId="1" xfId="0" applyFont="1" applyFill="1" applyBorder="1" applyAlignment="1">
      <alignment vertical="center" wrapText="1" shrinkToFit="1"/>
    </xf>
    <xf numFmtId="9" fontId="13" fillId="2" borderId="34" xfId="1" applyFont="1" applyFill="1" applyBorder="1" applyAlignment="1">
      <alignment horizontal="center" vertical="center"/>
    </xf>
    <xf numFmtId="9" fontId="13" fillId="2" borderId="31" xfId="1" applyFont="1" applyFill="1" applyBorder="1" applyAlignment="1">
      <alignment horizontal="center" vertical="center"/>
    </xf>
    <xf numFmtId="9" fontId="2" fillId="2" borderId="34" xfId="1" applyNumberFormat="1" applyFont="1" applyFill="1" applyBorder="1" applyAlignment="1">
      <alignment horizontal="center" vertical="center"/>
    </xf>
    <xf numFmtId="9" fontId="2" fillId="2" borderId="31" xfId="1" applyNumberFormat="1" applyFont="1" applyFill="1" applyBorder="1" applyAlignment="1">
      <alignment horizontal="center" vertical="center"/>
    </xf>
    <xf numFmtId="9" fontId="12" fillId="2" borderId="34" xfId="2" applyNumberFormat="1" applyFont="1" applyFill="1" applyBorder="1" applyAlignment="1">
      <alignment horizontal="center" vertical="center"/>
    </xf>
    <xf numFmtId="9" fontId="12" fillId="2" borderId="31" xfId="2" applyNumberFormat="1" applyFont="1" applyFill="1" applyBorder="1" applyAlignment="1">
      <alignment horizontal="center" vertical="center"/>
    </xf>
    <xf numFmtId="0" fontId="3" fillId="6" borderId="3" xfId="0" applyFont="1" applyFill="1" applyBorder="1" applyAlignment="1">
      <alignment horizontal="left" vertical="center" wrapText="1" shrinkToFit="1"/>
    </xf>
    <xf numFmtId="164" fontId="10" fillId="4" borderId="34" xfId="1" applyNumberFormat="1" applyFont="1" applyFill="1" applyBorder="1" applyAlignment="1">
      <alignment horizontal="center" vertical="center"/>
    </xf>
    <xf numFmtId="164" fontId="10" fillId="4" borderId="31" xfId="1" applyNumberFormat="1" applyFont="1" applyFill="1" applyBorder="1" applyAlignment="1">
      <alignment horizontal="center" vertical="center"/>
    </xf>
    <xf numFmtId="9" fontId="2" fillId="9" borderId="34" xfId="0" applyNumberFormat="1" applyFont="1" applyFill="1" applyBorder="1" applyAlignment="1">
      <alignment horizontal="center" vertical="center"/>
    </xf>
    <xf numFmtId="9" fontId="2" fillId="9" borderId="31" xfId="0" applyNumberFormat="1" applyFont="1" applyFill="1" applyBorder="1" applyAlignment="1">
      <alignment horizontal="center" vertical="center"/>
    </xf>
    <xf numFmtId="0" fontId="2" fillId="9" borderId="34" xfId="0" applyFont="1" applyFill="1" applyBorder="1" applyAlignment="1">
      <alignment horizontal="center" vertical="center"/>
    </xf>
    <xf numFmtId="0" fontId="2" fillId="9" borderId="31" xfId="0" applyFont="1" applyFill="1" applyBorder="1" applyAlignment="1">
      <alignment horizontal="center" vertical="center"/>
    </xf>
    <xf numFmtId="9" fontId="2" fillId="9" borderId="34" xfId="1" applyFont="1" applyFill="1" applyBorder="1" applyAlignment="1">
      <alignment horizontal="center" vertical="center"/>
    </xf>
    <xf numFmtId="9" fontId="2" fillId="9" borderId="31" xfId="1" applyFont="1" applyFill="1" applyBorder="1" applyAlignment="1">
      <alignment horizontal="center" vertical="center"/>
    </xf>
    <xf numFmtId="9" fontId="2" fillId="9" borderId="1" xfId="0" applyNumberFormat="1" applyFont="1" applyFill="1" applyBorder="1" applyAlignment="1">
      <alignment horizontal="center" vertical="center"/>
    </xf>
    <xf numFmtId="9" fontId="2" fillId="9" borderId="1" xfId="0" applyNumberFormat="1" applyFont="1" applyFill="1" applyBorder="1" applyAlignment="1">
      <alignment horizontal="center" vertical="center" wrapText="1"/>
    </xf>
    <xf numFmtId="9" fontId="14" fillId="9" borderId="1" xfId="0" applyNumberFormat="1" applyFont="1" applyFill="1" applyBorder="1" applyAlignment="1">
      <alignment horizontal="center" vertical="center"/>
    </xf>
    <xf numFmtId="9" fontId="12" fillId="9" borderId="1" xfId="1" applyFont="1" applyFill="1" applyBorder="1" applyAlignment="1">
      <alignment horizontal="center" vertical="center"/>
    </xf>
    <xf numFmtId="9" fontId="12" fillId="9" borderId="34" xfId="1" applyFont="1" applyFill="1" applyBorder="1" applyAlignment="1">
      <alignment horizontal="center" vertical="center"/>
    </xf>
    <xf numFmtId="9" fontId="12" fillId="9" borderId="31" xfId="1" applyFont="1" applyFill="1" applyBorder="1" applyAlignment="1">
      <alignment horizontal="center" vertical="center"/>
    </xf>
    <xf numFmtId="0" fontId="11" fillId="8" borderId="39" xfId="0" applyFont="1" applyFill="1" applyBorder="1" applyAlignment="1">
      <alignment horizontal="center" vertical="center" wrapText="1" shrinkToFit="1"/>
    </xf>
    <xf numFmtId="0" fontId="2" fillId="4" borderId="1" xfId="0" applyFont="1" applyFill="1" applyBorder="1" applyAlignment="1">
      <alignment horizontal="center" vertical="center"/>
    </xf>
  </cellXfs>
  <cellStyles count="3">
    <cellStyle name="Hipervínculo" xfId="2" builtinId="8"/>
    <cellStyle name="Normal" xfId="0" builtinId="0"/>
    <cellStyle name="Porcentaj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546553</xdr:rowOff>
    </xdr:to>
    <xdr:pic>
      <xdr:nvPicPr>
        <xdr:cNvPr id="2" name="1 Imagen"/>
        <xdr:cNvPicPr/>
      </xdr:nvPicPr>
      <xdr:blipFill>
        <a:blip xmlns:r="http://schemas.openxmlformats.org/officeDocument/2006/relationships" r:embed="rId1"/>
        <a:srcRect/>
        <a:stretch>
          <a:fillRect/>
        </a:stretch>
      </xdr:blipFill>
      <xdr:spPr bwMode="auto">
        <a:xfrm>
          <a:off x="4638675" y="1733550"/>
          <a:ext cx="5746" cy="813253"/>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3"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1628775" y="47625"/>
          <a:ext cx="0" cy="685800"/>
        </a:xfrm>
        <a:prstGeom prst="rect">
          <a:avLst/>
        </a:prstGeom>
        <a:noFill/>
        <a:ln w="9525">
          <a:noFill/>
          <a:miter lim="800000"/>
          <a:headEnd/>
          <a:tailEnd/>
        </a:ln>
      </xdr:spPr>
    </xdr:pic>
    <xdr:clientData/>
  </xdr:twoCellAnchor>
  <xdr:twoCellAnchor editAs="oneCell">
    <xdr:from>
      <xdr:col>2</xdr:col>
      <xdr:colOff>112940</xdr:colOff>
      <xdr:row>0</xdr:row>
      <xdr:rowOff>54428</xdr:rowOff>
    </xdr:from>
    <xdr:to>
      <xdr:col>3</xdr:col>
      <xdr:colOff>400050</xdr:colOff>
      <xdr:row>0</xdr:row>
      <xdr:rowOff>807297</xdr:rowOff>
    </xdr:to>
    <xdr:pic>
      <xdr:nvPicPr>
        <xdr:cNvPr id="7" name="Imagen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22865" y="54428"/>
          <a:ext cx="1973035" cy="7528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1428750</xdr:colOff>
      <xdr:row>4</xdr:row>
      <xdr:rowOff>0</xdr:rowOff>
    </xdr:from>
    <xdr:to>
      <xdr:col>2</xdr:col>
      <xdr:colOff>1434496</xdr:colOff>
      <xdr:row>5</xdr:row>
      <xdr:rowOff>315231</xdr:rowOff>
    </xdr:to>
    <xdr:pic>
      <xdr:nvPicPr>
        <xdr:cNvPr id="2" name="1 Imagen"/>
        <xdr:cNvPicPr/>
      </xdr:nvPicPr>
      <xdr:blipFill>
        <a:blip xmlns:r="http://schemas.openxmlformats.org/officeDocument/2006/relationships" r:embed="rId1"/>
        <a:srcRect/>
        <a:stretch>
          <a:fillRect/>
        </a:stretch>
      </xdr:blipFill>
      <xdr:spPr bwMode="auto">
        <a:xfrm>
          <a:off x="4638675" y="2019300"/>
          <a:ext cx="5746" cy="820056"/>
        </a:xfrm>
        <a:prstGeom prst="rect">
          <a:avLst/>
        </a:prstGeom>
        <a:noFill/>
        <a:ln w="9525">
          <a:noFill/>
          <a:miter lim="800000"/>
          <a:headEnd/>
          <a:tailEnd/>
        </a:ln>
      </xdr:spPr>
    </xdr:pic>
    <xdr:clientData/>
  </xdr:twoCellAnchor>
  <xdr:twoCellAnchor editAs="oneCell">
    <xdr:from>
      <xdr:col>1</xdr:col>
      <xdr:colOff>1774031</xdr:colOff>
      <xdr:row>0</xdr:row>
      <xdr:rowOff>23813</xdr:rowOff>
    </xdr:from>
    <xdr:to>
      <xdr:col>3</xdr:col>
      <xdr:colOff>202406</xdr:colOff>
      <xdr:row>0</xdr:row>
      <xdr:rowOff>883949</xdr:rowOff>
    </xdr:to>
    <xdr:pic>
      <xdr:nvPicPr>
        <xdr:cNvPr id="4" name="Imagen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536031" y="23813"/>
          <a:ext cx="1905000" cy="86013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cene3d>
          <a:camera prst="orthographicFront"/>
          <a:lightRig rig="threePt" dir="t"/>
        </a:scene3d>
        <a:sp3d>
          <a:bevelT/>
        </a:sp3d>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44"/>
  <sheetViews>
    <sheetView view="pageBreakPreview" zoomScale="70" zoomScaleNormal="70" zoomScaleSheetLayoutView="70" workbookViewId="0">
      <pane xSplit="4" ySplit="5" topLeftCell="G18" activePane="bottomRight" state="frozen"/>
      <selection pane="topRight" activeCell="D1" sqref="D1"/>
      <selection pane="bottomLeft" activeCell="A7" sqref="A7"/>
      <selection pane="bottomRight" activeCell="E16" sqref="E16:E18"/>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31.140625" style="2" customWidth="1"/>
    <col min="11" max="11" width="18" style="2" customWidth="1"/>
    <col min="12" max="12" width="10.85546875" style="2" customWidth="1"/>
    <col min="13" max="13" width="10.7109375" style="2" customWidth="1"/>
    <col min="14" max="15" width="10.85546875" style="2" customWidth="1"/>
    <col min="16" max="16" width="10.5703125" style="2" customWidth="1"/>
    <col min="17" max="17" width="14.85546875" style="2" customWidth="1"/>
    <col min="18" max="18" width="11.42578125" style="2" customWidth="1"/>
    <col min="19" max="19" width="12.42578125" style="2" customWidth="1"/>
    <col min="20" max="20" width="13" style="2" customWidth="1"/>
    <col min="21" max="21" width="15.28515625" style="2" customWidth="1"/>
    <col min="22" max="22" width="14.28515625" style="2" customWidth="1"/>
    <col min="23" max="23" width="18.7109375" style="1" customWidth="1"/>
    <col min="24" max="24" width="28.140625" style="1" customWidth="1"/>
  </cols>
  <sheetData>
    <row r="1" spans="2:30" s="73" customFormat="1" ht="72" customHeight="1" thickBot="1" x14ac:dyDescent="0.25">
      <c r="B1" s="209" t="s">
        <v>67</v>
      </c>
      <c r="C1" s="210"/>
      <c r="D1" s="210"/>
      <c r="E1" s="210"/>
      <c r="F1" s="210"/>
      <c r="G1" s="210"/>
      <c r="H1" s="210"/>
      <c r="I1" s="210"/>
      <c r="J1" s="211"/>
    </row>
    <row r="2" spans="2:30" s="73" customFormat="1" ht="27" customHeight="1" thickBot="1" x14ac:dyDescent="0.25">
      <c r="B2" s="212" t="s">
        <v>64</v>
      </c>
      <c r="C2" s="213"/>
      <c r="D2" s="214"/>
      <c r="E2" s="212" t="s">
        <v>65</v>
      </c>
      <c r="F2" s="214"/>
      <c r="G2" s="212" t="s">
        <v>68</v>
      </c>
      <c r="H2" s="214"/>
      <c r="I2" s="212" t="s">
        <v>69</v>
      </c>
      <c r="J2" s="214"/>
    </row>
    <row r="3" spans="2:30" s="73" customFormat="1" ht="21.75" customHeight="1" thickBot="1" x14ac:dyDescent="0.25">
      <c r="B3" s="202" t="s">
        <v>66</v>
      </c>
      <c r="C3" s="203"/>
      <c r="D3" s="204"/>
      <c r="E3" s="205">
        <v>42895</v>
      </c>
      <c r="F3" s="204"/>
      <c r="G3" s="206">
        <v>2</v>
      </c>
      <c r="H3" s="207"/>
      <c r="I3" s="205" t="s">
        <v>71</v>
      </c>
      <c r="J3" s="208"/>
    </row>
    <row r="4" spans="2:30" ht="15.75" thickBot="1" x14ac:dyDescent="0.3">
      <c r="D4" s="75"/>
      <c r="E4" s="75"/>
    </row>
    <row r="5" spans="2:30" s="7" customFormat="1" ht="21" x14ac:dyDescent="0.35">
      <c r="B5" s="49"/>
      <c r="C5" s="34" t="s">
        <v>7</v>
      </c>
      <c r="D5" s="34" t="s">
        <v>0</v>
      </c>
      <c r="E5" s="34" t="s">
        <v>9</v>
      </c>
      <c r="F5" s="34" t="s">
        <v>8</v>
      </c>
      <c r="G5" s="34" t="s">
        <v>15</v>
      </c>
      <c r="H5" s="35" t="s">
        <v>1</v>
      </c>
      <c r="I5" s="34" t="s">
        <v>2</v>
      </c>
      <c r="J5" s="37" t="s">
        <v>3</v>
      </c>
      <c r="K5" s="36">
        <v>43101</v>
      </c>
      <c r="L5" s="36">
        <v>43132</v>
      </c>
      <c r="M5" s="36">
        <v>43160</v>
      </c>
      <c r="N5" s="36">
        <v>43191</v>
      </c>
      <c r="O5" s="36">
        <v>43221</v>
      </c>
      <c r="P5" s="36">
        <v>43252</v>
      </c>
      <c r="Q5" s="36">
        <v>43282</v>
      </c>
      <c r="R5" s="36">
        <v>43313</v>
      </c>
      <c r="S5" s="36">
        <v>43344</v>
      </c>
      <c r="T5" s="36">
        <v>43374</v>
      </c>
      <c r="U5" s="36">
        <v>43405</v>
      </c>
      <c r="V5" s="36">
        <v>43435</v>
      </c>
      <c r="W5" s="34" t="s">
        <v>4</v>
      </c>
      <c r="X5" s="37" t="s">
        <v>5</v>
      </c>
      <c r="Z5" s="74"/>
      <c r="AA5" s="74"/>
      <c r="AB5" s="74"/>
      <c r="AC5" s="74"/>
      <c r="AD5" s="74"/>
    </row>
    <row r="6" spans="2:30" ht="68.25" customHeight="1" x14ac:dyDescent="0.25">
      <c r="B6" s="215" t="s">
        <v>72</v>
      </c>
      <c r="C6" s="218" t="s">
        <v>39</v>
      </c>
      <c r="D6" s="221" t="s">
        <v>24</v>
      </c>
      <c r="E6" s="224" t="s">
        <v>73</v>
      </c>
      <c r="F6" s="94" t="s">
        <v>20</v>
      </c>
      <c r="G6" s="94" t="s">
        <v>18</v>
      </c>
      <c r="H6" s="43" t="s">
        <v>47</v>
      </c>
      <c r="I6" s="11">
        <v>0.9</v>
      </c>
      <c r="J6" s="78" t="s">
        <v>21</v>
      </c>
      <c r="K6" s="13">
        <v>0</v>
      </c>
      <c r="L6" s="13">
        <v>0</v>
      </c>
      <c r="M6" s="13">
        <v>0</v>
      </c>
      <c r="N6" s="13">
        <v>0</v>
      </c>
      <c r="O6" s="13">
        <v>0</v>
      </c>
      <c r="P6" s="29">
        <v>1</v>
      </c>
      <c r="Q6" s="29"/>
      <c r="R6" s="17"/>
      <c r="S6" s="44"/>
      <c r="T6" s="17"/>
      <c r="U6" s="44"/>
      <c r="V6" s="13"/>
      <c r="W6" s="11">
        <f>AVERAGE(K6:V6)</f>
        <v>0.16666666666666666</v>
      </c>
      <c r="X6" s="3"/>
    </row>
    <row r="7" spans="2:30" ht="61.5" customHeight="1" x14ac:dyDescent="0.25">
      <c r="B7" s="216"/>
      <c r="C7" s="219"/>
      <c r="D7" s="222"/>
      <c r="E7" s="225"/>
      <c r="F7" s="94" t="s">
        <v>75</v>
      </c>
      <c r="G7" s="94" t="s">
        <v>76</v>
      </c>
      <c r="H7" s="43" t="s">
        <v>77</v>
      </c>
      <c r="I7" s="11">
        <v>1</v>
      </c>
      <c r="J7" s="78" t="s">
        <v>6</v>
      </c>
      <c r="K7" s="13">
        <v>0</v>
      </c>
      <c r="L7" s="13">
        <v>0</v>
      </c>
      <c r="M7" s="13">
        <v>0</v>
      </c>
      <c r="N7" s="13">
        <v>0</v>
      </c>
      <c r="O7" s="13">
        <v>0</v>
      </c>
      <c r="P7" s="29">
        <v>0</v>
      </c>
      <c r="Q7" s="29"/>
      <c r="R7" s="17"/>
      <c r="S7" s="44"/>
      <c r="T7" s="17"/>
      <c r="U7" s="44"/>
      <c r="V7" s="13"/>
      <c r="W7" s="11">
        <f>AVERAGE(K7:V7)</f>
        <v>0</v>
      </c>
      <c r="X7" s="3"/>
    </row>
    <row r="8" spans="2:30" ht="61.5" customHeight="1" x14ac:dyDescent="0.25">
      <c r="B8" s="216"/>
      <c r="C8" s="219"/>
      <c r="D8" s="222"/>
      <c r="E8" s="225"/>
      <c r="F8" s="94" t="s">
        <v>78</v>
      </c>
      <c r="G8" s="94" t="s">
        <v>79</v>
      </c>
      <c r="H8" s="98" t="s">
        <v>80</v>
      </c>
      <c r="I8" s="11">
        <v>1</v>
      </c>
      <c r="J8" s="78" t="s">
        <v>21</v>
      </c>
      <c r="K8" s="13"/>
      <c r="L8" s="17"/>
      <c r="M8" s="13"/>
      <c r="N8" s="13"/>
      <c r="O8" s="13"/>
      <c r="P8" s="29"/>
      <c r="Q8" s="29"/>
      <c r="R8" s="17"/>
      <c r="S8" s="44"/>
      <c r="T8" s="17"/>
      <c r="U8" s="44"/>
      <c r="V8" s="13"/>
      <c r="W8" s="11" t="e">
        <f t="shared" ref="W8:W14" si="0">AVERAGE(K8:V8)</f>
        <v>#DIV/0!</v>
      </c>
      <c r="X8" s="3"/>
    </row>
    <row r="9" spans="2:30" ht="61.5" customHeight="1" x14ac:dyDescent="0.25">
      <c r="B9" s="216"/>
      <c r="C9" s="219"/>
      <c r="D9" s="222"/>
      <c r="E9" s="225"/>
      <c r="F9" s="94" t="s">
        <v>81</v>
      </c>
      <c r="G9" s="94" t="s">
        <v>82</v>
      </c>
      <c r="H9" s="43" t="s">
        <v>83</v>
      </c>
      <c r="I9" s="11">
        <v>1</v>
      </c>
      <c r="J9" s="78" t="s">
        <v>84</v>
      </c>
      <c r="K9" s="13"/>
      <c r="L9" s="17"/>
      <c r="M9" s="13">
        <v>1</v>
      </c>
      <c r="N9" s="13"/>
      <c r="O9" s="13"/>
      <c r="P9" s="29">
        <v>0</v>
      </c>
      <c r="Q9" s="29"/>
      <c r="R9" s="17"/>
      <c r="S9" s="44"/>
      <c r="T9" s="17"/>
      <c r="U9" s="44"/>
      <c r="V9" s="13"/>
      <c r="W9" s="11">
        <f t="shared" si="0"/>
        <v>0.5</v>
      </c>
      <c r="X9" s="3"/>
    </row>
    <row r="10" spans="2:30" ht="61.5" customHeight="1" x14ac:dyDescent="0.25">
      <c r="B10" s="216"/>
      <c r="C10" s="219"/>
      <c r="D10" s="222"/>
      <c r="E10" s="225"/>
      <c r="F10" s="95" t="s">
        <v>74</v>
      </c>
      <c r="G10" s="95" t="s">
        <v>19</v>
      </c>
      <c r="H10" s="16" t="s">
        <v>46</v>
      </c>
      <c r="I10" s="11">
        <v>1</v>
      </c>
      <c r="J10" s="78" t="s">
        <v>6</v>
      </c>
      <c r="K10" s="13">
        <v>1</v>
      </c>
      <c r="L10" s="13">
        <v>1</v>
      </c>
      <c r="M10" s="13">
        <v>1</v>
      </c>
      <c r="N10" s="13">
        <v>1</v>
      </c>
      <c r="O10" s="13">
        <v>1</v>
      </c>
      <c r="P10" s="13">
        <v>1</v>
      </c>
      <c r="Q10" s="13"/>
      <c r="R10" s="13"/>
      <c r="S10" s="13"/>
      <c r="T10" s="11"/>
      <c r="U10" s="13"/>
      <c r="V10" s="11"/>
      <c r="W10" s="11">
        <f t="shared" si="0"/>
        <v>1</v>
      </c>
      <c r="X10" s="12"/>
    </row>
    <row r="11" spans="2:30" ht="61.5" customHeight="1" x14ac:dyDescent="0.25">
      <c r="B11" s="216"/>
      <c r="C11" s="219"/>
      <c r="D11" s="222"/>
      <c r="E11" s="226"/>
      <c r="F11" s="94" t="s">
        <v>85</v>
      </c>
      <c r="G11" s="94" t="s">
        <v>86</v>
      </c>
      <c r="H11" s="43" t="s">
        <v>87</v>
      </c>
      <c r="I11" s="11">
        <v>1</v>
      </c>
      <c r="J11" s="78" t="s">
        <v>11</v>
      </c>
      <c r="K11" s="28"/>
      <c r="L11" s="28"/>
      <c r="M11" s="28">
        <v>1</v>
      </c>
      <c r="N11" s="28"/>
      <c r="O11" s="28"/>
      <c r="P11" s="28">
        <v>1</v>
      </c>
      <c r="Q11" s="28"/>
      <c r="R11" s="28"/>
      <c r="S11" s="28"/>
      <c r="T11" s="26"/>
      <c r="U11" s="28"/>
      <c r="V11" s="26"/>
      <c r="W11" s="11">
        <f>AVERAGE(K11:V11)</f>
        <v>1</v>
      </c>
      <c r="X11" s="27"/>
    </row>
    <row r="12" spans="2:30" s="10" customFormat="1" ht="55.5" customHeight="1" x14ac:dyDescent="0.25">
      <c r="B12" s="216"/>
      <c r="C12" s="219"/>
      <c r="D12" s="222"/>
      <c r="E12" s="227" t="s">
        <v>89</v>
      </c>
      <c r="F12" s="42" t="s">
        <v>17</v>
      </c>
      <c r="G12" s="42" t="s">
        <v>22</v>
      </c>
      <c r="H12" s="99" t="s">
        <v>44</v>
      </c>
      <c r="I12" s="26">
        <v>1</v>
      </c>
      <c r="J12" s="79" t="s">
        <v>6</v>
      </c>
      <c r="K12" s="28">
        <v>1</v>
      </c>
      <c r="L12" s="28">
        <v>1</v>
      </c>
      <c r="M12" s="28">
        <v>1</v>
      </c>
      <c r="N12" s="28">
        <v>1</v>
      </c>
      <c r="O12" s="28">
        <v>1</v>
      </c>
      <c r="P12" s="28"/>
      <c r="Q12" s="28"/>
      <c r="R12" s="28"/>
      <c r="S12" s="28"/>
      <c r="T12" s="26"/>
      <c r="U12" s="28"/>
      <c r="V12" s="26"/>
      <c r="W12" s="11">
        <f>AVERAGE(K12:V12)</f>
        <v>1</v>
      </c>
      <c r="X12" s="27"/>
    </row>
    <row r="13" spans="2:30" s="10" customFormat="1" ht="55.5" customHeight="1" x14ac:dyDescent="0.25">
      <c r="B13" s="216"/>
      <c r="C13" s="219"/>
      <c r="D13" s="222"/>
      <c r="E13" s="227"/>
      <c r="F13" s="42" t="s">
        <v>32</v>
      </c>
      <c r="G13" s="42" t="s">
        <v>33</v>
      </c>
      <c r="H13" s="99" t="s">
        <v>45</v>
      </c>
      <c r="I13" s="26">
        <v>1</v>
      </c>
      <c r="J13" s="79" t="s">
        <v>6</v>
      </c>
      <c r="K13" s="28">
        <v>1</v>
      </c>
      <c r="L13" s="28">
        <v>1.33</v>
      </c>
      <c r="M13" s="28">
        <v>1</v>
      </c>
      <c r="N13" s="28">
        <v>1</v>
      </c>
      <c r="O13" s="28">
        <v>1</v>
      </c>
      <c r="P13" s="28"/>
      <c r="Q13" s="28"/>
      <c r="R13" s="28"/>
      <c r="S13" s="28"/>
      <c r="T13" s="26"/>
      <c r="U13" s="28"/>
      <c r="V13" s="26"/>
      <c r="W13" s="11">
        <f t="shared" si="0"/>
        <v>1.0660000000000001</v>
      </c>
      <c r="X13" s="27"/>
    </row>
    <row r="14" spans="2:30" s="10" customFormat="1" ht="114" customHeight="1" x14ac:dyDescent="0.25">
      <c r="B14" s="217"/>
      <c r="C14" s="220"/>
      <c r="D14" s="223"/>
      <c r="E14" s="42" t="s">
        <v>90</v>
      </c>
      <c r="F14" s="42" t="s">
        <v>42</v>
      </c>
      <c r="G14" s="42" t="s">
        <v>34</v>
      </c>
      <c r="H14" s="99" t="s">
        <v>43</v>
      </c>
      <c r="I14" s="26">
        <v>1</v>
      </c>
      <c r="J14" s="79" t="s">
        <v>6</v>
      </c>
      <c r="K14" s="28">
        <v>0.5</v>
      </c>
      <c r="L14" s="28">
        <v>0</v>
      </c>
      <c r="M14" s="28">
        <v>0.1</v>
      </c>
      <c r="N14" s="28">
        <v>0.28999999999999998</v>
      </c>
      <c r="O14" s="28">
        <v>1</v>
      </c>
      <c r="P14" s="28">
        <v>1</v>
      </c>
      <c r="Q14" s="28">
        <v>0.5</v>
      </c>
      <c r="R14" s="28">
        <v>1</v>
      </c>
      <c r="S14" s="28">
        <v>0.67</v>
      </c>
      <c r="T14" s="28">
        <v>1</v>
      </c>
      <c r="U14" s="28">
        <v>0.7</v>
      </c>
      <c r="V14" s="28">
        <v>1</v>
      </c>
      <c r="W14" s="11">
        <f t="shared" si="0"/>
        <v>0.64666666666666661</v>
      </c>
      <c r="X14" s="28"/>
    </row>
    <row r="15" spans="2:30" s="19" customFormat="1" ht="24" customHeight="1" x14ac:dyDescent="0.25">
      <c r="B15" s="80"/>
      <c r="C15" s="20"/>
      <c r="D15" s="21"/>
      <c r="E15" s="22"/>
      <c r="F15" s="38"/>
      <c r="G15" s="38"/>
      <c r="H15" s="39" t="s">
        <v>12</v>
      </c>
      <c r="I15" s="40">
        <f>AVERAGE(I6:I14)</f>
        <v>0.98888888888888893</v>
      </c>
      <c r="J15" s="81"/>
      <c r="K15" s="40">
        <f>AVERAGE(K6:K14)</f>
        <v>0.58333333333333337</v>
      </c>
      <c r="L15" s="40">
        <f>AVERAGE(L6:L14)</f>
        <v>0.55500000000000005</v>
      </c>
      <c r="M15" s="40">
        <f t="shared" ref="M15:V15" si="1">AVERAGE(M6:M14)</f>
        <v>0.63749999999999996</v>
      </c>
      <c r="N15" s="40">
        <f t="shared" si="1"/>
        <v>0.54833333333333334</v>
      </c>
      <c r="O15" s="40">
        <f t="shared" si="1"/>
        <v>0.66666666666666663</v>
      </c>
      <c r="P15" s="40">
        <f t="shared" si="1"/>
        <v>0.66666666666666663</v>
      </c>
      <c r="Q15" s="40">
        <f t="shared" si="1"/>
        <v>0.5</v>
      </c>
      <c r="R15" s="40">
        <f t="shared" si="1"/>
        <v>1</v>
      </c>
      <c r="S15" s="40">
        <f t="shared" si="1"/>
        <v>0.67</v>
      </c>
      <c r="T15" s="40">
        <f t="shared" si="1"/>
        <v>1</v>
      </c>
      <c r="U15" s="40">
        <f t="shared" si="1"/>
        <v>0.7</v>
      </c>
      <c r="V15" s="40">
        <f t="shared" si="1"/>
        <v>1</v>
      </c>
      <c r="W15" s="50">
        <f>AVERAGE(K15:P15)</f>
        <v>0.60958333333333325</v>
      </c>
      <c r="X15" s="41"/>
    </row>
    <row r="16" spans="2:30" s="19" customFormat="1" ht="87.75" customHeight="1" x14ac:dyDescent="0.25">
      <c r="B16" s="215" t="s">
        <v>31</v>
      </c>
      <c r="C16" s="240" t="s">
        <v>13</v>
      </c>
      <c r="D16" s="242" t="s">
        <v>23</v>
      </c>
      <c r="E16" s="244" t="s">
        <v>91</v>
      </c>
      <c r="F16" s="52" t="s">
        <v>35</v>
      </c>
      <c r="G16" s="52" t="s">
        <v>114</v>
      </c>
      <c r="H16" s="60" t="s">
        <v>113</v>
      </c>
      <c r="I16" s="54">
        <v>0</v>
      </c>
      <c r="J16" s="82" t="s">
        <v>112</v>
      </c>
      <c r="K16" s="58"/>
      <c r="L16" s="58"/>
      <c r="M16" s="58"/>
      <c r="N16" s="58"/>
      <c r="O16" s="58">
        <v>0</v>
      </c>
      <c r="P16" s="58"/>
      <c r="Q16" s="57"/>
      <c r="R16" s="57"/>
      <c r="S16" s="57"/>
      <c r="T16" s="54"/>
      <c r="U16" s="54"/>
      <c r="V16" s="54"/>
      <c r="W16" s="54">
        <f t="shared" ref="W16:W25" si="2">AVERAGE(K16:V16)</f>
        <v>0</v>
      </c>
      <c r="X16" s="59"/>
    </row>
    <row r="17" spans="2:24" s="19" customFormat="1" ht="37.5" customHeight="1" x14ac:dyDescent="0.25">
      <c r="B17" s="216"/>
      <c r="C17" s="241"/>
      <c r="D17" s="243"/>
      <c r="E17" s="245"/>
      <c r="F17" s="52" t="s">
        <v>40</v>
      </c>
      <c r="G17" s="253" t="s">
        <v>38</v>
      </c>
      <c r="H17" s="255" t="s">
        <v>60</v>
      </c>
      <c r="I17" s="57">
        <v>1</v>
      </c>
      <c r="J17" s="83" t="s">
        <v>6</v>
      </c>
      <c r="K17" s="58">
        <v>0.96399999999999997</v>
      </c>
      <c r="L17" s="58">
        <v>0.96399999999999997</v>
      </c>
      <c r="M17" s="58">
        <v>0.96399999999999997</v>
      </c>
      <c r="N17" s="58">
        <v>0.96399999999999997</v>
      </c>
      <c r="O17" s="58">
        <v>0.96399999999999997</v>
      </c>
      <c r="P17" s="58">
        <v>0.96399999999999997</v>
      </c>
      <c r="Q17" s="57">
        <v>0.95699999999999996</v>
      </c>
      <c r="R17" s="57">
        <v>0.98799999999999999</v>
      </c>
      <c r="S17" s="57">
        <v>1</v>
      </c>
      <c r="T17" s="54">
        <v>1</v>
      </c>
      <c r="U17" s="54">
        <v>0.96599999999999997</v>
      </c>
      <c r="V17" s="54">
        <v>0.96599999999999997</v>
      </c>
      <c r="W17" s="54">
        <f t="shared" si="2"/>
        <v>0.97175</v>
      </c>
      <c r="X17" s="59"/>
    </row>
    <row r="18" spans="2:24" s="19" customFormat="1" ht="37.5" customHeight="1" x14ac:dyDescent="0.25">
      <c r="B18" s="216"/>
      <c r="C18" s="241"/>
      <c r="D18" s="243"/>
      <c r="E18" s="246"/>
      <c r="F18" s="52" t="s">
        <v>41</v>
      </c>
      <c r="G18" s="254"/>
      <c r="H18" s="256"/>
      <c r="I18" s="57">
        <v>1</v>
      </c>
      <c r="J18" s="83" t="s">
        <v>6</v>
      </c>
      <c r="K18" s="58">
        <v>0.85699999999999998</v>
      </c>
      <c r="L18" s="58">
        <v>0.83399999999999996</v>
      </c>
      <c r="M18" s="58">
        <v>0.80100000000000005</v>
      </c>
      <c r="N18" s="58">
        <v>0.59199999999999997</v>
      </c>
      <c r="O18" s="58">
        <v>0.65900000000000003</v>
      </c>
      <c r="P18" s="58">
        <v>0.78600000000000003</v>
      </c>
      <c r="Q18" s="57">
        <v>0.96699999999999997</v>
      </c>
      <c r="R18" s="57">
        <v>0.93799999999999994</v>
      </c>
      <c r="S18" s="57">
        <v>0.88400000000000001</v>
      </c>
      <c r="T18" s="57">
        <v>0.81299999999999994</v>
      </c>
      <c r="U18" s="57">
        <v>0.81299999999999994</v>
      </c>
      <c r="V18" s="57">
        <v>0.75</v>
      </c>
      <c r="W18" s="54">
        <f>AVERAGE(K18:V18)</f>
        <v>0.8078333333333334</v>
      </c>
      <c r="X18" s="59"/>
    </row>
    <row r="19" spans="2:24" s="19" customFormat="1" ht="115.5" customHeight="1" x14ac:dyDescent="0.25">
      <c r="B19" s="216"/>
      <c r="C19" s="241"/>
      <c r="D19" s="243"/>
      <c r="E19" s="51" t="s">
        <v>92</v>
      </c>
      <c r="F19" s="52" t="s">
        <v>49</v>
      </c>
      <c r="G19" s="52" t="s">
        <v>48</v>
      </c>
      <c r="H19" s="53" t="s">
        <v>50</v>
      </c>
      <c r="I19" s="54">
        <v>1</v>
      </c>
      <c r="J19" s="82" t="s">
        <v>6</v>
      </c>
      <c r="K19" s="56">
        <v>1</v>
      </c>
      <c r="L19" s="56">
        <v>1</v>
      </c>
      <c r="M19" s="56">
        <v>1</v>
      </c>
      <c r="N19" s="56">
        <v>1</v>
      </c>
      <c r="O19" s="56">
        <v>1</v>
      </c>
      <c r="P19" s="56">
        <v>1</v>
      </c>
      <c r="Q19" s="56"/>
      <c r="R19" s="56"/>
      <c r="S19" s="56"/>
      <c r="T19" s="56"/>
      <c r="U19" s="56"/>
      <c r="V19" s="56"/>
      <c r="W19" s="54">
        <f>AVERAGE(K19:V19)</f>
        <v>1</v>
      </c>
      <c r="X19" s="55"/>
    </row>
    <row r="20" spans="2:24" s="19" customFormat="1" ht="65.25" customHeight="1" x14ac:dyDescent="0.25">
      <c r="B20" s="216"/>
      <c r="C20" s="241"/>
      <c r="D20" s="243"/>
      <c r="E20" s="228" t="s">
        <v>88</v>
      </c>
      <c r="F20" s="52" t="s">
        <v>51</v>
      </c>
      <c r="G20" s="52" t="s">
        <v>52</v>
      </c>
      <c r="H20" s="53" t="s">
        <v>56</v>
      </c>
      <c r="I20" s="54">
        <v>1</v>
      </c>
      <c r="J20" s="82" t="s">
        <v>11</v>
      </c>
      <c r="K20" s="56"/>
      <c r="L20" s="56"/>
      <c r="M20" s="56">
        <v>0.83</v>
      </c>
      <c r="N20" s="56"/>
      <c r="O20" s="56"/>
      <c r="P20" s="63"/>
      <c r="Q20" s="56"/>
      <c r="R20" s="56"/>
      <c r="S20" s="56"/>
      <c r="T20" s="54"/>
      <c r="U20" s="54"/>
      <c r="V20" s="54"/>
      <c r="W20" s="54">
        <f t="shared" si="2"/>
        <v>0.83</v>
      </c>
      <c r="X20" s="55"/>
    </row>
    <row r="21" spans="2:24" s="19" customFormat="1" ht="56.25" customHeight="1" x14ac:dyDescent="0.25">
      <c r="B21" s="216"/>
      <c r="C21" s="241"/>
      <c r="D21" s="243"/>
      <c r="E21" s="229"/>
      <c r="F21" s="52" t="s">
        <v>54</v>
      </c>
      <c r="G21" s="96" t="s">
        <v>53</v>
      </c>
      <c r="H21" s="61" t="s">
        <v>55</v>
      </c>
      <c r="I21" s="57">
        <v>1</v>
      </c>
      <c r="J21" s="83" t="s">
        <v>6</v>
      </c>
      <c r="K21" s="58">
        <v>1</v>
      </c>
      <c r="L21" s="58">
        <v>1</v>
      </c>
      <c r="M21" s="58">
        <v>1</v>
      </c>
      <c r="N21" s="58">
        <v>1</v>
      </c>
      <c r="O21" s="58">
        <v>1</v>
      </c>
      <c r="P21" s="64"/>
      <c r="Q21" s="58"/>
      <c r="R21" s="58"/>
      <c r="S21" s="58"/>
      <c r="T21" s="54"/>
      <c r="U21" s="54"/>
      <c r="V21" s="54"/>
      <c r="W21" s="54">
        <f t="shared" si="2"/>
        <v>1</v>
      </c>
      <c r="X21" s="55"/>
    </row>
    <row r="22" spans="2:24" s="19" customFormat="1" ht="24" customHeight="1" thickBot="1" x14ac:dyDescent="0.3">
      <c r="B22" s="80"/>
      <c r="C22" s="20"/>
      <c r="D22" s="21"/>
      <c r="E22" s="21"/>
      <c r="F22" s="21"/>
      <c r="G22" s="21"/>
      <c r="H22" s="23" t="s">
        <v>12</v>
      </c>
      <c r="I22" s="24">
        <f>AVERAGE(I19:I21)</f>
        <v>1</v>
      </c>
      <c r="J22" s="84"/>
      <c r="K22" s="24">
        <f>AVERAGE(K19:K21)</f>
        <v>1</v>
      </c>
      <c r="L22" s="24"/>
      <c r="M22" s="24">
        <f>AVERAGE(M19:M21)</f>
        <v>0.94333333333333336</v>
      </c>
      <c r="N22" s="24"/>
      <c r="O22" s="24"/>
      <c r="P22" s="24">
        <f>AVERAGE(P19:P21)</f>
        <v>1</v>
      </c>
      <c r="Q22" s="24" t="e">
        <f>AVERAGE(Q19:Q21)</f>
        <v>#DIV/0!</v>
      </c>
      <c r="R22" s="24"/>
      <c r="S22" s="24" t="e">
        <f>AVERAGE(S19:S21)</f>
        <v>#DIV/0!</v>
      </c>
      <c r="T22" s="24"/>
      <c r="U22" s="24"/>
      <c r="V22" s="24" t="e">
        <f>AVERAGE(V19:V21)</f>
        <v>#DIV/0!</v>
      </c>
      <c r="W22" s="50" t="e">
        <f t="shared" si="2"/>
        <v>#DIV/0!</v>
      </c>
      <c r="X22" s="24"/>
    </row>
    <row r="23" spans="2:24" s="19" customFormat="1" ht="60.75" customHeight="1" x14ac:dyDescent="0.25">
      <c r="B23" s="230" t="s">
        <v>29</v>
      </c>
      <c r="C23" s="233" t="s">
        <v>28</v>
      </c>
      <c r="D23" s="234" t="s">
        <v>25</v>
      </c>
      <c r="E23" s="237" t="s">
        <v>108</v>
      </c>
      <c r="F23" s="117" t="s">
        <v>93</v>
      </c>
      <c r="G23" s="100" t="s">
        <v>94</v>
      </c>
      <c r="H23" s="101" t="s">
        <v>95</v>
      </c>
      <c r="I23" s="102">
        <v>0.03</v>
      </c>
      <c r="J23" s="103" t="s">
        <v>6</v>
      </c>
      <c r="K23" s="15">
        <v>0.01</v>
      </c>
      <c r="L23" s="15">
        <v>0.02</v>
      </c>
      <c r="M23" s="15">
        <v>0.01</v>
      </c>
      <c r="N23" s="116">
        <v>0.04</v>
      </c>
      <c r="O23" s="115">
        <v>4.0000000000000001E-3</v>
      </c>
      <c r="P23" s="67"/>
      <c r="Q23" s="47"/>
      <c r="R23" s="47"/>
      <c r="S23" s="47"/>
      <c r="T23" s="47"/>
      <c r="U23" s="47"/>
      <c r="V23" s="47"/>
      <c r="W23" s="62">
        <f>AVERAGE(K23:V23)</f>
        <v>1.6800000000000002E-2</v>
      </c>
      <c r="X23" s="8"/>
    </row>
    <row r="24" spans="2:24" s="19" customFormat="1" ht="60.75" customHeight="1" x14ac:dyDescent="0.25">
      <c r="B24" s="231"/>
      <c r="C24" s="233"/>
      <c r="D24" s="235"/>
      <c r="E24" s="238"/>
      <c r="F24" s="118" t="s">
        <v>96</v>
      </c>
      <c r="G24" s="104" t="s">
        <v>97</v>
      </c>
      <c r="H24" s="105" t="s">
        <v>98</v>
      </c>
      <c r="I24" s="106">
        <v>0.04</v>
      </c>
      <c r="J24" s="107" t="s">
        <v>99</v>
      </c>
      <c r="K24" s="9"/>
      <c r="L24" s="9"/>
      <c r="M24" s="9"/>
      <c r="N24" s="9"/>
      <c r="O24" s="9"/>
      <c r="P24" s="15"/>
      <c r="Q24" s="9"/>
      <c r="R24" s="9"/>
      <c r="S24" s="9"/>
      <c r="T24" s="9"/>
      <c r="U24" s="9"/>
      <c r="V24" s="9"/>
      <c r="W24" s="62" t="e">
        <f>AVERAGE(K24:V24)</f>
        <v>#DIV/0!</v>
      </c>
      <c r="X24" s="8"/>
    </row>
    <row r="25" spans="2:24" s="19" customFormat="1" ht="60.75" customHeight="1" x14ac:dyDescent="0.25">
      <c r="B25" s="231"/>
      <c r="C25" s="233"/>
      <c r="D25" s="235"/>
      <c r="E25" s="238"/>
      <c r="F25" s="118" t="s">
        <v>26</v>
      </c>
      <c r="G25" s="18" t="s">
        <v>100</v>
      </c>
      <c r="H25" s="108" t="s">
        <v>101</v>
      </c>
      <c r="I25" s="109" t="s">
        <v>102</v>
      </c>
      <c r="J25" s="85" t="s">
        <v>99</v>
      </c>
      <c r="K25" s="9"/>
      <c r="L25" s="9"/>
      <c r="M25" s="9"/>
      <c r="N25" s="47"/>
      <c r="O25" s="30"/>
      <c r="P25" s="15"/>
      <c r="Q25" s="47"/>
      <c r="R25" s="47"/>
      <c r="S25" s="47"/>
      <c r="T25" s="47"/>
      <c r="U25" s="47"/>
      <c r="V25" s="47"/>
      <c r="W25" s="62" t="e">
        <f t="shared" si="2"/>
        <v>#DIV/0!</v>
      </c>
      <c r="X25" s="8"/>
    </row>
    <row r="26" spans="2:24" s="19" customFormat="1" ht="60.75" customHeight="1" x14ac:dyDescent="0.25">
      <c r="B26" s="231"/>
      <c r="C26" s="233"/>
      <c r="D26" s="235"/>
      <c r="E26" s="238"/>
      <c r="F26" s="119" t="s">
        <v>103</v>
      </c>
      <c r="G26" s="18" t="s">
        <v>104</v>
      </c>
      <c r="H26" s="108" t="s">
        <v>105</v>
      </c>
      <c r="I26" s="14">
        <v>0.9</v>
      </c>
      <c r="J26" s="85" t="s">
        <v>6</v>
      </c>
      <c r="K26" s="31"/>
      <c r="L26" s="31"/>
      <c r="M26" s="31"/>
      <c r="N26" s="31"/>
      <c r="O26" s="31"/>
      <c r="P26" s="15"/>
      <c r="Q26" s="31"/>
      <c r="R26" s="31"/>
      <c r="S26" s="31"/>
      <c r="T26" s="31"/>
      <c r="U26" s="31"/>
      <c r="V26" s="31"/>
      <c r="W26" s="31" t="s">
        <v>58</v>
      </c>
      <c r="X26" s="31"/>
    </row>
    <row r="27" spans="2:24" s="19" customFormat="1" ht="60.75" customHeight="1" x14ac:dyDescent="0.25">
      <c r="B27" s="232"/>
      <c r="C27" s="233"/>
      <c r="D27" s="236"/>
      <c r="E27" s="239"/>
      <c r="F27" s="120" t="s">
        <v>27</v>
      </c>
      <c r="G27" s="110" t="s">
        <v>106</v>
      </c>
      <c r="H27" s="111" t="s">
        <v>107</v>
      </c>
      <c r="I27" s="112">
        <v>0.05</v>
      </c>
      <c r="J27" s="113" t="s">
        <v>21</v>
      </c>
      <c r="K27" s="31"/>
      <c r="L27" s="31"/>
      <c r="M27" s="31"/>
      <c r="N27" s="31"/>
      <c r="O27" s="31"/>
      <c r="P27" s="15"/>
      <c r="Q27" s="31"/>
      <c r="R27" s="31"/>
      <c r="S27" s="31"/>
      <c r="T27" s="31"/>
      <c r="U27" s="31"/>
      <c r="V27" s="31"/>
      <c r="W27" s="31"/>
      <c r="X27" s="31"/>
    </row>
    <row r="28" spans="2:24" s="19" customFormat="1" ht="61.5" customHeight="1" x14ac:dyDescent="0.25">
      <c r="B28" s="230" t="s">
        <v>30</v>
      </c>
      <c r="C28" s="233"/>
      <c r="D28" s="234" t="s">
        <v>61</v>
      </c>
      <c r="E28" s="97" t="s">
        <v>16</v>
      </c>
      <c r="F28" s="32" t="s">
        <v>36</v>
      </c>
      <c r="G28" s="32" t="s">
        <v>57</v>
      </c>
      <c r="H28" s="65" t="s">
        <v>59</v>
      </c>
      <c r="I28" s="14">
        <v>0.1</v>
      </c>
      <c r="J28" s="85" t="s">
        <v>6</v>
      </c>
      <c r="K28" s="31">
        <v>0.2</v>
      </c>
      <c r="L28" s="9">
        <v>0.2</v>
      </c>
      <c r="M28" s="9">
        <v>0.2</v>
      </c>
      <c r="N28" s="69">
        <v>0.2</v>
      </c>
      <c r="O28" s="30">
        <v>0.2</v>
      </c>
      <c r="P28" s="15" t="s">
        <v>37</v>
      </c>
      <c r="Q28" s="30"/>
      <c r="R28" s="30"/>
      <c r="S28" s="30"/>
      <c r="T28" s="30"/>
      <c r="U28" s="30"/>
      <c r="V28" s="30"/>
      <c r="W28" s="62">
        <f t="shared" ref="W28" si="3">AVERAGE(K28:V28)</f>
        <v>0.2</v>
      </c>
      <c r="X28" s="8"/>
    </row>
    <row r="29" spans="2:24" s="19" customFormat="1" ht="183" customHeight="1" x14ac:dyDescent="0.25">
      <c r="B29" s="232"/>
      <c r="C29" s="233"/>
      <c r="D29" s="236"/>
      <c r="E29" s="97" t="s">
        <v>109</v>
      </c>
      <c r="F29" s="32" t="s">
        <v>115</v>
      </c>
      <c r="G29" s="32" t="s">
        <v>117</v>
      </c>
      <c r="H29" s="65" t="s">
        <v>116</v>
      </c>
      <c r="I29" s="14">
        <v>1</v>
      </c>
      <c r="J29" s="85" t="s">
        <v>10</v>
      </c>
      <c r="K29" s="31"/>
      <c r="L29" s="31"/>
      <c r="M29" s="31"/>
      <c r="N29" s="31"/>
      <c r="O29" s="31"/>
      <c r="P29" s="31"/>
      <c r="Q29" s="31"/>
      <c r="R29" s="31"/>
      <c r="S29" s="31"/>
      <c r="T29" s="31"/>
      <c r="U29" s="31"/>
      <c r="V29" s="31"/>
      <c r="W29" s="31"/>
      <c r="X29" s="31"/>
    </row>
    <row r="30" spans="2:24" s="19" customFormat="1" ht="22.5" customHeight="1" thickBot="1" x14ac:dyDescent="0.3">
      <c r="B30" s="86"/>
      <c r="C30" s="87"/>
      <c r="D30" s="88"/>
      <c r="E30" s="89"/>
      <c r="F30" s="90"/>
      <c r="G30" s="90"/>
      <c r="H30" s="91" t="s">
        <v>12</v>
      </c>
      <c r="I30" s="92">
        <f>AVERAGE(I23:I29)</f>
        <v>0.35333333333333333</v>
      </c>
      <c r="J30" s="93"/>
      <c r="K30" s="24">
        <f t="shared" ref="K30:W30" si="4">AVERAGE(K23:K29)</f>
        <v>0.10500000000000001</v>
      </c>
      <c r="L30" s="24">
        <f t="shared" si="4"/>
        <v>0.11</v>
      </c>
      <c r="M30" s="24">
        <f t="shared" si="4"/>
        <v>0.10500000000000001</v>
      </c>
      <c r="N30" s="24">
        <f t="shared" si="4"/>
        <v>0.12000000000000001</v>
      </c>
      <c r="O30" s="24">
        <f t="shared" si="4"/>
        <v>0.10200000000000001</v>
      </c>
      <c r="P30" s="24" t="e">
        <f t="shared" si="4"/>
        <v>#DIV/0!</v>
      </c>
      <c r="Q30" s="24" t="e">
        <f t="shared" si="4"/>
        <v>#DIV/0!</v>
      </c>
      <c r="R30" s="24" t="e">
        <f t="shared" si="4"/>
        <v>#DIV/0!</v>
      </c>
      <c r="S30" s="24" t="e">
        <f t="shared" si="4"/>
        <v>#DIV/0!</v>
      </c>
      <c r="T30" s="24" t="e">
        <f t="shared" si="4"/>
        <v>#DIV/0!</v>
      </c>
      <c r="U30" s="24" t="e">
        <f t="shared" si="4"/>
        <v>#DIV/0!</v>
      </c>
      <c r="V30" s="24" t="e">
        <f t="shared" si="4"/>
        <v>#DIV/0!</v>
      </c>
      <c r="W30" s="24" t="e">
        <f t="shared" si="4"/>
        <v>#DIV/0!</v>
      </c>
      <c r="X30" s="5"/>
    </row>
    <row r="31" spans="2:24" ht="47.25" customHeight="1" x14ac:dyDescent="0.25">
      <c r="E31" s="76" t="s">
        <v>14</v>
      </c>
      <c r="F31" s="247" t="s">
        <v>70</v>
      </c>
      <c r="G31" s="248"/>
      <c r="H31" s="249"/>
      <c r="I31" s="77">
        <f>(+I22+I30+I15)/3</f>
        <v>0.78074074074074085</v>
      </c>
      <c r="K31" s="25">
        <f>(+K22+K30+K15)/3</f>
        <v>0.56277777777777782</v>
      </c>
      <c r="L31" s="4"/>
      <c r="M31" s="25">
        <f>(+M22+M30+M15)/3</f>
        <v>0.56194444444444447</v>
      </c>
      <c r="N31" s="4"/>
      <c r="O31" s="4"/>
      <c r="P31" s="25" t="e">
        <f>(+P22+P30+P15)/3</f>
        <v>#DIV/0!</v>
      </c>
      <c r="Q31" s="33" t="e">
        <f>(+Q22+Q30+Q15)/3</f>
        <v>#DIV/0!</v>
      </c>
      <c r="S31" s="25" t="e">
        <f>(+S22+S30+S15)/3</f>
        <v>#DIV/0!</v>
      </c>
      <c r="V31" s="25" t="e">
        <f>(+V22+V30+V15)/3</f>
        <v>#DIV/0!</v>
      </c>
      <c r="W31" s="25" t="e">
        <f>(+W22+W30+W15)/3</f>
        <v>#DIV/0!</v>
      </c>
    </row>
    <row r="32" spans="2:24" ht="15.75" thickBot="1" x14ac:dyDescent="0.3">
      <c r="F32" s="6"/>
      <c r="G32" s="6"/>
    </row>
    <row r="33" spans="6:23" ht="15.75" thickBot="1" x14ac:dyDescent="0.3">
      <c r="F33" s="6"/>
      <c r="G33" s="6"/>
      <c r="O33" s="250" t="s">
        <v>62</v>
      </c>
      <c r="P33" s="251"/>
      <c r="Q33" s="251"/>
      <c r="R33" s="251"/>
      <c r="S33" s="252"/>
      <c r="T33" s="250" t="s">
        <v>63</v>
      </c>
      <c r="U33" s="251"/>
      <c r="V33" s="252"/>
    </row>
    <row r="34" spans="6:23" x14ac:dyDescent="0.25">
      <c r="F34" s="6"/>
      <c r="G34" s="6"/>
    </row>
    <row r="35" spans="6:23" x14ac:dyDescent="0.25">
      <c r="F35" s="6"/>
      <c r="G35" s="6"/>
      <c r="I35" s="46"/>
      <c r="J35" s="46"/>
      <c r="K35" s="46"/>
      <c r="L35" s="46"/>
      <c r="M35" s="46"/>
      <c r="N35" s="46"/>
      <c r="O35" s="46"/>
      <c r="P35" s="46"/>
      <c r="Q35" s="45"/>
      <c r="R35" s="46"/>
      <c r="S35" s="46"/>
      <c r="T35" s="46"/>
      <c r="U35" s="46"/>
      <c r="V35" s="46"/>
      <c r="W35" s="46"/>
    </row>
    <row r="36" spans="6:23" x14ac:dyDescent="0.25">
      <c r="F36" s="6"/>
      <c r="G36" s="6"/>
    </row>
    <row r="37" spans="6:23" x14ac:dyDescent="0.25">
      <c r="F37" s="6"/>
      <c r="G37" s="6"/>
    </row>
    <row r="38" spans="6:23" x14ac:dyDescent="0.25">
      <c r="F38" s="6"/>
      <c r="G38" s="6"/>
    </row>
    <row r="39" spans="6:23" x14ac:dyDescent="0.25">
      <c r="F39" s="6"/>
      <c r="G39" s="6"/>
    </row>
    <row r="40" spans="6:23" x14ac:dyDescent="0.25">
      <c r="F40" s="6"/>
      <c r="G40" s="6"/>
    </row>
    <row r="41" spans="6:23" x14ac:dyDescent="0.25">
      <c r="F41" s="6"/>
      <c r="G41" s="6"/>
    </row>
    <row r="42" spans="6:23" x14ac:dyDescent="0.25">
      <c r="F42" s="6"/>
      <c r="G42" s="6"/>
    </row>
    <row r="43" spans="6:23" x14ac:dyDescent="0.25">
      <c r="F43" s="6"/>
      <c r="G43" s="6"/>
    </row>
    <row r="44" spans="6:23" x14ac:dyDescent="0.25">
      <c r="F44" s="6"/>
      <c r="G44" s="6"/>
    </row>
  </sheetData>
  <autoFilter ref="B5:X32"/>
  <mergeCells count="30">
    <mergeCell ref="F31:H31"/>
    <mergeCell ref="O33:S33"/>
    <mergeCell ref="T33:V33"/>
    <mergeCell ref="G17:G18"/>
    <mergeCell ref="H17:H18"/>
    <mergeCell ref="E20:E21"/>
    <mergeCell ref="B23:B27"/>
    <mergeCell ref="C23:C29"/>
    <mergeCell ref="D23:D27"/>
    <mergeCell ref="E23:E27"/>
    <mergeCell ref="B28:B29"/>
    <mergeCell ref="D28:D29"/>
    <mergeCell ref="B16:B21"/>
    <mergeCell ref="C16:C21"/>
    <mergeCell ref="D16:D21"/>
    <mergeCell ref="E16:E18"/>
    <mergeCell ref="B6:B14"/>
    <mergeCell ref="C6:C14"/>
    <mergeCell ref="D6:D14"/>
    <mergeCell ref="E6:E11"/>
    <mergeCell ref="E12:E13"/>
    <mergeCell ref="B3:D3"/>
    <mergeCell ref="E3:F3"/>
    <mergeCell ref="G3:H3"/>
    <mergeCell ref="I3:J3"/>
    <mergeCell ref="B1:J1"/>
    <mergeCell ref="B2:D2"/>
    <mergeCell ref="E2:F2"/>
    <mergeCell ref="G2:H2"/>
    <mergeCell ref="I2:J2"/>
  </mergeCells>
  <pageMargins left="0.19685039370078741" right="0.15748031496062992" top="0.35433070866141736" bottom="0.35433070866141736" header="0.31496062992125984" footer="0.31496062992125984"/>
  <pageSetup paperSize="5" scale="37" orientation="landscape" r:id="rId1"/>
  <rowBreaks count="2" manualBreakCount="2">
    <brk id="15" min="1" max="23" man="1"/>
    <brk id="22" min="1" max="23"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P47"/>
  <sheetViews>
    <sheetView zoomScale="60" zoomScaleNormal="60" zoomScaleSheetLayoutView="70" workbookViewId="0">
      <selection activeCell="O37" sqref="O37"/>
    </sheetView>
  </sheetViews>
  <sheetFormatPr baseColWidth="10" defaultRowHeight="15" x14ac:dyDescent="0.25"/>
  <cols>
    <col min="2" max="2" width="36.71093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0.5703125" style="2" customWidth="1"/>
    <col min="13" max="13" width="6.85546875" style="2" customWidth="1"/>
    <col min="14" max="14" width="9.7109375" style="2" customWidth="1"/>
    <col min="15" max="15" width="7.42578125" style="2" customWidth="1"/>
    <col min="16" max="16" width="8.28515625" style="2" customWidth="1"/>
    <col min="17" max="17" width="7.42578125" style="2" customWidth="1"/>
    <col min="18" max="18" width="8.7109375" style="2" customWidth="1"/>
    <col min="19" max="19" width="6.140625" style="2" customWidth="1"/>
    <col min="20" max="20" width="9.140625" style="2" customWidth="1"/>
    <col min="21" max="21" width="7.42578125" style="2" customWidth="1"/>
    <col min="22" max="22" width="8" style="2" customWidth="1"/>
    <col min="23" max="23" width="7" style="2" customWidth="1"/>
    <col min="24" max="24" width="9.28515625" style="2" customWidth="1"/>
    <col min="25" max="25" width="10.28515625" style="2" customWidth="1"/>
    <col min="26" max="26" width="8.42578125" style="2" customWidth="1"/>
    <col min="27" max="27" width="9.5703125" style="2" customWidth="1"/>
    <col min="28" max="28" width="8.140625" style="2" customWidth="1"/>
    <col min="29" max="29" width="10" style="2" customWidth="1"/>
    <col min="30" max="30" width="8.7109375" style="2" customWidth="1"/>
    <col min="31" max="31" width="10.5703125" style="2" customWidth="1"/>
    <col min="32" max="32" width="9.140625" style="2" customWidth="1"/>
    <col min="33" max="33" width="8.28515625" style="2" customWidth="1"/>
    <col min="34" max="34" width="9.42578125" style="2" customWidth="1"/>
    <col min="35" max="35" width="10.28515625" style="2" customWidth="1"/>
    <col min="36" max="36" width="18.7109375" style="1" customWidth="1"/>
  </cols>
  <sheetData>
    <row r="1" spans="2:42" s="73" customFormat="1" ht="72" customHeight="1" thickBot="1" x14ac:dyDescent="0.25">
      <c r="B1" s="209" t="s">
        <v>67</v>
      </c>
      <c r="C1" s="210"/>
      <c r="D1" s="210"/>
      <c r="E1" s="210"/>
      <c r="F1" s="210"/>
      <c r="G1" s="210"/>
      <c r="H1" s="210"/>
      <c r="I1" s="210"/>
      <c r="J1" s="210"/>
      <c r="K1" s="211"/>
    </row>
    <row r="2" spans="2:42" s="73" customFormat="1" ht="41.25" customHeight="1" thickBot="1" x14ac:dyDescent="0.25">
      <c r="B2" s="285" t="s">
        <v>64</v>
      </c>
      <c r="C2" s="286"/>
      <c r="D2" s="287"/>
      <c r="E2" s="285" t="s">
        <v>123</v>
      </c>
      <c r="F2" s="287"/>
      <c r="G2" s="121" t="s">
        <v>124</v>
      </c>
      <c r="H2" s="132" t="s">
        <v>68</v>
      </c>
      <c r="I2" s="285" t="s">
        <v>69</v>
      </c>
      <c r="J2" s="210"/>
      <c r="K2" s="287"/>
    </row>
    <row r="3" spans="2:42" s="73" customFormat="1" ht="30" customHeight="1" thickBot="1" x14ac:dyDescent="0.25">
      <c r="B3" s="279" t="s">
        <v>66</v>
      </c>
      <c r="C3" s="280"/>
      <c r="D3" s="281"/>
      <c r="E3" s="282">
        <v>42895</v>
      </c>
      <c r="F3" s="281"/>
      <c r="G3" s="134">
        <v>43271</v>
      </c>
      <c r="H3" s="133">
        <v>3</v>
      </c>
      <c r="I3" s="282" t="s">
        <v>71</v>
      </c>
      <c r="J3" s="283"/>
      <c r="K3" s="284"/>
    </row>
    <row r="4" spans="2:42" ht="15.75" thickBot="1" x14ac:dyDescent="0.3">
      <c r="D4" s="75"/>
      <c r="E4" s="75"/>
    </row>
    <row r="5" spans="2:42" s="7" customFormat="1" ht="39.75" customHeight="1" x14ac:dyDescent="0.35">
      <c r="B5" s="49"/>
      <c r="C5" s="34" t="s">
        <v>7</v>
      </c>
      <c r="D5" s="34" t="s">
        <v>0</v>
      </c>
      <c r="E5" s="34" t="s">
        <v>9</v>
      </c>
      <c r="F5" s="34" t="s">
        <v>8</v>
      </c>
      <c r="G5" s="34" t="s">
        <v>15</v>
      </c>
      <c r="H5" s="35" t="s">
        <v>1</v>
      </c>
      <c r="I5" s="127" t="s">
        <v>2</v>
      </c>
      <c r="J5" s="126" t="s">
        <v>118</v>
      </c>
      <c r="K5" s="37" t="s">
        <v>3</v>
      </c>
      <c r="L5" s="302">
        <v>43101</v>
      </c>
      <c r="M5" s="303"/>
      <c r="N5" s="304">
        <v>43132</v>
      </c>
      <c r="O5" s="303"/>
      <c r="P5" s="304">
        <v>43160</v>
      </c>
      <c r="Q5" s="303"/>
      <c r="R5" s="304">
        <v>43191</v>
      </c>
      <c r="S5" s="303"/>
      <c r="T5" s="304">
        <v>43221</v>
      </c>
      <c r="U5" s="303"/>
      <c r="V5" s="304">
        <v>43252</v>
      </c>
      <c r="W5" s="303"/>
      <c r="X5" s="304">
        <v>43282</v>
      </c>
      <c r="Y5" s="303"/>
      <c r="Z5" s="304">
        <v>43313</v>
      </c>
      <c r="AA5" s="303"/>
      <c r="AB5" s="304">
        <v>43344</v>
      </c>
      <c r="AC5" s="303"/>
      <c r="AD5" s="304">
        <v>43374</v>
      </c>
      <c r="AE5" s="303"/>
      <c r="AF5" s="304">
        <v>43405</v>
      </c>
      <c r="AG5" s="303"/>
      <c r="AH5" s="304">
        <v>43435</v>
      </c>
      <c r="AI5" s="303"/>
      <c r="AJ5" s="34" t="s">
        <v>4</v>
      </c>
      <c r="AL5" s="74"/>
      <c r="AM5" s="74"/>
      <c r="AN5" s="74"/>
      <c r="AO5" s="74"/>
      <c r="AP5" s="74"/>
    </row>
    <row r="6" spans="2:42" ht="68.25" customHeight="1" x14ac:dyDescent="0.25">
      <c r="B6" s="215" t="s">
        <v>72</v>
      </c>
      <c r="C6" s="218" t="s">
        <v>39</v>
      </c>
      <c r="D6" s="221" t="s">
        <v>24</v>
      </c>
      <c r="E6" s="224" t="s">
        <v>73</v>
      </c>
      <c r="F6" s="71" t="s">
        <v>126</v>
      </c>
      <c r="G6" s="71" t="s">
        <v>18</v>
      </c>
      <c r="H6" s="43" t="s">
        <v>47</v>
      </c>
      <c r="I6" s="11">
        <v>0.9</v>
      </c>
      <c r="J6" s="123">
        <f>+IF(I6&gt;=90%,100%,0%)</f>
        <v>1</v>
      </c>
      <c r="K6" s="78" t="s">
        <v>21</v>
      </c>
      <c r="L6" s="295"/>
      <c r="M6" s="296"/>
      <c r="N6" s="297"/>
      <c r="O6" s="296"/>
      <c r="P6" s="297"/>
      <c r="Q6" s="296"/>
      <c r="R6" s="297"/>
      <c r="S6" s="296"/>
      <c r="T6" s="297"/>
      <c r="U6" s="296"/>
      <c r="V6" s="307">
        <v>1</v>
      </c>
      <c r="W6" s="308"/>
      <c r="X6" s="298"/>
      <c r="Y6" s="298"/>
      <c r="Z6" s="298"/>
      <c r="AA6" s="298"/>
      <c r="AB6" s="298"/>
      <c r="AC6" s="298"/>
      <c r="AD6" s="298"/>
      <c r="AE6" s="298"/>
      <c r="AF6" s="298"/>
      <c r="AG6" s="298"/>
      <c r="AH6" s="298"/>
      <c r="AI6" s="298"/>
      <c r="AJ6" s="11">
        <f t="shared" ref="AJ6:AJ17" si="0">AVERAGE(L6:AH6)</f>
        <v>1</v>
      </c>
    </row>
    <row r="7" spans="2:42" ht="61.5" customHeight="1" x14ac:dyDescent="0.25">
      <c r="B7" s="216"/>
      <c r="C7" s="219"/>
      <c r="D7" s="222"/>
      <c r="E7" s="225"/>
      <c r="F7" s="94" t="s">
        <v>75</v>
      </c>
      <c r="G7" s="94" t="s">
        <v>76</v>
      </c>
      <c r="H7" s="43" t="s">
        <v>77</v>
      </c>
      <c r="I7" s="277" t="s">
        <v>119</v>
      </c>
      <c r="J7" s="278"/>
      <c r="K7" s="78" t="s">
        <v>120</v>
      </c>
      <c r="L7" s="295">
        <v>0</v>
      </c>
      <c r="M7" s="296"/>
      <c r="N7" s="297">
        <v>0</v>
      </c>
      <c r="O7" s="296"/>
      <c r="P7" s="297">
        <v>0</v>
      </c>
      <c r="Q7" s="296"/>
      <c r="R7" s="297">
        <v>0</v>
      </c>
      <c r="S7" s="296"/>
      <c r="T7" s="297">
        <v>0</v>
      </c>
      <c r="U7" s="296"/>
      <c r="V7" s="307"/>
      <c r="W7" s="309"/>
      <c r="X7" s="298"/>
      <c r="Y7" s="298"/>
      <c r="Z7" s="298"/>
      <c r="AA7" s="298"/>
      <c r="AB7" s="298"/>
      <c r="AC7" s="298"/>
      <c r="AD7" s="298"/>
      <c r="AE7" s="298"/>
      <c r="AF7" s="298"/>
      <c r="AG7" s="298"/>
      <c r="AH7" s="298"/>
      <c r="AI7" s="298"/>
      <c r="AJ7" s="11">
        <f t="shared" si="0"/>
        <v>0</v>
      </c>
    </row>
    <row r="8" spans="2:42" ht="61.5" customHeight="1" x14ac:dyDescent="0.25">
      <c r="B8" s="216"/>
      <c r="C8" s="219"/>
      <c r="D8" s="222"/>
      <c r="E8" s="225"/>
      <c r="F8" s="94" t="s">
        <v>78</v>
      </c>
      <c r="G8" s="94" t="s">
        <v>79</v>
      </c>
      <c r="H8" s="98" t="s">
        <v>80</v>
      </c>
      <c r="I8" s="277">
        <v>1</v>
      </c>
      <c r="J8" s="278"/>
      <c r="K8" s="78" t="s">
        <v>21</v>
      </c>
      <c r="L8" s="295"/>
      <c r="M8" s="296"/>
      <c r="N8" s="305"/>
      <c r="O8" s="306"/>
      <c r="P8" s="297"/>
      <c r="Q8" s="296"/>
      <c r="R8" s="297"/>
      <c r="S8" s="296"/>
      <c r="T8" s="297"/>
      <c r="U8" s="296"/>
      <c r="V8" s="307">
        <v>0.95</v>
      </c>
      <c r="W8" s="309"/>
      <c r="X8" s="298"/>
      <c r="Y8" s="298"/>
      <c r="Z8" s="298"/>
      <c r="AA8" s="298"/>
      <c r="AB8" s="298"/>
      <c r="AC8" s="298"/>
      <c r="AD8" s="298"/>
      <c r="AE8" s="298"/>
      <c r="AF8" s="298"/>
      <c r="AG8" s="298"/>
      <c r="AH8" s="298"/>
      <c r="AI8" s="298"/>
      <c r="AJ8" s="11">
        <f t="shared" si="0"/>
        <v>0.95</v>
      </c>
    </row>
    <row r="9" spans="2:42" ht="61.5" customHeight="1" x14ac:dyDescent="0.25">
      <c r="B9" s="216"/>
      <c r="C9" s="219"/>
      <c r="D9" s="222"/>
      <c r="E9" s="225"/>
      <c r="F9" s="94" t="s">
        <v>81</v>
      </c>
      <c r="G9" s="94" t="s">
        <v>82</v>
      </c>
      <c r="H9" s="43" t="s">
        <v>83</v>
      </c>
      <c r="I9" s="277">
        <v>1</v>
      </c>
      <c r="J9" s="278"/>
      <c r="K9" s="78" t="s">
        <v>84</v>
      </c>
      <c r="L9" s="295"/>
      <c r="M9" s="296"/>
      <c r="N9" s="305"/>
      <c r="O9" s="306"/>
      <c r="P9" s="297">
        <v>1</v>
      </c>
      <c r="Q9" s="296"/>
      <c r="R9" s="297"/>
      <c r="S9" s="296"/>
      <c r="T9" s="297"/>
      <c r="U9" s="296"/>
      <c r="V9" s="307">
        <v>0</v>
      </c>
      <c r="W9" s="309"/>
      <c r="X9" s="298"/>
      <c r="Y9" s="298"/>
      <c r="Z9" s="298"/>
      <c r="AA9" s="298"/>
      <c r="AB9" s="298">
        <v>0.5</v>
      </c>
      <c r="AC9" s="298"/>
      <c r="AD9" s="298"/>
      <c r="AE9" s="298"/>
      <c r="AF9" s="298"/>
      <c r="AG9" s="298"/>
      <c r="AH9" s="298"/>
      <c r="AI9" s="298"/>
      <c r="AJ9" s="11">
        <f t="shared" si="0"/>
        <v>0.5</v>
      </c>
    </row>
    <row r="10" spans="2:42" ht="61.5" customHeight="1" x14ac:dyDescent="0.25">
      <c r="B10" s="216"/>
      <c r="C10" s="219"/>
      <c r="D10" s="222"/>
      <c r="E10" s="225"/>
      <c r="F10" s="95" t="s">
        <v>74</v>
      </c>
      <c r="G10" s="95" t="s">
        <v>19</v>
      </c>
      <c r="H10" s="16" t="s">
        <v>46</v>
      </c>
      <c r="I10" s="277">
        <v>1</v>
      </c>
      <c r="J10" s="278"/>
      <c r="K10" s="78" t="s">
        <v>6</v>
      </c>
      <c r="L10" s="295"/>
      <c r="M10" s="296"/>
      <c r="N10" s="297">
        <v>1</v>
      </c>
      <c r="O10" s="296"/>
      <c r="P10" s="297">
        <v>1</v>
      </c>
      <c r="Q10" s="296"/>
      <c r="R10" s="297">
        <v>1</v>
      </c>
      <c r="S10" s="296"/>
      <c r="T10" s="297">
        <v>1</v>
      </c>
      <c r="U10" s="296"/>
      <c r="V10" s="297"/>
      <c r="W10" s="296"/>
      <c r="X10" s="298"/>
      <c r="Y10" s="298"/>
      <c r="Z10" s="298">
        <v>1</v>
      </c>
      <c r="AA10" s="298"/>
      <c r="AB10" s="298"/>
      <c r="AC10" s="298"/>
      <c r="AD10" s="298">
        <v>1</v>
      </c>
      <c r="AE10" s="298"/>
      <c r="AF10" s="298"/>
      <c r="AG10" s="298"/>
      <c r="AH10" s="298"/>
      <c r="AI10" s="298"/>
      <c r="AJ10" s="11">
        <f t="shared" si="0"/>
        <v>1</v>
      </c>
    </row>
    <row r="11" spans="2:42" ht="61.5" customHeight="1" x14ac:dyDescent="0.25">
      <c r="B11" s="216"/>
      <c r="C11" s="219"/>
      <c r="D11" s="222"/>
      <c r="E11" s="226"/>
      <c r="F11" s="94" t="s">
        <v>85</v>
      </c>
      <c r="G11" s="94" t="s">
        <v>86</v>
      </c>
      <c r="H11" s="43" t="s">
        <v>87</v>
      </c>
      <c r="I11" s="277">
        <v>1</v>
      </c>
      <c r="J11" s="278"/>
      <c r="K11" s="78" t="s">
        <v>11</v>
      </c>
      <c r="L11" s="295"/>
      <c r="M11" s="296"/>
      <c r="N11" s="297"/>
      <c r="O11" s="296"/>
      <c r="P11" s="297">
        <v>1</v>
      </c>
      <c r="Q11" s="296"/>
      <c r="R11" s="297"/>
      <c r="S11" s="296"/>
      <c r="T11" s="297"/>
      <c r="U11" s="296"/>
      <c r="V11" s="297">
        <v>1</v>
      </c>
      <c r="W11" s="296"/>
      <c r="X11" s="298"/>
      <c r="Y11" s="298"/>
      <c r="Z11" s="298"/>
      <c r="AA11" s="298"/>
      <c r="AB11" s="298">
        <v>0.5</v>
      </c>
      <c r="AC11" s="298"/>
      <c r="AD11" s="298"/>
      <c r="AE11" s="298"/>
      <c r="AF11" s="298"/>
      <c r="AG11" s="298"/>
      <c r="AH11" s="298"/>
      <c r="AI11" s="298"/>
      <c r="AJ11" s="11">
        <f t="shared" si="0"/>
        <v>0.83333333333333337</v>
      </c>
    </row>
    <row r="12" spans="2:42" ht="61.5" customHeight="1" x14ac:dyDescent="0.25">
      <c r="B12" s="216"/>
      <c r="C12" s="219"/>
      <c r="D12" s="222"/>
      <c r="E12" s="224" t="s">
        <v>109</v>
      </c>
      <c r="F12" s="135" t="s">
        <v>130</v>
      </c>
      <c r="G12" s="135" t="s">
        <v>131</v>
      </c>
      <c r="H12" s="136" t="s">
        <v>132</v>
      </c>
      <c r="I12" s="277">
        <v>1</v>
      </c>
      <c r="J12" s="278"/>
      <c r="K12" s="79" t="s">
        <v>137</v>
      </c>
      <c r="L12" s="295"/>
      <c r="M12" s="299"/>
      <c r="N12" s="298"/>
      <c r="O12" s="298"/>
      <c r="P12" s="298"/>
      <c r="Q12" s="298"/>
      <c r="R12" s="298"/>
      <c r="S12" s="298"/>
      <c r="T12" s="298"/>
      <c r="U12" s="298"/>
      <c r="V12" s="299">
        <v>1</v>
      </c>
      <c r="W12" s="296"/>
      <c r="X12" s="298"/>
      <c r="Y12" s="298"/>
      <c r="Z12" s="298"/>
      <c r="AA12" s="298"/>
      <c r="AB12" s="298"/>
      <c r="AC12" s="298"/>
      <c r="AD12" s="298"/>
      <c r="AE12" s="298"/>
      <c r="AF12" s="298"/>
      <c r="AG12" s="298"/>
      <c r="AH12" s="298">
        <v>0</v>
      </c>
      <c r="AI12" s="298"/>
      <c r="AJ12" s="11">
        <f t="shared" si="0"/>
        <v>0.5</v>
      </c>
    </row>
    <row r="13" spans="2:42" ht="61.5" customHeight="1" x14ac:dyDescent="0.25">
      <c r="B13" s="216"/>
      <c r="C13" s="219"/>
      <c r="D13" s="222"/>
      <c r="E13" s="225"/>
      <c r="F13" s="135" t="s">
        <v>129</v>
      </c>
      <c r="G13" s="135" t="s">
        <v>133</v>
      </c>
      <c r="H13" s="136" t="s">
        <v>134</v>
      </c>
      <c r="I13" s="277">
        <v>1</v>
      </c>
      <c r="J13" s="278"/>
      <c r="K13" s="79" t="s">
        <v>137</v>
      </c>
      <c r="L13" s="295"/>
      <c r="M13" s="299"/>
      <c r="N13" s="298"/>
      <c r="O13" s="298"/>
      <c r="P13" s="298"/>
      <c r="Q13" s="298"/>
      <c r="R13" s="298"/>
      <c r="S13" s="298"/>
      <c r="T13" s="298"/>
      <c r="U13" s="298"/>
      <c r="V13" s="297">
        <v>1</v>
      </c>
      <c r="W13" s="296"/>
      <c r="X13" s="298"/>
      <c r="Y13" s="298"/>
      <c r="Z13" s="298"/>
      <c r="AA13" s="298"/>
      <c r="AB13" s="298"/>
      <c r="AC13" s="298"/>
      <c r="AD13" s="298"/>
      <c r="AE13" s="298"/>
      <c r="AF13" s="298"/>
      <c r="AG13" s="298"/>
      <c r="AH13" s="298">
        <v>1</v>
      </c>
      <c r="AI13" s="298"/>
      <c r="AJ13" s="11">
        <f t="shared" si="0"/>
        <v>1</v>
      </c>
    </row>
    <row r="14" spans="2:42" ht="61.5" customHeight="1" x14ac:dyDescent="0.25">
      <c r="B14" s="216"/>
      <c r="C14" s="219"/>
      <c r="D14" s="222"/>
      <c r="E14" s="226"/>
      <c r="F14" s="94" t="s">
        <v>128</v>
      </c>
      <c r="G14" s="135" t="s">
        <v>135</v>
      </c>
      <c r="H14" s="136" t="s">
        <v>136</v>
      </c>
      <c r="I14" s="277">
        <v>1</v>
      </c>
      <c r="J14" s="278"/>
      <c r="K14" s="79" t="s">
        <v>11</v>
      </c>
      <c r="L14" s="295"/>
      <c r="M14" s="299"/>
      <c r="N14" s="298"/>
      <c r="O14" s="298"/>
      <c r="P14" s="298"/>
      <c r="Q14" s="298"/>
      <c r="R14" s="298"/>
      <c r="S14" s="298"/>
      <c r="T14" s="298"/>
      <c r="U14" s="298"/>
      <c r="V14" s="297">
        <v>1</v>
      </c>
      <c r="W14" s="296"/>
      <c r="X14" s="298"/>
      <c r="Y14" s="298"/>
      <c r="Z14" s="298"/>
      <c r="AA14" s="298"/>
      <c r="AB14" s="298"/>
      <c r="AC14" s="298"/>
      <c r="AD14" s="298"/>
      <c r="AE14" s="298"/>
      <c r="AF14" s="298"/>
      <c r="AG14" s="298"/>
      <c r="AH14" s="298">
        <v>0</v>
      </c>
      <c r="AI14" s="298"/>
      <c r="AJ14" s="11">
        <f t="shared" si="0"/>
        <v>0.5</v>
      </c>
    </row>
    <row r="15" spans="2:42" s="10" customFormat="1" ht="55.5" customHeight="1" x14ac:dyDescent="0.25">
      <c r="B15" s="216"/>
      <c r="C15" s="219"/>
      <c r="D15" s="222"/>
      <c r="E15" s="227" t="s">
        <v>89</v>
      </c>
      <c r="F15" s="42" t="s">
        <v>17</v>
      </c>
      <c r="G15" s="42" t="s">
        <v>22</v>
      </c>
      <c r="H15" s="99" t="s">
        <v>44</v>
      </c>
      <c r="I15" s="277">
        <v>1</v>
      </c>
      <c r="J15" s="278"/>
      <c r="K15" s="79" t="s">
        <v>6</v>
      </c>
      <c r="L15" s="295">
        <v>1</v>
      </c>
      <c r="M15" s="296"/>
      <c r="N15" s="297">
        <v>1</v>
      </c>
      <c r="O15" s="296"/>
      <c r="P15" s="297">
        <v>1</v>
      </c>
      <c r="Q15" s="296"/>
      <c r="R15" s="297">
        <v>1</v>
      </c>
      <c r="S15" s="296"/>
      <c r="T15" s="297">
        <v>1</v>
      </c>
      <c r="U15" s="296"/>
      <c r="V15" s="297">
        <v>1</v>
      </c>
      <c r="W15" s="296"/>
      <c r="X15" s="298">
        <v>1</v>
      </c>
      <c r="Y15" s="298"/>
      <c r="Z15" s="298">
        <v>1</v>
      </c>
      <c r="AA15" s="298"/>
      <c r="AB15" s="298">
        <v>1</v>
      </c>
      <c r="AC15" s="298"/>
      <c r="AD15" s="298">
        <v>1</v>
      </c>
      <c r="AE15" s="298"/>
      <c r="AF15" s="298">
        <v>1</v>
      </c>
      <c r="AG15" s="298"/>
      <c r="AH15" s="298">
        <v>1</v>
      </c>
      <c r="AI15" s="298"/>
      <c r="AJ15" s="11">
        <f t="shared" si="0"/>
        <v>1</v>
      </c>
    </row>
    <row r="16" spans="2:42" s="10" customFormat="1" ht="55.5" customHeight="1" x14ac:dyDescent="0.25">
      <c r="B16" s="216"/>
      <c r="C16" s="219"/>
      <c r="D16" s="222"/>
      <c r="E16" s="227"/>
      <c r="F16" s="42" t="s">
        <v>32</v>
      </c>
      <c r="G16" s="42" t="s">
        <v>33</v>
      </c>
      <c r="H16" s="99" t="s">
        <v>45</v>
      </c>
      <c r="I16" s="277">
        <v>1</v>
      </c>
      <c r="J16" s="278"/>
      <c r="K16" s="79" t="s">
        <v>6</v>
      </c>
      <c r="L16" s="295">
        <v>1</v>
      </c>
      <c r="M16" s="296"/>
      <c r="N16" s="297">
        <v>1</v>
      </c>
      <c r="O16" s="296"/>
      <c r="P16" s="297">
        <v>1</v>
      </c>
      <c r="Q16" s="296"/>
      <c r="R16" s="297">
        <v>1</v>
      </c>
      <c r="S16" s="296"/>
      <c r="T16" s="297">
        <v>1</v>
      </c>
      <c r="U16" s="296"/>
      <c r="V16" s="297">
        <v>1</v>
      </c>
      <c r="W16" s="296"/>
      <c r="X16" s="298">
        <v>1</v>
      </c>
      <c r="Y16" s="298"/>
      <c r="Z16" s="298">
        <v>1</v>
      </c>
      <c r="AA16" s="298"/>
      <c r="AB16" s="298">
        <v>1</v>
      </c>
      <c r="AC16" s="298"/>
      <c r="AD16" s="298">
        <v>1</v>
      </c>
      <c r="AE16" s="298"/>
      <c r="AF16" s="298">
        <v>1</v>
      </c>
      <c r="AG16" s="298"/>
      <c r="AH16" s="298">
        <v>1</v>
      </c>
      <c r="AI16" s="298"/>
      <c r="AJ16" s="11">
        <f t="shared" si="0"/>
        <v>1</v>
      </c>
    </row>
    <row r="17" spans="2:36" s="10" customFormat="1" ht="114" customHeight="1" x14ac:dyDescent="0.25">
      <c r="B17" s="217"/>
      <c r="C17" s="220"/>
      <c r="D17" s="223"/>
      <c r="E17" s="42" t="s">
        <v>90</v>
      </c>
      <c r="F17" s="42" t="s">
        <v>42</v>
      </c>
      <c r="G17" s="42" t="s">
        <v>34</v>
      </c>
      <c r="H17" s="99" t="s">
        <v>43</v>
      </c>
      <c r="I17" s="277">
        <v>1</v>
      </c>
      <c r="J17" s="278"/>
      <c r="K17" s="79" t="s">
        <v>6</v>
      </c>
      <c r="L17" s="295">
        <v>1</v>
      </c>
      <c r="M17" s="296"/>
      <c r="N17" s="297">
        <v>1</v>
      </c>
      <c r="O17" s="296"/>
      <c r="P17" s="297">
        <v>1</v>
      </c>
      <c r="Q17" s="296"/>
      <c r="R17" s="297">
        <v>0.71</v>
      </c>
      <c r="S17" s="296"/>
      <c r="T17" s="297">
        <v>1</v>
      </c>
      <c r="U17" s="296"/>
      <c r="V17" s="297">
        <v>1</v>
      </c>
      <c r="W17" s="296"/>
      <c r="X17" s="298">
        <v>1</v>
      </c>
      <c r="Y17" s="298"/>
      <c r="Z17" s="298">
        <v>1</v>
      </c>
      <c r="AA17" s="298"/>
      <c r="AB17" s="298">
        <v>1</v>
      </c>
      <c r="AC17" s="298"/>
      <c r="AD17" s="298">
        <v>1</v>
      </c>
      <c r="AE17" s="298"/>
      <c r="AF17" s="298">
        <v>1</v>
      </c>
      <c r="AG17" s="298"/>
      <c r="AH17" s="298">
        <v>1</v>
      </c>
      <c r="AI17" s="298"/>
      <c r="AJ17" s="11">
        <f t="shared" si="0"/>
        <v>0.97583333333333344</v>
      </c>
    </row>
    <row r="18" spans="2:36" s="19" customFormat="1" ht="24" customHeight="1" x14ac:dyDescent="0.25">
      <c r="B18" s="80"/>
      <c r="C18" s="20"/>
      <c r="D18" s="21"/>
      <c r="E18" s="22"/>
      <c r="F18" s="38"/>
      <c r="G18" s="38"/>
      <c r="H18" s="39" t="s">
        <v>12</v>
      </c>
      <c r="I18" s="260">
        <f>+AVERAGE(J6,I7,I8,I9,I10,I11,I15,I16,I17)</f>
        <v>1</v>
      </c>
      <c r="J18" s="261"/>
      <c r="K18" s="81"/>
      <c r="L18" s="262">
        <f>+AVERAGE(L7,L10,L15,L16,L17)</f>
        <v>0.75</v>
      </c>
      <c r="M18" s="261"/>
      <c r="N18" s="262">
        <f>+AVERAGE(N7,N10,N15,N16,N17)</f>
        <v>0.8</v>
      </c>
      <c r="O18" s="261"/>
      <c r="P18" s="262">
        <f>+AVERAGE(P9,P10,P15,P16,P17,P14,P13,P12,P11)</f>
        <v>1</v>
      </c>
      <c r="Q18" s="261"/>
      <c r="R18" s="262">
        <f>+AVERAGE(R7,R10,R15,R16,R17)</f>
        <v>0.74199999999999999</v>
      </c>
      <c r="S18" s="261"/>
      <c r="T18" s="262">
        <f>+AVERAGE(T7,T10,T15,T16,T17)</f>
        <v>0.8</v>
      </c>
      <c r="U18" s="261"/>
      <c r="V18" s="260">
        <f>+AVERAGE(V7,V10,V15,V16,V17,V12,V13,V14,V8,V9,V6)</f>
        <v>0.8833333333333333</v>
      </c>
      <c r="W18" s="261"/>
      <c r="X18" s="262">
        <f>AVERAGE(X6:Y17)</f>
        <v>1</v>
      </c>
      <c r="Y18" s="261"/>
      <c r="Z18" s="262">
        <f t="shared" ref="Z18" si="1">AVERAGE(Z6:AA17)</f>
        <v>1</v>
      </c>
      <c r="AA18" s="261"/>
      <c r="AB18" s="262">
        <f t="shared" ref="AB18" si="2">AVERAGE(AB6:AC17)</f>
        <v>0.8</v>
      </c>
      <c r="AC18" s="261"/>
      <c r="AD18" s="262">
        <f t="shared" ref="AD18" si="3">AVERAGE(AD6:AE17)</f>
        <v>1</v>
      </c>
      <c r="AE18" s="261"/>
      <c r="AF18" s="262">
        <f t="shared" ref="AF18" si="4">AVERAGE(AF6:AG17)</f>
        <v>1</v>
      </c>
      <c r="AG18" s="261"/>
      <c r="AH18" s="262">
        <f t="shared" ref="AH18" si="5">AVERAGE(AH6:AI17)</f>
        <v>0.66666666666666663</v>
      </c>
      <c r="AI18" s="261"/>
      <c r="AJ18" s="24">
        <f>+AVERAGE(L18:AI18)</f>
        <v>0.87016666666666653</v>
      </c>
    </row>
    <row r="19" spans="2:36" s="19" customFormat="1" ht="87.75" customHeight="1" x14ac:dyDescent="0.25">
      <c r="B19" s="215" t="s">
        <v>31</v>
      </c>
      <c r="C19" s="240" t="s">
        <v>13</v>
      </c>
      <c r="D19" s="242" t="s">
        <v>23</v>
      </c>
      <c r="E19" s="244" t="s">
        <v>91</v>
      </c>
      <c r="F19" s="52" t="s">
        <v>35</v>
      </c>
      <c r="G19" s="52" t="s">
        <v>114</v>
      </c>
      <c r="H19" s="60" t="s">
        <v>127</v>
      </c>
      <c r="I19" s="54">
        <v>0</v>
      </c>
      <c r="J19" s="124">
        <f>+IF(I19&lt;=0%,100%,0%)</f>
        <v>1</v>
      </c>
      <c r="K19" s="82" t="s">
        <v>112</v>
      </c>
      <c r="L19" s="292"/>
      <c r="M19" s="258"/>
      <c r="N19" s="257"/>
      <c r="O19" s="258"/>
      <c r="P19" s="257"/>
      <c r="Q19" s="258"/>
      <c r="R19" s="257"/>
      <c r="S19" s="258"/>
      <c r="T19" s="257"/>
      <c r="U19" s="258"/>
      <c r="V19" s="257">
        <v>0</v>
      </c>
      <c r="W19" s="258"/>
      <c r="X19" s="257"/>
      <c r="Y19" s="258"/>
      <c r="Z19" s="257"/>
      <c r="AA19" s="258"/>
      <c r="AB19" s="257"/>
      <c r="AC19" s="258"/>
      <c r="AD19" s="257"/>
      <c r="AE19" s="258"/>
      <c r="AF19" s="257"/>
      <c r="AG19" s="258"/>
      <c r="AH19" s="257"/>
      <c r="AI19" s="258"/>
      <c r="AJ19" s="54">
        <v>1</v>
      </c>
    </row>
    <row r="20" spans="2:36" s="19" customFormat="1" ht="37.5" customHeight="1" x14ac:dyDescent="0.25">
      <c r="B20" s="216"/>
      <c r="C20" s="241"/>
      <c r="D20" s="243"/>
      <c r="E20" s="245"/>
      <c r="F20" s="52" t="s">
        <v>40</v>
      </c>
      <c r="G20" s="253" t="s">
        <v>38</v>
      </c>
      <c r="H20" s="255" t="s">
        <v>60</v>
      </c>
      <c r="I20" s="269">
        <v>1</v>
      </c>
      <c r="J20" s="270"/>
      <c r="K20" s="83" t="s">
        <v>6</v>
      </c>
      <c r="L20" s="292">
        <v>0.96599999999999997</v>
      </c>
      <c r="M20" s="258"/>
      <c r="N20" s="257">
        <v>0.96599999999999997</v>
      </c>
      <c r="O20" s="258"/>
      <c r="P20" s="257">
        <v>0.96599999999999997</v>
      </c>
      <c r="Q20" s="258"/>
      <c r="R20" s="257">
        <v>0.96599999999999997</v>
      </c>
      <c r="S20" s="258"/>
      <c r="T20" s="257">
        <v>0.96599999999999997</v>
      </c>
      <c r="U20" s="258"/>
      <c r="V20" s="257">
        <v>0.95599999999999996</v>
      </c>
      <c r="W20" s="258"/>
      <c r="X20" s="257">
        <v>1</v>
      </c>
      <c r="Y20" s="258"/>
      <c r="Z20" s="257">
        <v>0.98499999999999999</v>
      </c>
      <c r="AA20" s="258"/>
      <c r="AB20" s="257">
        <v>1</v>
      </c>
      <c r="AC20" s="258"/>
      <c r="AD20" s="257">
        <v>1</v>
      </c>
      <c r="AE20" s="258"/>
      <c r="AF20" s="257">
        <v>1</v>
      </c>
      <c r="AG20" s="258"/>
      <c r="AH20" s="257">
        <v>1</v>
      </c>
      <c r="AI20" s="258"/>
      <c r="AJ20" s="54">
        <f t="shared" ref="AJ20:AJ24" si="6">AVERAGE(L20:AH20)</f>
        <v>0.98091666666666677</v>
      </c>
    </row>
    <row r="21" spans="2:36" s="19" customFormat="1" ht="37.5" customHeight="1" x14ac:dyDescent="0.25">
      <c r="B21" s="216"/>
      <c r="C21" s="241"/>
      <c r="D21" s="243"/>
      <c r="E21" s="246"/>
      <c r="F21" s="52" t="s">
        <v>41</v>
      </c>
      <c r="G21" s="254"/>
      <c r="H21" s="256"/>
      <c r="I21" s="269">
        <v>1</v>
      </c>
      <c r="J21" s="270"/>
      <c r="K21" s="83" t="s">
        <v>6</v>
      </c>
      <c r="L21" s="292">
        <v>0.75</v>
      </c>
      <c r="M21" s="258"/>
      <c r="N21" s="257">
        <v>0.75</v>
      </c>
      <c r="O21" s="258"/>
      <c r="P21" s="257">
        <v>0.75</v>
      </c>
      <c r="Q21" s="258"/>
      <c r="R21" s="257">
        <v>0.68799999999999994</v>
      </c>
      <c r="S21" s="258"/>
      <c r="T21" s="257">
        <v>0.68799999999999994</v>
      </c>
      <c r="U21" s="258"/>
      <c r="V21" s="257">
        <v>0.69</v>
      </c>
      <c r="W21" s="258"/>
      <c r="X21" s="257">
        <v>0.61499999999999999</v>
      </c>
      <c r="Y21" s="258"/>
      <c r="Z21" s="257">
        <v>0.375</v>
      </c>
      <c r="AA21" s="258"/>
      <c r="AB21" s="257">
        <v>0.36499999999999999</v>
      </c>
      <c r="AC21" s="258"/>
      <c r="AD21" s="257">
        <v>0.36499999999999999</v>
      </c>
      <c r="AE21" s="258"/>
      <c r="AF21" s="257">
        <v>0.36499999999999999</v>
      </c>
      <c r="AG21" s="258"/>
      <c r="AH21" s="257">
        <v>0.38</v>
      </c>
      <c r="AI21" s="258"/>
      <c r="AJ21" s="54">
        <f t="shared" si="6"/>
        <v>0.56508333333333327</v>
      </c>
    </row>
    <row r="22" spans="2:36" s="19" customFormat="1" ht="115.5" customHeight="1" x14ac:dyDescent="0.25">
      <c r="B22" s="216"/>
      <c r="C22" s="241"/>
      <c r="D22" s="243"/>
      <c r="E22" s="51" t="s">
        <v>92</v>
      </c>
      <c r="F22" s="52" t="s">
        <v>49</v>
      </c>
      <c r="G22" s="52" t="s">
        <v>48</v>
      </c>
      <c r="H22" s="53" t="s">
        <v>50</v>
      </c>
      <c r="I22" s="269">
        <v>1</v>
      </c>
      <c r="J22" s="270"/>
      <c r="K22" s="82" t="s">
        <v>6</v>
      </c>
      <c r="L22" s="292">
        <v>1</v>
      </c>
      <c r="M22" s="258"/>
      <c r="N22" s="257">
        <v>1</v>
      </c>
      <c r="O22" s="258"/>
      <c r="P22" s="257">
        <v>1</v>
      </c>
      <c r="Q22" s="258"/>
      <c r="R22" s="257">
        <v>1</v>
      </c>
      <c r="S22" s="258"/>
      <c r="T22" s="257">
        <v>1</v>
      </c>
      <c r="U22" s="258"/>
      <c r="V22" s="257">
        <v>1</v>
      </c>
      <c r="W22" s="258"/>
      <c r="X22" s="257">
        <v>1</v>
      </c>
      <c r="Y22" s="258"/>
      <c r="Z22" s="257">
        <v>1</v>
      </c>
      <c r="AA22" s="258"/>
      <c r="AB22" s="257">
        <v>1</v>
      </c>
      <c r="AC22" s="258"/>
      <c r="AD22" s="257">
        <v>1</v>
      </c>
      <c r="AE22" s="258"/>
      <c r="AF22" s="257">
        <v>0.96499999999999997</v>
      </c>
      <c r="AG22" s="258"/>
      <c r="AH22" s="257">
        <v>1</v>
      </c>
      <c r="AI22" s="258"/>
      <c r="AJ22" s="54">
        <f t="shared" si="6"/>
        <v>0.99708333333333332</v>
      </c>
    </row>
    <row r="23" spans="2:36" s="19" customFormat="1" ht="65.25" customHeight="1" x14ac:dyDescent="0.25">
      <c r="B23" s="216"/>
      <c r="C23" s="241"/>
      <c r="D23" s="243"/>
      <c r="E23" s="228" t="s">
        <v>88</v>
      </c>
      <c r="F23" s="52" t="s">
        <v>51</v>
      </c>
      <c r="G23" s="52" t="s">
        <v>52</v>
      </c>
      <c r="H23" s="53" t="s">
        <v>56</v>
      </c>
      <c r="I23" s="269">
        <v>1</v>
      </c>
      <c r="J23" s="270"/>
      <c r="K23" s="82" t="s">
        <v>11</v>
      </c>
      <c r="L23" s="292"/>
      <c r="M23" s="258"/>
      <c r="N23" s="257"/>
      <c r="O23" s="258"/>
      <c r="P23" s="257">
        <v>0.83</v>
      </c>
      <c r="Q23" s="258"/>
      <c r="R23" s="257"/>
      <c r="S23" s="258"/>
      <c r="T23" s="257"/>
      <c r="U23" s="258"/>
      <c r="V23" s="300">
        <v>0.87</v>
      </c>
      <c r="W23" s="301"/>
      <c r="X23" s="257"/>
      <c r="Y23" s="258"/>
      <c r="Z23" s="257"/>
      <c r="AA23" s="258"/>
      <c r="AB23" s="257"/>
      <c r="AC23" s="258"/>
      <c r="AD23" s="257"/>
      <c r="AE23" s="258"/>
      <c r="AF23" s="257"/>
      <c r="AG23" s="258"/>
      <c r="AH23" s="257"/>
      <c r="AI23" s="258"/>
      <c r="AJ23" s="54">
        <f t="shared" si="6"/>
        <v>0.85</v>
      </c>
    </row>
    <row r="24" spans="2:36" s="19" customFormat="1" ht="56.25" customHeight="1" x14ac:dyDescent="0.25">
      <c r="B24" s="216"/>
      <c r="C24" s="241"/>
      <c r="D24" s="243"/>
      <c r="E24" s="229"/>
      <c r="F24" s="52" t="s">
        <v>54</v>
      </c>
      <c r="G24" s="72" t="s">
        <v>53</v>
      </c>
      <c r="H24" s="61" t="s">
        <v>55</v>
      </c>
      <c r="I24" s="269">
        <v>1</v>
      </c>
      <c r="J24" s="270"/>
      <c r="K24" s="128" t="s">
        <v>6</v>
      </c>
      <c r="L24" s="293">
        <v>1</v>
      </c>
      <c r="M24" s="293"/>
      <c r="N24" s="293">
        <v>1</v>
      </c>
      <c r="O24" s="293"/>
      <c r="P24" s="293">
        <v>1</v>
      </c>
      <c r="Q24" s="293"/>
      <c r="R24" s="293">
        <v>1</v>
      </c>
      <c r="S24" s="293"/>
      <c r="T24" s="294">
        <v>1</v>
      </c>
      <c r="U24" s="258"/>
      <c r="V24" s="300">
        <v>1</v>
      </c>
      <c r="W24" s="301"/>
      <c r="X24" s="257">
        <v>1</v>
      </c>
      <c r="Y24" s="258"/>
      <c r="Z24" s="257">
        <v>1</v>
      </c>
      <c r="AA24" s="258"/>
      <c r="AB24" s="257">
        <v>1</v>
      </c>
      <c r="AC24" s="258"/>
      <c r="AD24" s="257">
        <v>1</v>
      </c>
      <c r="AE24" s="258"/>
      <c r="AF24" s="257">
        <v>1</v>
      </c>
      <c r="AG24" s="258"/>
      <c r="AH24" s="257">
        <v>1</v>
      </c>
      <c r="AI24" s="258"/>
      <c r="AJ24" s="54">
        <f t="shared" si="6"/>
        <v>1</v>
      </c>
    </row>
    <row r="25" spans="2:36" s="19" customFormat="1" ht="24" customHeight="1" thickBot="1" x14ac:dyDescent="0.3">
      <c r="B25" s="80"/>
      <c r="C25" s="20"/>
      <c r="D25" s="21"/>
      <c r="E25" s="21"/>
      <c r="F25" s="21"/>
      <c r="G25" s="21"/>
      <c r="H25" s="129" t="s">
        <v>12</v>
      </c>
      <c r="I25" s="267">
        <f>+AVERAGE(J19,I20,I21,I22,I23,I24)</f>
        <v>1</v>
      </c>
      <c r="J25" s="268"/>
      <c r="K25" s="130"/>
      <c r="L25" s="259">
        <f>+AVERAGE(L20,L21,L22,L24)</f>
        <v>0.92900000000000005</v>
      </c>
      <c r="M25" s="259"/>
      <c r="N25" s="259">
        <f>+AVERAGE(N20,N21,N22,N24)</f>
        <v>0.92900000000000005</v>
      </c>
      <c r="O25" s="259"/>
      <c r="P25" s="259">
        <f>+AVERAGE(P20,P21,P22,P24,P23)</f>
        <v>0.90920000000000001</v>
      </c>
      <c r="Q25" s="259"/>
      <c r="R25" s="259">
        <f>+AVERAGE(R20,R21,R22,R24)</f>
        <v>0.91349999999999998</v>
      </c>
      <c r="S25" s="259"/>
      <c r="T25" s="259">
        <f>+AVERAGE(T20,T21,T22,T24)</f>
        <v>0.91349999999999998</v>
      </c>
      <c r="U25" s="259"/>
      <c r="V25" s="259">
        <f>+AVERAGE(V20,V21,V22,V24,W19,V23)</f>
        <v>0.9032</v>
      </c>
      <c r="W25" s="259"/>
      <c r="X25" s="259">
        <f>AVERAGE(X19:Y24)</f>
        <v>0.90375000000000005</v>
      </c>
      <c r="Y25" s="259"/>
      <c r="Z25" s="259">
        <f t="shared" ref="Z25" si="7">AVERAGE(Z19:AA24)</f>
        <v>0.84</v>
      </c>
      <c r="AA25" s="259"/>
      <c r="AB25" s="259">
        <f t="shared" ref="AB25" si="8">AVERAGE(AB19:AC24)</f>
        <v>0.84125000000000005</v>
      </c>
      <c r="AC25" s="259"/>
      <c r="AD25" s="259">
        <f t="shared" ref="AD25" si="9">AVERAGE(AD19:AE24)</f>
        <v>0.84125000000000005</v>
      </c>
      <c r="AE25" s="259"/>
      <c r="AF25" s="259">
        <f t="shared" ref="AF25" si="10">AVERAGE(AF19:AG24)</f>
        <v>0.83250000000000002</v>
      </c>
      <c r="AG25" s="259"/>
      <c r="AH25" s="259">
        <f t="shared" ref="AH25" si="11">AVERAGE(AH19:AI24)</f>
        <v>0.84499999999999997</v>
      </c>
      <c r="AI25" s="259"/>
      <c r="AJ25" s="24">
        <f>+AVERAGE(L25,N25,P25,R25,T25,V25)</f>
        <v>0.91623333333333334</v>
      </c>
    </row>
    <row r="26" spans="2:36" s="19" customFormat="1" ht="60.75" customHeight="1" x14ac:dyDescent="0.25">
      <c r="B26" s="230" t="s">
        <v>29</v>
      </c>
      <c r="C26" s="233" t="s">
        <v>28</v>
      </c>
      <c r="D26" s="234" t="s">
        <v>25</v>
      </c>
      <c r="E26" s="237" t="s">
        <v>108</v>
      </c>
      <c r="F26" s="117" t="s">
        <v>93</v>
      </c>
      <c r="G26" s="100" t="s">
        <v>94</v>
      </c>
      <c r="H26" s="108" t="s">
        <v>95</v>
      </c>
      <c r="I26" s="14">
        <v>0.03</v>
      </c>
      <c r="J26" s="14">
        <f>+IF(I26&lt;=3%,100%,0%)</f>
        <v>1</v>
      </c>
      <c r="K26" s="131" t="s">
        <v>6</v>
      </c>
      <c r="L26" s="183">
        <v>0.01</v>
      </c>
      <c r="M26" s="183">
        <f>+IF(L26&lt;=$I$26,100%,0%)</f>
        <v>1</v>
      </c>
      <c r="N26" s="183">
        <v>0.02</v>
      </c>
      <c r="O26" s="183">
        <f>+IF(N26&lt;=$I$26,100%,0%)</f>
        <v>1</v>
      </c>
      <c r="P26" s="183">
        <v>0.01</v>
      </c>
      <c r="Q26" s="183">
        <f>+IF(P26&lt;=$I$26,100%,0%)</f>
        <v>1</v>
      </c>
      <c r="R26" s="183">
        <v>0.04</v>
      </c>
      <c r="S26" s="183">
        <f>+IF(R26&lt;=$I$26,100%,0%)</f>
        <v>0</v>
      </c>
      <c r="T26" s="183">
        <v>4.0000000000000001E-3</v>
      </c>
      <c r="U26" s="183">
        <f>+IF(T26&lt;=$I$26,100%,0%)</f>
        <v>1</v>
      </c>
      <c r="V26" s="183">
        <v>1.2999999999999999E-2</v>
      </c>
      <c r="W26" s="183">
        <f>+IF(V26&lt;=$I$26,100%,0%)</f>
        <v>1</v>
      </c>
      <c r="X26" s="184">
        <v>6.0000000000000001E-3</v>
      </c>
      <c r="Y26" s="183">
        <f>+IF(X26&lt;=$I$26,100%,0%)</f>
        <v>1</v>
      </c>
      <c r="Z26" s="47">
        <v>1.6E-2</v>
      </c>
      <c r="AA26" s="183">
        <f>+IF(Z26&lt;=$I$26,100%,0%)</f>
        <v>1</v>
      </c>
      <c r="AB26" s="47">
        <v>0.01</v>
      </c>
      <c r="AC26" s="183">
        <f>+IF(AB26&lt;=$I$26,100%,0%)</f>
        <v>1</v>
      </c>
      <c r="AD26" s="47">
        <v>1.6E-2</v>
      </c>
      <c r="AE26" s="183">
        <f>+IF(AD26&lt;=$I$26,100%,0%)</f>
        <v>1</v>
      </c>
      <c r="AF26" s="47">
        <v>0.05</v>
      </c>
      <c r="AG26" s="183">
        <f>+IF(AF26&lt;=$I$26,100%,0%)</f>
        <v>0</v>
      </c>
      <c r="AH26" s="47">
        <v>0.06</v>
      </c>
      <c r="AI26" s="183">
        <f>+IF(AH26&lt;=$I$26,100%,0%)</f>
        <v>0</v>
      </c>
      <c r="AJ26" s="122">
        <f>AVERAGE(M26,O26,Q26,S26,U26,W26,Y26,AA26,AC26,AE26,AG26,AI26,)</f>
        <v>0.69230769230769229</v>
      </c>
    </row>
    <row r="27" spans="2:36" s="19" customFormat="1" ht="60.75" customHeight="1" x14ac:dyDescent="0.25">
      <c r="B27" s="231"/>
      <c r="C27" s="233"/>
      <c r="D27" s="235"/>
      <c r="E27" s="238"/>
      <c r="F27" s="118" t="s">
        <v>96</v>
      </c>
      <c r="G27" s="104" t="s">
        <v>97</v>
      </c>
      <c r="H27" s="108" t="s">
        <v>98</v>
      </c>
      <c r="I27" s="14">
        <v>0.04</v>
      </c>
      <c r="J27" s="14">
        <f>+IF(I27&lt;=4%,100%,0%)</f>
        <v>1</v>
      </c>
      <c r="K27" s="131" t="s">
        <v>99</v>
      </c>
      <c r="L27" s="183"/>
      <c r="M27" s="183"/>
      <c r="N27" s="183"/>
      <c r="O27" s="183"/>
      <c r="P27" s="183"/>
      <c r="Q27" s="183"/>
      <c r="R27" s="183"/>
      <c r="S27" s="183"/>
      <c r="T27" s="183"/>
      <c r="U27" s="183"/>
      <c r="V27" s="183">
        <v>0.14000000000000001</v>
      </c>
      <c r="W27" s="183">
        <f>+IF(V27&lt;=4%,100%,0%)</f>
        <v>0</v>
      </c>
      <c r="X27" s="183"/>
      <c r="Y27" s="183"/>
      <c r="Z27" s="183"/>
      <c r="AA27" s="183"/>
      <c r="AB27" s="183"/>
      <c r="AC27" s="183"/>
      <c r="AD27" s="183"/>
      <c r="AE27" s="183"/>
      <c r="AF27" s="183"/>
      <c r="AG27" s="183"/>
      <c r="AH27" s="183"/>
      <c r="AI27" s="183"/>
      <c r="AJ27" s="122">
        <f>+AVERAGE(W27)</f>
        <v>0</v>
      </c>
    </row>
    <row r="28" spans="2:36" s="19" customFormat="1" ht="89.25" customHeight="1" x14ac:dyDescent="0.25">
      <c r="B28" s="231"/>
      <c r="C28" s="233"/>
      <c r="D28" s="235"/>
      <c r="E28" s="238"/>
      <c r="F28" s="118" t="s">
        <v>26</v>
      </c>
      <c r="G28" s="18" t="s">
        <v>100</v>
      </c>
      <c r="H28" s="108" t="s">
        <v>101</v>
      </c>
      <c r="I28" s="109" t="s">
        <v>102</v>
      </c>
      <c r="J28" s="109">
        <v>1</v>
      </c>
      <c r="K28" s="131" t="s">
        <v>99</v>
      </c>
      <c r="L28" s="290"/>
      <c r="M28" s="291"/>
      <c r="N28" s="290"/>
      <c r="O28" s="291"/>
      <c r="P28" s="290"/>
      <c r="Q28" s="291"/>
      <c r="R28" s="290"/>
      <c r="S28" s="291"/>
      <c r="T28" s="290"/>
      <c r="U28" s="291"/>
      <c r="V28" s="290"/>
      <c r="W28" s="291"/>
      <c r="X28" s="290"/>
      <c r="Y28" s="291"/>
      <c r="Z28" s="290"/>
      <c r="AA28" s="291"/>
      <c r="AB28" s="290"/>
      <c r="AC28" s="291"/>
      <c r="AD28" s="290"/>
      <c r="AE28" s="291"/>
      <c r="AF28" s="290"/>
      <c r="AG28" s="291"/>
      <c r="AH28" s="310" t="s">
        <v>159</v>
      </c>
      <c r="AI28" s="311"/>
      <c r="AJ28" s="122"/>
    </row>
    <row r="29" spans="2:36" s="19" customFormat="1" ht="60.75" customHeight="1" x14ac:dyDescent="0.25">
      <c r="B29" s="231"/>
      <c r="C29" s="233"/>
      <c r="D29" s="235"/>
      <c r="E29" s="238"/>
      <c r="F29" s="119" t="s">
        <v>103</v>
      </c>
      <c r="G29" s="18" t="s">
        <v>104</v>
      </c>
      <c r="H29" s="108" t="s">
        <v>105</v>
      </c>
      <c r="I29" s="14">
        <v>0.9</v>
      </c>
      <c r="J29" s="14">
        <f>+IF(I29&gt;=90%,100%,0%)</f>
        <v>1</v>
      </c>
      <c r="K29" s="131" t="s">
        <v>6</v>
      </c>
      <c r="L29" s="290">
        <v>1.5</v>
      </c>
      <c r="M29" s="291"/>
      <c r="N29" s="290">
        <v>0.72</v>
      </c>
      <c r="O29" s="291"/>
      <c r="P29" s="290">
        <v>0.75</v>
      </c>
      <c r="Q29" s="291"/>
      <c r="R29" s="290">
        <v>0.77</v>
      </c>
      <c r="S29" s="291"/>
      <c r="T29" s="290">
        <v>0.88</v>
      </c>
      <c r="U29" s="291"/>
      <c r="V29" s="290">
        <v>1</v>
      </c>
      <c r="W29" s="291"/>
      <c r="X29" s="290">
        <v>0.83</v>
      </c>
      <c r="Y29" s="291"/>
      <c r="Z29" s="290">
        <v>0.56999999999999995</v>
      </c>
      <c r="AA29" s="291"/>
      <c r="AB29" s="290">
        <v>1.1599999999999999</v>
      </c>
      <c r="AC29" s="291"/>
      <c r="AD29" s="290">
        <v>0.875</v>
      </c>
      <c r="AE29" s="291"/>
      <c r="AF29" s="290">
        <v>0.83299999999999996</v>
      </c>
      <c r="AG29" s="291"/>
      <c r="AH29" s="290">
        <v>1</v>
      </c>
      <c r="AI29" s="291"/>
      <c r="AJ29" s="122">
        <f>+AVERAGE(L29:AI29)</f>
        <v>0.90733333333333333</v>
      </c>
    </row>
    <row r="30" spans="2:36" s="19" customFormat="1" ht="60.75" customHeight="1" x14ac:dyDescent="0.25">
      <c r="B30" s="232"/>
      <c r="C30" s="233"/>
      <c r="D30" s="236"/>
      <c r="E30" s="239"/>
      <c r="F30" s="120" t="s">
        <v>27</v>
      </c>
      <c r="G30" s="110" t="s">
        <v>106</v>
      </c>
      <c r="H30" s="108" t="s">
        <v>158</v>
      </c>
      <c r="I30" s="14">
        <v>0.05</v>
      </c>
      <c r="J30" s="14">
        <f>+IF(I30&lt;=5%,100%,0%)</f>
        <v>1</v>
      </c>
      <c r="K30" s="131" t="s">
        <v>99</v>
      </c>
      <c r="L30" s="290"/>
      <c r="M30" s="291"/>
      <c r="N30" s="290"/>
      <c r="O30" s="291"/>
      <c r="P30" s="290"/>
      <c r="Q30" s="291"/>
      <c r="R30" s="290"/>
      <c r="S30" s="291"/>
      <c r="T30" s="290"/>
      <c r="U30" s="291"/>
      <c r="V30" s="290"/>
      <c r="W30" s="291"/>
      <c r="X30" s="290"/>
      <c r="Y30" s="291"/>
      <c r="Z30" s="290"/>
      <c r="AA30" s="291"/>
      <c r="AB30" s="290"/>
      <c r="AC30" s="291"/>
      <c r="AD30" s="290"/>
      <c r="AE30" s="291"/>
      <c r="AF30" s="290"/>
      <c r="AG30" s="291"/>
      <c r="AH30" s="290">
        <v>0.33</v>
      </c>
      <c r="AI30" s="291"/>
      <c r="AJ30" s="122">
        <v>0.33</v>
      </c>
    </row>
    <row r="31" spans="2:36" s="19" customFormat="1" ht="70.5" customHeight="1" x14ac:dyDescent="0.25">
      <c r="B31" s="230" t="s">
        <v>30</v>
      </c>
      <c r="C31" s="233"/>
      <c r="D31" s="234" t="s">
        <v>125</v>
      </c>
      <c r="E31" s="70" t="s">
        <v>16</v>
      </c>
      <c r="F31" s="32" t="s">
        <v>36</v>
      </c>
      <c r="G31" s="32" t="s">
        <v>122</v>
      </c>
      <c r="H31" s="65" t="s">
        <v>121</v>
      </c>
      <c r="I31" s="14">
        <v>0.7</v>
      </c>
      <c r="J31" s="14">
        <f>+IF(I31&gt;=70%,100%,0%)</f>
        <v>1</v>
      </c>
      <c r="K31" s="131" t="s">
        <v>6</v>
      </c>
      <c r="L31" s="290">
        <v>0.91</v>
      </c>
      <c r="M31" s="291">
        <f>+IF(L31&gt;=$I$31,100%,0%)</f>
        <v>1</v>
      </c>
      <c r="N31" s="290">
        <v>0.92</v>
      </c>
      <c r="O31" s="291">
        <f>+IF(N31&gt;=$I$31,100%,0%)</f>
        <v>1</v>
      </c>
      <c r="P31" s="290">
        <v>0.89</v>
      </c>
      <c r="Q31" s="291">
        <f>+IF(P31&gt;=$I$31,100%,0%)</f>
        <v>1</v>
      </c>
      <c r="R31" s="290">
        <v>0.91</v>
      </c>
      <c r="S31" s="291">
        <f>+IF(R31&gt;=$I$31,100%,0%)</f>
        <v>1</v>
      </c>
      <c r="T31" s="290">
        <v>0.9</v>
      </c>
      <c r="U31" s="291">
        <f>+IF(T31&gt;=$I$31,100%,0%)</f>
        <v>1</v>
      </c>
      <c r="V31" s="290">
        <v>0.97</v>
      </c>
      <c r="W31" s="291">
        <f>+IF(V31&gt;=$I$31,100%,0%)</f>
        <v>1</v>
      </c>
      <c r="X31" s="290">
        <v>0.97</v>
      </c>
      <c r="Y31" s="291"/>
      <c r="Z31" s="290">
        <v>0.95</v>
      </c>
      <c r="AA31" s="291"/>
      <c r="AB31" s="290">
        <v>0.95</v>
      </c>
      <c r="AC31" s="291"/>
      <c r="AD31" s="290">
        <v>0.94</v>
      </c>
      <c r="AE31" s="291"/>
      <c r="AF31" s="290">
        <v>0.96</v>
      </c>
      <c r="AG31" s="291"/>
      <c r="AH31" s="290">
        <v>0.96</v>
      </c>
      <c r="AI31" s="291"/>
      <c r="AJ31" s="122">
        <f>+AVERAGE(L31:AI31)</f>
        <v>0.9572222222222222</v>
      </c>
    </row>
    <row r="32" spans="2:36" s="19" customFormat="1" ht="180.75" customHeight="1" x14ac:dyDescent="0.25">
      <c r="B32" s="232"/>
      <c r="C32" s="233"/>
      <c r="D32" s="236"/>
      <c r="E32" s="70" t="s">
        <v>109</v>
      </c>
      <c r="F32" s="32" t="s">
        <v>111</v>
      </c>
      <c r="G32" s="32" t="s">
        <v>110</v>
      </c>
      <c r="H32" s="114" t="s">
        <v>116</v>
      </c>
      <c r="I32" s="271">
        <v>1</v>
      </c>
      <c r="J32" s="272"/>
      <c r="K32" s="125" t="s">
        <v>10</v>
      </c>
      <c r="L32" s="288"/>
      <c r="M32" s="289"/>
      <c r="N32" s="288"/>
      <c r="O32" s="289"/>
      <c r="P32" s="288"/>
      <c r="Q32" s="289"/>
      <c r="R32" s="288"/>
      <c r="S32" s="289"/>
      <c r="T32" s="288">
        <v>0.69299999999999995</v>
      </c>
      <c r="U32" s="289"/>
      <c r="V32" s="288"/>
      <c r="W32" s="289"/>
      <c r="X32" s="290"/>
      <c r="Y32" s="291"/>
      <c r="Z32" s="290"/>
      <c r="AA32" s="291"/>
      <c r="AB32" s="290"/>
      <c r="AC32" s="291"/>
      <c r="AD32" s="290"/>
      <c r="AE32" s="291"/>
      <c r="AF32" s="290"/>
      <c r="AG32" s="291"/>
      <c r="AH32" s="290"/>
      <c r="AI32" s="291"/>
      <c r="AJ32" s="31">
        <f>+AVERAGE(L32:W32)</f>
        <v>0.69299999999999995</v>
      </c>
    </row>
    <row r="33" spans="2:36" s="19" customFormat="1" ht="22.5" customHeight="1" thickBot="1" x14ac:dyDescent="0.3">
      <c r="B33" s="86"/>
      <c r="C33" s="87"/>
      <c r="D33" s="88"/>
      <c r="E33" s="89"/>
      <c r="F33" s="90"/>
      <c r="G33" s="90"/>
      <c r="H33" s="91" t="s">
        <v>12</v>
      </c>
      <c r="I33" s="273">
        <f>+AVERAGE(J26,J27,J28,J29,J30,J31,I32)</f>
        <v>1</v>
      </c>
      <c r="J33" s="274"/>
      <c r="K33" s="93"/>
      <c r="L33" s="263">
        <f>+AVERAGE(M26,M29,M31)</f>
        <v>1</v>
      </c>
      <c r="M33" s="264"/>
      <c r="N33" s="263">
        <f>+AVERAGE(O26,O29,O31)</f>
        <v>1</v>
      </c>
      <c r="O33" s="264"/>
      <c r="P33" s="263">
        <f t="shared" ref="P33" si="12">+AVERAGE(Q26,Q29,Q31)</f>
        <v>1</v>
      </c>
      <c r="Q33" s="264"/>
      <c r="R33" s="263">
        <f t="shared" ref="R33" si="13">+AVERAGE(S26,S29,S31)</f>
        <v>0.5</v>
      </c>
      <c r="S33" s="264"/>
      <c r="T33" s="263">
        <f t="shared" ref="T33" si="14">+AVERAGE(U26,U29,U31)</f>
        <v>1</v>
      </c>
      <c r="U33" s="264"/>
      <c r="V33" s="263">
        <f>+AVERAGE(W26,W29,W31,W27)</f>
        <v>0.66666666666666663</v>
      </c>
      <c r="W33" s="264"/>
      <c r="X33" s="263">
        <f t="shared" ref="X33:AH33" si="15">AVERAGE(X26:X32)</f>
        <v>0.60199999999999998</v>
      </c>
      <c r="Y33" s="264"/>
      <c r="Z33" s="263">
        <f t="shared" si="15"/>
        <v>0.51200000000000001</v>
      </c>
      <c r="AA33" s="264"/>
      <c r="AB33" s="263">
        <f t="shared" si="15"/>
        <v>0.70666666666666667</v>
      </c>
      <c r="AC33" s="264"/>
      <c r="AD33" s="263">
        <f t="shared" si="15"/>
        <v>0.61033333333333328</v>
      </c>
      <c r="AE33" s="264"/>
      <c r="AF33" s="263">
        <f t="shared" si="15"/>
        <v>0.61433333333333329</v>
      </c>
      <c r="AG33" s="264"/>
      <c r="AH33" s="263">
        <f t="shared" si="15"/>
        <v>0.58750000000000002</v>
      </c>
      <c r="AI33" s="264"/>
      <c r="AJ33" s="24">
        <f>+AVERAGE(L33,N33,P33,R33,T33,V33)</f>
        <v>0.86111111111111116</v>
      </c>
    </row>
    <row r="34" spans="2:36" ht="47.25" customHeight="1" x14ac:dyDescent="0.25">
      <c r="E34" s="76" t="s">
        <v>14</v>
      </c>
      <c r="F34" s="247" t="s">
        <v>70</v>
      </c>
      <c r="G34" s="248"/>
      <c r="H34" s="249"/>
      <c r="I34" s="275">
        <f>(+I25+I33+I18)/3</f>
        <v>1</v>
      </c>
      <c r="J34" s="276"/>
      <c r="L34" s="265">
        <f>+AVERAGE(L18,L25,L33)</f>
        <v>0.89300000000000013</v>
      </c>
      <c r="M34" s="266"/>
      <c r="N34" s="265">
        <f>+AVERAGE(N18,N25,N33)</f>
        <v>0.90966666666666673</v>
      </c>
      <c r="O34" s="266"/>
      <c r="P34" s="265">
        <f>+AVERAGE(P18,P25,P33)</f>
        <v>0.96973333333333345</v>
      </c>
      <c r="Q34" s="266"/>
      <c r="R34" s="265">
        <f>+AVERAGE(R18,R25,R33)</f>
        <v>0.71850000000000003</v>
      </c>
      <c r="S34" s="266"/>
      <c r="T34" s="265">
        <f>+AVERAGE(T18,T25,T33)</f>
        <v>0.90449999999999997</v>
      </c>
      <c r="U34" s="266"/>
      <c r="V34" s="265">
        <f>(+V25+V33+V18)/3</f>
        <v>0.81773333333333331</v>
      </c>
      <c r="W34" s="266"/>
      <c r="X34" s="265">
        <f>(+X25+X33+X18)/3</f>
        <v>0.83524999999999994</v>
      </c>
      <c r="Y34" s="266"/>
      <c r="Z34" s="265">
        <f>(+Z25+Z33+Z18)/3</f>
        <v>0.78399999999999992</v>
      </c>
      <c r="AA34" s="266"/>
      <c r="AB34" s="265">
        <f>(+AB25+AB33+AB18)/3</f>
        <v>0.78263888888888877</v>
      </c>
      <c r="AC34" s="266"/>
      <c r="AD34" s="265">
        <f t="shared" ref="AD34" si="16">(+AD25+AD33+AD18)/3</f>
        <v>0.81719444444444445</v>
      </c>
      <c r="AE34" s="266"/>
      <c r="AF34" s="265">
        <f t="shared" ref="AF34" si="17">(+AF25+AF33+AF18)/3</f>
        <v>0.81561111111111106</v>
      </c>
      <c r="AG34" s="266"/>
      <c r="AH34" s="265">
        <f>(+AH25+AH33+AH18)/3</f>
        <v>0.69972222222222225</v>
      </c>
      <c r="AI34" s="266"/>
      <c r="AJ34" s="25">
        <f>(+AJ25+AJ33+AJ18)/3</f>
        <v>0.88250370370370368</v>
      </c>
    </row>
    <row r="35" spans="2:36" x14ac:dyDescent="0.25">
      <c r="F35" s="6"/>
      <c r="G35" s="6"/>
    </row>
    <row r="36" spans="2:36" ht="15.75" thickBot="1" x14ac:dyDescent="0.3">
      <c r="F36" s="6"/>
      <c r="G36" s="6"/>
    </row>
    <row r="37" spans="2:36" ht="15.75" thickBot="1" x14ac:dyDescent="0.3">
      <c r="E37" s="250" t="s">
        <v>62</v>
      </c>
      <c r="F37" s="251"/>
      <c r="G37" s="251"/>
      <c r="H37" s="251"/>
      <c r="I37" s="251"/>
      <c r="J37" s="252"/>
      <c r="K37" s="250" t="s">
        <v>161</v>
      </c>
      <c r="L37" s="251"/>
      <c r="M37" s="252"/>
    </row>
    <row r="38" spans="2:36" x14ac:dyDescent="0.25">
      <c r="F38" s="6"/>
      <c r="G38" s="6"/>
      <c r="I38" s="46"/>
      <c r="J38" s="46"/>
      <c r="K38" s="46"/>
      <c r="L38" s="46"/>
      <c r="M38" s="46"/>
      <c r="N38" s="46"/>
      <c r="O38" s="46"/>
      <c r="P38" s="46"/>
      <c r="Q38" s="46"/>
      <c r="R38" s="46"/>
      <c r="S38" s="46"/>
      <c r="T38" s="46"/>
      <c r="U38" s="46"/>
      <c r="V38" s="46"/>
      <c r="W38" s="46"/>
      <c r="X38" s="45"/>
      <c r="Y38" s="45"/>
      <c r="Z38" s="46"/>
      <c r="AA38" s="46"/>
      <c r="AB38" s="46"/>
      <c r="AC38" s="46"/>
      <c r="AD38" s="46"/>
      <c r="AE38" s="46"/>
      <c r="AF38" s="46"/>
      <c r="AG38" s="46"/>
      <c r="AH38" s="46"/>
      <c r="AI38" s="46"/>
      <c r="AJ38" s="46"/>
    </row>
    <row r="39" spans="2:36" x14ac:dyDescent="0.25">
      <c r="F39" s="6"/>
      <c r="G39" s="6"/>
    </row>
    <row r="40" spans="2:36" x14ac:dyDescent="0.25">
      <c r="F40" s="6"/>
      <c r="G40" s="6"/>
    </row>
    <row r="41" spans="2:36" x14ac:dyDescent="0.25">
      <c r="F41" s="6"/>
      <c r="G41" s="6"/>
    </row>
    <row r="42" spans="2:36" x14ac:dyDescent="0.25">
      <c r="F42" s="6"/>
      <c r="G42" s="6"/>
    </row>
    <row r="43" spans="2:36" x14ac:dyDescent="0.25">
      <c r="F43" s="6"/>
      <c r="G43" s="6"/>
    </row>
    <row r="44" spans="2:36" x14ac:dyDescent="0.25">
      <c r="F44" s="6"/>
      <c r="G44" s="6"/>
    </row>
    <row r="45" spans="2:36" x14ac:dyDescent="0.25">
      <c r="F45" s="6"/>
      <c r="G45" s="6"/>
    </row>
    <row r="46" spans="2:36" x14ac:dyDescent="0.25">
      <c r="F46" s="6"/>
      <c r="G46" s="6"/>
    </row>
    <row r="47" spans="2:36" x14ac:dyDescent="0.25">
      <c r="F47" s="6"/>
      <c r="G47" s="6"/>
    </row>
  </sheetData>
  <autoFilter ref="B5:AJ35"/>
  <customSheetViews>
    <customSheetView guid="{39E449B2-4B50-4787-AE51-2EDA48A7C982}" showPageBreaks="1" printArea="1" filter="1" showAutoFilter="1" hiddenColumns="1" view="pageBreakPreview">
      <pane xSplit="11" ySplit="6" topLeftCell="V7" activePane="bottomRight" state="frozen"/>
      <selection pane="bottomRight" activeCell="F30" sqref="F30"/>
      <colBreaks count="1" manualBreakCount="1">
        <brk id="16" max="41" man="1"/>
      </colBreaks>
      <pageMargins left="0.19685039370078741" right="0.15748031496062992" top="0.35433070866141736" bottom="0.35433070866141736" header="0.31496062992125984" footer="0.31496062992125984"/>
      <pageSetup scale="44" orientation="landscape" r:id="rId1"/>
      <autoFilter ref="B6:X43">
        <filterColumn colId="3">
          <filters>
            <filter val="TTHH"/>
          </filters>
        </filterColumn>
      </autoFilter>
    </customSheetView>
  </customSheetViews>
  <mergeCells count="386">
    <mergeCell ref="X33:Y33"/>
    <mergeCell ref="Z33:AA33"/>
    <mergeCell ref="AB33:AC33"/>
    <mergeCell ref="AD33:AE33"/>
    <mergeCell ref="AF33:AG33"/>
    <mergeCell ref="AH33:AI33"/>
    <mergeCell ref="X34:Y34"/>
    <mergeCell ref="AB34:AC34"/>
    <mergeCell ref="Z34:AA34"/>
    <mergeCell ref="AD34:AE34"/>
    <mergeCell ref="AF34:AG34"/>
    <mergeCell ref="AH34:AI34"/>
    <mergeCell ref="X31:Y31"/>
    <mergeCell ref="Z31:AA31"/>
    <mergeCell ref="AB31:AC31"/>
    <mergeCell ref="AD31:AE31"/>
    <mergeCell ref="AF31:AG31"/>
    <mergeCell ref="AH31:AI31"/>
    <mergeCell ref="X32:Y32"/>
    <mergeCell ref="Z32:AA32"/>
    <mergeCell ref="AB32:AC32"/>
    <mergeCell ref="AD32:AE32"/>
    <mergeCell ref="AF32:AG32"/>
    <mergeCell ref="AH32:AI32"/>
    <mergeCell ref="X29:Y29"/>
    <mergeCell ref="Z29:AA29"/>
    <mergeCell ref="AB29:AC29"/>
    <mergeCell ref="AD29:AE29"/>
    <mergeCell ref="AF29:AG29"/>
    <mergeCell ref="AH29:AI29"/>
    <mergeCell ref="X30:Y30"/>
    <mergeCell ref="Z30:AA30"/>
    <mergeCell ref="AB30:AC30"/>
    <mergeCell ref="AD30:AE30"/>
    <mergeCell ref="AF30:AG30"/>
    <mergeCell ref="AH30:AI30"/>
    <mergeCell ref="X28:Y28"/>
    <mergeCell ref="Z28:AA28"/>
    <mergeCell ref="AB28:AC28"/>
    <mergeCell ref="AD28:AE28"/>
    <mergeCell ref="AF28:AG28"/>
    <mergeCell ref="AH28:AI28"/>
    <mergeCell ref="Z17:AA17"/>
    <mergeCell ref="AB17:AC17"/>
    <mergeCell ref="AD17:AE17"/>
    <mergeCell ref="AF17:AG17"/>
    <mergeCell ref="AH17:AI17"/>
    <mergeCell ref="X18:Y18"/>
    <mergeCell ref="Z18:AA18"/>
    <mergeCell ref="AB18:AC18"/>
    <mergeCell ref="AD18:AE18"/>
    <mergeCell ref="AF18:AG18"/>
    <mergeCell ref="AH18:AI18"/>
    <mergeCell ref="X17:Y17"/>
    <mergeCell ref="X19:Y19"/>
    <mergeCell ref="Z19:AA19"/>
    <mergeCell ref="AB19:AC19"/>
    <mergeCell ref="AD19:AE19"/>
    <mergeCell ref="AF19:AG19"/>
    <mergeCell ref="AH19:AI19"/>
    <mergeCell ref="Z15:AA15"/>
    <mergeCell ref="AB15:AC15"/>
    <mergeCell ref="AD15:AE15"/>
    <mergeCell ref="AF15:AG15"/>
    <mergeCell ref="AH15:AI15"/>
    <mergeCell ref="X16:Y16"/>
    <mergeCell ref="Z16:AA16"/>
    <mergeCell ref="AB16:AC16"/>
    <mergeCell ref="AD16:AE16"/>
    <mergeCell ref="AF16:AG16"/>
    <mergeCell ref="AH16:AI16"/>
    <mergeCell ref="X15:Y15"/>
    <mergeCell ref="Z13:AA13"/>
    <mergeCell ref="AB13:AC13"/>
    <mergeCell ref="AD13:AE13"/>
    <mergeCell ref="AF13:AG13"/>
    <mergeCell ref="AH13:AI13"/>
    <mergeCell ref="X14:Y14"/>
    <mergeCell ref="Z14:AA14"/>
    <mergeCell ref="AB14:AC14"/>
    <mergeCell ref="AD14:AE14"/>
    <mergeCell ref="AF14:AG14"/>
    <mergeCell ref="AH14:AI14"/>
    <mergeCell ref="X13:Y13"/>
    <mergeCell ref="Z11:AA11"/>
    <mergeCell ref="AB11:AC11"/>
    <mergeCell ref="AD11:AE11"/>
    <mergeCell ref="AF11:AG11"/>
    <mergeCell ref="AH11:AI11"/>
    <mergeCell ref="X12:Y12"/>
    <mergeCell ref="Z12:AA12"/>
    <mergeCell ref="AB12:AC12"/>
    <mergeCell ref="AD12:AE12"/>
    <mergeCell ref="AF12:AG12"/>
    <mergeCell ref="AH12:AI12"/>
    <mergeCell ref="X11:Y11"/>
    <mergeCell ref="Z9:AA9"/>
    <mergeCell ref="AB9:AC9"/>
    <mergeCell ref="AD9:AE9"/>
    <mergeCell ref="AF9:AG9"/>
    <mergeCell ref="AH9:AI9"/>
    <mergeCell ref="X10:Y10"/>
    <mergeCell ref="Z10:AA10"/>
    <mergeCell ref="AB10:AC10"/>
    <mergeCell ref="AD10:AE10"/>
    <mergeCell ref="AF10:AG10"/>
    <mergeCell ref="AH10:AI10"/>
    <mergeCell ref="X9:Y9"/>
    <mergeCell ref="Z7:AA7"/>
    <mergeCell ref="AB7:AC7"/>
    <mergeCell ref="AD7:AE7"/>
    <mergeCell ref="AF7:AG7"/>
    <mergeCell ref="AH7:AI7"/>
    <mergeCell ref="X8:Y8"/>
    <mergeCell ref="Z8:AA8"/>
    <mergeCell ref="AB8:AC8"/>
    <mergeCell ref="AD8:AE8"/>
    <mergeCell ref="AF8:AG8"/>
    <mergeCell ref="AH8:AI8"/>
    <mergeCell ref="X7:Y7"/>
    <mergeCell ref="Z5:AA5"/>
    <mergeCell ref="AB5:AC5"/>
    <mergeCell ref="AD5:AE5"/>
    <mergeCell ref="AF5:AG5"/>
    <mergeCell ref="AH5:AI5"/>
    <mergeCell ref="X6:Y6"/>
    <mergeCell ref="Z6:AA6"/>
    <mergeCell ref="AB6:AC6"/>
    <mergeCell ref="AD6:AE6"/>
    <mergeCell ref="AF6:AG6"/>
    <mergeCell ref="AH6:AI6"/>
    <mergeCell ref="X5:Y5"/>
    <mergeCell ref="L21:M21"/>
    <mergeCell ref="N21:O21"/>
    <mergeCell ref="P21:Q21"/>
    <mergeCell ref="R21:S21"/>
    <mergeCell ref="T21:U21"/>
    <mergeCell ref="T22:U22"/>
    <mergeCell ref="P30:Q30"/>
    <mergeCell ref="R30:S30"/>
    <mergeCell ref="V6:W6"/>
    <mergeCell ref="V7:W7"/>
    <mergeCell ref="V8:W8"/>
    <mergeCell ref="V9:W9"/>
    <mergeCell ref="R8:S8"/>
    <mergeCell ref="P8:Q8"/>
    <mergeCell ref="P9:Q9"/>
    <mergeCell ref="R9:S9"/>
    <mergeCell ref="T6:U6"/>
    <mergeCell ref="R6:S6"/>
    <mergeCell ref="P6:Q6"/>
    <mergeCell ref="T29:U29"/>
    <mergeCell ref="V29:W29"/>
    <mergeCell ref="L28:M28"/>
    <mergeCell ref="N28:O28"/>
    <mergeCell ref="P28:Q28"/>
    <mergeCell ref="L5:M5"/>
    <mergeCell ref="N5:O5"/>
    <mergeCell ref="P5:Q5"/>
    <mergeCell ref="R5:S5"/>
    <mergeCell ref="T5:U5"/>
    <mergeCell ref="V5:W5"/>
    <mergeCell ref="N8:O8"/>
    <mergeCell ref="L8:M8"/>
    <mergeCell ref="L9:M9"/>
    <mergeCell ref="N9:O9"/>
    <mergeCell ref="T7:U7"/>
    <mergeCell ref="N6:O6"/>
    <mergeCell ref="L6:M6"/>
    <mergeCell ref="L7:M7"/>
    <mergeCell ref="N7:O7"/>
    <mergeCell ref="P7:Q7"/>
    <mergeCell ref="R7:S7"/>
    <mergeCell ref="R28:S28"/>
    <mergeCell ref="T28:U28"/>
    <mergeCell ref="V28:W28"/>
    <mergeCell ref="L31:M31"/>
    <mergeCell ref="N31:O31"/>
    <mergeCell ref="P31:Q31"/>
    <mergeCell ref="R31:S31"/>
    <mergeCell ref="T31:U31"/>
    <mergeCell ref="V31:W31"/>
    <mergeCell ref="V33:W33"/>
    <mergeCell ref="V34:W34"/>
    <mergeCell ref="V20:W20"/>
    <mergeCell ref="V21:W21"/>
    <mergeCell ref="V22:W22"/>
    <mergeCell ref="V24:W24"/>
    <mergeCell ref="V23:W23"/>
    <mergeCell ref="V30:W30"/>
    <mergeCell ref="L16:M16"/>
    <mergeCell ref="N16:O16"/>
    <mergeCell ref="P16:Q16"/>
    <mergeCell ref="R16:S16"/>
    <mergeCell ref="T16:U16"/>
    <mergeCell ref="V19:W19"/>
    <mergeCell ref="L19:M19"/>
    <mergeCell ref="N19:O19"/>
    <mergeCell ref="P19:Q19"/>
    <mergeCell ref="R19:S19"/>
    <mergeCell ref="T19:U19"/>
    <mergeCell ref="V18:W18"/>
    <mergeCell ref="N18:O18"/>
    <mergeCell ref="P18:Q18"/>
    <mergeCell ref="R18:S18"/>
    <mergeCell ref="T18:U18"/>
    <mergeCell ref="T8:U8"/>
    <mergeCell ref="T9:U9"/>
    <mergeCell ref="T13:U13"/>
    <mergeCell ref="T14:U14"/>
    <mergeCell ref="T12:U12"/>
    <mergeCell ref="T15:U15"/>
    <mergeCell ref="T10:U10"/>
    <mergeCell ref="V25:W25"/>
    <mergeCell ref="V32:W32"/>
    <mergeCell ref="V16:W16"/>
    <mergeCell ref="V17:W17"/>
    <mergeCell ref="R10:S10"/>
    <mergeCell ref="P10:Q10"/>
    <mergeCell ref="N10:O10"/>
    <mergeCell ref="L10:M10"/>
    <mergeCell ref="V10:W10"/>
    <mergeCell ref="V11:W11"/>
    <mergeCell ref="V15:W15"/>
    <mergeCell ref="P15:Q15"/>
    <mergeCell ref="R15:S15"/>
    <mergeCell ref="R12:S12"/>
    <mergeCell ref="L13:M13"/>
    <mergeCell ref="L14:M14"/>
    <mergeCell ref="L15:M15"/>
    <mergeCell ref="N15:O15"/>
    <mergeCell ref="V12:W12"/>
    <mergeCell ref="V13:W13"/>
    <mergeCell ref="V14:W14"/>
    <mergeCell ref="T20:U20"/>
    <mergeCell ref="R22:S22"/>
    <mergeCell ref="P22:Q22"/>
    <mergeCell ref="N22:O22"/>
    <mergeCell ref="L22:M22"/>
    <mergeCell ref="L11:M11"/>
    <mergeCell ref="N11:O11"/>
    <mergeCell ref="P11:Q11"/>
    <mergeCell ref="R11:S11"/>
    <mergeCell ref="T11:U11"/>
    <mergeCell ref="L17:M17"/>
    <mergeCell ref="N17:O17"/>
    <mergeCell ref="P17:Q17"/>
    <mergeCell ref="R17:S17"/>
    <mergeCell ref="T17:U17"/>
    <mergeCell ref="N13:O13"/>
    <mergeCell ref="P13:Q13"/>
    <mergeCell ref="R13:S13"/>
    <mergeCell ref="N14:O14"/>
    <mergeCell ref="P14:Q14"/>
    <mergeCell ref="R14:S14"/>
    <mergeCell ref="L12:M12"/>
    <mergeCell ref="N12:O12"/>
    <mergeCell ref="P12:Q12"/>
    <mergeCell ref="T23:U23"/>
    <mergeCell ref="N34:O34"/>
    <mergeCell ref="P34:Q34"/>
    <mergeCell ref="R34:S34"/>
    <mergeCell ref="T34:U34"/>
    <mergeCell ref="L24:M24"/>
    <mergeCell ref="N24:O24"/>
    <mergeCell ref="P24:Q24"/>
    <mergeCell ref="R24:S24"/>
    <mergeCell ref="T24:U24"/>
    <mergeCell ref="P25:Q25"/>
    <mergeCell ref="R25:S25"/>
    <mergeCell ref="T25:U25"/>
    <mergeCell ref="N33:O33"/>
    <mergeCell ref="P33:Q33"/>
    <mergeCell ref="R33:S33"/>
    <mergeCell ref="T33:U33"/>
    <mergeCell ref="N25:O25"/>
    <mergeCell ref="T32:U32"/>
    <mergeCell ref="L32:M32"/>
    <mergeCell ref="T30:U30"/>
    <mergeCell ref="L29:M29"/>
    <mergeCell ref="N29:O29"/>
    <mergeCell ref="P29:Q29"/>
    <mergeCell ref="N32:O32"/>
    <mergeCell ref="P32:Q32"/>
    <mergeCell ref="R32:S32"/>
    <mergeCell ref="L30:M30"/>
    <mergeCell ref="N30:O30"/>
    <mergeCell ref="B19:B24"/>
    <mergeCell ref="C19:C24"/>
    <mergeCell ref="D19:D24"/>
    <mergeCell ref="E19:E21"/>
    <mergeCell ref="D26:D30"/>
    <mergeCell ref="E26:E30"/>
    <mergeCell ref="B26:B30"/>
    <mergeCell ref="C26:C32"/>
    <mergeCell ref="D31:D32"/>
    <mergeCell ref="B31:B32"/>
    <mergeCell ref="L23:M23"/>
    <mergeCell ref="N23:O23"/>
    <mergeCell ref="P23:Q23"/>
    <mergeCell ref="R23:S23"/>
    <mergeCell ref="L20:M20"/>
    <mergeCell ref="N20:O20"/>
    <mergeCell ref="P20:Q20"/>
    <mergeCell ref="R20:S20"/>
    <mergeCell ref="R29:S29"/>
    <mergeCell ref="I10:J10"/>
    <mergeCell ref="B3:D3"/>
    <mergeCell ref="I3:K3"/>
    <mergeCell ref="E3:F3"/>
    <mergeCell ref="E15:E16"/>
    <mergeCell ref="D6:D17"/>
    <mergeCell ref="B6:B17"/>
    <mergeCell ref="C6:C17"/>
    <mergeCell ref="B1:K1"/>
    <mergeCell ref="B2:D2"/>
    <mergeCell ref="E2:F2"/>
    <mergeCell ref="I2:K2"/>
    <mergeCell ref="I11:J11"/>
    <mergeCell ref="I15:J15"/>
    <mergeCell ref="I16:J16"/>
    <mergeCell ref="I17:J17"/>
    <mergeCell ref="E12:E14"/>
    <mergeCell ref="I12:J12"/>
    <mergeCell ref="I13:J13"/>
    <mergeCell ref="I14:J14"/>
    <mergeCell ref="I18:J18"/>
    <mergeCell ref="F34:H34"/>
    <mergeCell ref="K37:M37"/>
    <mergeCell ref="E37:J37"/>
    <mergeCell ref="E23:E24"/>
    <mergeCell ref="E6:E11"/>
    <mergeCell ref="G20:G21"/>
    <mergeCell ref="H20:H21"/>
    <mergeCell ref="L18:M18"/>
    <mergeCell ref="L33:M33"/>
    <mergeCell ref="L25:M25"/>
    <mergeCell ref="L34:M34"/>
    <mergeCell ref="I25:J25"/>
    <mergeCell ref="I20:J20"/>
    <mergeCell ref="I21:J21"/>
    <mergeCell ref="I32:J32"/>
    <mergeCell ref="I33:J33"/>
    <mergeCell ref="I34:J34"/>
    <mergeCell ref="I22:J22"/>
    <mergeCell ref="I23:J23"/>
    <mergeCell ref="I24:J24"/>
    <mergeCell ref="I7:J7"/>
    <mergeCell ref="I8:J8"/>
    <mergeCell ref="I9:J9"/>
    <mergeCell ref="X20:Y20"/>
    <mergeCell ref="Z20:AA20"/>
    <mergeCell ref="AB20:AC20"/>
    <mergeCell ref="AD20:AE20"/>
    <mergeCell ref="AF20:AG20"/>
    <mergeCell ref="AH20:AI20"/>
    <mergeCell ref="X21:Y21"/>
    <mergeCell ref="Z21:AA21"/>
    <mergeCell ref="AB21:AC21"/>
    <mergeCell ref="AD21:AE21"/>
    <mergeCell ref="AF21:AG21"/>
    <mergeCell ref="AH21:AI21"/>
    <mergeCell ref="X22:Y22"/>
    <mergeCell ref="Z22:AA22"/>
    <mergeCell ref="AB22:AC22"/>
    <mergeCell ref="AD22:AE22"/>
    <mergeCell ref="AF22:AG22"/>
    <mergeCell ref="AH22:AI22"/>
    <mergeCell ref="X23:Y23"/>
    <mergeCell ref="Z23:AA23"/>
    <mergeCell ref="AB23:AC23"/>
    <mergeCell ref="AD23:AE23"/>
    <mergeCell ref="AF23:AG23"/>
    <mergeCell ref="AH23:AI23"/>
    <mergeCell ref="X24:Y24"/>
    <mergeCell ref="Z24:AA24"/>
    <mergeCell ref="AB24:AC24"/>
    <mergeCell ref="AD24:AE24"/>
    <mergeCell ref="AF24:AG24"/>
    <mergeCell ref="AH24:AI24"/>
    <mergeCell ref="X25:Y25"/>
    <mergeCell ref="Z25:AA25"/>
    <mergeCell ref="AB25:AC25"/>
    <mergeCell ref="AD25:AE25"/>
    <mergeCell ref="AF25:AG25"/>
    <mergeCell ref="AH25:AI25"/>
  </mergeCells>
  <pageMargins left="0.19685039370078741" right="0.15748031496062992" top="0.35433070866141736" bottom="0.35433070866141736" header="0.31496062992125984" footer="0.31496062992125984"/>
  <pageSetup paperSize="5" scale="37" orientation="landscape" r:id="rId2"/>
  <rowBreaks count="2" manualBreakCount="2">
    <brk id="18" min="1" max="23" man="1"/>
    <brk id="25" min="1" max="23" man="1"/>
  </rowBreaks>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P50"/>
  <sheetViews>
    <sheetView tabSelected="1" topLeftCell="M1" zoomScale="80" zoomScaleNormal="80" zoomScaleSheetLayoutView="70" workbookViewId="0">
      <selection activeCell="H46" sqref="H46"/>
    </sheetView>
  </sheetViews>
  <sheetFormatPr baseColWidth="10" defaultRowHeight="15" x14ac:dyDescent="0.25"/>
  <cols>
    <col min="2" max="2" width="26.85546875" style="48" customWidth="1"/>
    <col min="3" max="3" width="25.28515625" style="1" customWidth="1"/>
    <col min="4" max="4" width="25.42578125" style="1" customWidth="1"/>
    <col min="5" max="5" width="24.42578125" style="1" customWidth="1"/>
    <col min="6" max="6" width="23" style="1" customWidth="1"/>
    <col min="7" max="7" width="42" style="1" customWidth="1"/>
    <col min="8" max="8" width="35.28515625" style="1" customWidth="1"/>
    <col min="9" max="9" width="17.28515625" style="2" customWidth="1"/>
    <col min="10" max="10" width="21" style="2" customWidth="1"/>
    <col min="11" max="11" width="31.140625" style="2" customWidth="1"/>
    <col min="12" max="12" width="18" style="2" customWidth="1"/>
    <col min="13" max="13" width="6.85546875" style="2" customWidth="1"/>
    <col min="14" max="14" width="10.85546875" style="2" customWidth="1"/>
    <col min="15" max="15" width="7.42578125" style="2" customWidth="1"/>
    <col min="16" max="16" width="10.7109375" style="2" customWidth="1"/>
    <col min="17" max="17" width="7.42578125" style="2" customWidth="1"/>
    <col min="18" max="18" width="10.85546875" style="2" customWidth="1"/>
    <col min="19" max="19" width="6.140625" style="2" customWidth="1"/>
    <col min="20" max="20" width="10.85546875" style="2" customWidth="1"/>
    <col min="21" max="21" width="7.42578125" style="2" customWidth="1"/>
    <col min="22" max="22" width="10.5703125" style="2" customWidth="1"/>
    <col min="23" max="23" width="8.140625" style="2" customWidth="1"/>
    <col min="24" max="24" width="9.28515625" style="2" customWidth="1"/>
    <col min="25" max="25" width="8" style="2" customWidth="1"/>
    <col min="26" max="26" width="9.7109375" style="2" customWidth="1"/>
    <col min="27" max="27" width="8.140625" style="2" customWidth="1"/>
    <col min="28" max="28" width="9.85546875" style="2" customWidth="1"/>
    <col min="29" max="29" width="7.85546875" style="2" customWidth="1"/>
    <col min="30" max="30" width="10.140625" style="2" customWidth="1"/>
    <col min="31" max="31" width="8.42578125" style="2" customWidth="1"/>
    <col min="32" max="32" width="10.85546875" style="2" customWidth="1"/>
    <col min="33" max="33" width="8.28515625" style="2" customWidth="1"/>
    <col min="34" max="34" width="10.28515625" style="2" customWidth="1"/>
    <col min="35" max="35" width="8.140625" style="2" customWidth="1"/>
    <col min="36" max="36" width="18.7109375" style="1" customWidth="1"/>
  </cols>
  <sheetData>
    <row r="1" spans="2:42" s="73" customFormat="1" ht="72" customHeight="1" thickBot="1" x14ac:dyDescent="0.25">
      <c r="B1" s="209" t="s">
        <v>67</v>
      </c>
      <c r="C1" s="210"/>
      <c r="D1" s="210"/>
      <c r="E1" s="210"/>
      <c r="F1" s="210"/>
      <c r="G1" s="210"/>
      <c r="H1" s="210"/>
      <c r="I1" s="210"/>
      <c r="J1" s="210"/>
      <c r="K1" s="211"/>
    </row>
    <row r="2" spans="2:42" s="73" customFormat="1" ht="41.25" customHeight="1" thickBot="1" x14ac:dyDescent="0.25">
      <c r="B2" s="285" t="s">
        <v>64</v>
      </c>
      <c r="C2" s="286"/>
      <c r="D2" s="287"/>
      <c r="E2" s="285" t="s">
        <v>123</v>
      </c>
      <c r="F2" s="287"/>
      <c r="G2" s="140" t="s">
        <v>124</v>
      </c>
      <c r="H2" s="132" t="s">
        <v>68</v>
      </c>
      <c r="I2" s="285" t="s">
        <v>69</v>
      </c>
      <c r="J2" s="210"/>
      <c r="K2" s="287"/>
    </row>
    <row r="3" spans="2:42" s="73" customFormat="1" ht="30" customHeight="1" thickBot="1" x14ac:dyDescent="0.25">
      <c r="B3" s="279" t="s">
        <v>66</v>
      </c>
      <c r="C3" s="280"/>
      <c r="D3" s="281"/>
      <c r="E3" s="282">
        <v>42895</v>
      </c>
      <c r="F3" s="281"/>
      <c r="G3" s="141">
        <v>43271</v>
      </c>
      <c r="H3" s="133">
        <v>3</v>
      </c>
      <c r="I3" s="282" t="s">
        <v>71</v>
      </c>
      <c r="J3" s="283"/>
      <c r="K3" s="284"/>
    </row>
    <row r="4" spans="2:42" ht="15.75" thickBot="1" x14ac:dyDescent="0.3">
      <c r="D4" s="75"/>
      <c r="E4" s="75"/>
    </row>
    <row r="5" spans="2:42" s="7" customFormat="1" ht="39.75" customHeight="1" x14ac:dyDescent="0.35">
      <c r="B5" s="49"/>
      <c r="C5" s="34" t="s">
        <v>7</v>
      </c>
      <c r="D5" s="34" t="s">
        <v>0</v>
      </c>
      <c r="E5" s="34" t="s">
        <v>9</v>
      </c>
      <c r="F5" s="34" t="s">
        <v>8</v>
      </c>
      <c r="G5" s="34" t="s">
        <v>15</v>
      </c>
      <c r="H5" s="35" t="s">
        <v>1</v>
      </c>
      <c r="I5" s="127" t="s">
        <v>2</v>
      </c>
      <c r="J5" s="126" t="s">
        <v>118</v>
      </c>
      <c r="K5" s="37" t="s">
        <v>178</v>
      </c>
      <c r="L5" s="302">
        <v>43496</v>
      </c>
      <c r="M5" s="303"/>
      <c r="N5" s="304">
        <v>43524</v>
      </c>
      <c r="O5" s="303"/>
      <c r="P5" s="304">
        <v>43555</v>
      </c>
      <c r="Q5" s="303"/>
      <c r="R5" s="304">
        <v>43585</v>
      </c>
      <c r="S5" s="303"/>
      <c r="T5" s="304">
        <v>43616</v>
      </c>
      <c r="U5" s="303"/>
      <c r="V5" s="304">
        <v>43646</v>
      </c>
      <c r="W5" s="303"/>
      <c r="X5" s="304">
        <v>43677</v>
      </c>
      <c r="Y5" s="303"/>
      <c r="Z5" s="304">
        <v>43707</v>
      </c>
      <c r="AA5" s="303"/>
      <c r="AB5" s="304">
        <v>43738</v>
      </c>
      <c r="AC5" s="303"/>
      <c r="AD5" s="304">
        <v>43769</v>
      </c>
      <c r="AE5" s="303"/>
      <c r="AF5" s="304">
        <v>43799</v>
      </c>
      <c r="AG5" s="303"/>
      <c r="AH5" s="304">
        <v>43830</v>
      </c>
      <c r="AI5" s="303"/>
      <c r="AJ5" s="37" t="s">
        <v>4</v>
      </c>
      <c r="AK5" s="145"/>
      <c r="AL5" s="145"/>
      <c r="AM5" s="145"/>
      <c r="AN5" s="145"/>
      <c r="AO5" s="145"/>
      <c r="AP5" s="74"/>
    </row>
    <row r="6" spans="2:42" ht="68.25" customHeight="1" x14ac:dyDescent="0.25">
      <c r="B6" s="313" t="s">
        <v>162</v>
      </c>
      <c r="C6" s="218" t="s">
        <v>39</v>
      </c>
      <c r="D6" s="316" t="s">
        <v>169</v>
      </c>
      <c r="E6" s="224" t="s">
        <v>73</v>
      </c>
      <c r="F6" s="94" t="s">
        <v>126</v>
      </c>
      <c r="G6" s="160" t="s">
        <v>18</v>
      </c>
      <c r="H6" s="171" t="s">
        <v>47</v>
      </c>
      <c r="I6" s="277">
        <v>0.9</v>
      </c>
      <c r="J6" s="278"/>
      <c r="K6" s="185" t="s">
        <v>21</v>
      </c>
      <c r="L6" s="353"/>
      <c r="M6" s="354"/>
      <c r="N6" s="353"/>
      <c r="O6" s="354"/>
      <c r="P6" s="353"/>
      <c r="Q6" s="354"/>
      <c r="R6" s="353"/>
      <c r="S6" s="354"/>
      <c r="T6" s="353"/>
      <c r="U6" s="354"/>
      <c r="V6" s="307">
        <v>0</v>
      </c>
      <c r="W6" s="309"/>
      <c r="X6" s="353"/>
      <c r="Y6" s="354"/>
      <c r="Z6" s="353"/>
      <c r="AA6" s="354"/>
      <c r="AB6" s="353"/>
      <c r="AC6" s="354"/>
      <c r="AD6" s="353"/>
      <c r="AE6" s="354"/>
      <c r="AF6" s="353"/>
      <c r="AG6" s="354"/>
      <c r="AH6" s="297"/>
      <c r="AI6" s="296"/>
      <c r="AJ6" s="193">
        <f>AVERAGE(V6,AH6)</f>
        <v>0</v>
      </c>
      <c r="AK6" s="146"/>
      <c r="AL6" s="332"/>
      <c r="AM6" s="332"/>
      <c r="AN6" s="331"/>
      <c r="AO6" s="331"/>
    </row>
    <row r="7" spans="2:42" ht="61.5" customHeight="1" x14ac:dyDescent="0.25">
      <c r="B7" s="314"/>
      <c r="C7" s="219"/>
      <c r="D7" s="317"/>
      <c r="E7" s="225"/>
      <c r="F7" s="94" t="s">
        <v>75</v>
      </c>
      <c r="G7" s="160" t="s">
        <v>76</v>
      </c>
      <c r="H7" s="171" t="s">
        <v>77</v>
      </c>
      <c r="I7" s="195">
        <v>3</v>
      </c>
      <c r="J7" s="11">
        <v>0.99</v>
      </c>
      <c r="K7" s="185" t="s">
        <v>11</v>
      </c>
      <c r="L7" s="353"/>
      <c r="M7" s="354"/>
      <c r="N7" s="353"/>
      <c r="O7" s="354"/>
      <c r="P7" s="201">
        <v>0</v>
      </c>
      <c r="Q7" s="198">
        <v>0</v>
      </c>
      <c r="R7" s="353"/>
      <c r="S7" s="354"/>
      <c r="T7" s="353"/>
      <c r="U7" s="354"/>
      <c r="V7" s="200">
        <v>1</v>
      </c>
      <c r="W7" s="199">
        <v>0.33</v>
      </c>
      <c r="X7" s="353"/>
      <c r="Y7" s="354"/>
      <c r="Z7" s="353"/>
      <c r="AA7" s="354"/>
      <c r="AB7" s="201"/>
      <c r="AC7" s="198"/>
      <c r="AD7" s="353"/>
      <c r="AE7" s="354"/>
      <c r="AF7" s="353"/>
      <c r="AG7" s="354"/>
      <c r="AH7" s="201"/>
      <c r="AI7" s="198"/>
      <c r="AJ7" s="193">
        <f>SUM(W7,AC7,AI7)</f>
        <v>0.33</v>
      </c>
      <c r="AK7" s="146"/>
      <c r="AL7" s="332"/>
      <c r="AM7" s="332"/>
      <c r="AN7" s="331"/>
      <c r="AO7" s="331"/>
    </row>
    <row r="8" spans="2:42" ht="61.5" customHeight="1" x14ac:dyDescent="0.25">
      <c r="B8" s="314"/>
      <c r="C8" s="219"/>
      <c r="D8" s="317"/>
      <c r="E8" s="225"/>
      <c r="F8" s="94" t="s">
        <v>78</v>
      </c>
      <c r="G8" s="160" t="s">
        <v>79</v>
      </c>
      <c r="H8" s="171" t="s">
        <v>80</v>
      </c>
      <c r="I8" s="277">
        <v>0.93</v>
      </c>
      <c r="J8" s="278"/>
      <c r="K8" s="185" t="s">
        <v>21</v>
      </c>
      <c r="L8" s="353"/>
      <c r="M8" s="354"/>
      <c r="N8" s="355"/>
      <c r="O8" s="356"/>
      <c r="P8" s="353"/>
      <c r="Q8" s="354"/>
      <c r="R8" s="353"/>
      <c r="S8" s="354"/>
      <c r="T8" s="353"/>
      <c r="U8" s="354"/>
      <c r="V8" s="307">
        <v>0.92</v>
      </c>
      <c r="W8" s="309"/>
      <c r="X8" s="353"/>
      <c r="Y8" s="354"/>
      <c r="Z8" s="353"/>
      <c r="AA8" s="354"/>
      <c r="AB8" s="353"/>
      <c r="AC8" s="354"/>
      <c r="AD8" s="353"/>
      <c r="AE8" s="354"/>
      <c r="AF8" s="353"/>
      <c r="AG8" s="354"/>
      <c r="AH8" s="297"/>
      <c r="AI8" s="296"/>
      <c r="AJ8" s="193">
        <f>AVERAGE(V8,AH8)</f>
        <v>0.92</v>
      </c>
      <c r="AK8" s="146"/>
      <c r="AL8" s="332"/>
      <c r="AM8" s="332"/>
      <c r="AN8" s="331"/>
      <c r="AO8" s="331"/>
    </row>
    <row r="9" spans="2:42" ht="61.5" customHeight="1" x14ac:dyDescent="0.25">
      <c r="B9" s="314"/>
      <c r="C9" s="219"/>
      <c r="D9" s="317"/>
      <c r="E9" s="225"/>
      <c r="F9" s="94" t="s">
        <v>160</v>
      </c>
      <c r="G9" s="160" t="s">
        <v>82</v>
      </c>
      <c r="H9" s="171" t="s">
        <v>83</v>
      </c>
      <c r="I9" s="277">
        <v>1</v>
      </c>
      <c r="J9" s="278"/>
      <c r="K9" s="185" t="s">
        <v>84</v>
      </c>
      <c r="L9" s="353"/>
      <c r="M9" s="354"/>
      <c r="N9" s="355"/>
      <c r="O9" s="356"/>
      <c r="P9" s="297">
        <v>1</v>
      </c>
      <c r="Q9" s="296"/>
      <c r="R9" s="353"/>
      <c r="S9" s="354"/>
      <c r="T9" s="353"/>
      <c r="U9" s="354"/>
      <c r="V9" s="307">
        <v>1</v>
      </c>
      <c r="W9" s="309"/>
      <c r="X9" s="353"/>
      <c r="Y9" s="354"/>
      <c r="Z9" s="353"/>
      <c r="AA9" s="354"/>
      <c r="AB9" s="297"/>
      <c r="AC9" s="296"/>
      <c r="AD9" s="353"/>
      <c r="AE9" s="354"/>
      <c r="AF9" s="353"/>
      <c r="AG9" s="354"/>
      <c r="AH9" s="297"/>
      <c r="AI9" s="296"/>
      <c r="AJ9" s="193">
        <f t="shared" ref="AJ9:AJ17" si="0">AVERAGE(L9:AH9)</f>
        <v>1</v>
      </c>
      <c r="AK9" s="146"/>
      <c r="AL9" s="332"/>
      <c r="AM9" s="332"/>
      <c r="AN9" s="331"/>
      <c r="AO9" s="331"/>
    </row>
    <row r="10" spans="2:42" ht="61.5" customHeight="1" x14ac:dyDescent="0.25">
      <c r="B10" s="314"/>
      <c r="C10" s="219"/>
      <c r="D10" s="317"/>
      <c r="E10" s="225"/>
      <c r="F10" s="139" t="s">
        <v>141</v>
      </c>
      <c r="G10" s="161" t="s">
        <v>19</v>
      </c>
      <c r="H10" s="172" t="s">
        <v>142</v>
      </c>
      <c r="I10" s="277">
        <v>1</v>
      </c>
      <c r="J10" s="278"/>
      <c r="K10" s="185" t="s">
        <v>6</v>
      </c>
      <c r="L10" s="297"/>
      <c r="M10" s="296"/>
      <c r="N10" s="297"/>
      <c r="O10" s="296"/>
      <c r="P10" s="297">
        <v>1</v>
      </c>
      <c r="Q10" s="296"/>
      <c r="R10" s="297">
        <v>1</v>
      </c>
      <c r="S10" s="296"/>
      <c r="T10" s="297">
        <v>1</v>
      </c>
      <c r="U10" s="296"/>
      <c r="V10" s="297">
        <v>1</v>
      </c>
      <c r="W10" s="296"/>
      <c r="X10" s="297">
        <v>0</v>
      </c>
      <c r="Y10" s="296"/>
      <c r="Z10" s="297">
        <v>0</v>
      </c>
      <c r="AA10" s="296"/>
      <c r="AB10" s="297"/>
      <c r="AC10" s="296"/>
      <c r="AD10" s="297"/>
      <c r="AE10" s="296"/>
      <c r="AF10" s="297"/>
      <c r="AG10" s="296"/>
      <c r="AH10" s="297"/>
      <c r="AI10" s="296"/>
      <c r="AJ10" s="193">
        <f t="shared" si="0"/>
        <v>0.66666666666666663</v>
      </c>
      <c r="AK10" s="146"/>
      <c r="AL10" s="332"/>
      <c r="AM10" s="332"/>
      <c r="AN10" s="331"/>
      <c r="AO10" s="331"/>
    </row>
    <row r="11" spans="2:42" ht="119.25" customHeight="1" x14ac:dyDescent="0.25">
      <c r="B11" s="314"/>
      <c r="C11" s="219"/>
      <c r="D11" s="318"/>
      <c r="E11" s="226"/>
      <c r="F11" s="94" t="s">
        <v>144</v>
      </c>
      <c r="G11" s="160" t="s">
        <v>145</v>
      </c>
      <c r="H11" s="171" t="s">
        <v>146</v>
      </c>
      <c r="I11" s="277" t="s">
        <v>147</v>
      </c>
      <c r="J11" s="278"/>
      <c r="K11" s="185" t="s">
        <v>84</v>
      </c>
      <c r="L11" s="353"/>
      <c r="M11" s="354"/>
      <c r="N11" s="353"/>
      <c r="O11" s="354"/>
      <c r="P11" s="297">
        <v>1</v>
      </c>
      <c r="Q11" s="296"/>
      <c r="R11" s="353"/>
      <c r="S11" s="354"/>
      <c r="T11" s="353"/>
      <c r="U11" s="354"/>
      <c r="V11" s="297">
        <v>1</v>
      </c>
      <c r="W11" s="296"/>
      <c r="X11" s="353"/>
      <c r="Y11" s="354"/>
      <c r="Z11" s="353"/>
      <c r="AA11" s="354"/>
      <c r="AB11" s="297"/>
      <c r="AC11" s="296"/>
      <c r="AD11" s="353"/>
      <c r="AE11" s="354"/>
      <c r="AF11" s="353"/>
      <c r="AG11" s="354"/>
      <c r="AH11" s="297"/>
      <c r="AI11" s="296"/>
      <c r="AJ11" s="193">
        <f t="shared" si="0"/>
        <v>1</v>
      </c>
      <c r="AK11" s="146"/>
      <c r="AL11" s="332"/>
      <c r="AM11" s="332"/>
      <c r="AN11" s="331"/>
      <c r="AO11" s="331"/>
    </row>
    <row r="12" spans="2:42" ht="61.5" customHeight="1" x14ac:dyDescent="0.25">
      <c r="B12" s="314"/>
      <c r="C12" s="219"/>
      <c r="D12" s="316" t="s">
        <v>165</v>
      </c>
      <c r="E12" s="224" t="s">
        <v>109</v>
      </c>
      <c r="F12" s="138" t="s">
        <v>130</v>
      </c>
      <c r="G12" s="162" t="s">
        <v>143</v>
      </c>
      <c r="H12" s="173" t="s">
        <v>132</v>
      </c>
      <c r="I12" s="277">
        <v>1</v>
      </c>
      <c r="J12" s="278"/>
      <c r="K12" s="187" t="s">
        <v>137</v>
      </c>
      <c r="L12" s="353"/>
      <c r="M12" s="354"/>
      <c r="N12" s="353"/>
      <c r="O12" s="354"/>
      <c r="P12" s="297">
        <v>0.5</v>
      </c>
      <c r="Q12" s="296"/>
      <c r="R12" s="353"/>
      <c r="S12" s="354"/>
      <c r="T12" s="353"/>
      <c r="U12" s="354"/>
      <c r="V12" s="297"/>
      <c r="W12" s="296"/>
      <c r="X12" s="353"/>
      <c r="Y12" s="354"/>
      <c r="Z12" s="353"/>
      <c r="AA12" s="354"/>
      <c r="AB12" s="297"/>
      <c r="AC12" s="296"/>
      <c r="AD12" s="353"/>
      <c r="AE12" s="354"/>
      <c r="AF12" s="353"/>
      <c r="AG12" s="354"/>
      <c r="AH12" s="297"/>
      <c r="AI12" s="296"/>
      <c r="AJ12" s="193">
        <f t="shared" si="0"/>
        <v>0.5</v>
      </c>
      <c r="AK12" s="146"/>
      <c r="AL12" s="332"/>
      <c r="AM12" s="332"/>
      <c r="AN12" s="331"/>
      <c r="AO12" s="331"/>
    </row>
    <row r="13" spans="2:42" ht="61.5" customHeight="1" x14ac:dyDescent="0.25">
      <c r="B13" s="314"/>
      <c r="C13" s="219"/>
      <c r="D13" s="317"/>
      <c r="E13" s="225"/>
      <c r="F13" s="138" t="s">
        <v>129</v>
      </c>
      <c r="G13" s="162" t="s">
        <v>133</v>
      </c>
      <c r="H13" s="173" t="s">
        <v>134</v>
      </c>
      <c r="I13" s="277">
        <v>1</v>
      </c>
      <c r="J13" s="278"/>
      <c r="K13" s="187" t="s">
        <v>137</v>
      </c>
      <c r="L13" s="353"/>
      <c r="M13" s="354"/>
      <c r="N13" s="353"/>
      <c r="O13" s="354"/>
      <c r="P13" s="297">
        <v>1</v>
      </c>
      <c r="Q13" s="296"/>
      <c r="R13" s="353"/>
      <c r="S13" s="354"/>
      <c r="T13" s="353"/>
      <c r="U13" s="354"/>
      <c r="V13" s="297"/>
      <c r="W13" s="296"/>
      <c r="X13" s="353"/>
      <c r="Y13" s="354"/>
      <c r="Z13" s="353"/>
      <c r="AA13" s="354"/>
      <c r="AB13" s="297"/>
      <c r="AC13" s="296"/>
      <c r="AD13" s="353"/>
      <c r="AE13" s="354"/>
      <c r="AF13" s="353"/>
      <c r="AG13" s="354"/>
      <c r="AH13" s="297"/>
      <c r="AI13" s="296"/>
      <c r="AJ13" s="193">
        <f t="shared" si="0"/>
        <v>1</v>
      </c>
      <c r="AK13" s="146"/>
      <c r="AL13" s="332"/>
      <c r="AM13" s="332"/>
      <c r="AN13" s="331"/>
      <c r="AO13" s="331"/>
    </row>
    <row r="14" spans="2:42" ht="61.5" customHeight="1" x14ac:dyDescent="0.25">
      <c r="B14" s="314"/>
      <c r="C14" s="219"/>
      <c r="D14" s="318"/>
      <c r="E14" s="226"/>
      <c r="F14" s="94" t="s">
        <v>128</v>
      </c>
      <c r="G14" s="162" t="s">
        <v>135</v>
      </c>
      <c r="H14" s="173" t="s">
        <v>136</v>
      </c>
      <c r="I14" s="277">
        <v>1</v>
      </c>
      <c r="J14" s="278"/>
      <c r="K14" s="187" t="s">
        <v>11</v>
      </c>
      <c r="L14" s="353"/>
      <c r="M14" s="354"/>
      <c r="N14" s="353"/>
      <c r="O14" s="354"/>
      <c r="P14" s="297">
        <v>0.5</v>
      </c>
      <c r="Q14" s="296"/>
      <c r="R14" s="353"/>
      <c r="S14" s="354"/>
      <c r="T14" s="353"/>
      <c r="U14" s="354"/>
      <c r="V14" s="297"/>
      <c r="W14" s="296"/>
      <c r="X14" s="353"/>
      <c r="Y14" s="354"/>
      <c r="Z14" s="353"/>
      <c r="AA14" s="354"/>
      <c r="AB14" s="297"/>
      <c r="AC14" s="296"/>
      <c r="AD14" s="353"/>
      <c r="AE14" s="354"/>
      <c r="AF14" s="353"/>
      <c r="AG14" s="354"/>
      <c r="AH14" s="297"/>
      <c r="AI14" s="296"/>
      <c r="AJ14" s="193">
        <f t="shared" si="0"/>
        <v>0.5</v>
      </c>
      <c r="AK14" s="146"/>
      <c r="AL14" s="332"/>
      <c r="AM14" s="332"/>
      <c r="AN14" s="331"/>
      <c r="AO14" s="331"/>
    </row>
    <row r="15" spans="2:42" s="10" customFormat="1" ht="55.5" customHeight="1" x14ac:dyDescent="0.25">
      <c r="B15" s="314"/>
      <c r="C15" s="219"/>
      <c r="D15" s="316" t="s">
        <v>170</v>
      </c>
      <c r="E15" s="227" t="s">
        <v>89</v>
      </c>
      <c r="F15" s="42" t="s">
        <v>17</v>
      </c>
      <c r="G15" s="163" t="s">
        <v>22</v>
      </c>
      <c r="H15" s="174" t="s">
        <v>44</v>
      </c>
      <c r="I15" s="277">
        <v>1</v>
      </c>
      <c r="J15" s="278"/>
      <c r="K15" s="187" t="s">
        <v>6</v>
      </c>
      <c r="L15" s="297">
        <v>1</v>
      </c>
      <c r="M15" s="296"/>
      <c r="N15" s="297">
        <v>1</v>
      </c>
      <c r="O15" s="296"/>
      <c r="P15" s="297">
        <v>1</v>
      </c>
      <c r="Q15" s="296"/>
      <c r="R15" s="297">
        <v>1</v>
      </c>
      <c r="S15" s="296"/>
      <c r="T15" s="297">
        <v>1</v>
      </c>
      <c r="U15" s="296"/>
      <c r="V15" s="297">
        <v>1</v>
      </c>
      <c r="W15" s="296"/>
      <c r="X15" s="297"/>
      <c r="Y15" s="296"/>
      <c r="Z15" s="297"/>
      <c r="AA15" s="296"/>
      <c r="AB15" s="297"/>
      <c r="AC15" s="296"/>
      <c r="AD15" s="297"/>
      <c r="AE15" s="296"/>
      <c r="AF15" s="297"/>
      <c r="AG15" s="296"/>
      <c r="AH15" s="297"/>
      <c r="AI15" s="296"/>
      <c r="AJ15" s="193">
        <f t="shared" si="0"/>
        <v>1</v>
      </c>
      <c r="AK15" s="146"/>
      <c r="AL15" s="332"/>
      <c r="AM15" s="332"/>
      <c r="AN15" s="331"/>
      <c r="AO15" s="331"/>
    </row>
    <row r="16" spans="2:42" s="10" customFormat="1" ht="55.5" customHeight="1" x14ac:dyDescent="0.25">
      <c r="B16" s="314"/>
      <c r="C16" s="219"/>
      <c r="D16" s="318"/>
      <c r="E16" s="227"/>
      <c r="F16" s="42" t="s">
        <v>32</v>
      </c>
      <c r="G16" s="163" t="s">
        <v>155</v>
      </c>
      <c r="H16" s="174" t="s">
        <v>153</v>
      </c>
      <c r="I16" s="277">
        <v>1</v>
      </c>
      <c r="J16" s="278"/>
      <c r="K16" s="187" t="s">
        <v>6</v>
      </c>
      <c r="L16" s="297">
        <v>1</v>
      </c>
      <c r="M16" s="296"/>
      <c r="N16" s="297">
        <v>1</v>
      </c>
      <c r="O16" s="296"/>
      <c r="P16" s="297">
        <v>1</v>
      </c>
      <c r="Q16" s="296"/>
      <c r="R16" s="297">
        <v>1</v>
      </c>
      <c r="S16" s="296"/>
      <c r="T16" s="297">
        <v>1</v>
      </c>
      <c r="U16" s="296"/>
      <c r="V16" s="297">
        <v>1</v>
      </c>
      <c r="W16" s="296"/>
      <c r="X16" s="297"/>
      <c r="Y16" s="296"/>
      <c r="Z16" s="297"/>
      <c r="AA16" s="296"/>
      <c r="AB16" s="297"/>
      <c r="AC16" s="296"/>
      <c r="AD16" s="297"/>
      <c r="AE16" s="296"/>
      <c r="AF16" s="297"/>
      <c r="AG16" s="296"/>
      <c r="AH16" s="297"/>
      <c r="AI16" s="296"/>
      <c r="AJ16" s="193">
        <f t="shared" si="0"/>
        <v>1</v>
      </c>
      <c r="AK16" s="146"/>
      <c r="AL16" s="332"/>
      <c r="AM16" s="332"/>
      <c r="AN16" s="332"/>
      <c r="AO16" s="332"/>
    </row>
    <row r="17" spans="2:41" s="10" customFormat="1" ht="125.25" customHeight="1" x14ac:dyDescent="0.25">
      <c r="B17" s="315"/>
      <c r="C17" s="220"/>
      <c r="D17" s="197" t="s">
        <v>171</v>
      </c>
      <c r="E17" s="42" t="s">
        <v>90</v>
      </c>
      <c r="F17" s="42" t="s">
        <v>42</v>
      </c>
      <c r="G17" s="163" t="s">
        <v>34</v>
      </c>
      <c r="H17" s="174" t="s">
        <v>43</v>
      </c>
      <c r="I17" s="277">
        <v>1</v>
      </c>
      <c r="J17" s="278"/>
      <c r="K17" s="187" t="s">
        <v>6</v>
      </c>
      <c r="L17" s="297">
        <v>1</v>
      </c>
      <c r="M17" s="296"/>
      <c r="N17" s="297">
        <v>1</v>
      </c>
      <c r="O17" s="296"/>
      <c r="P17" s="297">
        <v>1</v>
      </c>
      <c r="Q17" s="296"/>
      <c r="R17" s="297">
        <v>1</v>
      </c>
      <c r="S17" s="296"/>
      <c r="T17" s="297">
        <v>1</v>
      </c>
      <c r="U17" s="296"/>
      <c r="V17" s="297">
        <v>1</v>
      </c>
      <c r="W17" s="296"/>
      <c r="X17" s="297"/>
      <c r="Y17" s="296"/>
      <c r="Z17" s="297"/>
      <c r="AA17" s="296"/>
      <c r="AB17" s="297"/>
      <c r="AC17" s="296"/>
      <c r="AD17" s="297"/>
      <c r="AE17" s="312"/>
      <c r="AF17" s="297"/>
      <c r="AG17" s="296"/>
      <c r="AH17" s="297"/>
      <c r="AI17" s="296"/>
      <c r="AJ17" s="193">
        <f t="shared" si="0"/>
        <v>1</v>
      </c>
      <c r="AK17" s="146"/>
      <c r="AL17" s="332"/>
      <c r="AM17" s="332"/>
      <c r="AN17" s="332"/>
      <c r="AO17" s="332"/>
    </row>
    <row r="18" spans="2:41" s="19" customFormat="1" ht="24" customHeight="1" x14ac:dyDescent="0.25">
      <c r="B18" s="155"/>
      <c r="C18" s="20"/>
      <c r="D18" s="157"/>
      <c r="E18" s="22"/>
      <c r="F18" s="38"/>
      <c r="G18" s="164"/>
      <c r="H18" s="175" t="s">
        <v>12</v>
      </c>
      <c r="I18" s="260">
        <f>+AVERAGE(I6,J7,I8,I9,I10,I12:J17)</f>
        <v>0.98363636363636364</v>
      </c>
      <c r="J18" s="261"/>
      <c r="K18" s="188"/>
      <c r="L18" s="260">
        <f>AVERAGE(L10,L15,L16,L17)</f>
        <v>1</v>
      </c>
      <c r="M18" s="321"/>
      <c r="N18" s="260">
        <f>AVERAGE(N10,N15,N16,N17)</f>
        <v>1</v>
      </c>
      <c r="O18" s="321"/>
      <c r="P18" s="262">
        <f>AVERAGE(Q7,P9,P10,P11,P12,P13,P14,P15,P16,P17)</f>
        <v>0.8</v>
      </c>
      <c r="Q18" s="321"/>
      <c r="R18" s="260">
        <f>AVERAGE(R10,R15,R16,R17)</f>
        <v>1</v>
      </c>
      <c r="S18" s="321"/>
      <c r="T18" s="260">
        <f>AVERAGE(T10,T15,T16,T17)</f>
        <v>1</v>
      </c>
      <c r="U18" s="321"/>
      <c r="V18" s="262">
        <f>+AVERAGE(V6,W7,V8,V9,V10,V11,V12,V13,V14,V15,V16,V17)</f>
        <v>0.80555555555555558</v>
      </c>
      <c r="W18" s="261"/>
      <c r="X18" s="262">
        <f>AVERAGE(X10,X15,X16,X17)</f>
        <v>0</v>
      </c>
      <c r="Y18" s="261"/>
      <c r="Z18" s="262">
        <f>AVERAGE(Z10,Z15,Z16,Z17)</f>
        <v>0</v>
      </c>
      <c r="AA18" s="261"/>
      <c r="AB18" s="262" t="e">
        <f>AVERAGE(AC7,AB9,AB10,AB11,AB12,AB13,AB14,AB15,AB16,AB17)</f>
        <v>#DIV/0!</v>
      </c>
      <c r="AC18" s="261"/>
      <c r="AD18" s="262" t="e">
        <f t="shared" ref="AD18" si="1">+AVERAGE(AD6:AE17)</f>
        <v>#DIV/0!</v>
      </c>
      <c r="AE18" s="261"/>
      <c r="AF18" s="262" t="e">
        <f t="shared" ref="AF18" si="2">+AVERAGE(AF6:AG17)</f>
        <v>#DIV/0!</v>
      </c>
      <c r="AG18" s="261"/>
      <c r="AH18" s="262" t="e">
        <f t="shared" ref="AH18" si="3">+AVERAGE(AH6:AI17)</f>
        <v>#DIV/0!</v>
      </c>
      <c r="AI18" s="261"/>
      <c r="AJ18" s="84">
        <f>AVERAGE(L18:W18)</f>
        <v>0.93425925925925923</v>
      </c>
      <c r="AK18" s="147"/>
      <c r="AL18" s="147"/>
      <c r="AM18" s="147"/>
      <c r="AN18" s="147"/>
      <c r="AO18" s="147"/>
    </row>
    <row r="19" spans="2:41" s="19" customFormat="1" ht="87.75" customHeight="1" x14ac:dyDescent="0.25">
      <c r="B19" s="313" t="s">
        <v>154</v>
      </c>
      <c r="C19" s="240" t="s">
        <v>13</v>
      </c>
      <c r="D19" s="326" t="s">
        <v>172</v>
      </c>
      <c r="E19" s="244" t="s">
        <v>91</v>
      </c>
      <c r="F19" s="52" t="s">
        <v>156</v>
      </c>
      <c r="G19" s="154" t="s">
        <v>114</v>
      </c>
      <c r="H19" s="176" t="s">
        <v>127</v>
      </c>
      <c r="I19" s="54">
        <v>0</v>
      </c>
      <c r="J19" s="143">
        <f>+IF(I19&lt;=0%,100%,0%)</f>
        <v>1</v>
      </c>
      <c r="K19" s="189" t="s">
        <v>112</v>
      </c>
      <c r="L19" s="353"/>
      <c r="M19" s="354"/>
      <c r="N19" s="353"/>
      <c r="O19" s="354"/>
      <c r="P19" s="353"/>
      <c r="Q19" s="354"/>
      <c r="R19" s="353"/>
      <c r="S19" s="354"/>
      <c r="T19" s="353"/>
      <c r="U19" s="354"/>
      <c r="V19" s="257">
        <v>1</v>
      </c>
      <c r="W19" s="258"/>
      <c r="X19" s="353"/>
      <c r="Y19" s="354"/>
      <c r="Z19" s="353"/>
      <c r="AA19" s="354"/>
      <c r="AB19" s="357"/>
      <c r="AC19" s="358"/>
      <c r="AD19" s="357"/>
      <c r="AE19" s="358"/>
      <c r="AF19" s="357"/>
      <c r="AG19" s="358"/>
      <c r="AH19" s="357"/>
      <c r="AI19" s="358"/>
      <c r="AJ19" s="194">
        <f>AVERAGE(L20:AH20)</f>
        <v>1</v>
      </c>
      <c r="AK19" s="148"/>
      <c r="AL19" s="331"/>
      <c r="AM19" s="331"/>
      <c r="AN19" s="331"/>
      <c r="AO19" s="331"/>
    </row>
    <row r="20" spans="2:41" s="19" customFormat="1" ht="37.5" customHeight="1" x14ac:dyDescent="0.25">
      <c r="B20" s="314"/>
      <c r="C20" s="241"/>
      <c r="D20" s="327"/>
      <c r="E20" s="245"/>
      <c r="F20" s="52" t="s">
        <v>40</v>
      </c>
      <c r="G20" s="322" t="s">
        <v>38</v>
      </c>
      <c r="H20" s="328" t="s">
        <v>60</v>
      </c>
      <c r="I20" s="269">
        <v>1</v>
      </c>
      <c r="J20" s="270"/>
      <c r="K20" s="128" t="s">
        <v>6</v>
      </c>
      <c r="L20" s="257">
        <v>1</v>
      </c>
      <c r="M20" s="258"/>
      <c r="N20" s="257">
        <v>1</v>
      </c>
      <c r="O20" s="258"/>
      <c r="P20" s="257">
        <v>1</v>
      </c>
      <c r="Q20" s="258"/>
      <c r="R20" s="257">
        <v>1</v>
      </c>
      <c r="S20" s="258"/>
      <c r="T20" s="257">
        <v>1</v>
      </c>
      <c r="U20" s="258"/>
      <c r="V20" s="257">
        <v>1</v>
      </c>
      <c r="W20" s="258"/>
      <c r="X20" s="269"/>
      <c r="Y20" s="270"/>
      <c r="Z20" s="269"/>
      <c r="AA20" s="270"/>
      <c r="AB20" s="269"/>
      <c r="AC20" s="270"/>
      <c r="AD20" s="269"/>
      <c r="AE20" s="270"/>
      <c r="AF20" s="269"/>
      <c r="AG20" s="270"/>
      <c r="AH20" s="269"/>
      <c r="AI20" s="270"/>
      <c r="AJ20" s="194">
        <f t="shared" ref="AJ20:AJ27" si="4">AVERAGE(L21:AH21)</f>
        <v>0.76833333333333342</v>
      </c>
      <c r="AK20" s="148"/>
      <c r="AL20" s="331"/>
      <c r="AM20" s="331"/>
      <c r="AN20" s="331"/>
      <c r="AO20" s="331"/>
    </row>
    <row r="21" spans="2:41" s="19" customFormat="1" ht="37.5" customHeight="1" x14ac:dyDescent="0.25">
      <c r="B21" s="314"/>
      <c r="C21" s="241"/>
      <c r="D21" s="327"/>
      <c r="E21" s="245"/>
      <c r="F21" s="52" t="s">
        <v>138</v>
      </c>
      <c r="G21" s="323"/>
      <c r="H21" s="329"/>
      <c r="I21" s="269">
        <v>1</v>
      </c>
      <c r="J21" s="270"/>
      <c r="K21" s="128" t="s">
        <v>6</v>
      </c>
      <c r="L21" s="257">
        <v>0.31</v>
      </c>
      <c r="M21" s="258"/>
      <c r="N21" s="257">
        <v>0.96</v>
      </c>
      <c r="O21" s="258"/>
      <c r="P21" s="257">
        <v>0.95</v>
      </c>
      <c r="Q21" s="258"/>
      <c r="R21" s="257">
        <v>0.7</v>
      </c>
      <c r="S21" s="258"/>
      <c r="T21" s="257">
        <v>0.85</v>
      </c>
      <c r="U21" s="258"/>
      <c r="V21" s="257">
        <v>0.84</v>
      </c>
      <c r="W21" s="258"/>
      <c r="X21" s="269"/>
      <c r="Y21" s="270"/>
      <c r="Z21" s="269"/>
      <c r="AA21" s="270"/>
      <c r="AB21" s="269"/>
      <c r="AC21" s="270"/>
      <c r="AD21" s="269"/>
      <c r="AE21" s="270"/>
      <c r="AF21" s="269"/>
      <c r="AG21" s="270"/>
      <c r="AH21" s="269"/>
      <c r="AI21" s="270"/>
      <c r="AJ21" s="194">
        <f t="shared" si="4"/>
        <v>0.82166666666666666</v>
      </c>
      <c r="AK21" s="148"/>
      <c r="AL21" s="331"/>
      <c r="AM21" s="331"/>
      <c r="AN21" s="331"/>
      <c r="AO21" s="331"/>
    </row>
    <row r="22" spans="2:41" s="19" customFormat="1" ht="37.5" customHeight="1" x14ac:dyDescent="0.25">
      <c r="B22" s="314"/>
      <c r="C22" s="241"/>
      <c r="D22" s="350"/>
      <c r="E22" s="246"/>
      <c r="F22" s="52" t="s">
        <v>139</v>
      </c>
      <c r="G22" s="324"/>
      <c r="H22" s="144" t="s">
        <v>140</v>
      </c>
      <c r="I22" s="269">
        <v>1</v>
      </c>
      <c r="J22" s="270"/>
      <c r="K22" s="128" t="s">
        <v>6</v>
      </c>
      <c r="L22" s="257">
        <v>0.33</v>
      </c>
      <c r="M22" s="258"/>
      <c r="N22" s="257">
        <v>1</v>
      </c>
      <c r="O22" s="258"/>
      <c r="P22" s="257">
        <v>1</v>
      </c>
      <c r="Q22" s="258"/>
      <c r="R22" s="257">
        <v>1</v>
      </c>
      <c r="S22" s="258"/>
      <c r="T22" s="257">
        <v>0.93</v>
      </c>
      <c r="U22" s="258"/>
      <c r="V22" s="257">
        <v>0.67</v>
      </c>
      <c r="W22" s="258"/>
      <c r="X22" s="269"/>
      <c r="Y22" s="270"/>
      <c r="Z22" s="269"/>
      <c r="AA22" s="270"/>
      <c r="AB22" s="269"/>
      <c r="AC22" s="270"/>
      <c r="AD22" s="269"/>
      <c r="AE22" s="270"/>
      <c r="AF22" s="269"/>
      <c r="AG22" s="270"/>
      <c r="AH22" s="269"/>
      <c r="AI22" s="270"/>
      <c r="AJ22" s="194">
        <f t="shared" si="4"/>
        <v>1</v>
      </c>
      <c r="AK22" s="148"/>
      <c r="AL22" s="331"/>
      <c r="AM22" s="331"/>
      <c r="AN22" s="331"/>
      <c r="AO22" s="331"/>
    </row>
    <row r="23" spans="2:41" s="19" customFormat="1" ht="115.5" customHeight="1" x14ac:dyDescent="0.25">
      <c r="B23" s="314"/>
      <c r="C23" s="241"/>
      <c r="D23" s="326" t="s">
        <v>173</v>
      </c>
      <c r="E23" s="244" t="s">
        <v>92</v>
      </c>
      <c r="F23" s="52" t="s">
        <v>49</v>
      </c>
      <c r="G23" s="154" t="s">
        <v>48</v>
      </c>
      <c r="H23" s="176" t="s">
        <v>174</v>
      </c>
      <c r="I23" s="269">
        <v>1</v>
      </c>
      <c r="J23" s="270"/>
      <c r="K23" s="189" t="s">
        <v>6</v>
      </c>
      <c r="L23" s="257">
        <v>1</v>
      </c>
      <c r="M23" s="258"/>
      <c r="N23" s="257">
        <v>1</v>
      </c>
      <c r="O23" s="258"/>
      <c r="P23" s="257">
        <v>1</v>
      </c>
      <c r="Q23" s="258"/>
      <c r="R23" s="257">
        <v>1</v>
      </c>
      <c r="S23" s="258"/>
      <c r="T23" s="257">
        <v>1</v>
      </c>
      <c r="U23" s="258"/>
      <c r="V23" s="257">
        <v>1</v>
      </c>
      <c r="W23" s="258"/>
      <c r="X23" s="269"/>
      <c r="Y23" s="270"/>
      <c r="Z23" s="269"/>
      <c r="AA23" s="270"/>
      <c r="AB23" s="269"/>
      <c r="AC23" s="270"/>
      <c r="AD23" s="269"/>
      <c r="AE23" s="270"/>
      <c r="AF23" s="269"/>
      <c r="AG23" s="270"/>
      <c r="AH23" s="269"/>
      <c r="AI23" s="270"/>
      <c r="AJ23" s="194">
        <f t="shared" si="4"/>
        <v>0.94613333333333338</v>
      </c>
      <c r="AK23" s="148"/>
      <c r="AL23" s="332"/>
      <c r="AM23" s="332"/>
      <c r="AN23" s="332"/>
      <c r="AO23" s="332"/>
    </row>
    <row r="24" spans="2:41" s="19" customFormat="1" ht="84.75" customHeight="1" x14ac:dyDescent="0.25">
      <c r="B24" s="314"/>
      <c r="C24" s="241"/>
      <c r="D24" s="327"/>
      <c r="E24" s="245"/>
      <c r="F24" s="152" t="s">
        <v>148</v>
      </c>
      <c r="G24" s="153" t="s">
        <v>149</v>
      </c>
      <c r="H24" s="177" t="s">
        <v>150</v>
      </c>
      <c r="I24" s="319">
        <v>1</v>
      </c>
      <c r="J24" s="320"/>
      <c r="K24" s="190" t="s">
        <v>6</v>
      </c>
      <c r="L24" s="257"/>
      <c r="M24" s="258"/>
      <c r="N24" s="257"/>
      <c r="O24" s="258"/>
      <c r="P24" s="257"/>
      <c r="Q24" s="258"/>
      <c r="R24" s="257">
        <v>1</v>
      </c>
      <c r="S24" s="258"/>
      <c r="T24" s="257">
        <v>0.87</v>
      </c>
      <c r="U24" s="258"/>
      <c r="V24" s="257">
        <v>0.96840000000000004</v>
      </c>
      <c r="W24" s="258"/>
      <c r="X24" s="269"/>
      <c r="Y24" s="270"/>
      <c r="Z24" s="269"/>
      <c r="AA24" s="270"/>
      <c r="AB24" s="269"/>
      <c r="AC24" s="270"/>
      <c r="AD24" s="269"/>
      <c r="AE24" s="270"/>
      <c r="AF24" s="269"/>
      <c r="AG24" s="270"/>
      <c r="AH24" s="269"/>
      <c r="AI24" s="270"/>
      <c r="AJ24" s="194">
        <f t="shared" si="4"/>
        <v>0.87392000000000003</v>
      </c>
      <c r="AK24" s="148"/>
      <c r="AL24" s="151"/>
      <c r="AM24" s="151"/>
      <c r="AN24" s="151"/>
      <c r="AO24" s="151"/>
    </row>
    <row r="25" spans="2:41" s="19" customFormat="1" ht="89.25" customHeight="1" x14ac:dyDescent="0.25">
      <c r="B25" s="314"/>
      <c r="C25" s="241"/>
      <c r="D25" s="350"/>
      <c r="E25" s="246"/>
      <c r="F25" s="152" t="s">
        <v>151</v>
      </c>
      <c r="G25" s="153" t="s">
        <v>152</v>
      </c>
      <c r="H25" s="177" t="s">
        <v>157</v>
      </c>
      <c r="I25" s="319">
        <v>1</v>
      </c>
      <c r="J25" s="320"/>
      <c r="K25" s="190" t="s">
        <v>6</v>
      </c>
      <c r="L25" s="257"/>
      <c r="M25" s="258"/>
      <c r="N25" s="257">
        <v>0.9</v>
      </c>
      <c r="O25" s="258"/>
      <c r="P25" s="257">
        <v>0.82</v>
      </c>
      <c r="Q25" s="258"/>
      <c r="R25" s="257">
        <v>0.84</v>
      </c>
      <c r="S25" s="258"/>
      <c r="T25" s="257">
        <v>0.91669999999999996</v>
      </c>
      <c r="U25" s="258"/>
      <c r="V25" s="257">
        <v>0.89290000000000003</v>
      </c>
      <c r="W25" s="258"/>
      <c r="X25" s="269"/>
      <c r="Y25" s="270"/>
      <c r="Z25" s="269"/>
      <c r="AA25" s="270"/>
      <c r="AB25" s="269"/>
      <c r="AC25" s="270"/>
      <c r="AD25" s="269"/>
      <c r="AE25" s="270"/>
      <c r="AF25" s="269"/>
      <c r="AG25" s="270"/>
      <c r="AH25" s="269"/>
      <c r="AI25" s="270"/>
      <c r="AJ25" s="194">
        <f t="shared" si="4"/>
        <v>0.89</v>
      </c>
      <c r="AK25" s="148"/>
      <c r="AL25" s="151"/>
      <c r="AM25" s="151"/>
      <c r="AN25" s="151"/>
      <c r="AO25" s="151"/>
    </row>
    <row r="26" spans="2:41" s="19" customFormat="1" ht="72.75" customHeight="1" x14ac:dyDescent="0.25">
      <c r="B26" s="314"/>
      <c r="C26" s="241"/>
      <c r="D26" s="326" t="s">
        <v>175</v>
      </c>
      <c r="E26" s="228" t="s">
        <v>88</v>
      </c>
      <c r="F26" s="52" t="s">
        <v>51</v>
      </c>
      <c r="G26" s="154" t="s">
        <v>52</v>
      </c>
      <c r="H26" s="176" t="s">
        <v>56</v>
      </c>
      <c r="I26" s="269">
        <v>1</v>
      </c>
      <c r="J26" s="270"/>
      <c r="K26" s="189" t="s">
        <v>11</v>
      </c>
      <c r="L26" s="353"/>
      <c r="M26" s="354"/>
      <c r="N26" s="353"/>
      <c r="O26" s="354"/>
      <c r="P26" s="257">
        <v>0.89</v>
      </c>
      <c r="Q26" s="258"/>
      <c r="R26" s="353"/>
      <c r="S26" s="354"/>
      <c r="T26" s="353"/>
      <c r="U26" s="354"/>
      <c r="V26" s="300">
        <v>0.89</v>
      </c>
      <c r="W26" s="301"/>
      <c r="X26" s="357"/>
      <c r="Y26" s="358"/>
      <c r="Z26" s="357"/>
      <c r="AA26" s="358"/>
      <c r="AB26" s="269"/>
      <c r="AC26" s="270"/>
      <c r="AD26" s="357"/>
      <c r="AE26" s="358"/>
      <c r="AF26" s="357"/>
      <c r="AG26" s="358"/>
      <c r="AH26" s="269"/>
      <c r="AI26" s="270"/>
      <c r="AJ26" s="194">
        <f t="shared" si="4"/>
        <v>0.9916666666666667</v>
      </c>
      <c r="AK26" s="148"/>
      <c r="AL26" s="331"/>
      <c r="AM26" s="331"/>
      <c r="AN26" s="331"/>
      <c r="AO26" s="331"/>
    </row>
    <row r="27" spans="2:41" s="19" customFormat="1" ht="60" customHeight="1" x14ac:dyDescent="0.25">
      <c r="B27" s="314"/>
      <c r="C27" s="241"/>
      <c r="D27" s="350"/>
      <c r="E27" s="229"/>
      <c r="F27" s="52" t="s">
        <v>54</v>
      </c>
      <c r="G27" s="165" t="s">
        <v>53</v>
      </c>
      <c r="H27" s="178" t="s">
        <v>55</v>
      </c>
      <c r="I27" s="269">
        <v>1</v>
      </c>
      <c r="J27" s="270"/>
      <c r="K27" s="128" t="s">
        <v>6</v>
      </c>
      <c r="L27" s="257">
        <v>1</v>
      </c>
      <c r="M27" s="258"/>
      <c r="N27" s="257">
        <v>0.99</v>
      </c>
      <c r="O27" s="258"/>
      <c r="P27" s="257">
        <v>0.99</v>
      </c>
      <c r="Q27" s="258"/>
      <c r="R27" s="257">
        <v>1</v>
      </c>
      <c r="S27" s="258"/>
      <c r="T27" s="257">
        <v>0.98</v>
      </c>
      <c r="U27" s="258"/>
      <c r="V27" s="300">
        <v>0.99</v>
      </c>
      <c r="W27" s="301"/>
      <c r="X27" s="269"/>
      <c r="Y27" s="270"/>
      <c r="Z27" s="269"/>
      <c r="AA27" s="270"/>
      <c r="AB27" s="269"/>
      <c r="AC27" s="270"/>
      <c r="AD27" s="269"/>
      <c r="AE27" s="270"/>
      <c r="AF27" s="269"/>
      <c r="AG27" s="270"/>
      <c r="AH27" s="269"/>
      <c r="AI27" s="270"/>
      <c r="AJ27" s="194">
        <f t="shared" si="4"/>
        <v>0.47435476190476189</v>
      </c>
      <c r="AK27" s="148"/>
      <c r="AL27" s="331"/>
      <c r="AM27" s="331"/>
      <c r="AN27" s="331"/>
      <c r="AO27" s="331"/>
    </row>
    <row r="28" spans="2:41" s="19" customFormat="1" ht="24" customHeight="1" thickBot="1" x14ac:dyDescent="0.3">
      <c r="B28" s="155"/>
      <c r="C28" s="20"/>
      <c r="D28" s="157"/>
      <c r="E28" s="21"/>
      <c r="F28" s="21"/>
      <c r="G28" s="157"/>
      <c r="H28" s="179" t="s">
        <v>12</v>
      </c>
      <c r="I28" s="267">
        <f>+AVERAGE(J19,I20,I22,I23,I26,I27)</f>
        <v>1</v>
      </c>
      <c r="J28" s="268"/>
      <c r="K28" s="142"/>
      <c r="L28" s="325">
        <f>+AVERAGE(L20,L22,L23,L27)</f>
        <v>0.83250000000000002</v>
      </c>
      <c r="M28" s="264"/>
      <c r="N28" s="325">
        <f>+AVERAGE(N20,N22,N23,N27)</f>
        <v>0.99750000000000005</v>
      </c>
      <c r="O28" s="264"/>
      <c r="P28" s="325">
        <f>+AVERAGE(P20,P22,P23,P27,P26)</f>
        <v>0.97599999999999998</v>
      </c>
      <c r="Q28" s="264"/>
      <c r="R28" s="325">
        <f>+AVERAGE(R20,R22,R23,R27)</f>
        <v>1</v>
      </c>
      <c r="S28" s="264"/>
      <c r="T28" s="325">
        <f>+AVERAGE(T20,T22,T23,T27)</f>
        <v>0.97750000000000004</v>
      </c>
      <c r="U28" s="264"/>
      <c r="V28" s="325">
        <f>AVERAGE(V20:W25,V27)</f>
        <v>0.90875714285714282</v>
      </c>
      <c r="W28" s="264"/>
      <c r="X28" s="325">
        <v>0</v>
      </c>
      <c r="Y28" s="264"/>
      <c r="Z28" s="325">
        <v>0</v>
      </c>
      <c r="AA28" s="264"/>
      <c r="AB28" s="325">
        <v>0</v>
      </c>
      <c r="AC28" s="264"/>
      <c r="AD28" s="325">
        <v>0</v>
      </c>
      <c r="AE28" s="264"/>
      <c r="AF28" s="325">
        <v>0</v>
      </c>
      <c r="AG28" s="264"/>
      <c r="AH28" s="325">
        <v>0</v>
      </c>
      <c r="AI28" s="264"/>
      <c r="AJ28" s="84">
        <f>+AVERAGE(L28,N28,P28,R28,T28,V28)</f>
        <v>0.94870952380952378</v>
      </c>
      <c r="AK28" s="147"/>
      <c r="AL28" s="147"/>
      <c r="AM28" s="147"/>
      <c r="AN28" s="147"/>
      <c r="AO28" s="147"/>
    </row>
    <row r="29" spans="2:41" s="19" customFormat="1" ht="60.75" customHeight="1" x14ac:dyDescent="0.25">
      <c r="B29" s="333" t="s">
        <v>163</v>
      </c>
      <c r="C29" s="233" t="s">
        <v>28</v>
      </c>
      <c r="D29" s="336" t="s">
        <v>176</v>
      </c>
      <c r="E29" s="237" t="s">
        <v>108</v>
      </c>
      <c r="F29" s="117" t="s">
        <v>93</v>
      </c>
      <c r="G29" s="166" t="s">
        <v>94</v>
      </c>
      <c r="H29" s="180" t="s">
        <v>95</v>
      </c>
      <c r="I29" s="14">
        <v>0.03</v>
      </c>
      <c r="J29" s="14">
        <f>+IF(I29&lt;=3%,100%,0%)</f>
        <v>1</v>
      </c>
      <c r="K29" s="125" t="s">
        <v>6</v>
      </c>
      <c r="L29" s="15">
        <v>4.7E-2</v>
      </c>
      <c r="M29" s="15">
        <f>+IF(L29&lt;=$I$29,100%,0%)</f>
        <v>0</v>
      </c>
      <c r="N29" s="15">
        <v>5.5E-2</v>
      </c>
      <c r="O29" s="15">
        <f>+IF(N29&lt;=$I$29,100%,0%)</f>
        <v>0</v>
      </c>
      <c r="P29" s="15">
        <v>2.5000000000000001E-2</v>
      </c>
      <c r="Q29" s="15">
        <f>+IF(P29&lt;=$I$29,100%,0%)</f>
        <v>1</v>
      </c>
      <c r="R29" s="116">
        <v>1.9E-2</v>
      </c>
      <c r="S29" s="15">
        <f>+IF(R29&lt;=$I$29,100%,0%)</f>
        <v>1</v>
      </c>
      <c r="T29" s="115">
        <v>1.49E-2</v>
      </c>
      <c r="U29" s="15">
        <f>+IF(T29&lt;=$I$29,100%,0%)</f>
        <v>1</v>
      </c>
      <c r="V29" s="115">
        <v>1.49E-2</v>
      </c>
      <c r="W29" s="15">
        <f>+IF(V29&lt;=$I$29,100%,0%)</f>
        <v>1</v>
      </c>
      <c r="X29" s="115"/>
      <c r="Y29" s="15"/>
      <c r="Z29" s="15"/>
      <c r="AA29" s="15"/>
      <c r="AB29" s="115"/>
      <c r="AC29" s="15"/>
      <c r="AD29" s="15"/>
      <c r="AE29" s="15"/>
      <c r="AF29" s="115"/>
      <c r="AG29" s="15"/>
      <c r="AH29" s="15"/>
      <c r="AI29" s="15"/>
      <c r="AJ29" s="149">
        <f>AVERAGE(M29,O29,Q29,S29,U29,W29,Y29,AA29,AC29,AE29,AG29,AI29)</f>
        <v>0.66666666666666663</v>
      </c>
      <c r="AK29" s="147"/>
      <c r="AL29" s="147"/>
      <c r="AM29" s="147"/>
      <c r="AN29" s="147"/>
      <c r="AO29" s="147"/>
    </row>
    <row r="30" spans="2:41" s="19" customFormat="1" ht="60.75" customHeight="1" x14ac:dyDescent="0.25">
      <c r="B30" s="334"/>
      <c r="C30" s="233"/>
      <c r="D30" s="337"/>
      <c r="E30" s="238"/>
      <c r="F30" s="118" t="s">
        <v>96</v>
      </c>
      <c r="G30" s="167" t="s">
        <v>97</v>
      </c>
      <c r="H30" s="180" t="s">
        <v>98</v>
      </c>
      <c r="I30" s="14">
        <v>0.04</v>
      </c>
      <c r="J30" s="14">
        <f>+IF(I30&lt;=4%,100%,0%)</f>
        <v>1</v>
      </c>
      <c r="K30" s="125" t="s">
        <v>99</v>
      </c>
      <c r="L30" s="359"/>
      <c r="M30" s="360"/>
      <c r="N30" s="359"/>
      <c r="O30" s="360"/>
      <c r="P30" s="359"/>
      <c r="Q30" s="360"/>
      <c r="R30" s="359"/>
      <c r="S30" s="359"/>
      <c r="T30" s="359"/>
      <c r="U30" s="359"/>
      <c r="V30" s="360"/>
      <c r="W30" s="360"/>
      <c r="X30" s="359"/>
      <c r="Y30" s="359"/>
      <c r="Z30" s="359"/>
      <c r="AA30" s="359"/>
      <c r="AB30" s="359"/>
      <c r="AC30" s="359"/>
      <c r="AD30" s="359"/>
      <c r="AE30" s="359"/>
      <c r="AF30" s="359"/>
      <c r="AG30" s="359"/>
      <c r="AH30" s="9"/>
      <c r="AI30" s="15"/>
      <c r="AJ30" s="149"/>
      <c r="AK30" s="147"/>
      <c r="AL30" s="147"/>
      <c r="AM30" s="147"/>
      <c r="AN30" s="147"/>
      <c r="AO30" s="147"/>
    </row>
    <row r="31" spans="2:41" s="19" customFormat="1" ht="60.75" customHeight="1" x14ac:dyDescent="0.25">
      <c r="B31" s="334"/>
      <c r="C31" s="233"/>
      <c r="D31" s="337"/>
      <c r="E31" s="238"/>
      <c r="F31" s="118" t="s">
        <v>26</v>
      </c>
      <c r="G31" s="168" t="s">
        <v>100</v>
      </c>
      <c r="H31" s="180" t="s">
        <v>101</v>
      </c>
      <c r="I31" s="109" t="s">
        <v>102</v>
      </c>
      <c r="J31" s="109">
        <v>1</v>
      </c>
      <c r="K31" s="125" t="s">
        <v>99</v>
      </c>
      <c r="L31" s="353"/>
      <c r="M31" s="354"/>
      <c r="N31" s="353"/>
      <c r="O31" s="354"/>
      <c r="P31" s="353"/>
      <c r="Q31" s="354"/>
      <c r="R31" s="353"/>
      <c r="S31" s="354"/>
      <c r="T31" s="353"/>
      <c r="U31" s="354"/>
      <c r="V31" s="353"/>
      <c r="W31" s="354"/>
      <c r="X31" s="361"/>
      <c r="Y31" s="361"/>
      <c r="Z31" s="361"/>
      <c r="AA31" s="361"/>
      <c r="AB31" s="361"/>
      <c r="AC31" s="361"/>
      <c r="AD31" s="361"/>
      <c r="AE31" s="361"/>
      <c r="AF31" s="361"/>
      <c r="AG31" s="361"/>
      <c r="AH31" s="47"/>
      <c r="AI31" s="196"/>
      <c r="AJ31" s="149"/>
      <c r="AK31" s="147"/>
      <c r="AL31" s="147"/>
      <c r="AM31" s="147"/>
      <c r="AN31" s="147"/>
      <c r="AO31" s="147"/>
    </row>
    <row r="32" spans="2:41" s="19" customFormat="1" ht="60.75" customHeight="1" x14ac:dyDescent="0.25">
      <c r="B32" s="334"/>
      <c r="C32" s="233"/>
      <c r="D32" s="337" t="s">
        <v>177</v>
      </c>
      <c r="E32" s="238"/>
      <c r="F32" s="119" t="s">
        <v>103</v>
      </c>
      <c r="G32" s="168" t="s">
        <v>104</v>
      </c>
      <c r="H32" s="180" t="s">
        <v>105</v>
      </c>
      <c r="I32" s="271">
        <v>0.9</v>
      </c>
      <c r="J32" s="272"/>
      <c r="K32" s="125" t="s">
        <v>6</v>
      </c>
      <c r="L32" s="288">
        <v>1</v>
      </c>
      <c r="M32" s="289"/>
      <c r="N32" s="288">
        <v>0.75</v>
      </c>
      <c r="O32" s="289"/>
      <c r="P32" s="288">
        <v>0.875</v>
      </c>
      <c r="Q32" s="289"/>
      <c r="R32" s="288">
        <v>0.66</v>
      </c>
      <c r="S32" s="289"/>
      <c r="T32" s="288">
        <v>0.75</v>
      </c>
      <c r="U32" s="289"/>
      <c r="V32" s="288">
        <v>0.42</v>
      </c>
      <c r="W32" s="289"/>
      <c r="X32" s="288"/>
      <c r="Y32" s="289"/>
      <c r="Z32" s="288"/>
      <c r="AA32" s="289"/>
      <c r="AB32" s="288"/>
      <c r="AC32" s="289"/>
      <c r="AD32" s="288"/>
      <c r="AE32" s="289"/>
      <c r="AF32" s="288"/>
      <c r="AG32" s="289"/>
      <c r="AH32" s="288"/>
      <c r="AI32" s="289"/>
      <c r="AJ32" s="149">
        <f>+AVERAGE(L32:AH32)</f>
        <v>0.74250000000000005</v>
      </c>
      <c r="AK32" s="147"/>
      <c r="AL32" s="147"/>
      <c r="AM32" s="147"/>
      <c r="AN32" s="147"/>
      <c r="AO32" s="147"/>
    </row>
    <row r="33" spans="2:41" s="19" customFormat="1" ht="60.75" customHeight="1" x14ac:dyDescent="0.25">
      <c r="B33" s="335"/>
      <c r="C33" s="233"/>
      <c r="D33" s="338"/>
      <c r="E33" s="239"/>
      <c r="F33" s="120" t="s">
        <v>27</v>
      </c>
      <c r="G33" s="169" t="s">
        <v>106</v>
      </c>
      <c r="H33" s="180" t="s">
        <v>181</v>
      </c>
      <c r="I33" s="14">
        <v>0.05</v>
      </c>
      <c r="J33" s="14">
        <f>+IF(I33&lt;=5%,100%,0%)</f>
        <v>1</v>
      </c>
      <c r="K33" s="125" t="s">
        <v>21</v>
      </c>
      <c r="L33" s="362"/>
      <c r="M33" s="360"/>
      <c r="N33" s="362"/>
      <c r="O33" s="362"/>
      <c r="P33" s="362"/>
      <c r="Q33" s="362"/>
      <c r="R33" s="362"/>
      <c r="S33" s="362"/>
      <c r="T33" s="362"/>
      <c r="U33" s="362"/>
      <c r="V33" s="15">
        <v>0.16</v>
      </c>
      <c r="W33" s="15">
        <f>+IF(V33&lt;=$I$33,100%,0%)</f>
        <v>0</v>
      </c>
      <c r="X33" s="362"/>
      <c r="Y33" s="362"/>
      <c r="Z33" s="362"/>
      <c r="AA33" s="362"/>
      <c r="AB33" s="362"/>
      <c r="AC33" s="362"/>
      <c r="AD33" s="362"/>
      <c r="AE33" s="362"/>
      <c r="AF33" s="362"/>
      <c r="AG33" s="362"/>
      <c r="AH33" s="122"/>
      <c r="AI33" s="186"/>
      <c r="AJ33" s="149">
        <f>AVERAGE(W33,AI33)</f>
        <v>0</v>
      </c>
      <c r="AK33" s="147"/>
      <c r="AL33" s="147"/>
      <c r="AM33" s="147"/>
      <c r="AN33" s="147"/>
      <c r="AO33" s="147"/>
    </row>
    <row r="34" spans="2:41" s="19" customFormat="1" ht="174" customHeight="1" x14ac:dyDescent="0.25">
      <c r="B34" s="333" t="s">
        <v>164</v>
      </c>
      <c r="C34" s="233"/>
      <c r="D34" s="343" t="s">
        <v>166</v>
      </c>
      <c r="E34" s="137" t="s">
        <v>16</v>
      </c>
      <c r="F34" s="32" t="s">
        <v>36</v>
      </c>
      <c r="G34" s="170" t="s">
        <v>122</v>
      </c>
      <c r="H34" s="181" t="s">
        <v>167</v>
      </c>
      <c r="I34" s="271" t="s">
        <v>168</v>
      </c>
      <c r="J34" s="272"/>
      <c r="K34" s="125" t="s">
        <v>6</v>
      </c>
      <c r="L34" s="344">
        <v>0.96</v>
      </c>
      <c r="M34" s="345"/>
      <c r="N34" s="339">
        <v>0.99</v>
      </c>
      <c r="O34" s="340"/>
      <c r="P34" s="339">
        <v>1</v>
      </c>
      <c r="Q34" s="340"/>
      <c r="R34" s="346">
        <v>1</v>
      </c>
      <c r="S34" s="347"/>
      <c r="T34" s="348">
        <v>0.99</v>
      </c>
      <c r="U34" s="349"/>
      <c r="V34" s="290">
        <v>0.96</v>
      </c>
      <c r="W34" s="291"/>
      <c r="X34" s="348"/>
      <c r="Y34" s="349"/>
      <c r="Z34" s="348"/>
      <c r="AA34" s="349"/>
      <c r="AB34" s="348"/>
      <c r="AC34" s="349"/>
      <c r="AD34" s="348"/>
      <c r="AE34" s="349"/>
      <c r="AF34" s="348"/>
      <c r="AG34" s="349"/>
      <c r="AH34" s="348"/>
      <c r="AI34" s="349"/>
      <c r="AJ34" s="149">
        <f>AVERAGE(L34:AI34)</f>
        <v>0.98333333333333339</v>
      </c>
      <c r="AK34" s="147"/>
      <c r="AL34" s="147"/>
      <c r="AM34" s="147"/>
      <c r="AN34" s="147"/>
      <c r="AO34" s="147"/>
    </row>
    <row r="35" spans="2:41" s="19" customFormat="1" ht="180.75" customHeight="1" x14ac:dyDescent="0.25">
      <c r="B35" s="335"/>
      <c r="C35" s="233"/>
      <c r="D35" s="342" t="s">
        <v>165</v>
      </c>
      <c r="E35" s="137" t="s">
        <v>109</v>
      </c>
      <c r="F35" s="32" t="s">
        <v>111</v>
      </c>
      <c r="G35" s="170" t="s">
        <v>110</v>
      </c>
      <c r="H35" s="181" t="s">
        <v>179</v>
      </c>
      <c r="I35" s="271">
        <v>1</v>
      </c>
      <c r="J35" s="272"/>
      <c r="K35" s="125" t="s">
        <v>10</v>
      </c>
      <c r="L35" s="363"/>
      <c r="M35" s="364"/>
      <c r="N35" s="363"/>
      <c r="O35" s="364"/>
      <c r="P35" s="363"/>
      <c r="Q35" s="364"/>
      <c r="R35" s="363"/>
      <c r="S35" s="364"/>
      <c r="T35" s="363"/>
      <c r="U35" s="364"/>
      <c r="V35" s="288">
        <v>0.93</v>
      </c>
      <c r="W35" s="289"/>
      <c r="X35" s="288"/>
      <c r="Y35" s="289"/>
      <c r="Z35" s="363"/>
      <c r="AA35" s="364"/>
      <c r="AB35" s="363"/>
      <c r="AC35" s="364"/>
      <c r="AD35" s="363"/>
      <c r="AE35" s="364"/>
      <c r="AF35" s="363"/>
      <c r="AG35" s="364"/>
      <c r="AH35" s="363"/>
      <c r="AI35" s="364"/>
      <c r="AJ35" s="149">
        <f>+AVERAGE(L35:W35)</f>
        <v>0.93</v>
      </c>
      <c r="AK35" s="147"/>
      <c r="AL35" s="147"/>
      <c r="AM35" s="147"/>
      <c r="AN35" s="147"/>
      <c r="AO35" s="147"/>
    </row>
    <row r="36" spans="2:41" s="19" customFormat="1" ht="22.5" customHeight="1" thickBot="1" x14ac:dyDescent="0.3">
      <c r="B36" s="156"/>
      <c r="C36" s="87"/>
      <c r="D36" s="158"/>
      <c r="E36" s="89"/>
      <c r="F36" s="90"/>
      <c r="G36" s="90"/>
      <c r="H36" s="182" t="s">
        <v>12</v>
      </c>
      <c r="I36" s="273">
        <f>+AVERAGE(I29,I30,I32,I33,I34,I35)</f>
        <v>0.40400000000000003</v>
      </c>
      <c r="J36" s="274"/>
      <c r="K36" s="365"/>
      <c r="L36" s="325">
        <f>+AVERAGE(M29,M32,M34)</f>
        <v>0</v>
      </c>
      <c r="M36" s="330"/>
      <c r="N36" s="263">
        <f>+AVERAGE(O29,O32,O34)</f>
        <v>0</v>
      </c>
      <c r="O36" s="330"/>
      <c r="P36" s="263">
        <f t="shared" ref="P36" si="5">+AVERAGE(Q29,Q32,Q34)</f>
        <v>1</v>
      </c>
      <c r="Q36" s="330"/>
      <c r="R36" s="263">
        <f t="shared" ref="R36" si="6">+AVERAGE(S29,S32,S34)</f>
        <v>1</v>
      </c>
      <c r="S36" s="330"/>
      <c r="T36" s="263">
        <f t="shared" ref="T36" si="7">+AVERAGE(U29,U32,U34)</f>
        <v>1</v>
      </c>
      <c r="U36" s="330"/>
      <c r="V36" s="263">
        <f>+AVERAGE(W29,W32,V34,W30)</f>
        <v>0.98</v>
      </c>
      <c r="W36" s="264"/>
      <c r="X36" s="325" t="e">
        <f>AVERAGE(Y29,X32,X34,X35)</f>
        <v>#DIV/0!</v>
      </c>
      <c r="Y36" s="264"/>
      <c r="Z36" s="325" t="e">
        <f>AVERAGE(AA29,Z32,Z34)</f>
        <v>#DIV/0!</v>
      </c>
      <c r="AA36" s="264"/>
      <c r="AB36" s="325" t="e">
        <f>AVERAGE(AC29,AB32,AB34)</f>
        <v>#DIV/0!</v>
      </c>
      <c r="AC36" s="264"/>
      <c r="AD36" s="325" t="e">
        <f>AVERAGE(AE29,AD32,AD34)</f>
        <v>#DIV/0!</v>
      </c>
      <c r="AE36" s="264"/>
      <c r="AF36" s="325" t="e">
        <f>AVERAGE(AG29,AF32,AF34)</f>
        <v>#DIV/0!</v>
      </c>
      <c r="AG36" s="264"/>
      <c r="AH36" s="325" t="e">
        <f>AVERAGE(AI29,AI30,AI31,AH32,AI33,AH34)</f>
        <v>#DIV/0!</v>
      </c>
      <c r="AI36" s="264"/>
      <c r="AJ36" s="84">
        <f>+AVERAGE(L36,N36,P36,R36,T36,V36)</f>
        <v>0.66333333333333333</v>
      </c>
      <c r="AK36" s="147"/>
      <c r="AL36" s="147"/>
      <c r="AM36" s="147"/>
      <c r="AN36" s="147"/>
      <c r="AO36" s="147"/>
    </row>
    <row r="37" spans="2:41" ht="47.25" customHeight="1" x14ac:dyDescent="0.25">
      <c r="D37" s="159"/>
      <c r="E37" s="76" t="s">
        <v>14</v>
      </c>
      <c r="F37" s="247" t="s">
        <v>70</v>
      </c>
      <c r="G37" s="248"/>
      <c r="H37" s="249"/>
      <c r="I37" s="275">
        <f>AVERAGE(I18,I28,I36)</f>
        <v>0.79587878787878796</v>
      </c>
      <c r="J37" s="276"/>
      <c r="K37" s="366" t="s">
        <v>10</v>
      </c>
      <c r="L37" s="265">
        <f>+AVERAGE(L18,L28,L36)</f>
        <v>0.61083333333333334</v>
      </c>
      <c r="M37" s="266"/>
      <c r="N37" s="265">
        <f>+AVERAGE(N18,N28,N36)</f>
        <v>0.66583333333333339</v>
      </c>
      <c r="O37" s="266"/>
      <c r="P37" s="265">
        <f>+AVERAGE(P18,P28,P36)</f>
        <v>0.92533333333333323</v>
      </c>
      <c r="Q37" s="266"/>
      <c r="R37" s="265">
        <f>+AVERAGE(R18,R28,R36)</f>
        <v>1</v>
      </c>
      <c r="S37" s="266"/>
      <c r="T37" s="265">
        <f>+AVERAGE(T18,T28,T36)</f>
        <v>0.99250000000000005</v>
      </c>
      <c r="U37" s="266"/>
      <c r="V37" s="265">
        <f>(+V28+V36+V18)/3</f>
        <v>0.89810423280423279</v>
      </c>
      <c r="W37" s="266"/>
      <c r="X37" s="351" t="e">
        <f t="shared" ref="X37:AJ37" si="8">(+X28+X36+X18)/3</f>
        <v>#DIV/0!</v>
      </c>
      <c r="Y37" s="352"/>
      <c r="Z37" s="351" t="e">
        <f t="shared" si="8"/>
        <v>#DIV/0!</v>
      </c>
      <c r="AA37" s="352"/>
      <c r="AB37" s="265" t="e">
        <f t="shared" si="8"/>
        <v>#DIV/0!</v>
      </c>
      <c r="AC37" s="266"/>
      <c r="AD37" s="265" t="e">
        <f t="shared" si="8"/>
        <v>#DIV/0!</v>
      </c>
      <c r="AE37" s="266"/>
      <c r="AF37" s="265" t="e">
        <f t="shared" si="8"/>
        <v>#DIV/0!</v>
      </c>
      <c r="AG37" s="266"/>
      <c r="AH37" s="265" t="e">
        <f t="shared" si="8"/>
        <v>#DIV/0!</v>
      </c>
      <c r="AI37" s="266"/>
      <c r="AJ37" s="150">
        <f>AVERAGE(AJ18,AJ28,AJ36)</f>
        <v>0.84876737213403874</v>
      </c>
    </row>
    <row r="38" spans="2:41" x14ac:dyDescent="0.25">
      <c r="F38" s="6"/>
      <c r="G38" s="6"/>
      <c r="L38" s="191"/>
      <c r="M38" s="191"/>
    </row>
    <row r="39" spans="2:41" ht="15.75" thickBot="1" x14ac:dyDescent="0.3">
      <c r="F39" s="6"/>
      <c r="G39" s="6"/>
      <c r="L39" s="192"/>
      <c r="M39" s="192"/>
    </row>
    <row r="40" spans="2:41" ht="15.75" thickBot="1" x14ac:dyDescent="0.3">
      <c r="E40" s="250" t="s">
        <v>62</v>
      </c>
      <c r="F40" s="251"/>
      <c r="G40" s="251"/>
      <c r="H40" s="251"/>
      <c r="I40" s="251"/>
      <c r="J40" s="252"/>
      <c r="K40" s="250" t="s">
        <v>180</v>
      </c>
      <c r="L40" s="341"/>
      <c r="M40" s="252"/>
    </row>
    <row r="41" spans="2:41" x14ac:dyDescent="0.25">
      <c r="F41" s="6"/>
      <c r="G41" s="6"/>
      <c r="I41" s="46"/>
      <c r="J41" s="46"/>
      <c r="K41" s="46"/>
      <c r="L41" s="46"/>
      <c r="M41" s="46"/>
      <c r="N41" s="46"/>
      <c r="O41" s="46"/>
      <c r="P41" s="46"/>
      <c r="Q41" s="46"/>
      <c r="R41" s="46"/>
      <c r="S41" s="46"/>
      <c r="T41" s="46"/>
      <c r="U41" s="46"/>
      <c r="V41" s="46"/>
      <c r="W41" s="46"/>
      <c r="X41" s="45"/>
      <c r="Y41" s="45"/>
      <c r="Z41" s="46"/>
      <c r="AA41" s="46"/>
      <c r="AB41" s="46"/>
      <c r="AC41" s="46"/>
      <c r="AD41" s="46"/>
      <c r="AE41" s="46"/>
      <c r="AF41" s="46"/>
      <c r="AG41" s="46"/>
      <c r="AH41" s="46"/>
      <c r="AI41" s="46"/>
      <c r="AJ41" s="46"/>
    </row>
    <row r="42" spans="2:41" x14ac:dyDescent="0.25">
      <c r="F42" s="6"/>
      <c r="G42" s="6"/>
    </row>
    <row r="43" spans="2:41" x14ac:dyDescent="0.25">
      <c r="F43" s="6"/>
      <c r="G43" s="6"/>
    </row>
    <row r="44" spans="2:41" x14ac:dyDescent="0.25">
      <c r="F44" s="6"/>
      <c r="G44" s="6"/>
    </row>
    <row r="45" spans="2:41" x14ac:dyDescent="0.25">
      <c r="F45" s="6"/>
      <c r="G45" s="6"/>
    </row>
    <row r="46" spans="2:41" x14ac:dyDescent="0.25">
      <c r="F46" s="6"/>
      <c r="G46" s="6"/>
    </row>
    <row r="47" spans="2:41" x14ac:dyDescent="0.25">
      <c r="F47" s="6"/>
      <c r="G47" s="6"/>
    </row>
    <row r="48" spans="2:41" x14ac:dyDescent="0.25">
      <c r="F48" s="6"/>
      <c r="G48" s="6"/>
    </row>
    <row r="49" spans="6:7" x14ac:dyDescent="0.25">
      <c r="F49" s="6"/>
      <c r="G49" s="6"/>
    </row>
    <row r="50" spans="6:7" x14ac:dyDescent="0.25">
      <c r="F50" s="6"/>
      <c r="G50" s="6"/>
    </row>
  </sheetData>
  <autoFilter ref="B5:AJ38"/>
  <mergeCells count="448">
    <mergeCell ref="X32:Y32"/>
    <mergeCell ref="Z32:AA32"/>
    <mergeCell ref="AB32:AC32"/>
    <mergeCell ref="AD32:AE32"/>
    <mergeCell ref="AF32:AG32"/>
    <mergeCell ref="AH32:AI32"/>
    <mergeCell ref="X28:Y28"/>
    <mergeCell ref="Z28:AA28"/>
    <mergeCell ref="AB28:AC28"/>
    <mergeCell ref="AD28:AE28"/>
    <mergeCell ref="AF28:AG28"/>
    <mergeCell ref="AH28:AI28"/>
    <mergeCell ref="X26:Y26"/>
    <mergeCell ref="Z26:AA26"/>
    <mergeCell ref="AB26:AC26"/>
    <mergeCell ref="AD26:AE26"/>
    <mergeCell ref="AF26:AG26"/>
    <mergeCell ref="AH26:AI26"/>
    <mergeCell ref="X27:Y27"/>
    <mergeCell ref="Z27:AA27"/>
    <mergeCell ref="AB27:AC27"/>
    <mergeCell ref="AD27:AE27"/>
    <mergeCell ref="AF27:AG27"/>
    <mergeCell ref="AH27:AI27"/>
    <mergeCell ref="AF23:AG23"/>
    <mergeCell ref="AH23:AI23"/>
    <mergeCell ref="X24:Y24"/>
    <mergeCell ref="Z24:AA24"/>
    <mergeCell ref="AB24:AC24"/>
    <mergeCell ref="AD24:AE24"/>
    <mergeCell ref="AF24:AG24"/>
    <mergeCell ref="AH24:AI24"/>
    <mergeCell ref="X25:Y25"/>
    <mergeCell ref="Z25:AA25"/>
    <mergeCell ref="AB25:AC25"/>
    <mergeCell ref="AD25:AE25"/>
    <mergeCell ref="AF25:AG25"/>
    <mergeCell ref="AH25:AI25"/>
    <mergeCell ref="AH36:AI36"/>
    <mergeCell ref="AH37:AI37"/>
    <mergeCell ref="AD37:AE37"/>
    <mergeCell ref="X19:Y19"/>
    <mergeCell ref="Z19:AA19"/>
    <mergeCell ref="AB19:AC19"/>
    <mergeCell ref="AD19:AE19"/>
    <mergeCell ref="AF19:AG19"/>
    <mergeCell ref="AH19:AI19"/>
    <mergeCell ref="X20:Y20"/>
    <mergeCell ref="Z20:AA20"/>
    <mergeCell ref="AB20:AC20"/>
    <mergeCell ref="AD20:AE20"/>
    <mergeCell ref="AF20:AG20"/>
    <mergeCell ref="AH20:AI20"/>
    <mergeCell ref="X21:Y21"/>
    <mergeCell ref="Z21:AA21"/>
    <mergeCell ref="AB21:AC21"/>
    <mergeCell ref="AD21:AE21"/>
    <mergeCell ref="AF21:AG21"/>
    <mergeCell ref="AH21:AI21"/>
    <mergeCell ref="X22:Y22"/>
    <mergeCell ref="Z22:AA22"/>
    <mergeCell ref="AB22:AC22"/>
    <mergeCell ref="X36:Y36"/>
    <mergeCell ref="X37:Y37"/>
    <mergeCell ref="Z36:AA36"/>
    <mergeCell ref="Z37:AA37"/>
    <mergeCell ref="AB36:AC36"/>
    <mergeCell ref="AB37:AC37"/>
    <mergeCell ref="AD36:AE36"/>
    <mergeCell ref="AF36:AG36"/>
    <mergeCell ref="AF37:AG37"/>
    <mergeCell ref="X34:Y34"/>
    <mergeCell ref="Z34:AA34"/>
    <mergeCell ref="AB34:AC34"/>
    <mergeCell ref="AD34:AE34"/>
    <mergeCell ref="AF34:AG34"/>
    <mergeCell ref="AH34:AI34"/>
    <mergeCell ref="X35:Y35"/>
    <mergeCell ref="Z35:AA35"/>
    <mergeCell ref="AB35:AC35"/>
    <mergeCell ref="AD35:AE35"/>
    <mergeCell ref="AF35:AG35"/>
    <mergeCell ref="AH35:AI35"/>
    <mergeCell ref="D6:D11"/>
    <mergeCell ref="D12:D14"/>
    <mergeCell ref="D15:D16"/>
    <mergeCell ref="I34:J34"/>
    <mergeCell ref="L34:M34"/>
    <mergeCell ref="N34:O34"/>
    <mergeCell ref="P34:Q34"/>
    <mergeCell ref="R34:S34"/>
    <mergeCell ref="T34:U34"/>
    <mergeCell ref="D19:D22"/>
    <mergeCell ref="D23:D25"/>
    <mergeCell ref="D26:D27"/>
    <mergeCell ref="D29:D31"/>
    <mergeCell ref="D32:D33"/>
    <mergeCell ref="I6:J6"/>
    <mergeCell ref="I32:J32"/>
    <mergeCell ref="L5:M5"/>
    <mergeCell ref="N5:O5"/>
    <mergeCell ref="P5:Q5"/>
    <mergeCell ref="R5:S5"/>
    <mergeCell ref="T5:U5"/>
    <mergeCell ref="V5:W5"/>
    <mergeCell ref="P31:Q31"/>
    <mergeCell ref="R31:S31"/>
    <mergeCell ref="T31:U31"/>
    <mergeCell ref="V31:W31"/>
    <mergeCell ref="V14:W14"/>
    <mergeCell ref="L11:M11"/>
    <mergeCell ref="N11:O11"/>
    <mergeCell ref="P11:Q11"/>
    <mergeCell ref="R11:S11"/>
    <mergeCell ref="T11:U11"/>
    <mergeCell ref="V11:W11"/>
    <mergeCell ref="P9:Q9"/>
    <mergeCell ref="R9:S9"/>
    <mergeCell ref="T9:U9"/>
    <mergeCell ref="V9:W9"/>
    <mergeCell ref="L10:M10"/>
    <mergeCell ref="N10:O10"/>
    <mergeCell ref="P10:Q10"/>
    <mergeCell ref="AL15:AM15"/>
    <mergeCell ref="R27:S27"/>
    <mergeCell ref="T27:U27"/>
    <mergeCell ref="V27:W27"/>
    <mergeCell ref="P23:Q23"/>
    <mergeCell ref="R23:S23"/>
    <mergeCell ref="T23:U23"/>
    <mergeCell ref="V23:W23"/>
    <mergeCell ref="V20:W20"/>
    <mergeCell ref="P16:Q16"/>
    <mergeCell ref="R16:S16"/>
    <mergeCell ref="T16:U16"/>
    <mergeCell ref="V16:W16"/>
    <mergeCell ref="X18:Y18"/>
    <mergeCell ref="AL20:AM20"/>
    <mergeCell ref="R19:S19"/>
    <mergeCell ref="T19:U19"/>
    <mergeCell ref="AD22:AE22"/>
    <mergeCell ref="AF22:AG22"/>
    <mergeCell ref="AH22:AI22"/>
    <mergeCell ref="X23:Y23"/>
    <mergeCell ref="Z23:AA23"/>
    <mergeCell ref="AB23:AC23"/>
    <mergeCell ref="AD23:AE23"/>
    <mergeCell ref="L21:M21"/>
    <mergeCell ref="N21:O21"/>
    <mergeCell ref="P21:Q21"/>
    <mergeCell ref="R21:S21"/>
    <mergeCell ref="T21:U21"/>
    <mergeCell ref="V21:W21"/>
    <mergeCell ref="AL27:AM27"/>
    <mergeCell ref="AN27:AO27"/>
    <mergeCell ref="AL26:AM26"/>
    <mergeCell ref="AN26:AO26"/>
    <mergeCell ref="AL23:AM23"/>
    <mergeCell ref="AN23:AO23"/>
    <mergeCell ref="AL22:AM22"/>
    <mergeCell ref="AN22:AO22"/>
    <mergeCell ref="AL21:AM21"/>
    <mergeCell ref="AN21:AO21"/>
    <mergeCell ref="T26:U26"/>
    <mergeCell ref="V26:W26"/>
    <mergeCell ref="R24:S24"/>
    <mergeCell ref="R25:S25"/>
    <mergeCell ref="L24:M24"/>
    <mergeCell ref="L25:M25"/>
    <mergeCell ref="P27:Q27"/>
    <mergeCell ref="L22:M22"/>
    <mergeCell ref="AL6:AM6"/>
    <mergeCell ref="AN6:AO6"/>
    <mergeCell ref="AL7:AM7"/>
    <mergeCell ref="AN7:AO7"/>
    <mergeCell ref="E40:J40"/>
    <mergeCell ref="K40:M40"/>
    <mergeCell ref="V36:W36"/>
    <mergeCell ref="F37:H37"/>
    <mergeCell ref="I37:J37"/>
    <mergeCell ref="L37:M37"/>
    <mergeCell ref="N37:O37"/>
    <mergeCell ref="P37:Q37"/>
    <mergeCell ref="R37:S37"/>
    <mergeCell ref="T37:U37"/>
    <mergeCell ref="V37:W37"/>
    <mergeCell ref="P35:Q35"/>
    <mergeCell ref="R35:S35"/>
    <mergeCell ref="T35:U35"/>
    <mergeCell ref="V35:W35"/>
    <mergeCell ref="I36:J36"/>
    <mergeCell ref="AL14:AM14"/>
    <mergeCell ref="AN14:AO14"/>
    <mergeCell ref="AL13:AM13"/>
    <mergeCell ref="AN13:AO13"/>
    <mergeCell ref="AL8:AM8"/>
    <mergeCell ref="AN8:AO8"/>
    <mergeCell ref="AL9:AM9"/>
    <mergeCell ref="AN9:AO9"/>
    <mergeCell ref="AL12:AM12"/>
    <mergeCell ref="AN12:AO12"/>
    <mergeCell ref="AL11:AM11"/>
    <mergeCell ref="AN11:AO11"/>
    <mergeCell ref="AL10:AM10"/>
    <mergeCell ref="AN10:AO10"/>
    <mergeCell ref="AN20:AO20"/>
    <mergeCell ref="AL19:AM19"/>
    <mergeCell ref="AN19:AO19"/>
    <mergeCell ref="AL17:AM17"/>
    <mergeCell ref="AN17:AO17"/>
    <mergeCell ref="AL16:AM16"/>
    <mergeCell ref="AN16:AO16"/>
    <mergeCell ref="AN15:AO15"/>
    <mergeCell ref="B29:B33"/>
    <mergeCell ref="C29:C35"/>
    <mergeCell ref="E29:E33"/>
    <mergeCell ref="B34:B35"/>
    <mergeCell ref="I35:J35"/>
    <mergeCell ref="L35:M35"/>
    <mergeCell ref="N35:O35"/>
    <mergeCell ref="L31:M31"/>
    <mergeCell ref="N31:O31"/>
    <mergeCell ref="L32:M32"/>
    <mergeCell ref="N32:O32"/>
    <mergeCell ref="V22:W22"/>
    <mergeCell ref="I21:J21"/>
    <mergeCell ref="P19:Q19"/>
    <mergeCell ref="L36:M36"/>
    <mergeCell ref="N36:O36"/>
    <mergeCell ref="P36:Q36"/>
    <mergeCell ref="R36:S36"/>
    <mergeCell ref="T36:U36"/>
    <mergeCell ref="V28:W28"/>
    <mergeCell ref="N24:O24"/>
    <mergeCell ref="N25:O25"/>
    <mergeCell ref="P24:Q24"/>
    <mergeCell ref="P25:Q25"/>
    <mergeCell ref="P26:Q26"/>
    <mergeCell ref="R26:S26"/>
    <mergeCell ref="T24:U24"/>
    <mergeCell ref="V24:W24"/>
    <mergeCell ref="P32:Q32"/>
    <mergeCell ref="R32:S32"/>
    <mergeCell ref="T32:U32"/>
    <mergeCell ref="V32:W32"/>
    <mergeCell ref="T25:U25"/>
    <mergeCell ref="V25:W25"/>
    <mergeCell ref="T28:U28"/>
    <mergeCell ref="V34:W34"/>
    <mergeCell ref="I28:J28"/>
    <mergeCell ref="L28:M28"/>
    <mergeCell ref="N28:O28"/>
    <mergeCell ref="P28:Q28"/>
    <mergeCell ref="R28:S28"/>
    <mergeCell ref="T20:U20"/>
    <mergeCell ref="B19:B27"/>
    <mergeCell ref="C19:C27"/>
    <mergeCell ref="E19:E22"/>
    <mergeCell ref="L19:M19"/>
    <mergeCell ref="N19:O19"/>
    <mergeCell ref="I23:J23"/>
    <mergeCell ref="L23:M23"/>
    <mergeCell ref="N23:O23"/>
    <mergeCell ref="H20:H21"/>
    <mergeCell ref="E26:E27"/>
    <mergeCell ref="I26:J26"/>
    <mergeCell ref="L26:M26"/>
    <mergeCell ref="N26:O26"/>
    <mergeCell ref="I27:J27"/>
    <mergeCell ref="L27:M27"/>
    <mergeCell ref="N27:O27"/>
    <mergeCell ref="I22:J22"/>
    <mergeCell ref="N22:O22"/>
    <mergeCell ref="P22:Q22"/>
    <mergeCell ref="R22:S22"/>
    <mergeCell ref="T22:U22"/>
    <mergeCell ref="E23:E25"/>
    <mergeCell ref="I24:J24"/>
    <mergeCell ref="I25:J25"/>
    <mergeCell ref="V17:W17"/>
    <mergeCell ref="I18:J18"/>
    <mergeCell ref="L18:M18"/>
    <mergeCell ref="N18:O18"/>
    <mergeCell ref="P18:Q18"/>
    <mergeCell ref="R18:S18"/>
    <mergeCell ref="T18:U18"/>
    <mergeCell ref="V18:W18"/>
    <mergeCell ref="I17:J17"/>
    <mergeCell ref="L17:M17"/>
    <mergeCell ref="N17:O17"/>
    <mergeCell ref="P17:Q17"/>
    <mergeCell ref="R17:S17"/>
    <mergeCell ref="T17:U17"/>
    <mergeCell ref="V19:W19"/>
    <mergeCell ref="G20:G22"/>
    <mergeCell ref="I20:J20"/>
    <mergeCell ref="L20:M20"/>
    <mergeCell ref="N20:O20"/>
    <mergeCell ref="P20:Q20"/>
    <mergeCell ref="R20:S20"/>
    <mergeCell ref="E15:E16"/>
    <mergeCell ref="I15:J15"/>
    <mergeCell ref="L15:M15"/>
    <mergeCell ref="N15:O15"/>
    <mergeCell ref="P15:Q15"/>
    <mergeCell ref="R15:S15"/>
    <mergeCell ref="T15:U15"/>
    <mergeCell ref="V15:W15"/>
    <mergeCell ref="I16:J16"/>
    <mergeCell ref="L16:M16"/>
    <mergeCell ref="N16:O16"/>
    <mergeCell ref="I14:J14"/>
    <mergeCell ref="L14:M14"/>
    <mergeCell ref="N14:O14"/>
    <mergeCell ref="P14:Q14"/>
    <mergeCell ref="R14:S14"/>
    <mergeCell ref="T14:U14"/>
    <mergeCell ref="V12:W12"/>
    <mergeCell ref="I13:J13"/>
    <mergeCell ref="L13:M13"/>
    <mergeCell ref="N13:O13"/>
    <mergeCell ref="P13:Q13"/>
    <mergeCell ref="R13:S13"/>
    <mergeCell ref="T13:U13"/>
    <mergeCell ref="V13:W13"/>
    <mergeCell ref="I12:J12"/>
    <mergeCell ref="L12:M12"/>
    <mergeCell ref="N12:O12"/>
    <mergeCell ref="P12:Q12"/>
    <mergeCell ref="R12:S12"/>
    <mergeCell ref="T12:U12"/>
    <mergeCell ref="R8:S8"/>
    <mergeCell ref="T8:U8"/>
    <mergeCell ref="V8:W8"/>
    <mergeCell ref="P6:Q6"/>
    <mergeCell ref="R6:S6"/>
    <mergeCell ref="T6:U6"/>
    <mergeCell ref="V6:W6"/>
    <mergeCell ref="L7:M7"/>
    <mergeCell ref="N7:O7"/>
    <mergeCell ref="R7:S7"/>
    <mergeCell ref="T7:U7"/>
    <mergeCell ref="N6:O6"/>
    <mergeCell ref="I9:J9"/>
    <mergeCell ref="L9:M9"/>
    <mergeCell ref="N9:O9"/>
    <mergeCell ref="E12:E14"/>
    <mergeCell ref="I8:J8"/>
    <mergeCell ref="L8:M8"/>
    <mergeCell ref="N8:O8"/>
    <mergeCell ref="P8:Q8"/>
    <mergeCell ref="X8:Y8"/>
    <mergeCell ref="X9:Y9"/>
    <mergeCell ref="X10:Y10"/>
    <mergeCell ref="X11:Y11"/>
    <mergeCell ref="X12:Y12"/>
    <mergeCell ref="X13:Y13"/>
    <mergeCell ref="X14:Y14"/>
    <mergeCell ref="V10:W10"/>
    <mergeCell ref="B1:K1"/>
    <mergeCell ref="B2:D2"/>
    <mergeCell ref="E2:F2"/>
    <mergeCell ref="I2:K2"/>
    <mergeCell ref="B3:D3"/>
    <mergeCell ref="E3:F3"/>
    <mergeCell ref="I3:K3"/>
    <mergeCell ref="B6:B17"/>
    <mergeCell ref="C6:C17"/>
    <mergeCell ref="E6:E11"/>
    <mergeCell ref="I11:J11"/>
    <mergeCell ref="I10:J10"/>
    <mergeCell ref="R10:S10"/>
    <mergeCell ref="T10:U10"/>
    <mergeCell ref="L6:M6"/>
    <mergeCell ref="X15:Y15"/>
    <mergeCell ref="X16:Y16"/>
    <mergeCell ref="X17:Y17"/>
    <mergeCell ref="X5:Y5"/>
    <mergeCell ref="Z6:AA6"/>
    <mergeCell ref="AB6:AC6"/>
    <mergeCell ref="AD6:AE6"/>
    <mergeCell ref="AF6:AG6"/>
    <mergeCell ref="AH6:AI6"/>
    <mergeCell ref="Z7:AA7"/>
    <mergeCell ref="AD7:AE7"/>
    <mergeCell ref="AF7:AG7"/>
    <mergeCell ref="Z8:AA8"/>
    <mergeCell ref="AB8:AC8"/>
    <mergeCell ref="AD8:AE8"/>
    <mergeCell ref="AF8:AG8"/>
    <mergeCell ref="AH8:AI8"/>
    <mergeCell ref="Z9:AA9"/>
    <mergeCell ref="AB9:AC9"/>
    <mergeCell ref="AD9:AE9"/>
    <mergeCell ref="AF9:AG9"/>
    <mergeCell ref="AH9:AI9"/>
    <mergeCell ref="X6:Y6"/>
    <mergeCell ref="X7:Y7"/>
    <mergeCell ref="Z10:AA10"/>
    <mergeCell ref="AB10:AC10"/>
    <mergeCell ref="AD10:AE10"/>
    <mergeCell ref="AF10:AG10"/>
    <mergeCell ref="AH10:AI10"/>
    <mergeCell ref="Z11:AA11"/>
    <mergeCell ref="AB11:AC11"/>
    <mergeCell ref="AD11:AE11"/>
    <mergeCell ref="AF11:AG11"/>
    <mergeCell ref="AH11:AI11"/>
    <mergeCell ref="AH14:AI14"/>
    <mergeCell ref="Z15:AA15"/>
    <mergeCell ref="AB15:AC15"/>
    <mergeCell ref="AD15:AE15"/>
    <mergeCell ref="AF15:AG15"/>
    <mergeCell ref="AH15:AI15"/>
    <mergeCell ref="Z12:AA12"/>
    <mergeCell ref="AB12:AC12"/>
    <mergeCell ref="AD12:AE12"/>
    <mergeCell ref="AF12:AG12"/>
    <mergeCell ref="AH12:AI12"/>
    <mergeCell ref="Z13:AA13"/>
    <mergeCell ref="AB13:AC13"/>
    <mergeCell ref="AD13:AE13"/>
    <mergeCell ref="AF13:AG13"/>
    <mergeCell ref="AH13:AI13"/>
    <mergeCell ref="Z5:AA5"/>
    <mergeCell ref="AB5:AC5"/>
    <mergeCell ref="AD5:AE5"/>
    <mergeCell ref="AF5:AG5"/>
    <mergeCell ref="AH5:AI5"/>
    <mergeCell ref="Z18:AA18"/>
    <mergeCell ref="AB18:AC18"/>
    <mergeCell ref="AD18:AE18"/>
    <mergeCell ref="AF18:AG18"/>
    <mergeCell ref="AH18:AI18"/>
    <mergeCell ref="Z16:AA16"/>
    <mergeCell ref="AB16:AC16"/>
    <mergeCell ref="AD16:AE16"/>
    <mergeCell ref="AF16:AG16"/>
    <mergeCell ref="AH16:AI16"/>
    <mergeCell ref="Z17:AA17"/>
    <mergeCell ref="AB17:AC17"/>
    <mergeCell ref="AD17:AE17"/>
    <mergeCell ref="AF17:AG17"/>
    <mergeCell ref="AH17:AI17"/>
    <mergeCell ref="Z14:AA14"/>
    <mergeCell ref="AB14:AC14"/>
    <mergeCell ref="AD14:AE14"/>
    <mergeCell ref="AF14:AG14"/>
  </mergeCells>
  <printOptions verticalCentered="1"/>
  <pageMargins left="0.19685039370078741" right="0.55118110236220474" top="0.35433070866141736" bottom="0.35433070866141736" header="0.31496062992125984" footer="0.31496062992125984"/>
  <pageSetup scale="35" fitToHeight="0" orientation="landscape" r:id="rId1"/>
  <rowBreaks count="2" manualBreakCount="2">
    <brk id="18" min="1" max="20" man="1"/>
    <brk id="28" min="1" max="20"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F6" sqref="F6"/>
    </sheetView>
  </sheetViews>
  <sheetFormatPr baseColWidth="10" defaultRowHeight="15" x14ac:dyDescent="0.25"/>
  <cols>
    <col min="2" max="2" width="11.42578125" style="66"/>
    <col min="4" max="6" width="11.42578125" style="66"/>
  </cols>
  <sheetData>
    <row r="1" spans="2:6" x14ac:dyDescent="0.25">
      <c r="B1" s="66">
        <v>0.65</v>
      </c>
      <c r="C1" s="68">
        <v>0.56000000000000005</v>
      </c>
      <c r="D1" s="66">
        <v>0.47</v>
      </c>
      <c r="E1" s="66">
        <v>0.42</v>
      </c>
      <c r="F1" s="66">
        <v>0.51</v>
      </c>
    </row>
    <row r="2" spans="2:6" x14ac:dyDescent="0.25">
      <c r="B2" s="66">
        <v>0.14000000000000001</v>
      </c>
      <c r="C2" s="68">
        <v>0.03</v>
      </c>
      <c r="D2" s="66">
        <v>0.06</v>
      </c>
      <c r="E2" s="66">
        <v>0.15</v>
      </c>
      <c r="F2" s="66">
        <v>7.0000000000000007E-2</v>
      </c>
    </row>
    <row r="3" spans="2:6" x14ac:dyDescent="0.25">
      <c r="B3" s="66">
        <v>0.05</v>
      </c>
      <c r="C3" s="68">
        <v>0.05</v>
      </c>
      <c r="D3" s="66">
        <v>0.03</v>
      </c>
      <c r="E3" s="66">
        <v>0.06</v>
      </c>
      <c r="F3" s="66">
        <v>0.02</v>
      </c>
    </row>
    <row r="4" spans="2:6" x14ac:dyDescent="0.25">
      <c r="B4" s="66">
        <v>0.04</v>
      </c>
      <c r="C4" s="68">
        <v>0.02</v>
      </c>
      <c r="D4" s="66">
        <v>0.02</v>
      </c>
      <c r="E4" s="66">
        <v>0.03</v>
      </c>
      <c r="F4" s="66">
        <v>0.03</v>
      </c>
    </row>
    <row r="5" spans="2:6" x14ac:dyDescent="0.25">
      <c r="B5" s="66">
        <v>0.12</v>
      </c>
      <c r="C5" s="68">
        <v>0.34</v>
      </c>
      <c r="D5" s="66">
        <v>0.41</v>
      </c>
      <c r="E5" s="66">
        <v>0.34</v>
      </c>
      <c r="F5" s="66">
        <v>0.37</v>
      </c>
    </row>
    <row r="6" spans="2:6" x14ac:dyDescent="0.25">
      <c r="B6" s="66">
        <f>AVERAGE(B1:B5)</f>
        <v>0.2</v>
      </c>
      <c r="C6" s="68">
        <f>AVERAGE(C1:C5)</f>
        <v>0.20000000000000004</v>
      </c>
      <c r="D6" s="68">
        <f>AVERAGE(D1:D5)</f>
        <v>0.19800000000000001</v>
      </c>
      <c r="E6" s="68">
        <f t="shared" ref="E6:F6" si="0">AVERAGE(E1:E5)</f>
        <v>0.2</v>
      </c>
      <c r="F6" s="68">
        <f t="shared" si="0"/>
        <v>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9</vt:i4>
      </vt:variant>
    </vt:vector>
  </HeadingPairs>
  <TitlesOfParts>
    <vt:vector size="13" baseType="lpstr">
      <vt:lpstr>2017</vt:lpstr>
      <vt:lpstr>2018</vt:lpstr>
      <vt:lpstr>2019</vt:lpstr>
      <vt:lpstr>Hoja1</vt:lpstr>
      <vt:lpstr>'2017'!Área_de_impresión</vt:lpstr>
      <vt:lpstr>'2018'!Área_de_impresión</vt:lpstr>
      <vt:lpstr>'2019'!Área_de_impresión</vt:lpstr>
      <vt:lpstr>'2017'!Print_Area</vt:lpstr>
      <vt:lpstr>'2018'!Print_Area</vt:lpstr>
      <vt:lpstr>'2019'!Print_Area</vt:lpstr>
      <vt:lpstr>'2017'!Print_Titles</vt:lpstr>
      <vt:lpstr>'2018'!Print_Titles</vt:lpstr>
      <vt:lpstr>'2019'!Print_Titles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ZFIP-SIG</cp:lastModifiedBy>
  <cp:lastPrinted>2019-06-11T23:30:32Z</cp:lastPrinted>
  <dcterms:created xsi:type="dcterms:W3CDTF">2012-06-01T04:16:22Z</dcterms:created>
  <dcterms:modified xsi:type="dcterms:W3CDTF">2019-07-22T16:40:18Z</dcterms:modified>
</cp:coreProperties>
</file>