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laneacción estrategica\Matriz de indicadores\2020\"/>
    </mc:Choice>
  </mc:AlternateContent>
  <bookViews>
    <workbookView xWindow="0" yWindow="0" windowWidth="20490" windowHeight="7755"/>
  </bookViews>
  <sheets>
    <sheet name="2020" sheetId="1" r:id="rId1"/>
    <sheet name="Objetivos del SG" sheetId="2" r:id="rId2"/>
  </sheets>
  <definedNames>
    <definedName name="_xlnm.Print_Area" localSheetId="0">'2020'!$A$1:$AV$36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5" i="1" l="1"/>
  <c r="AV28" i="1"/>
  <c r="O30" i="1"/>
  <c r="X30" i="1"/>
  <c r="U30" i="1"/>
  <c r="R30" i="1"/>
  <c r="L30" i="1"/>
  <c r="I30" i="1"/>
  <c r="X13" i="1"/>
  <c r="Z12" i="1"/>
  <c r="AS11" i="1"/>
  <c r="AS10" i="1"/>
  <c r="AV9" i="1"/>
  <c r="AS9" i="1"/>
  <c r="AS27" i="1"/>
  <c r="AT27" i="1"/>
  <c r="AS26" i="1"/>
  <c r="AS25" i="1"/>
  <c r="AV25" i="1"/>
  <c r="J27" i="1"/>
  <c r="AT12" i="1"/>
  <c r="AS12" i="1"/>
  <c r="AS32" i="1"/>
  <c r="AS28" i="1"/>
  <c r="G35" i="1"/>
  <c r="AI12" i="1"/>
  <c r="Q12" i="1"/>
  <c r="AT24" i="1"/>
  <c r="AS24" i="1"/>
  <c r="AR24" i="1"/>
  <c r="AO24" i="1"/>
  <c r="AL24" i="1"/>
  <c r="AI24" i="1"/>
  <c r="AF24" i="1"/>
  <c r="AC24" i="1"/>
  <c r="Z24" i="1"/>
  <c r="W24" i="1"/>
  <c r="T24" i="1"/>
  <c r="Q24" i="1"/>
  <c r="N24" i="1"/>
  <c r="K24" i="1"/>
  <c r="AU12" i="1"/>
  <c r="AS13" i="1"/>
  <c r="AS14" i="1"/>
  <c r="AV12" i="1"/>
  <c r="AQ29" i="1"/>
  <c r="AS29" i="1"/>
  <c r="AQ31" i="1"/>
  <c r="AS31" i="1"/>
  <c r="AV31" i="1"/>
  <c r="AQ28" i="1"/>
  <c r="AN28" i="1"/>
  <c r="AK28" i="1"/>
  <c r="AH28" i="1"/>
  <c r="AE28" i="1"/>
  <c r="AB28" i="1"/>
  <c r="Y28" i="1"/>
  <c r="V28" i="1"/>
  <c r="S28" i="1"/>
  <c r="P28" i="1"/>
  <c r="M28" i="1"/>
  <c r="J28" i="1"/>
  <c r="AS30" i="1"/>
  <c r="AS33" i="1"/>
  <c r="AV33" i="1"/>
  <c r="AS23" i="1"/>
  <c r="AS17" i="1"/>
  <c r="AV17" i="1"/>
  <c r="AQ27" i="1"/>
  <c r="AN27" i="1"/>
  <c r="AK27" i="1"/>
  <c r="AH27" i="1"/>
  <c r="AE27" i="1"/>
  <c r="AB27" i="1"/>
  <c r="Y27" i="1"/>
  <c r="V27" i="1"/>
  <c r="S27" i="1"/>
  <c r="P27" i="1"/>
  <c r="M27" i="1"/>
  <c r="AS34" i="1"/>
  <c r="AV34" i="1"/>
  <c r="AS15" i="1"/>
  <c r="AS16" i="1"/>
  <c r="AS18" i="1"/>
  <c r="AS19" i="1"/>
  <c r="AS20" i="1"/>
  <c r="AS21" i="1"/>
  <c r="AS22" i="1"/>
  <c r="AU24" i="1"/>
  <c r="AT28" i="1"/>
  <c r="AV21" i="1"/>
  <c r="AV15" i="1"/>
  <c r="AV18" i="1"/>
</calcChain>
</file>

<file path=xl/comments1.xml><?xml version="1.0" encoding="utf-8"?>
<comments xmlns="http://schemas.openxmlformats.org/spreadsheetml/2006/main">
  <authors>
    <author>ZFIP004</author>
    <author>ZFIP-SIG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se inicia medición en este mes, este indicador fue reestructurado.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NO SE PRESENTARON PQRS DURANTE EL MES DE ENERO 2020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con gerencia de manera trimestal, pero el resultado sera consolidado de manera anual en esta matriz.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presentartó 1 SNC en e primer trimestre del año (Febrero, OP), la cual evidencia una respuesta oportuna del plan de acción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1 SNC radicada a OP en el mes de junio, con respuesta oportuna del plan de acción.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internas:
BASC - 28000: 86%
9001: 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EXTERNAS
BASC Y 28000:
9001: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NO SE PRESENTARON SOLICITUDES
</t>
        </r>
      </text>
    </comment>
    <comment ref="H27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indicador nuevo. Se CONTINUA CON LA META QUE SE ESTABLECIÓ EN EL 2019 PARA EL 2020.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</commentList>
</comments>
</file>

<file path=xl/sharedStrings.xml><?xml version="1.0" encoding="utf-8"?>
<sst xmlns="http://schemas.openxmlformats.org/spreadsheetml/2006/main" count="352" uniqueCount="236">
  <si>
    <t>PROCESO</t>
  </si>
  <si>
    <t>OBJETIVO</t>
  </si>
  <si>
    <t>Nombre</t>
  </si>
  <si>
    <t>Fórmula</t>
  </si>
  <si>
    <t>Objetivo</t>
  </si>
  <si>
    <t>Meta</t>
  </si>
  <si>
    <t>RESULTADOS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</si>
  <si>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</si>
  <si>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</si>
  <si>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</si>
  <si>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</si>
  <si>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</si>
  <si>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</si>
  <si>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</si>
  <si>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</si>
  <si>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</si>
  <si>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</si>
  <si>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</si>
  <si>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</si>
  <si>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GESTIÓN TECNOLOGÍA E INFORMÁTICA</t>
  </si>
  <si>
    <t>Soporte Técnico</t>
  </si>
  <si>
    <t>Mantener y mejorar la infraestructura tecnológica de manera que garantice la Operación de la Zona Franca Internacional de Pereira y la Seguridad Informática</t>
  </si>
  <si>
    <t>Frecuencia</t>
  </si>
  <si>
    <t xml:space="preserve">MATRIZ DE INDICADORES </t>
  </si>
  <si>
    <t xml:space="preserve">FECHA DE
IMPLEMENTACIÒN </t>
  </si>
  <si>
    <t xml:space="preserve">FECHA DE 
ACTUALIZACIÒN </t>
  </si>
  <si>
    <t xml:space="preserve">VERSIÒN </t>
  </si>
  <si>
    <t xml:space="preserve">PÁGINA </t>
  </si>
  <si>
    <t xml:space="preserve">CÓDIGO </t>
  </si>
  <si>
    <t>Mantenimiento Preventivo</t>
  </si>
  <si>
    <t>SISTEMA INTEGRADO DE GESTIÒN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</si>
  <si>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 
</t>
  </si>
  <si>
    <t xml:space="preserve">GESTIÒN JURIDICA Y PH </t>
  </si>
  <si>
    <t xml:space="preserve">Brindar acompañamiento y soporte jurídico a todos los procesos de la ZFIP, con el fin de garantizar el cumplimiento y desarrollo de sus objetivos, previniendo, controlando y minimizando los riesgos que se puedan presentar por actividades ilícitas. 
</t>
  </si>
  <si>
    <t xml:space="preserve">Garantizar el mantenimiento, conservación y seguridad de los bienes comunes de la ZFIP, mediante la prestación de servicios y la correcta administración de los recursos, buscando siempre la satisfacción de las necesidades de las partes interesadas.
</t>
  </si>
  <si>
    <t xml:space="preserve">GESTIÒN TECNICA </t>
  </si>
  <si>
    <t xml:space="preserve">Mantener y mejorar de manera eficiente la infraestructura del parque industrial garantizando las condiciones operativas, ambientales y de desarrollo continuo del mismo.
</t>
  </si>
  <si>
    <t xml:space="preserve">GESTIÒN DE OPERACIONES </t>
  </si>
  <si>
    <t xml:space="preserve">Dar cumplimiento al régimen franco legal vigente en todas las operaciones realizadas por los usuarios de la Zona Franca Internacional de Pereira, brindándoles asesoría y apoyo permanente para el mejor uso y aprovechamiento del mismo.
</t>
  </si>
  <si>
    <t xml:space="preserve">GESTIÒN ADMINISTRATIVA </t>
  </si>
  <si>
    <t xml:space="preserve">GESTIÒN CONTABLE Y FINANCIERA </t>
  </si>
  <si>
    <t xml:space="preserve">Oportunidad de respuesta </t>
  </si>
  <si>
    <t>Representar de manera grafica las PQRS que han recibido un tratamiento oportuno de acuerdo a los lineamientos del  procedimiento PR-CSC-03, donde se debe notificar y posteriormente dar una respuesta al cliente.</t>
  </si>
  <si>
    <t>Promedio de las calificaciones</t>
  </si>
  <si>
    <t>Semestral</t>
  </si>
  <si>
    <t>Mensual</t>
  </si>
  <si>
    <t>Trimestral</t>
  </si>
  <si>
    <t xml:space="preserve">SNC con respuesta oportuna </t>
  </si>
  <si>
    <t>Aportar al mejoramiento de la calidad de vida de los grupos de interés, mediante la ejecución de actividades sociales que favorezcan el crecimiento económico, el desarrollo social y el equilibrio ambiental de la zona.</t>
  </si>
  <si>
    <t>Anual</t>
  </si>
  <si>
    <t>Eficacia en las solicitudes legales</t>
  </si>
  <si>
    <t>Seguridad Interna</t>
  </si>
  <si>
    <t>Seguridad Externa Etapa 1.</t>
  </si>
  <si>
    <t>Seguridad Externa Etapa 2.</t>
  </si>
  <si>
    <t xml:space="preserve">Evidenciar a través de la medición el estado de la seguridad física interna y externa de la ZFIP. </t>
  </si>
  <si>
    <t>Mantenimiento preventivo de básculas</t>
  </si>
  <si>
    <t>Evaluar el estado de las básculas de vehículos de carga 80460FE D sentido de ingresos e IND560 PDX/VTS200 sentido de salidas, por medio de la evaluación cualitativa contenida en el mantenimiento predictivo como lista de chequeo, el cual define la necesidad de implementar o no acciones de mantenimiento preventivo, correctivo y/o calibración.</t>
  </si>
  <si>
    <t>Confiabilidad de Inventarios</t>
  </si>
  <si>
    <t>Indicador de Oportunidad</t>
  </si>
  <si>
    <t>Verificar que la aprobación de FMM se realice en el tiempo previsto</t>
  </si>
  <si>
    <t>Ausentismo Laboral por toda causa</t>
  </si>
  <si>
    <t>No. de horas de ausencia por toda causa/No. total horas que deben ser trabajadas*100</t>
  </si>
  <si>
    <t>Ausentismo por Accidente de Trabajo</t>
  </si>
  <si>
    <t xml:space="preserve">Medir el ausentismo presentado dentro de la organización a causa de Accidentes de Trabajo. </t>
  </si>
  <si>
    <t>Rotación de personal</t>
  </si>
  <si>
    <t>Cartera</t>
  </si>
  <si>
    <t xml:space="preserve">Medir el recaudo oportuno de la cartera generada por la facturación de los servicios prestados. </t>
  </si>
  <si>
    <t>Programa de mantenimiento general de la ZFIP</t>
  </si>
  <si>
    <t>Soporte técnico</t>
  </si>
  <si>
    <t>Total</t>
  </si>
  <si>
    <t>INDICADOR</t>
  </si>
  <si>
    <t>Conocer el cumplimiento a la capacitaciones realizadas en la Zona Franca Internacional de Pereira, establecido en el plan anual de formación.</t>
  </si>
  <si>
    <t>(Mantenimientos realizados / mantenimientos Programados) x 100</t>
  </si>
  <si>
    <t>Medir la acción de respuesta a las solicitudes   o requerimientos solicitados al proceso de Gestión TI presentadas por los colaboradores de la ZFIP- Usuario Operador y Agrupación ZF.</t>
  </si>
  <si>
    <t>Medir la acción de respuesta a las solicitudes legales.</t>
  </si>
  <si>
    <t>Evaluar el cumplimiento de mantenimiento, mejoramiento, monitoreo y supervisión de todas las actividades asociadas a garantizar el funcionamiento y desarrollo del parque Industrial en el cumplimiento de las normas técnicas y ambientales.</t>
  </si>
  <si>
    <t>Medir la acción de respuesta a las solicitudes   o requerimientos solicitados al proceso de Gestión Técnica presentadas por los colaboradores de la ZFIP- Usuario Operador, Agrupación ZF y demás usuarios o empresas del parque Industrial.</t>
  </si>
  <si>
    <t>Cumplimiento de Requisitos normativos</t>
  </si>
  <si>
    <t>GERENCIA</t>
  </si>
  <si>
    <t>Medir de acuerdo al cumplimiento de cada objetivo la eficacia de los sistemas de gestión.</t>
  </si>
  <si>
    <t>EFICACIA AÑO 2019</t>
  </si>
  <si>
    <t>Medir la oportunidad de envio de la planilla de recepción al usuario</t>
  </si>
  <si>
    <t>Tránsitos</t>
  </si>
  <si>
    <t>Nº de horas desde la inspección hasta el envío de la planilla.</t>
  </si>
  <si>
    <t>&lt;=3 hrs</t>
  </si>
  <si>
    <t>Controlar los mantenimientos preventivos (evitando de esta manera la materialización de daños) realizados por el proceso de Tecnología e Informática.</t>
  </si>
  <si>
    <t>OBJETIVOS DEL SISTEMA DE GESTIÓN</t>
  </si>
  <si>
    <t>CÓDIGO</t>
  </si>
  <si>
    <t>FECHA DE IMPLEMENTACIÓN</t>
  </si>
  <si>
    <t>FECHA DE ACTUALIZACIÓN</t>
  </si>
  <si>
    <t>VERSIÓN</t>
  </si>
  <si>
    <t>PÁGINA</t>
  </si>
  <si>
    <t>1 de 1</t>
  </si>
  <si>
    <t>PLAN DE ACCIÓN</t>
  </si>
  <si>
    <t>INDICADOR ASOCIADO</t>
  </si>
  <si>
    <t>ACTIVIDADES</t>
  </si>
  <si>
    <t>FECHA Y/O PERIODICIDAD</t>
  </si>
  <si>
    <t>RECURSOS</t>
  </si>
  <si>
    <t>RESPONSABLES</t>
  </si>
  <si>
    <t>GESTIÒN COMERCIAL Y SERVICIO AL CLIENTE</t>
  </si>
  <si>
    <t>Según programación</t>
  </si>
  <si>
    <t>Coordinador Comercial y de SC, Gerencia.</t>
  </si>
  <si>
    <t>Permanente</t>
  </si>
  <si>
    <t>Ecómico</t>
  </si>
  <si>
    <t>Agencia de Publicidad</t>
  </si>
  <si>
    <t>Atención y seguimiento al canal de comunicación de PQRS</t>
  </si>
  <si>
    <t>Promoción de la ZFIP, en los distintos eventos y medios Nacionales.</t>
  </si>
  <si>
    <t xml:space="preserve">Coordinador Comercial y de SC </t>
  </si>
  <si>
    <t>Coordinador Comercial y de SC.</t>
  </si>
  <si>
    <t>Desarrollar estrategias con valor agregado que permitan la materialización y atracción de nuevos negocios y el reconocimiento a nivel nacional e internacional de nuestra zona franca. Prestar una atención oportuna atendiendo adecuadamente peticiones, quejas y reclamos a nuestros grupos de interés, logrando una mayor satisfacción en nuestros clientes.</t>
  </si>
  <si>
    <t>Oportunidad de respuesta de PQRS</t>
  </si>
  <si>
    <t>Calificación de PQRS por proceso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</si>
  <si>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</t>
  </si>
  <si>
    <t>Ejecución de auditorias a los sistemas de gestión</t>
  </si>
  <si>
    <t>Organismos certificadores</t>
  </si>
  <si>
    <t>Coordinadora SIG</t>
  </si>
  <si>
    <t>Seguimiento al cumplimiento de los indicadores manejados por los procesos</t>
  </si>
  <si>
    <t>Eficacia del SG</t>
  </si>
  <si>
    <t>Oportunidad de respuesta SNC</t>
  </si>
  <si>
    <t>Indicador de ACPM</t>
  </si>
  <si>
    <t>Ejecución del cronograma de mantenimiento preventivo</t>
  </si>
  <si>
    <t>Analista de TI y Auxiliar TI</t>
  </si>
  <si>
    <t>Seguimiento a las solicitudes de soporte tecnico</t>
  </si>
  <si>
    <t>Brindar acompañamiento y soporte jurídico a todos los procesos de la ZFIP, con el fin de garantizar el cumplimiento y desarrollo de sus objetivos, previniendo, controlando y minimizando los riesgos que se puedan presentar por actividades ilícitas</t>
  </si>
  <si>
    <t>Actualización de matriz de requisitos legales</t>
  </si>
  <si>
    <t>Octubre</t>
  </si>
  <si>
    <t>Director Jurídico y PH, Lideres de proceso</t>
  </si>
  <si>
    <t>Seguimiento a las solitudes legales recibidas</t>
  </si>
  <si>
    <t>Director Jurídico y PH</t>
  </si>
  <si>
    <t>Garantizar el mantenimiento, conservación y seguridad de los bienes comunes de la ZFIP, mediante la prestación de servicios y la correcta administración de los recursos, buscando siempre la satisfacción de las necesidades de las partes interesadas.</t>
  </si>
  <si>
    <t>Director Jurídico y PH, Director Técnico</t>
  </si>
  <si>
    <t>Ejecución de los programas de seguridad</t>
  </si>
  <si>
    <t>Monitoreo 24/7</t>
  </si>
  <si>
    <t>Seguridad Nacional</t>
  </si>
  <si>
    <t>GESTIÒN TECNICA</t>
  </si>
  <si>
    <t>Mantener y mejorar de manera eficiente la infraestructura del parque industrial garantizando las condiciones operativas, ambientales y de desarrollo continuo del mismo.</t>
  </si>
  <si>
    <t>Ejecución del programa de mantenimiento</t>
  </si>
  <si>
    <t xml:space="preserve">Calibración de basculas </t>
  </si>
  <si>
    <t>Director Técnico</t>
  </si>
  <si>
    <t>Director Técnico, Auxiliares de Mantenimiento</t>
  </si>
  <si>
    <t>Seguimiento a solicitudes técnicas</t>
  </si>
  <si>
    <t>GESTIÒN DE OPERACIONES</t>
  </si>
  <si>
    <t>Dar cumplimiento al régimen franco legal vigente en todas las operaciones realizadas por los usuarios de la Zona Franca Internacional de Pereira, brindándoles asesoría y apoyo permanente para el mejor uso y aprovechamiento del mismo.</t>
  </si>
  <si>
    <t>Realización de auditoria externa a usuarios</t>
  </si>
  <si>
    <t>Linco</t>
  </si>
  <si>
    <t>Director de Operaciones, Analistas I y II</t>
  </si>
  <si>
    <t>Ejecución de actividades de bienestar empresarial</t>
  </si>
  <si>
    <t>Director de Gestión Administrativa</t>
  </si>
  <si>
    <t>Ejecución del plan de trabajo de SST</t>
  </si>
  <si>
    <t>Ejecución del diagnóstico de riesgo psicosocial</t>
  </si>
  <si>
    <t>Ejecución del programa de capacitación</t>
  </si>
  <si>
    <t>Director de Gestión Administrativa, Líderes de proceso</t>
  </si>
  <si>
    <t>Ejecución de actividades de bienestar en la comunidad</t>
  </si>
  <si>
    <t>Ejecución del cobro de cartera</t>
  </si>
  <si>
    <t>Ejecución y control a los presupuestos</t>
  </si>
  <si>
    <t>Lograr una óptima gestión contable y financiera que asegure el uso eficiente de los recursos, mediante el desarrollo de capital de trabajo y apoyo en la ejecución presupuestal, generando sostenibilidad en la compañía.</t>
  </si>
  <si>
    <t xml:space="preserve">Emisión y envío de la facturación </t>
  </si>
  <si>
    <t>Director Contable y Financiero</t>
  </si>
  <si>
    <t>Sumatoria del los resultados de cumplimiento de objetivos/ Nº total de objetivos*100</t>
  </si>
  <si>
    <t>Revision de Formularios de Movimiento de Mercancias con el cumplimiento de los requisitos exigidos por la normatividad vigente.</t>
  </si>
  <si>
    <t>Analista de Operaciones</t>
  </si>
  <si>
    <t>Seguimiento a los planes de mejoramiento instaurados por los procesos</t>
  </si>
  <si>
    <t>n/a</t>
  </si>
  <si>
    <t>Cumplimiento de metas APM</t>
  </si>
  <si>
    <t>Representar de manera gráfica las APM radicadas de todos los procesos, de tal manera que permita realizar un seguimiento al cumplimiento de la meta establecida para el año y el dinamismo en la mejora continua de los sistemas.</t>
  </si>
  <si>
    <t>Seguimiento a propuestas comerciales</t>
  </si>
  <si>
    <t>GESTIÓN COMERCIAL Y DE SERVICIO AL CLIENTE</t>
  </si>
  <si>
    <t>Desarrollar estrategias con valor agregado que permitan la materialización de nuevos negocios y el reconocimiento a nivel nacional e internacional. Asegurar la calidad del servicio atendiendo adecuadamente peticiones, quejas y reclamos a nuestros grupos de interés.</t>
  </si>
  <si>
    <t># de items en cumplimiento / # total de items evaluados * 100</t>
  </si>
  <si>
    <t>(Cantidad encontrada física de la muestra / Cantidad Muestra Total )*100</t>
  </si>
  <si>
    <t>(operaciones aprobadas que cumplen en oportunidad / total operaciones aprobadas)*100</t>
  </si>
  <si>
    <t xml:space="preserve">Lograr una óptima gestión contable y financiera que asegure el uso eficiente de los recursos, mediante el desarrollo de capital de trabajo y apoyo en la ejecución presupuestal, generando sostenibilidad en la compañía. </t>
  </si>
  <si>
    <t>Medir el cumplimiento en la ejecución de las actividades programadas para RSE.</t>
  </si>
  <si>
    <t>Actividades RSE.</t>
  </si>
  <si>
    <t>Evidenciar por medio del indicador el correcto seguimiento  que se le da a las propuestas comerciales enviadas a los clientes.</t>
  </si>
  <si>
    <t>Calificación de PQRS.</t>
  </si>
  <si>
    <t>(# PQRS con respuesta oportuna/# total de PQRS)*100</t>
  </si>
  <si>
    <t>Demostrar la efectividad de respuesta que tienen los procesos en atender las SNC, en los tiempos que ellos establecen en en cada plan de acción.</t>
  </si>
  <si>
    <t>(Sumatoria total de APM radicadas /Sumatria total APM proyectadas) * 100</t>
  </si>
  <si>
    <t>(Cantidad solicitudes ejecutadas  en los tiempos establecidos)/(cantidad de solicitudes de soporte)* 100</t>
  </si>
  <si>
    <t>(Cantidad de solicitudes solucionadas/cantidad de solicitudes recibidas)*100</t>
  </si>
  <si>
    <t>(# total de items en cumplimiento en el mes/ # total de items evaluados en el mes) * 100</t>
  </si>
  <si>
    <t>(Nº de items evaluados en cumplimiento en 5 semanas / Nº total de items evaluados 5 Semanas )*100.</t>
  </si>
  <si>
    <t>(Cantidad solicitudes ejecutadas  en los tiempos establecidos / cantidad total de solicitudes de soporte)  * 100</t>
  </si>
  <si>
    <r>
      <t xml:space="preserve">(Actividades ejecutadas </t>
    </r>
    <r>
      <rPr>
        <b/>
        <sz val="11"/>
        <color theme="1"/>
        <rFont val="Arial"/>
        <family val="2"/>
      </rPr>
      <t>(INFRAESTRUCTURA)</t>
    </r>
    <r>
      <rPr>
        <sz val="11"/>
        <color theme="1"/>
        <rFont val="Arial"/>
        <family val="2"/>
      </rPr>
      <t xml:space="preserve"> / actividades programadas) * 100</t>
    </r>
  </si>
  <si>
    <r>
      <t xml:space="preserve">(Actividades ejecutadas </t>
    </r>
    <r>
      <rPr>
        <b/>
        <sz val="11"/>
        <color theme="1"/>
        <rFont val="Arial"/>
        <family val="2"/>
      </rPr>
      <t>(EQUIPOS Y HERRAMIENTAS</t>
    </r>
    <r>
      <rPr>
        <sz val="11"/>
        <color theme="1"/>
        <rFont val="Arial"/>
        <family val="2"/>
      </rPr>
      <t xml:space="preserve"> / actividades programadas) * 100</t>
    </r>
  </si>
  <si>
    <t>Verificar un adecuado manejo de los inventarios, controlando que las actividades desarrolladas por los usuarios correspondan a aquellas para las cuales fueron calificadas.</t>
  </si>
  <si>
    <t>Proveer, desarrollar y mantener el recurso humano de la organización, a través de actividades encaminadas al fortalecimiento de competencias y conocimientos tecnicos requeridos, para así contribuir al cumplimiento de los objetivos de la organización.</t>
  </si>
  <si>
    <t>Medir el porcentaje de retiro - ingreso  del personal al año.</t>
  </si>
  <si>
    <t>Programa de Capacitación GAD</t>
  </si>
  <si>
    <t>Alcanzar y mantener un ambiente de trabajo sano y seguro, evitando posibles afectaciones en la salud de los colaboradores, a través de la implementación, mantenimiento y mejora continua de un sistema de gestión de seguridad y salud en el trabajo.</t>
  </si>
  <si>
    <t>Programa de Capacitación SST</t>
  </si>
  <si>
    <t>Mostrar la calificación que dan los usuarios a las PQRS atendidas por cada proceso.</t>
  </si>
  <si>
    <t>Revisión de inventarios a usuarios</t>
  </si>
  <si>
    <t>Alcanzar y mantener un ambiente de trabajo sano y seguro, evitando posibles afectaciones en la salud de los colaboradores, a través de la implementación, mantenimiento y mejora continua de un sistema de gestión de seguridad y salud en el trabajo</t>
  </si>
  <si>
    <t>Director de Gestión Administrativa - Auxiliar SST</t>
  </si>
  <si>
    <t>Ausentismo por accidente laboral</t>
  </si>
  <si>
    <t>Cada 2 años</t>
  </si>
  <si>
    <t>Recepcion de y finalizción de transitos</t>
  </si>
  <si>
    <t>Económico</t>
  </si>
  <si>
    <t>Medir ausentismo laboral dentro de la organización por toda causa.</t>
  </si>
  <si>
    <t>&lt;=3%</t>
  </si>
  <si>
    <t>(No de capacitaciones realizadas / total capacitaciones programadas) * 100</t>
  </si>
  <si>
    <t>(No de ausencia por AT/ No trabajadores) *100</t>
  </si>
  <si>
    <t>Conocer el cumplimiento a la capacitaciones realizadas en la Zona Franca Internacional de Pereira, establecido en el plan anual de formación de SST.</t>
  </si>
  <si>
    <t>(Actividades ejecutadas RSE / Actividades programadas RSE) * 100</t>
  </si>
  <si>
    <t>Eficacia de los sistemas de gestión</t>
  </si>
  <si>
    <t>Publicación de pautas publicitarias e información de interes sobre la Compañía en las diferentes redes sociales y medios de comunicación.</t>
  </si>
  <si>
    <t>Coordinadora SIG - Gerencia</t>
  </si>
  <si>
    <t>Ejecución de los planes de mantenimiento de zonas comunes.</t>
  </si>
  <si>
    <t>Seguridad Nacional, tecnológico</t>
  </si>
  <si>
    <t>FO-GG-01</t>
  </si>
  <si>
    <t>IRP = (personal desvinculado en el periodo/(Personal al incicio del periodo + Personal al final del periodo)/2) * 100</t>
  </si>
  <si>
    <t>Programa de mantenimiento general (INFRAESTRUCTURA)</t>
  </si>
  <si>
    <t>Programa de mantenimiento general (EQUIPOS Y HERRAMIENTAS)</t>
  </si>
  <si>
    <t>Sumatoria de valores de las categorías de cartera A y B /valor total de cartera mensual*100</t>
  </si>
  <si>
    <t>Realizar seguimiento a las propuestas comerciales enviadas a los clientes, con el fin de establecer contacto permanente con el mismo.</t>
  </si>
  <si>
    <t>PE-CL-10</t>
  </si>
  <si>
    <t>ELABORADO POR</t>
  </si>
  <si>
    <t>REVISADO POR</t>
  </si>
  <si>
    <t>APROBADO POR</t>
  </si>
  <si>
    <t>Nombre: Yuly Viviana Ríos Castaño</t>
  </si>
  <si>
    <t>Firma:</t>
  </si>
  <si>
    <t>Nombre: Claudia Marcela Suarez Vélez</t>
  </si>
  <si>
    <t>Fecha: 14 de Agosto de 2019</t>
  </si>
  <si>
    <t>Fecha: 29 de Octubre de 2019</t>
  </si>
  <si>
    <t>Fecha: 25 de Noviembre de 2019</t>
  </si>
  <si>
    <t>(Cantidad de SNC cerrdas dentro del tiempo /cantidad total de SNC) *  100</t>
  </si>
  <si>
    <t>&lt;=38%</t>
  </si>
  <si>
    <t>Programa de Capacitación General</t>
  </si>
  <si>
    <t>((# de clientes contactados en el mes * # de contactos realizados a esos clientes-) / (# Numero de propuestas en el mes *  # de contactos esperados x cada ciente)) * 100</t>
  </si>
  <si>
    <t>&lt;=4%</t>
  </si>
  <si>
    <t>EFICACIA AÑO 2020</t>
  </si>
  <si>
    <r>
      <rPr>
        <b/>
        <sz val="11"/>
        <color theme="1"/>
        <rFont val="Arial"/>
        <family val="2"/>
      </rPr>
      <t>* Conformidad: 10 PTS. 
* Observación: 5 PTS.
* No Conformidad: 0 PTS.
* BASC+28000:68 ITEMS, 9001:59 ITEMS.
(</t>
    </r>
    <r>
      <rPr>
        <sz val="11"/>
        <color theme="1"/>
        <rFont val="Arial"/>
        <family val="2"/>
      </rPr>
      <t>Total de puntos obtenidos / Total de puntos requeridos</t>
    </r>
    <r>
      <rPr>
        <b/>
        <sz val="11"/>
        <color theme="1"/>
        <rFont val="Arial"/>
        <family val="2"/>
      </rPr>
      <t xml:space="preserve">)* </t>
    </r>
    <r>
      <rPr>
        <sz val="11"/>
        <color theme="1"/>
        <rFont val="Arial"/>
        <family val="2"/>
      </rPr>
      <t>100</t>
    </r>
  </si>
  <si>
    <t xml:space="preserve">Medir la eficacia del sistema de gestión por medio del cumplimiento de los numerales exigidos por las normas, según el resultado de las auditorias internas y externas. </t>
  </si>
  <si>
    <t>Cumplimiento de todos los objetivos de los sistemas de gestión a cargo de los procesos de la Compañía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</si>
</sst>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2" fillId="0" borderId="1" xfId="1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9" fontId="2" fillId="0" borderId="17" xfId="1" applyFont="1" applyBorder="1" applyAlignment="1">
      <alignment horizontal="center" vertical="center"/>
    </xf>
    <xf numFmtId="9" fontId="2" fillId="0" borderId="17" xfId="1" applyFont="1" applyBorder="1" applyAlignment="1">
      <alignment vertical="center"/>
    </xf>
    <xf numFmtId="9" fontId="2" fillId="0" borderId="20" xfId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9" fontId="3" fillId="0" borderId="14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0" fontId="6" fillId="7" borderId="46" xfId="0" applyFont="1" applyFill="1" applyBorder="1" applyAlignment="1">
      <alignment horizontal="left" vertical="center" wrapText="1"/>
    </xf>
    <xf numFmtId="0" fontId="6" fillId="7" borderId="49" xfId="0" applyFont="1" applyFill="1" applyBorder="1" applyAlignment="1">
      <alignment horizontal="left" vertical="center" wrapText="1"/>
    </xf>
    <xf numFmtId="0" fontId="6" fillId="7" borderId="45" xfId="0" applyFont="1" applyFill="1" applyBorder="1" applyAlignment="1">
      <alignment horizontal="left" vertical="center" wrapText="1"/>
    </xf>
    <xf numFmtId="0" fontId="6" fillId="7" borderId="43" xfId="0" applyFont="1" applyFill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9" fontId="9" fillId="0" borderId="17" xfId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9" fillId="0" borderId="20" xfId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Border="1" applyAlignment="1">
      <alignment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42" xfId="0" applyFont="1" applyBorder="1" applyAlignment="1">
      <alignment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2" xfId="0" applyFont="1" applyFill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18" xfId="0" applyFont="1" applyFill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20" xfId="0" applyFont="1" applyFill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1" xfId="0" applyFont="1" applyFill="1" applyBorder="1" applyAlignment="1">
      <alignment vertical="center" wrapText="1"/>
    </xf>
    <xf numFmtId="0" fontId="6" fillId="0" borderId="4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9" fontId="3" fillId="0" borderId="18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51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9" fontId="9" fillId="0" borderId="22" xfId="1" applyFont="1" applyBorder="1" applyAlignment="1">
      <alignment horizontal="center" vertical="center"/>
    </xf>
    <xf numFmtId="1" fontId="2" fillId="0" borderId="20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0" borderId="52" xfId="0" applyFont="1" applyBorder="1" applyAlignment="1">
      <alignment vertical="center" wrapText="1"/>
    </xf>
    <xf numFmtId="9" fontId="2" fillId="0" borderId="0" xfId="0" applyNumberFormat="1" applyFont="1" applyAlignment="1">
      <alignment vertical="center"/>
    </xf>
    <xf numFmtId="9" fontId="9" fillId="0" borderId="36" xfId="1" applyFont="1" applyBorder="1" applyAlignment="1">
      <alignment vertical="center"/>
    </xf>
    <xf numFmtId="9" fontId="3" fillId="0" borderId="21" xfId="1" applyFont="1" applyFill="1" applyBorder="1" applyAlignment="1">
      <alignment horizontal="center" vertical="center"/>
    </xf>
    <xf numFmtId="9" fontId="2" fillId="0" borderId="22" xfId="1" applyFont="1" applyBorder="1" applyAlignment="1">
      <alignment vertical="center"/>
    </xf>
    <xf numFmtId="1" fontId="2" fillId="0" borderId="22" xfId="1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left" vertical="center" wrapText="1"/>
    </xf>
    <xf numFmtId="0" fontId="2" fillId="0" borderId="22" xfId="1" applyNumberFormat="1" applyFont="1" applyBorder="1" applyAlignment="1">
      <alignment horizontal="center" vertical="center"/>
    </xf>
    <xf numFmtId="9" fontId="2" fillId="0" borderId="36" xfId="1" applyFont="1" applyBorder="1" applyAlignment="1">
      <alignment horizontal="center" vertical="center"/>
    </xf>
    <xf numFmtId="9" fontId="2" fillId="0" borderId="46" xfId="1" applyFont="1" applyBorder="1" applyAlignment="1">
      <alignment horizontal="center" vertical="center"/>
    </xf>
    <xf numFmtId="9" fontId="2" fillId="0" borderId="44" xfId="1" applyFont="1" applyBorder="1" applyAlignment="1">
      <alignment horizontal="center" vertical="center"/>
    </xf>
    <xf numFmtId="9" fontId="2" fillId="0" borderId="45" xfId="1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9" fontId="2" fillId="0" borderId="33" xfId="1" applyFont="1" applyBorder="1" applyAlignment="1">
      <alignment horizontal="center" vertical="center"/>
    </xf>
    <xf numFmtId="9" fontId="2" fillId="0" borderId="43" xfId="1" applyFont="1" applyBorder="1" applyAlignment="1">
      <alignment horizontal="center" vertical="center"/>
    </xf>
    <xf numFmtId="9" fontId="2" fillId="0" borderId="62" xfId="1" applyFont="1" applyBorder="1" applyAlignment="1">
      <alignment horizontal="center" vertical="center"/>
    </xf>
    <xf numFmtId="9" fontId="2" fillId="0" borderId="47" xfId="1" applyFont="1" applyBorder="1" applyAlignment="1">
      <alignment horizontal="center" vertical="center"/>
    </xf>
    <xf numFmtId="9" fontId="2" fillId="0" borderId="68" xfId="1" applyFont="1" applyBorder="1" applyAlignment="1">
      <alignment horizontal="center" vertical="center"/>
    </xf>
    <xf numFmtId="9" fontId="2" fillId="0" borderId="48" xfId="1" applyFont="1" applyBorder="1" applyAlignment="1">
      <alignment horizontal="center" vertical="center"/>
    </xf>
    <xf numFmtId="9" fontId="9" fillId="0" borderId="13" xfId="1" applyFont="1" applyBorder="1" applyAlignment="1">
      <alignment horizontal="center" vertical="center"/>
    </xf>
    <xf numFmtId="9" fontId="9" fillId="0" borderId="12" xfId="1" applyFont="1" applyBorder="1" applyAlignment="1">
      <alignment horizontal="center" vertical="center"/>
    </xf>
    <xf numFmtId="9" fontId="9" fillId="0" borderId="64" xfId="0" applyNumberFormat="1" applyFont="1" applyBorder="1" applyAlignment="1">
      <alignment horizontal="center" vertical="center"/>
    </xf>
    <xf numFmtId="9" fontId="9" fillId="0" borderId="65" xfId="0" applyNumberFormat="1" applyFont="1" applyBorder="1" applyAlignment="1">
      <alignment horizontal="center" vertical="center"/>
    </xf>
    <xf numFmtId="9" fontId="9" fillId="0" borderId="44" xfId="1" applyFont="1" applyBorder="1" applyAlignment="1">
      <alignment horizontal="center" vertical="center"/>
    </xf>
    <xf numFmtId="9" fontId="9" fillId="0" borderId="45" xfId="1" applyFont="1" applyBorder="1" applyAlignment="1">
      <alignment horizontal="center" vertical="center"/>
    </xf>
    <xf numFmtId="9" fontId="9" fillId="0" borderId="36" xfId="1" applyFont="1" applyBorder="1" applyAlignment="1">
      <alignment horizontal="center" vertical="center"/>
    </xf>
    <xf numFmtId="9" fontId="9" fillId="0" borderId="46" xfId="1" applyFont="1" applyBorder="1" applyAlignment="1">
      <alignment horizontal="center" vertical="center"/>
    </xf>
    <xf numFmtId="9" fontId="9" fillId="0" borderId="33" xfId="1" applyFont="1" applyBorder="1" applyAlignment="1">
      <alignment horizontal="center" vertical="center"/>
    </xf>
    <xf numFmtId="9" fontId="9" fillId="0" borderId="43" xfId="1" applyFont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/>
    </xf>
    <xf numFmtId="9" fontId="9" fillId="0" borderId="45" xfId="0" applyNumberFormat="1" applyFont="1" applyBorder="1" applyAlignment="1">
      <alignment horizontal="center" vertical="center"/>
    </xf>
    <xf numFmtId="9" fontId="9" fillId="0" borderId="36" xfId="0" applyNumberFormat="1" applyFont="1" applyBorder="1" applyAlignment="1">
      <alignment horizontal="center" vertical="center"/>
    </xf>
    <xf numFmtId="9" fontId="9" fillId="0" borderId="46" xfId="0" applyNumberFormat="1" applyFont="1" applyBorder="1" applyAlignment="1">
      <alignment horizontal="center" vertical="center"/>
    </xf>
    <xf numFmtId="9" fontId="9" fillId="0" borderId="33" xfId="0" applyNumberFormat="1" applyFont="1" applyBorder="1" applyAlignment="1">
      <alignment horizontal="center" vertical="center"/>
    </xf>
    <xf numFmtId="9" fontId="9" fillId="0" borderId="43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9" fontId="2" fillId="0" borderId="6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9" fontId="3" fillId="0" borderId="18" xfId="1" applyFont="1" applyBorder="1" applyAlignment="1">
      <alignment horizontal="center" vertical="center"/>
    </xf>
    <xf numFmtId="9" fontId="3" fillId="0" borderId="25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9" fontId="3" fillId="0" borderId="40" xfId="1" applyFont="1" applyBorder="1" applyAlignment="1">
      <alignment horizontal="center" vertical="center"/>
    </xf>
    <xf numFmtId="9" fontId="3" fillId="0" borderId="30" xfId="1" applyFont="1" applyBorder="1" applyAlignment="1">
      <alignment horizontal="center" vertical="center"/>
    </xf>
    <xf numFmtId="9" fontId="3" fillId="0" borderId="41" xfId="1" applyFont="1" applyBorder="1" applyAlignment="1">
      <alignment horizontal="center" vertical="center"/>
    </xf>
    <xf numFmtId="9" fontId="2" fillId="0" borderId="36" xfId="1" applyFont="1" applyFill="1" applyBorder="1" applyAlignment="1">
      <alignment horizontal="center" vertical="center"/>
    </xf>
    <xf numFmtId="9" fontId="2" fillId="0" borderId="60" xfId="1" applyFont="1" applyFill="1" applyBorder="1" applyAlignment="1">
      <alignment horizontal="center" vertical="center"/>
    </xf>
    <xf numFmtId="9" fontId="2" fillId="0" borderId="46" xfId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9" fontId="3" fillId="0" borderId="51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9" fontId="3" fillId="0" borderId="42" xfId="1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9" fontId="9" fillId="0" borderId="36" xfId="1" applyFont="1" applyFill="1" applyBorder="1" applyAlignment="1">
      <alignment horizontal="center" vertical="center"/>
    </xf>
    <xf numFmtId="9" fontId="9" fillId="0" borderId="46" xfId="1" applyFont="1" applyFill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 wrapText="1"/>
    </xf>
    <xf numFmtId="9" fontId="9" fillId="0" borderId="45" xfId="0" applyNumberFormat="1" applyFont="1" applyBorder="1" applyAlignment="1">
      <alignment horizontal="center" vertical="center" wrapText="1"/>
    </xf>
    <xf numFmtId="9" fontId="9" fillId="0" borderId="36" xfId="0" applyNumberFormat="1" applyFont="1" applyBorder="1" applyAlignment="1">
      <alignment horizontal="center" vertical="center" wrapText="1"/>
    </xf>
    <xf numFmtId="9" fontId="9" fillId="0" borderId="46" xfId="0" applyNumberFormat="1" applyFont="1" applyBorder="1" applyAlignment="1">
      <alignment horizontal="center" vertical="center" wrapText="1"/>
    </xf>
    <xf numFmtId="9" fontId="9" fillId="0" borderId="33" xfId="0" applyNumberFormat="1" applyFont="1" applyBorder="1" applyAlignment="1">
      <alignment horizontal="center" vertical="center" wrapText="1"/>
    </xf>
    <xf numFmtId="9" fontId="9" fillId="0" borderId="43" xfId="0" applyNumberFormat="1" applyFont="1" applyBorder="1" applyAlignment="1">
      <alignment horizontal="center" vertical="center" wrapText="1"/>
    </xf>
    <xf numFmtId="9" fontId="9" fillId="0" borderId="47" xfId="1" applyFont="1" applyBorder="1" applyAlignment="1">
      <alignment horizontal="center" vertical="center"/>
    </xf>
    <xf numFmtId="9" fontId="9" fillId="0" borderId="4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9" fontId="2" fillId="0" borderId="56" xfId="1" applyFont="1" applyBorder="1" applyAlignment="1">
      <alignment horizontal="center" vertical="center"/>
    </xf>
    <xf numFmtId="1" fontId="2" fillId="0" borderId="44" xfId="1" applyNumberFormat="1" applyFont="1" applyBorder="1" applyAlignment="1">
      <alignment horizontal="center" vertical="center"/>
    </xf>
    <xf numFmtId="1" fontId="2" fillId="0" borderId="56" xfId="1" applyNumberFormat="1" applyFont="1" applyBorder="1" applyAlignment="1">
      <alignment horizontal="center" vertical="center"/>
    </xf>
    <xf numFmtId="1" fontId="2" fillId="0" borderId="45" xfId="1" applyNumberFormat="1" applyFont="1" applyBorder="1" applyAlignment="1">
      <alignment horizontal="center" vertical="center"/>
    </xf>
    <xf numFmtId="9" fontId="2" fillId="0" borderId="64" xfId="1" applyFont="1" applyBorder="1" applyAlignment="1">
      <alignment horizontal="center" vertical="center"/>
    </xf>
    <xf numFmtId="9" fontId="2" fillId="0" borderId="69" xfId="1" applyFont="1" applyBorder="1" applyAlignment="1">
      <alignment horizontal="center" vertical="center"/>
    </xf>
    <xf numFmtId="9" fontId="2" fillId="0" borderId="65" xfId="1" applyFont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4" fontId="2" fillId="0" borderId="54" xfId="0" applyNumberFormat="1" applyFont="1" applyBorder="1" applyAlignment="1">
      <alignment horizontal="center" vertical="center"/>
    </xf>
    <xf numFmtId="14" fontId="2" fillId="0" borderId="53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9" fontId="2" fillId="0" borderId="31" xfId="1" applyFont="1" applyBorder="1" applyAlignment="1">
      <alignment horizontal="center" vertical="center"/>
    </xf>
    <xf numFmtId="9" fontId="2" fillId="0" borderId="70" xfId="1" applyFont="1" applyBorder="1" applyAlignment="1">
      <alignment horizontal="center" vertical="center"/>
    </xf>
    <xf numFmtId="9" fontId="2" fillId="0" borderId="49" xfId="1" applyFont="1" applyBorder="1" applyAlignment="1">
      <alignment horizontal="center" vertical="center"/>
    </xf>
    <xf numFmtId="9" fontId="2" fillId="0" borderId="66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67" xfId="1" applyFont="1" applyBorder="1" applyAlignment="1">
      <alignment horizontal="center" vertical="center"/>
    </xf>
    <xf numFmtId="0" fontId="0" fillId="0" borderId="5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9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40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0" fillId="0" borderId="41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9" fillId="0" borderId="34" xfId="0" applyFont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left" vertical="center" wrapText="1"/>
    </xf>
    <xf numFmtId="9" fontId="2" fillId="8" borderId="1" xfId="1" applyFont="1" applyFill="1" applyBorder="1" applyAlignment="1">
      <alignment horizontal="center" vertical="center"/>
    </xf>
    <xf numFmtId="9" fontId="2" fillId="8" borderId="31" xfId="1" applyFont="1" applyFill="1" applyBorder="1" applyAlignment="1">
      <alignment horizontal="center" vertical="center"/>
    </xf>
    <xf numFmtId="9" fontId="2" fillId="8" borderId="70" xfId="1" applyFont="1" applyFill="1" applyBorder="1" applyAlignment="1">
      <alignment horizontal="center" vertical="center"/>
    </xf>
    <xf numFmtId="9" fontId="2" fillId="8" borderId="49" xfId="1" applyFont="1" applyFill="1" applyBorder="1" applyAlignment="1">
      <alignment horizontal="center" vertical="center"/>
    </xf>
    <xf numFmtId="9" fontId="2" fillId="8" borderId="33" xfId="1" applyFont="1" applyFill="1" applyBorder="1" applyAlignment="1">
      <alignment horizontal="center" vertical="center"/>
    </xf>
    <xf numFmtId="9" fontId="2" fillId="8" borderId="62" xfId="1" applyFont="1" applyFill="1" applyBorder="1" applyAlignment="1">
      <alignment horizontal="center" vertical="center"/>
    </xf>
    <xf numFmtId="9" fontId="2" fillId="8" borderId="43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8585"/>
      <color rgb="FFFF696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47625</xdr:rowOff>
    </xdr:from>
    <xdr:to>
      <xdr:col>1</xdr:col>
      <xdr:colOff>57150</xdr:colOff>
      <xdr:row>2</xdr:row>
      <xdr:rowOff>333231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38125"/>
          <a:ext cx="1476375" cy="66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38100</xdr:rowOff>
    </xdr:from>
    <xdr:to>
      <xdr:col>1</xdr:col>
      <xdr:colOff>654049</xdr:colOff>
      <xdr:row>0</xdr:row>
      <xdr:rowOff>588587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8100"/>
          <a:ext cx="1219199" cy="55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36"/>
  <sheetViews>
    <sheetView tabSelected="1" view="pageBreakPreview" zoomScale="70" zoomScaleNormal="90" zoomScaleSheetLayoutView="70" workbookViewId="0">
      <selection activeCell="AV35" sqref="AV35"/>
    </sheetView>
  </sheetViews>
  <sheetFormatPr baseColWidth="10" defaultRowHeight="14.25" x14ac:dyDescent="0.25"/>
  <cols>
    <col min="1" max="1" width="25.28515625" style="1" customWidth="1"/>
    <col min="2" max="2" width="30.140625" style="1" customWidth="1"/>
    <col min="3" max="3" width="24.7109375" style="1" customWidth="1"/>
    <col min="4" max="4" width="38.5703125" style="1" customWidth="1"/>
    <col min="5" max="5" width="47.7109375" style="1" customWidth="1"/>
    <col min="6" max="6" width="15.42578125" style="1" customWidth="1"/>
    <col min="7" max="7" width="9.140625" style="1" customWidth="1"/>
    <col min="8" max="8" width="8" style="1" customWidth="1"/>
    <col min="9" max="16" width="6.7109375" style="1" customWidth="1"/>
    <col min="17" max="17" width="7.5703125" style="1" customWidth="1"/>
    <col min="18" max="34" width="6.7109375" style="1" customWidth="1"/>
    <col min="35" max="35" width="8.28515625" style="1" customWidth="1"/>
    <col min="36" max="44" width="6.7109375" style="1" customWidth="1"/>
    <col min="45" max="45" width="6.140625" style="1" customWidth="1"/>
    <col min="46" max="46" width="5.7109375" style="1" customWidth="1"/>
    <col min="47" max="47" width="7.5703125" style="1" customWidth="1"/>
    <col min="48" max="48" width="14.42578125" style="1" customWidth="1"/>
    <col min="49" max="49" width="25.85546875" style="1" customWidth="1"/>
    <col min="50" max="16384" width="11.42578125" style="1"/>
  </cols>
  <sheetData>
    <row r="1" spans="1:65" ht="15" thickBot="1" x14ac:dyDescent="0.3"/>
    <row r="2" spans="1:65" ht="30" customHeight="1" x14ac:dyDescent="0.25">
      <c r="A2" s="168" t="s">
        <v>23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70"/>
    </row>
    <row r="3" spans="1:65" ht="30" customHeight="1" thickBot="1" x14ac:dyDescent="0.3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3"/>
    </row>
    <row r="4" spans="1:65" s="4" customFormat="1" ht="30.75" customHeight="1" thickBot="1" x14ac:dyDescent="0.3">
      <c r="A4" s="239" t="s">
        <v>28</v>
      </c>
      <c r="B4" s="240"/>
      <c r="C4" s="241"/>
      <c r="D4" s="239" t="s">
        <v>24</v>
      </c>
      <c r="E4" s="241"/>
      <c r="F4" s="239" t="s">
        <v>25</v>
      </c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1"/>
      <c r="U4" s="136" t="s">
        <v>26</v>
      </c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8"/>
      <c r="AI4" s="136" t="s">
        <v>27</v>
      </c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8"/>
    </row>
    <row r="5" spans="1:65" ht="31.5" customHeight="1" thickBot="1" x14ac:dyDescent="0.3">
      <c r="A5" s="139" t="s">
        <v>211</v>
      </c>
      <c r="B5" s="140"/>
      <c r="C5" s="141"/>
      <c r="D5" s="242">
        <v>42895</v>
      </c>
      <c r="E5" s="243"/>
      <c r="F5" s="242">
        <v>43426</v>
      </c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3"/>
      <c r="U5" s="139">
        <v>4</v>
      </c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1"/>
      <c r="AI5" s="139" t="s">
        <v>92</v>
      </c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1"/>
    </row>
    <row r="6" spans="1:65" ht="15" thickBot="1" x14ac:dyDescent="0.3"/>
    <row r="7" spans="1:65" s="2" customFormat="1" ht="20.25" customHeight="1" x14ac:dyDescent="0.25">
      <c r="A7" s="180" t="s">
        <v>0</v>
      </c>
      <c r="B7" s="182" t="s">
        <v>1</v>
      </c>
      <c r="C7" s="182" t="s">
        <v>70</v>
      </c>
      <c r="D7" s="182"/>
      <c r="E7" s="182"/>
      <c r="F7" s="182"/>
      <c r="G7" s="182"/>
      <c r="H7" s="107"/>
      <c r="I7" s="182" t="s">
        <v>6</v>
      </c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226"/>
      <c r="AU7" s="226"/>
      <c r="AV7" s="227"/>
    </row>
    <row r="8" spans="1:65" s="2" customFormat="1" ht="19.5" customHeight="1" thickBot="1" x14ac:dyDescent="0.3">
      <c r="A8" s="181"/>
      <c r="B8" s="183"/>
      <c r="C8" s="15" t="s">
        <v>2</v>
      </c>
      <c r="D8" s="15" t="s">
        <v>3</v>
      </c>
      <c r="E8" s="15" t="s">
        <v>4</v>
      </c>
      <c r="F8" s="15" t="s">
        <v>22</v>
      </c>
      <c r="G8" s="184" t="s">
        <v>5</v>
      </c>
      <c r="H8" s="185"/>
      <c r="I8" s="174" t="s">
        <v>18</v>
      </c>
      <c r="J8" s="175"/>
      <c r="K8" s="176"/>
      <c r="L8" s="174" t="s">
        <v>7</v>
      </c>
      <c r="M8" s="175"/>
      <c r="N8" s="176"/>
      <c r="O8" s="174" t="s">
        <v>8</v>
      </c>
      <c r="P8" s="175"/>
      <c r="Q8" s="176"/>
      <c r="R8" s="174" t="s">
        <v>9</v>
      </c>
      <c r="S8" s="175"/>
      <c r="T8" s="176"/>
      <c r="U8" s="174" t="s">
        <v>10</v>
      </c>
      <c r="V8" s="175"/>
      <c r="W8" s="176"/>
      <c r="X8" s="174" t="s">
        <v>11</v>
      </c>
      <c r="Y8" s="175"/>
      <c r="Z8" s="176"/>
      <c r="AA8" s="174" t="s">
        <v>12</v>
      </c>
      <c r="AB8" s="175"/>
      <c r="AC8" s="176"/>
      <c r="AD8" s="174" t="s">
        <v>13</v>
      </c>
      <c r="AE8" s="175"/>
      <c r="AF8" s="176"/>
      <c r="AG8" s="174" t="s">
        <v>14</v>
      </c>
      <c r="AH8" s="175"/>
      <c r="AI8" s="176"/>
      <c r="AJ8" s="174" t="s">
        <v>15</v>
      </c>
      <c r="AK8" s="175"/>
      <c r="AL8" s="176"/>
      <c r="AM8" s="174" t="s">
        <v>16</v>
      </c>
      <c r="AN8" s="175"/>
      <c r="AO8" s="176"/>
      <c r="AP8" s="174" t="s">
        <v>17</v>
      </c>
      <c r="AQ8" s="175"/>
      <c r="AR8" s="176"/>
      <c r="AS8" s="235" t="s">
        <v>69</v>
      </c>
      <c r="AT8" s="236"/>
      <c r="AU8" s="237"/>
      <c r="AV8" s="16" t="s">
        <v>1</v>
      </c>
    </row>
    <row r="9" spans="1:65" s="2" customFormat="1" ht="71.25" x14ac:dyDescent="0.25">
      <c r="A9" s="190" t="s">
        <v>166</v>
      </c>
      <c r="B9" s="205" t="s">
        <v>167</v>
      </c>
      <c r="C9" s="44" t="s">
        <v>165</v>
      </c>
      <c r="D9" s="19" t="s">
        <v>230</v>
      </c>
      <c r="E9" s="118" t="s">
        <v>174</v>
      </c>
      <c r="F9" s="27" t="s">
        <v>45</v>
      </c>
      <c r="G9" s="217">
        <v>0.85</v>
      </c>
      <c r="H9" s="218"/>
      <c r="I9" s="131"/>
      <c r="J9" s="228"/>
      <c r="K9" s="132"/>
      <c r="L9" s="131">
        <v>1.04</v>
      </c>
      <c r="M9" s="228"/>
      <c r="N9" s="132"/>
      <c r="O9" s="131">
        <v>0.88</v>
      </c>
      <c r="P9" s="228"/>
      <c r="Q9" s="132"/>
      <c r="R9" s="131">
        <v>0.19</v>
      </c>
      <c r="S9" s="228"/>
      <c r="T9" s="132"/>
      <c r="U9" s="131">
        <v>1.23</v>
      </c>
      <c r="V9" s="228"/>
      <c r="W9" s="132"/>
      <c r="X9" s="131">
        <v>1.71</v>
      </c>
      <c r="Y9" s="228"/>
      <c r="Z9" s="132"/>
      <c r="AA9" s="131"/>
      <c r="AB9" s="228"/>
      <c r="AC9" s="132"/>
      <c r="AD9" s="131"/>
      <c r="AE9" s="228"/>
      <c r="AF9" s="132"/>
      <c r="AG9" s="229"/>
      <c r="AH9" s="230"/>
      <c r="AI9" s="231"/>
      <c r="AJ9" s="131"/>
      <c r="AK9" s="228"/>
      <c r="AL9" s="132"/>
      <c r="AM9" s="131"/>
      <c r="AN9" s="228"/>
      <c r="AO9" s="132"/>
      <c r="AP9" s="229"/>
      <c r="AQ9" s="230"/>
      <c r="AR9" s="231"/>
      <c r="AS9" s="129">
        <f>AVERAGE(L9,AP9)</f>
        <v>1.04</v>
      </c>
      <c r="AT9" s="167"/>
      <c r="AU9" s="130"/>
      <c r="AV9" s="198">
        <f>AVERAGE(AS9:AU11)</f>
        <v>1.0133333333333334</v>
      </c>
    </row>
    <row r="10" spans="1:65" s="2" customFormat="1" ht="39" customHeight="1" x14ac:dyDescent="0.25">
      <c r="A10" s="190"/>
      <c r="B10" s="205"/>
      <c r="C10" s="44" t="s">
        <v>175</v>
      </c>
      <c r="D10" s="19" t="s">
        <v>43</v>
      </c>
      <c r="E10" s="118" t="s">
        <v>192</v>
      </c>
      <c r="F10" s="27" t="s">
        <v>44</v>
      </c>
      <c r="G10" s="219">
        <v>0.93</v>
      </c>
      <c r="H10" s="220"/>
      <c r="I10" s="177"/>
      <c r="J10" s="178"/>
      <c r="K10" s="179"/>
      <c r="L10" s="177"/>
      <c r="M10" s="178"/>
      <c r="N10" s="179"/>
      <c r="O10" s="177"/>
      <c r="P10" s="178"/>
      <c r="Q10" s="179"/>
      <c r="R10" s="177"/>
      <c r="S10" s="178"/>
      <c r="T10" s="179"/>
      <c r="U10" s="177"/>
      <c r="V10" s="178"/>
      <c r="W10" s="179"/>
      <c r="X10" s="129">
        <v>1</v>
      </c>
      <c r="Y10" s="167"/>
      <c r="Z10" s="130"/>
      <c r="AA10" s="177"/>
      <c r="AB10" s="178"/>
      <c r="AC10" s="179"/>
      <c r="AD10" s="177"/>
      <c r="AE10" s="178"/>
      <c r="AF10" s="179"/>
      <c r="AG10" s="177"/>
      <c r="AH10" s="178"/>
      <c r="AI10" s="179"/>
      <c r="AJ10" s="177"/>
      <c r="AK10" s="178"/>
      <c r="AL10" s="179"/>
      <c r="AM10" s="177"/>
      <c r="AN10" s="178"/>
      <c r="AO10" s="179"/>
      <c r="AP10" s="129"/>
      <c r="AQ10" s="167"/>
      <c r="AR10" s="130"/>
      <c r="AS10" s="129">
        <f>AVERAGE(X10,AP10)</f>
        <v>1</v>
      </c>
      <c r="AT10" s="167"/>
      <c r="AU10" s="130"/>
      <c r="AV10" s="198"/>
    </row>
    <row r="11" spans="1:65" s="2" customFormat="1" ht="72" thickBot="1" x14ac:dyDescent="0.3">
      <c r="A11" s="212"/>
      <c r="B11" s="211"/>
      <c r="C11" s="45" t="s">
        <v>41</v>
      </c>
      <c r="D11" s="22" t="s">
        <v>176</v>
      </c>
      <c r="E11" s="119" t="s">
        <v>42</v>
      </c>
      <c r="F11" s="21" t="s">
        <v>46</v>
      </c>
      <c r="G11" s="221">
        <v>1</v>
      </c>
      <c r="H11" s="222"/>
      <c r="I11" s="142"/>
      <c r="J11" s="144"/>
      <c r="K11" s="143"/>
      <c r="L11" s="142"/>
      <c r="M11" s="144"/>
      <c r="N11" s="143"/>
      <c r="O11" s="142">
        <v>1</v>
      </c>
      <c r="P11" s="144"/>
      <c r="Q11" s="143"/>
      <c r="R11" s="142"/>
      <c r="S11" s="144"/>
      <c r="T11" s="143"/>
      <c r="U11" s="142"/>
      <c r="V11" s="144"/>
      <c r="W11" s="143"/>
      <c r="X11" s="142">
        <v>1</v>
      </c>
      <c r="Y11" s="144"/>
      <c r="Z11" s="143"/>
      <c r="AA11" s="142"/>
      <c r="AB11" s="144"/>
      <c r="AC11" s="143"/>
      <c r="AD11" s="142"/>
      <c r="AE11" s="144"/>
      <c r="AF11" s="143"/>
      <c r="AG11" s="142"/>
      <c r="AH11" s="144"/>
      <c r="AI11" s="143"/>
      <c r="AJ11" s="142"/>
      <c r="AK11" s="144"/>
      <c r="AL11" s="143"/>
      <c r="AM11" s="142"/>
      <c r="AN11" s="144"/>
      <c r="AO11" s="143"/>
      <c r="AP11" s="142"/>
      <c r="AQ11" s="144"/>
      <c r="AR11" s="143"/>
      <c r="AS11" s="142">
        <f>AVERAGE(O11,X11,AG11,AP11)</f>
        <v>1</v>
      </c>
      <c r="AT11" s="144"/>
      <c r="AU11" s="143"/>
      <c r="AV11" s="199"/>
    </row>
    <row r="12" spans="1:65" s="7" customFormat="1" ht="55.5" customHeight="1" x14ac:dyDescent="0.25">
      <c r="A12" s="189" t="s">
        <v>30</v>
      </c>
      <c r="B12" s="191" t="s">
        <v>31</v>
      </c>
      <c r="C12" s="46" t="s">
        <v>47</v>
      </c>
      <c r="D12" s="25" t="s">
        <v>227</v>
      </c>
      <c r="E12" s="17" t="s">
        <v>177</v>
      </c>
      <c r="F12" s="20" t="s">
        <v>46</v>
      </c>
      <c r="G12" s="223">
        <v>0.6</v>
      </c>
      <c r="H12" s="224"/>
      <c r="I12" s="145"/>
      <c r="J12" s="146"/>
      <c r="K12" s="147"/>
      <c r="L12" s="145"/>
      <c r="M12" s="146"/>
      <c r="N12" s="147"/>
      <c r="O12" s="126">
        <v>1</v>
      </c>
      <c r="P12" s="126">
        <v>1</v>
      </c>
      <c r="Q12" s="43">
        <f>O12/P12</f>
        <v>1</v>
      </c>
      <c r="R12" s="145"/>
      <c r="S12" s="146"/>
      <c r="T12" s="147"/>
      <c r="U12" s="145"/>
      <c r="V12" s="146"/>
      <c r="W12" s="147"/>
      <c r="X12" s="128">
        <v>1</v>
      </c>
      <c r="Y12" s="128">
        <v>1</v>
      </c>
      <c r="Z12" s="43">
        <f>X12/Y12</f>
        <v>1</v>
      </c>
      <c r="AA12" s="145"/>
      <c r="AB12" s="146"/>
      <c r="AC12" s="147"/>
      <c r="AD12" s="145"/>
      <c r="AE12" s="146"/>
      <c r="AF12" s="147"/>
      <c r="AG12" s="126"/>
      <c r="AH12" s="126"/>
      <c r="AI12" s="43" t="e">
        <f>AG12/AH12</f>
        <v>#DIV/0!</v>
      </c>
      <c r="AJ12" s="145"/>
      <c r="AK12" s="146"/>
      <c r="AL12" s="147"/>
      <c r="AM12" s="145"/>
      <c r="AN12" s="146"/>
      <c r="AO12" s="147"/>
      <c r="AP12" s="125"/>
      <c r="AQ12" s="125"/>
      <c r="AR12" s="125"/>
      <c r="AS12" s="126">
        <f>SUM(O12,X12,AG12,AP12)</f>
        <v>2</v>
      </c>
      <c r="AT12" s="126">
        <f>SUM(P12,Y12,AH12,AQ12)</f>
        <v>2</v>
      </c>
      <c r="AU12" s="43">
        <f>AS12/AT12</f>
        <v>1</v>
      </c>
      <c r="AV12" s="197">
        <f>AVERAGE(AU12,AS13,AS14)</f>
        <v>0.68666666666666665</v>
      </c>
    </row>
    <row r="13" spans="1:65" s="7" customFormat="1" ht="72.75" customHeight="1" x14ac:dyDescent="0.25">
      <c r="A13" s="212"/>
      <c r="B13" s="211"/>
      <c r="C13" s="104" t="s">
        <v>163</v>
      </c>
      <c r="D13" s="105" t="s">
        <v>178</v>
      </c>
      <c r="E13" s="105" t="s">
        <v>164</v>
      </c>
      <c r="F13" s="106" t="s">
        <v>46</v>
      </c>
      <c r="G13" s="215">
        <v>0.8</v>
      </c>
      <c r="H13" s="216"/>
      <c r="I13" s="200"/>
      <c r="J13" s="201"/>
      <c r="K13" s="202"/>
      <c r="L13" s="200"/>
      <c r="M13" s="201"/>
      <c r="N13" s="202"/>
      <c r="O13" s="200">
        <v>0.31</v>
      </c>
      <c r="P13" s="201"/>
      <c r="Q13" s="202"/>
      <c r="R13" s="200"/>
      <c r="S13" s="201"/>
      <c r="T13" s="202"/>
      <c r="U13" s="200"/>
      <c r="V13" s="201"/>
      <c r="W13" s="202"/>
      <c r="X13" s="200">
        <f>63%-O13</f>
        <v>0.32</v>
      </c>
      <c r="Y13" s="201"/>
      <c r="Z13" s="202"/>
      <c r="AA13" s="200"/>
      <c r="AB13" s="201"/>
      <c r="AC13" s="202"/>
      <c r="AD13" s="200"/>
      <c r="AE13" s="201"/>
      <c r="AF13" s="202"/>
      <c r="AG13" s="200"/>
      <c r="AH13" s="201"/>
      <c r="AI13" s="202"/>
      <c r="AJ13" s="200"/>
      <c r="AK13" s="201"/>
      <c r="AL13" s="202"/>
      <c r="AM13" s="200"/>
      <c r="AN13" s="201"/>
      <c r="AO13" s="202"/>
      <c r="AP13" s="200"/>
      <c r="AQ13" s="201"/>
      <c r="AR13" s="202"/>
      <c r="AS13" s="129">
        <f>SUM(O13,X13,AG13,AP13)</f>
        <v>0.63</v>
      </c>
      <c r="AT13" s="167"/>
      <c r="AU13" s="130"/>
      <c r="AV13" s="198"/>
    </row>
    <row r="14" spans="1:65" s="7" customFormat="1" ht="110.25" customHeight="1" thickBot="1" x14ac:dyDescent="0.3">
      <c r="A14" s="213"/>
      <c r="B14" s="214"/>
      <c r="C14" s="47" t="s">
        <v>77</v>
      </c>
      <c r="D14" s="22" t="s">
        <v>233</v>
      </c>
      <c r="E14" s="22" t="s">
        <v>234</v>
      </c>
      <c r="F14" s="23" t="s">
        <v>49</v>
      </c>
      <c r="G14" s="156">
        <v>0.96</v>
      </c>
      <c r="H14" s="157"/>
      <c r="I14" s="142"/>
      <c r="J14" s="144"/>
      <c r="K14" s="143"/>
      <c r="L14" s="142"/>
      <c r="M14" s="144"/>
      <c r="N14" s="143"/>
      <c r="O14" s="142"/>
      <c r="P14" s="144"/>
      <c r="Q14" s="143"/>
      <c r="R14" s="142"/>
      <c r="S14" s="144"/>
      <c r="T14" s="143"/>
      <c r="U14" s="142"/>
      <c r="V14" s="144"/>
      <c r="W14" s="143"/>
      <c r="X14" s="142">
        <v>0.86</v>
      </c>
      <c r="Y14" s="144"/>
      <c r="Z14" s="143"/>
      <c r="AA14" s="142">
        <v>0</v>
      </c>
      <c r="AB14" s="144"/>
      <c r="AC14" s="143"/>
      <c r="AD14" s="142"/>
      <c r="AE14" s="144"/>
      <c r="AF14" s="143"/>
      <c r="AG14" s="142"/>
      <c r="AH14" s="144"/>
      <c r="AI14" s="143"/>
      <c r="AJ14" s="142"/>
      <c r="AK14" s="144"/>
      <c r="AL14" s="143"/>
      <c r="AM14" s="142"/>
      <c r="AN14" s="144"/>
      <c r="AO14" s="143"/>
      <c r="AP14" s="142"/>
      <c r="AQ14" s="144"/>
      <c r="AR14" s="143"/>
      <c r="AS14" s="232">
        <f>AVERAGE(X14,AA14)</f>
        <v>0.43</v>
      </c>
      <c r="AT14" s="233"/>
      <c r="AU14" s="234"/>
      <c r="AV14" s="19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</row>
    <row r="15" spans="1:65" s="5" customFormat="1" ht="57" x14ac:dyDescent="0.25">
      <c r="A15" s="189" t="s">
        <v>19</v>
      </c>
      <c r="B15" s="191" t="s">
        <v>21</v>
      </c>
      <c r="C15" s="127" t="s">
        <v>29</v>
      </c>
      <c r="D15" s="25" t="s">
        <v>72</v>
      </c>
      <c r="E15" s="18" t="s">
        <v>85</v>
      </c>
      <c r="F15" s="24" t="s">
        <v>45</v>
      </c>
      <c r="G15" s="152">
        <v>1</v>
      </c>
      <c r="H15" s="153"/>
      <c r="I15" s="145">
        <v>1</v>
      </c>
      <c r="J15" s="146"/>
      <c r="K15" s="147"/>
      <c r="L15" s="145">
        <v>1</v>
      </c>
      <c r="M15" s="146"/>
      <c r="N15" s="147"/>
      <c r="O15" s="145">
        <v>1</v>
      </c>
      <c r="P15" s="146"/>
      <c r="Q15" s="147"/>
      <c r="R15" s="145">
        <v>1</v>
      </c>
      <c r="S15" s="146"/>
      <c r="T15" s="147"/>
      <c r="U15" s="145">
        <v>0.75</v>
      </c>
      <c r="V15" s="146"/>
      <c r="W15" s="147"/>
      <c r="X15" s="145">
        <v>1</v>
      </c>
      <c r="Y15" s="146"/>
      <c r="Z15" s="147"/>
      <c r="AA15" s="145"/>
      <c r="AB15" s="146"/>
      <c r="AC15" s="147"/>
      <c r="AD15" s="145"/>
      <c r="AE15" s="146"/>
      <c r="AF15" s="147"/>
      <c r="AG15" s="145"/>
      <c r="AH15" s="146"/>
      <c r="AI15" s="147"/>
      <c r="AJ15" s="145"/>
      <c r="AK15" s="146"/>
      <c r="AL15" s="147"/>
      <c r="AM15" s="145"/>
      <c r="AN15" s="146"/>
      <c r="AO15" s="147"/>
      <c r="AP15" s="145"/>
      <c r="AQ15" s="146"/>
      <c r="AR15" s="147"/>
      <c r="AS15" s="131">
        <f t="shared" ref="AS15:AS34" si="0">AVERAGE(I15:AP15)</f>
        <v>0.95833333333333337</v>
      </c>
      <c r="AT15" s="228"/>
      <c r="AU15" s="132"/>
      <c r="AV15" s="193">
        <f>AVERAGE(AS15:AS16)</f>
        <v>0.96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s="6" customFormat="1" ht="57.75" thickBot="1" x14ac:dyDescent="0.3">
      <c r="A16" s="190"/>
      <c r="B16" s="192"/>
      <c r="C16" s="48" t="s">
        <v>20</v>
      </c>
      <c r="D16" s="22" t="s">
        <v>179</v>
      </c>
      <c r="E16" s="18" t="s">
        <v>73</v>
      </c>
      <c r="F16" s="20" t="s">
        <v>45</v>
      </c>
      <c r="G16" s="156">
        <v>1</v>
      </c>
      <c r="H16" s="157"/>
      <c r="I16" s="142">
        <v>0.94</v>
      </c>
      <c r="J16" s="144"/>
      <c r="K16" s="143"/>
      <c r="L16" s="142">
        <v>1</v>
      </c>
      <c r="M16" s="144"/>
      <c r="N16" s="143"/>
      <c r="O16" s="142">
        <v>1</v>
      </c>
      <c r="P16" s="144"/>
      <c r="Q16" s="143"/>
      <c r="R16" s="142">
        <v>1</v>
      </c>
      <c r="S16" s="144"/>
      <c r="T16" s="143"/>
      <c r="U16" s="142">
        <v>0.83</v>
      </c>
      <c r="V16" s="144"/>
      <c r="W16" s="143"/>
      <c r="X16" s="142">
        <v>1</v>
      </c>
      <c r="Y16" s="144"/>
      <c r="Z16" s="143"/>
      <c r="AA16" s="142"/>
      <c r="AB16" s="144"/>
      <c r="AC16" s="143"/>
      <c r="AD16" s="142"/>
      <c r="AE16" s="144"/>
      <c r="AF16" s="143"/>
      <c r="AG16" s="142"/>
      <c r="AH16" s="144"/>
      <c r="AI16" s="143"/>
      <c r="AJ16" s="142"/>
      <c r="AK16" s="144"/>
      <c r="AL16" s="143"/>
      <c r="AM16" s="142"/>
      <c r="AN16" s="144"/>
      <c r="AO16" s="143"/>
      <c r="AP16" s="142"/>
      <c r="AQ16" s="144"/>
      <c r="AR16" s="143"/>
      <c r="AS16" s="142">
        <f t="shared" si="0"/>
        <v>0.96166666666666656</v>
      </c>
      <c r="AT16" s="144"/>
      <c r="AU16" s="143"/>
      <c r="AV16" s="195"/>
    </row>
    <row r="17" spans="1:49" s="7" customFormat="1" ht="126.75" customHeight="1" x14ac:dyDescent="0.25">
      <c r="A17" s="189" t="s">
        <v>32</v>
      </c>
      <c r="B17" s="109" t="s">
        <v>33</v>
      </c>
      <c r="C17" s="26" t="s">
        <v>50</v>
      </c>
      <c r="D17" s="25" t="s">
        <v>180</v>
      </c>
      <c r="E17" s="17" t="s">
        <v>74</v>
      </c>
      <c r="F17" s="8" t="s">
        <v>45</v>
      </c>
      <c r="G17" s="158">
        <v>1</v>
      </c>
      <c r="H17" s="159"/>
      <c r="I17" s="145">
        <v>1</v>
      </c>
      <c r="J17" s="146"/>
      <c r="K17" s="147"/>
      <c r="L17" s="145">
        <v>0.8</v>
      </c>
      <c r="M17" s="146"/>
      <c r="N17" s="147"/>
      <c r="O17" s="145">
        <v>1</v>
      </c>
      <c r="P17" s="146"/>
      <c r="Q17" s="147"/>
      <c r="R17" s="145">
        <v>1</v>
      </c>
      <c r="S17" s="146"/>
      <c r="T17" s="147"/>
      <c r="U17" s="145">
        <v>0.71</v>
      </c>
      <c r="V17" s="146"/>
      <c r="W17" s="147"/>
      <c r="X17" s="145">
        <v>1</v>
      </c>
      <c r="Y17" s="146"/>
      <c r="Z17" s="147"/>
      <c r="AA17" s="145"/>
      <c r="AB17" s="146"/>
      <c r="AC17" s="147"/>
      <c r="AD17" s="145"/>
      <c r="AE17" s="146"/>
      <c r="AF17" s="147"/>
      <c r="AG17" s="145"/>
      <c r="AH17" s="146"/>
      <c r="AI17" s="147"/>
      <c r="AJ17" s="145"/>
      <c r="AK17" s="146"/>
      <c r="AL17" s="147"/>
      <c r="AM17" s="145"/>
      <c r="AN17" s="146"/>
      <c r="AO17" s="147"/>
      <c r="AP17" s="145"/>
      <c r="AQ17" s="146"/>
      <c r="AR17" s="147"/>
      <c r="AS17" s="131">
        <f t="shared" si="0"/>
        <v>0.91833333333333333</v>
      </c>
      <c r="AT17" s="228"/>
      <c r="AU17" s="132"/>
      <c r="AV17" s="108">
        <f>AS17</f>
        <v>0.91833333333333333</v>
      </c>
    </row>
    <row r="18" spans="1:49" s="7" customFormat="1" ht="44.25" customHeight="1" x14ac:dyDescent="0.25">
      <c r="A18" s="190"/>
      <c r="B18" s="186" t="s">
        <v>34</v>
      </c>
      <c r="C18" s="30" t="s">
        <v>51</v>
      </c>
      <c r="D18" s="165" t="s">
        <v>181</v>
      </c>
      <c r="E18" s="165" t="s">
        <v>54</v>
      </c>
      <c r="F18" s="3" t="s">
        <v>45</v>
      </c>
      <c r="G18" s="160">
        <v>1</v>
      </c>
      <c r="H18" s="161"/>
      <c r="I18" s="129">
        <v>1</v>
      </c>
      <c r="J18" s="167"/>
      <c r="K18" s="130"/>
      <c r="L18" s="129">
        <v>1</v>
      </c>
      <c r="M18" s="167"/>
      <c r="N18" s="130"/>
      <c r="O18" s="129">
        <v>1</v>
      </c>
      <c r="P18" s="167"/>
      <c r="Q18" s="130"/>
      <c r="R18" s="129">
        <v>1</v>
      </c>
      <c r="S18" s="167"/>
      <c r="T18" s="130"/>
      <c r="U18" s="129">
        <v>1</v>
      </c>
      <c r="V18" s="167"/>
      <c r="W18" s="130"/>
      <c r="X18" s="129">
        <v>1</v>
      </c>
      <c r="Y18" s="167"/>
      <c r="Z18" s="130"/>
      <c r="AA18" s="129"/>
      <c r="AB18" s="167"/>
      <c r="AC18" s="130"/>
      <c r="AD18" s="129"/>
      <c r="AE18" s="167"/>
      <c r="AF18" s="130"/>
      <c r="AG18" s="129"/>
      <c r="AH18" s="167"/>
      <c r="AI18" s="130"/>
      <c r="AJ18" s="129"/>
      <c r="AK18" s="167"/>
      <c r="AL18" s="130"/>
      <c r="AM18" s="129"/>
      <c r="AN18" s="167"/>
      <c r="AO18" s="130"/>
      <c r="AP18" s="129"/>
      <c r="AQ18" s="167"/>
      <c r="AR18" s="130"/>
      <c r="AS18" s="245">
        <f t="shared" si="0"/>
        <v>1</v>
      </c>
      <c r="AT18" s="246"/>
      <c r="AU18" s="247"/>
      <c r="AV18" s="198">
        <f>AVERAGE(AS18:AS20)</f>
        <v>0.94722222222222208</v>
      </c>
    </row>
    <row r="19" spans="1:49" s="7" customFormat="1" ht="51" customHeight="1" x14ac:dyDescent="0.25">
      <c r="A19" s="190"/>
      <c r="B19" s="187"/>
      <c r="C19" s="29" t="s">
        <v>52</v>
      </c>
      <c r="D19" s="166"/>
      <c r="E19" s="196"/>
      <c r="F19" s="3" t="s">
        <v>45</v>
      </c>
      <c r="G19" s="160">
        <v>1</v>
      </c>
      <c r="H19" s="161"/>
      <c r="I19" s="129">
        <v>0.95</v>
      </c>
      <c r="J19" s="167"/>
      <c r="K19" s="130"/>
      <c r="L19" s="129">
        <v>1</v>
      </c>
      <c r="M19" s="167"/>
      <c r="N19" s="130"/>
      <c r="O19" s="129">
        <v>0.99</v>
      </c>
      <c r="P19" s="167"/>
      <c r="Q19" s="130"/>
      <c r="R19" s="129">
        <v>0.95</v>
      </c>
      <c r="S19" s="167"/>
      <c r="T19" s="130"/>
      <c r="U19" s="129">
        <v>0.93</v>
      </c>
      <c r="V19" s="167"/>
      <c r="W19" s="130"/>
      <c r="X19" s="129">
        <v>1</v>
      </c>
      <c r="Y19" s="167"/>
      <c r="Z19" s="130"/>
      <c r="AA19" s="129"/>
      <c r="AB19" s="167"/>
      <c r="AC19" s="130"/>
      <c r="AD19" s="129"/>
      <c r="AE19" s="167"/>
      <c r="AF19" s="130"/>
      <c r="AG19" s="129"/>
      <c r="AH19" s="167"/>
      <c r="AI19" s="130"/>
      <c r="AJ19" s="129"/>
      <c r="AK19" s="167"/>
      <c r="AL19" s="130"/>
      <c r="AM19" s="129"/>
      <c r="AN19" s="167"/>
      <c r="AO19" s="130"/>
      <c r="AP19" s="129"/>
      <c r="AQ19" s="167"/>
      <c r="AR19" s="130"/>
      <c r="AS19" s="238">
        <f t="shared" si="0"/>
        <v>0.96999999999999986</v>
      </c>
      <c r="AT19" s="238"/>
      <c r="AU19" s="238"/>
      <c r="AV19" s="198"/>
    </row>
    <row r="20" spans="1:49" s="7" customFormat="1" ht="48.75" customHeight="1" thickBot="1" x14ac:dyDescent="0.3">
      <c r="A20" s="225"/>
      <c r="B20" s="188"/>
      <c r="C20" s="29" t="s">
        <v>53</v>
      </c>
      <c r="D20" s="22" t="s">
        <v>182</v>
      </c>
      <c r="E20" s="166"/>
      <c r="F20" s="3" t="s">
        <v>45</v>
      </c>
      <c r="G20" s="162">
        <v>1</v>
      </c>
      <c r="H20" s="163"/>
      <c r="I20" s="142">
        <v>0.83</v>
      </c>
      <c r="J20" s="144"/>
      <c r="K20" s="143"/>
      <c r="L20" s="142">
        <v>0.77</v>
      </c>
      <c r="M20" s="144"/>
      <c r="N20" s="143"/>
      <c r="O20" s="142">
        <v>1</v>
      </c>
      <c r="P20" s="144"/>
      <c r="Q20" s="143"/>
      <c r="R20" s="142">
        <v>0.87</v>
      </c>
      <c r="S20" s="144"/>
      <c r="T20" s="143"/>
      <c r="U20" s="142">
        <v>0.93</v>
      </c>
      <c r="V20" s="144"/>
      <c r="W20" s="143"/>
      <c r="X20" s="142">
        <v>0.83</v>
      </c>
      <c r="Y20" s="144"/>
      <c r="Z20" s="143"/>
      <c r="AA20" s="142"/>
      <c r="AB20" s="144"/>
      <c r="AC20" s="143"/>
      <c r="AD20" s="142"/>
      <c r="AE20" s="144"/>
      <c r="AF20" s="143"/>
      <c r="AG20" s="142"/>
      <c r="AH20" s="144"/>
      <c r="AI20" s="143"/>
      <c r="AJ20" s="142"/>
      <c r="AK20" s="144"/>
      <c r="AL20" s="143"/>
      <c r="AM20" s="142"/>
      <c r="AN20" s="144"/>
      <c r="AO20" s="143"/>
      <c r="AP20" s="142"/>
      <c r="AQ20" s="144"/>
      <c r="AR20" s="143"/>
      <c r="AS20" s="232">
        <f t="shared" si="0"/>
        <v>0.8716666666666667</v>
      </c>
      <c r="AT20" s="233"/>
      <c r="AU20" s="234"/>
      <c r="AV20" s="199"/>
    </row>
    <row r="21" spans="1:49" s="7" customFormat="1" ht="115.5" customHeight="1" x14ac:dyDescent="0.25">
      <c r="A21" s="190" t="s">
        <v>35</v>
      </c>
      <c r="B21" s="206" t="s">
        <v>36</v>
      </c>
      <c r="C21" s="26" t="s">
        <v>55</v>
      </c>
      <c r="D21" s="25" t="s">
        <v>168</v>
      </c>
      <c r="E21" s="17" t="s">
        <v>56</v>
      </c>
      <c r="F21" s="8" t="s">
        <v>45</v>
      </c>
      <c r="G21" s="158">
        <v>1</v>
      </c>
      <c r="H21" s="159"/>
      <c r="I21" s="145">
        <v>1</v>
      </c>
      <c r="J21" s="146"/>
      <c r="K21" s="147"/>
      <c r="L21" s="145">
        <v>1</v>
      </c>
      <c r="M21" s="146"/>
      <c r="N21" s="147"/>
      <c r="O21" s="145">
        <v>1</v>
      </c>
      <c r="P21" s="146"/>
      <c r="Q21" s="147"/>
      <c r="R21" s="145">
        <v>0.94</v>
      </c>
      <c r="S21" s="146"/>
      <c r="T21" s="147"/>
      <c r="U21" s="145">
        <v>0.96499999999999997</v>
      </c>
      <c r="V21" s="146"/>
      <c r="W21" s="147"/>
      <c r="X21" s="145">
        <v>1</v>
      </c>
      <c r="Y21" s="146"/>
      <c r="Z21" s="147"/>
      <c r="AA21" s="145"/>
      <c r="AB21" s="146"/>
      <c r="AC21" s="147"/>
      <c r="AD21" s="145"/>
      <c r="AE21" s="146"/>
      <c r="AF21" s="147"/>
      <c r="AG21" s="145"/>
      <c r="AH21" s="146"/>
      <c r="AI21" s="147"/>
      <c r="AJ21" s="145"/>
      <c r="AK21" s="146"/>
      <c r="AL21" s="147"/>
      <c r="AM21" s="145"/>
      <c r="AN21" s="146"/>
      <c r="AO21" s="147"/>
      <c r="AP21" s="145"/>
      <c r="AQ21" s="146"/>
      <c r="AR21" s="147"/>
      <c r="AS21" s="248">
        <f t="shared" si="0"/>
        <v>0.98416666666666675</v>
      </c>
      <c r="AT21" s="249"/>
      <c r="AU21" s="250"/>
      <c r="AV21" s="197">
        <f>AVERAGE(AS21,AS22,AS23,AU24)</f>
        <v>0.93513333333333326</v>
      </c>
    </row>
    <row r="22" spans="1:49" s="7" customFormat="1" ht="50.25" customHeight="1" x14ac:dyDescent="0.25">
      <c r="A22" s="212"/>
      <c r="B22" s="207"/>
      <c r="C22" s="121" t="s">
        <v>213</v>
      </c>
      <c r="D22" s="19" t="s">
        <v>184</v>
      </c>
      <c r="E22" s="165" t="s">
        <v>75</v>
      </c>
      <c r="F22" s="3" t="s">
        <v>45</v>
      </c>
      <c r="G22" s="164">
        <v>0.99</v>
      </c>
      <c r="H22" s="164"/>
      <c r="I22" s="129">
        <v>1</v>
      </c>
      <c r="J22" s="167"/>
      <c r="K22" s="130"/>
      <c r="L22" s="129">
        <v>1</v>
      </c>
      <c r="M22" s="167"/>
      <c r="N22" s="130"/>
      <c r="O22" s="129">
        <v>1</v>
      </c>
      <c r="P22" s="167"/>
      <c r="Q22" s="130"/>
      <c r="R22" s="129">
        <v>1</v>
      </c>
      <c r="S22" s="167"/>
      <c r="T22" s="130"/>
      <c r="U22" s="129">
        <v>0.94440000000000002</v>
      </c>
      <c r="V22" s="167"/>
      <c r="W22" s="130"/>
      <c r="X22" s="129">
        <v>0.78820000000000001</v>
      </c>
      <c r="Y22" s="167"/>
      <c r="Z22" s="130"/>
      <c r="AA22" s="129"/>
      <c r="AB22" s="167"/>
      <c r="AC22" s="130"/>
      <c r="AD22" s="129"/>
      <c r="AE22" s="167"/>
      <c r="AF22" s="130"/>
      <c r="AG22" s="129"/>
      <c r="AH22" s="167"/>
      <c r="AI22" s="130"/>
      <c r="AJ22" s="129"/>
      <c r="AK22" s="167"/>
      <c r="AL22" s="130"/>
      <c r="AM22" s="129"/>
      <c r="AN22" s="167"/>
      <c r="AO22" s="130"/>
      <c r="AP22" s="129"/>
      <c r="AQ22" s="167"/>
      <c r="AR22" s="130"/>
      <c r="AS22" s="238">
        <f t="shared" si="0"/>
        <v>0.95543333333333325</v>
      </c>
      <c r="AT22" s="238"/>
      <c r="AU22" s="238"/>
      <c r="AV22" s="198"/>
    </row>
    <row r="23" spans="1:49" s="7" customFormat="1" ht="57" x14ac:dyDescent="0.25">
      <c r="A23" s="212"/>
      <c r="B23" s="207"/>
      <c r="C23" s="121" t="s">
        <v>214</v>
      </c>
      <c r="D23" s="19" t="s">
        <v>185</v>
      </c>
      <c r="E23" s="166"/>
      <c r="F23" s="3" t="s">
        <v>45</v>
      </c>
      <c r="G23" s="164">
        <v>0.99</v>
      </c>
      <c r="H23" s="164"/>
      <c r="I23" s="129">
        <v>1</v>
      </c>
      <c r="J23" s="167"/>
      <c r="K23" s="130"/>
      <c r="L23" s="129">
        <v>0.75</v>
      </c>
      <c r="M23" s="167"/>
      <c r="N23" s="130"/>
      <c r="O23" s="129">
        <v>1</v>
      </c>
      <c r="P23" s="167"/>
      <c r="Q23" s="130"/>
      <c r="R23" s="129">
        <v>1</v>
      </c>
      <c r="S23" s="167"/>
      <c r="T23" s="130"/>
      <c r="U23" s="129">
        <v>1</v>
      </c>
      <c r="V23" s="167"/>
      <c r="W23" s="130"/>
      <c r="X23" s="129">
        <v>0.65559999999999996</v>
      </c>
      <c r="Y23" s="167"/>
      <c r="Z23" s="130"/>
      <c r="AA23" s="129"/>
      <c r="AB23" s="167"/>
      <c r="AC23" s="130"/>
      <c r="AD23" s="129"/>
      <c r="AE23" s="167"/>
      <c r="AF23" s="130"/>
      <c r="AG23" s="129"/>
      <c r="AH23" s="167"/>
      <c r="AI23" s="130"/>
      <c r="AJ23" s="129"/>
      <c r="AK23" s="167"/>
      <c r="AL23" s="130"/>
      <c r="AM23" s="129"/>
      <c r="AN23" s="167"/>
      <c r="AO23" s="130"/>
      <c r="AP23" s="129"/>
      <c r="AQ23" s="167"/>
      <c r="AR23" s="130"/>
      <c r="AS23" s="238">
        <f t="shared" si="0"/>
        <v>0.90093333333333325</v>
      </c>
      <c r="AT23" s="238"/>
      <c r="AU23" s="238"/>
      <c r="AV23" s="198"/>
    </row>
    <row r="24" spans="1:49" s="7" customFormat="1" ht="74.25" customHeight="1" thickBot="1" x14ac:dyDescent="0.3">
      <c r="A24" s="212"/>
      <c r="B24" s="207"/>
      <c r="C24" s="30" t="s">
        <v>68</v>
      </c>
      <c r="D24" s="22" t="s">
        <v>183</v>
      </c>
      <c r="E24" s="28" t="s">
        <v>76</v>
      </c>
      <c r="F24" s="3" t="s">
        <v>45</v>
      </c>
      <c r="G24" s="150">
        <v>0.94</v>
      </c>
      <c r="H24" s="151"/>
      <c r="I24" s="116">
        <v>2</v>
      </c>
      <c r="J24" s="116">
        <v>2</v>
      </c>
      <c r="K24" s="14">
        <f>I24/J24</f>
        <v>1</v>
      </c>
      <c r="L24" s="116">
        <v>3</v>
      </c>
      <c r="M24" s="116">
        <v>4</v>
      </c>
      <c r="N24" s="14">
        <f>L24/M24</f>
        <v>0.75</v>
      </c>
      <c r="O24" s="116">
        <v>1</v>
      </c>
      <c r="P24" s="116">
        <v>1</v>
      </c>
      <c r="Q24" s="14">
        <f>O24/P24</f>
        <v>1</v>
      </c>
      <c r="R24" s="116">
        <v>2</v>
      </c>
      <c r="S24" s="116">
        <v>2</v>
      </c>
      <c r="T24" s="14">
        <f>R24/S24</f>
        <v>1</v>
      </c>
      <c r="U24" s="116">
        <v>1</v>
      </c>
      <c r="V24" s="116">
        <v>1</v>
      </c>
      <c r="W24" s="14">
        <f>U24/V24</f>
        <v>1</v>
      </c>
      <c r="X24" s="116">
        <v>0</v>
      </c>
      <c r="Y24" s="116">
        <v>0</v>
      </c>
      <c r="Z24" s="14" t="e">
        <f>X24/Y24</f>
        <v>#DIV/0!</v>
      </c>
      <c r="AA24" s="116"/>
      <c r="AB24" s="116"/>
      <c r="AC24" s="14" t="e">
        <f>AA24/AB24</f>
        <v>#DIV/0!</v>
      </c>
      <c r="AD24" s="116"/>
      <c r="AE24" s="116"/>
      <c r="AF24" s="14" t="e">
        <f>AD24/AE24</f>
        <v>#DIV/0!</v>
      </c>
      <c r="AG24" s="116"/>
      <c r="AH24" s="116"/>
      <c r="AI24" s="14" t="e">
        <f>AG24/AH24</f>
        <v>#DIV/0!</v>
      </c>
      <c r="AJ24" s="116"/>
      <c r="AK24" s="116"/>
      <c r="AL24" s="14" t="e">
        <f>AJ24/AK24</f>
        <v>#DIV/0!</v>
      </c>
      <c r="AM24" s="116"/>
      <c r="AN24" s="116"/>
      <c r="AO24" s="14" t="e">
        <f>AM24/AN24</f>
        <v>#DIV/0!</v>
      </c>
      <c r="AP24" s="116"/>
      <c r="AQ24" s="116"/>
      <c r="AR24" s="14" t="e">
        <f>AP24/AQ24</f>
        <v>#DIV/0!</v>
      </c>
      <c r="AS24" s="116">
        <f>SUM(I24,L24,O24,R24,U24,X24,AA24,AD24,AG24,AJ24,AM24,AP24)</f>
        <v>9</v>
      </c>
      <c r="AT24" s="116">
        <f>SUM(J24,M24,P24,S24,V24,Y24,AB24,AE24,AH24,AK24,AN24,AQ24)</f>
        <v>10</v>
      </c>
      <c r="AU24" s="14">
        <f>AS24/AT24</f>
        <v>0.9</v>
      </c>
      <c r="AV24" s="199"/>
    </row>
    <row r="25" spans="1:49" ht="62.25" customHeight="1" x14ac:dyDescent="0.25">
      <c r="A25" s="189" t="s">
        <v>37</v>
      </c>
      <c r="B25" s="191" t="s">
        <v>38</v>
      </c>
      <c r="C25" s="26" t="s">
        <v>57</v>
      </c>
      <c r="D25" s="25" t="s">
        <v>169</v>
      </c>
      <c r="E25" s="11" t="s">
        <v>186</v>
      </c>
      <c r="F25" s="8" t="s">
        <v>46</v>
      </c>
      <c r="G25" s="152">
        <v>1</v>
      </c>
      <c r="H25" s="153"/>
      <c r="I25" s="145"/>
      <c r="J25" s="146"/>
      <c r="K25" s="147"/>
      <c r="L25" s="145"/>
      <c r="M25" s="146"/>
      <c r="N25" s="147"/>
      <c r="O25" s="145">
        <v>1</v>
      </c>
      <c r="P25" s="146"/>
      <c r="Q25" s="147"/>
      <c r="R25" s="145"/>
      <c r="S25" s="146"/>
      <c r="T25" s="147"/>
      <c r="U25" s="145"/>
      <c r="V25" s="146"/>
      <c r="W25" s="147"/>
      <c r="X25" s="145">
        <v>1</v>
      </c>
      <c r="Y25" s="146"/>
      <c r="Z25" s="147"/>
      <c r="AA25" s="145"/>
      <c r="AB25" s="146"/>
      <c r="AC25" s="147"/>
      <c r="AD25" s="145"/>
      <c r="AE25" s="146"/>
      <c r="AF25" s="147"/>
      <c r="AG25" s="145"/>
      <c r="AH25" s="146"/>
      <c r="AI25" s="147"/>
      <c r="AJ25" s="145"/>
      <c r="AK25" s="146"/>
      <c r="AL25" s="147"/>
      <c r="AM25" s="145"/>
      <c r="AN25" s="146"/>
      <c r="AO25" s="147"/>
      <c r="AP25" s="145"/>
      <c r="AQ25" s="146"/>
      <c r="AR25" s="147"/>
      <c r="AS25" s="131">
        <f t="shared" si="0"/>
        <v>1</v>
      </c>
      <c r="AT25" s="228"/>
      <c r="AU25" s="132"/>
      <c r="AV25" s="193">
        <f>AVERAGE(AS25,AS26,AT27)</f>
        <v>0.99555555555555564</v>
      </c>
    </row>
    <row r="26" spans="1:49" ht="44.25" customHeight="1" x14ac:dyDescent="0.25">
      <c r="A26" s="190"/>
      <c r="B26" s="205"/>
      <c r="C26" s="30" t="s">
        <v>58</v>
      </c>
      <c r="D26" s="19" t="s">
        <v>170</v>
      </c>
      <c r="E26" s="9" t="s">
        <v>59</v>
      </c>
      <c r="F26" s="3" t="s">
        <v>45</v>
      </c>
      <c r="G26" s="154">
        <v>1</v>
      </c>
      <c r="H26" s="155"/>
      <c r="I26" s="129">
        <v>0.99</v>
      </c>
      <c r="J26" s="167"/>
      <c r="K26" s="130"/>
      <c r="L26" s="129">
        <v>0.99</v>
      </c>
      <c r="M26" s="167"/>
      <c r="N26" s="130"/>
      <c r="O26" s="129">
        <v>0.99</v>
      </c>
      <c r="P26" s="167"/>
      <c r="Q26" s="130"/>
      <c r="R26" s="129">
        <v>0.98</v>
      </c>
      <c r="S26" s="167"/>
      <c r="T26" s="130"/>
      <c r="U26" s="129">
        <v>0.99</v>
      </c>
      <c r="V26" s="167"/>
      <c r="W26" s="130"/>
      <c r="X26" s="129">
        <v>0.98</v>
      </c>
      <c r="Y26" s="167"/>
      <c r="Z26" s="130"/>
      <c r="AA26" s="129"/>
      <c r="AB26" s="167"/>
      <c r="AC26" s="130"/>
      <c r="AD26" s="129"/>
      <c r="AE26" s="167"/>
      <c r="AF26" s="130"/>
      <c r="AG26" s="129"/>
      <c r="AH26" s="167"/>
      <c r="AI26" s="130"/>
      <c r="AJ26" s="129"/>
      <c r="AK26" s="167"/>
      <c r="AL26" s="130"/>
      <c r="AM26" s="129"/>
      <c r="AN26" s="167"/>
      <c r="AO26" s="130"/>
      <c r="AP26" s="129"/>
      <c r="AQ26" s="167"/>
      <c r="AR26" s="130"/>
      <c r="AS26" s="129">
        <f t="shared" si="0"/>
        <v>0.98666666666666669</v>
      </c>
      <c r="AT26" s="167"/>
      <c r="AU26" s="130"/>
      <c r="AV26" s="194"/>
    </row>
    <row r="27" spans="1:49" ht="75" customHeight="1" thickBot="1" x14ac:dyDescent="0.3">
      <c r="A27" s="225"/>
      <c r="B27" s="192"/>
      <c r="C27" s="35" t="s">
        <v>82</v>
      </c>
      <c r="D27" s="22" t="s">
        <v>83</v>
      </c>
      <c r="E27" s="41" t="s">
        <v>81</v>
      </c>
      <c r="F27" s="38" t="s">
        <v>45</v>
      </c>
      <c r="G27" s="51" t="s">
        <v>84</v>
      </c>
      <c r="H27" s="51">
        <v>1</v>
      </c>
      <c r="I27" s="116">
        <v>1.58</v>
      </c>
      <c r="J27" s="142">
        <f>IF(I27&lt;=3,100%,0%)</f>
        <v>1</v>
      </c>
      <c r="K27" s="143"/>
      <c r="L27" s="116">
        <v>2.4900000000000002</v>
      </c>
      <c r="M27" s="142">
        <f>IF(L27&lt;=3,100%,0%)</f>
        <v>1</v>
      </c>
      <c r="N27" s="143"/>
      <c r="O27" s="116">
        <v>3.1</v>
      </c>
      <c r="P27" s="142">
        <f>IF(O27&lt;=3,100%,0%)</f>
        <v>0</v>
      </c>
      <c r="Q27" s="143"/>
      <c r="R27" s="116">
        <v>1.48</v>
      </c>
      <c r="S27" s="142">
        <f>IF(R27&lt;=3,100%,0%)</f>
        <v>1</v>
      </c>
      <c r="T27" s="143"/>
      <c r="U27" s="116">
        <v>2.37</v>
      </c>
      <c r="V27" s="142">
        <f>IF(U27&lt;=3,100%,0%)</f>
        <v>1</v>
      </c>
      <c r="W27" s="143"/>
      <c r="X27" s="116">
        <v>3.37</v>
      </c>
      <c r="Y27" s="142">
        <f>IF(X27&lt;=3,100%,0%)</f>
        <v>0</v>
      </c>
      <c r="Z27" s="143"/>
      <c r="AA27" s="116"/>
      <c r="AB27" s="142">
        <f>IF(AA27&lt;=3,100%,0%)</f>
        <v>1</v>
      </c>
      <c r="AC27" s="143"/>
      <c r="AD27" s="116"/>
      <c r="AE27" s="142">
        <f>IF(AD27&lt;=3,100%,0%)</f>
        <v>1</v>
      </c>
      <c r="AF27" s="143"/>
      <c r="AG27" s="116"/>
      <c r="AH27" s="142">
        <f>IF(AG27&lt;=3,100%,0%)</f>
        <v>1</v>
      </c>
      <c r="AI27" s="143"/>
      <c r="AJ27" s="116"/>
      <c r="AK27" s="142">
        <f>IF(AJ27&lt;=3,100%,0%)</f>
        <v>1</v>
      </c>
      <c r="AL27" s="143"/>
      <c r="AM27" s="116"/>
      <c r="AN27" s="142">
        <f>IF(AM27&lt;=3,100%,0%)</f>
        <v>1</v>
      </c>
      <c r="AO27" s="143"/>
      <c r="AP27" s="116"/>
      <c r="AQ27" s="142">
        <f>IF(AP27&lt;=3,100%,0%)</f>
        <v>1</v>
      </c>
      <c r="AR27" s="143"/>
      <c r="AS27" s="116">
        <f>AVERAGE(I27,L27,O27,R27,U27,X27,AA27,AD27,AG27,AJ27,AM27,AP27)</f>
        <v>2.3983333333333334</v>
      </c>
      <c r="AT27" s="142">
        <f>IF(AS27&lt;=3,100%,0%)</f>
        <v>1</v>
      </c>
      <c r="AU27" s="143"/>
      <c r="AV27" s="195"/>
    </row>
    <row r="28" spans="1:49" ht="44.25" customHeight="1" x14ac:dyDescent="0.25">
      <c r="A28" s="189" t="s">
        <v>39</v>
      </c>
      <c r="B28" s="191" t="s">
        <v>187</v>
      </c>
      <c r="C28" s="26" t="s">
        <v>60</v>
      </c>
      <c r="D28" s="25" t="s">
        <v>61</v>
      </c>
      <c r="E28" s="11" t="s">
        <v>200</v>
      </c>
      <c r="F28" s="8" t="s">
        <v>45</v>
      </c>
      <c r="G28" s="49" t="s">
        <v>201</v>
      </c>
      <c r="H28" s="49">
        <v>0.97</v>
      </c>
      <c r="I28" s="13">
        <v>1.04E-2</v>
      </c>
      <c r="J28" s="131">
        <f>100%-I28</f>
        <v>0.98960000000000004</v>
      </c>
      <c r="K28" s="132"/>
      <c r="L28" s="12">
        <v>5.7000000000000002E-2</v>
      </c>
      <c r="M28" s="131">
        <f>100%-L28</f>
        <v>0.94299999999999995</v>
      </c>
      <c r="N28" s="132"/>
      <c r="O28" s="12">
        <v>5.6000000000000001E-2</v>
      </c>
      <c r="P28" s="131">
        <f>100%-O28</f>
        <v>0.94399999999999995</v>
      </c>
      <c r="Q28" s="132"/>
      <c r="R28" s="12">
        <v>0</v>
      </c>
      <c r="S28" s="131">
        <f>100%-R28</f>
        <v>1</v>
      </c>
      <c r="T28" s="132"/>
      <c r="U28" s="12">
        <v>3.0000000000000001E-3</v>
      </c>
      <c r="V28" s="131">
        <f>100%-U28</f>
        <v>0.997</v>
      </c>
      <c r="W28" s="132"/>
      <c r="X28" s="12">
        <v>1.4999999999999999E-2</v>
      </c>
      <c r="Y28" s="131">
        <f>100%-X28</f>
        <v>0.98499999999999999</v>
      </c>
      <c r="Z28" s="132"/>
      <c r="AA28" s="12"/>
      <c r="AB28" s="131">
        <f>100%-AA28</f>
        <v>1</v>
      </c>
      <c r="AC28" s="132"/>
      <c r="AD28" s="12"/>
      <c r="AE28" s="131">
        <f>100%-AD28</f>
        <v>1</v>
      </c>
      <c r="AF28" s="132"/>
      <c r="AG28" s="12"/>
      <c r="AH28" s="131">
        <f>100%-AG28</f>
        <v>1</v>
      </c>
      <c r="AI28" s="132"/>
      <c r="AJ28" s="12"/>
      <c r="AK28" s="131">
        <f>100%-AJ28</f>
        <v>1</v>
      </c>
      <c r="AL28" s="132"/>
      <c r="AM28" s="12"/>
      <c r="AN28" s="131">
        <f>100%-AM28</f>
        <v>1</v>
      </c>
      <c r="AO28" s="132"/>
      <c r="AP28" s="12"/>
      <c r="AQ28" s="131">
        <f>100%-AP28</f>
        <v>1</v>
      </c>
      <c r="AR28" s="132"/>
      <c r="AS28" s="122">
        <f>AVERAGE(I28,L28,O28,R28,U28,X28,AA28,AD28,AG28,AJ28,AM28,AP28)</f>
        <v>2.356666666666667E-2</v>
      </c>
      <c r="AT28" s="131">
        <f>AVERAGE(J28,M28,P28,S28,V28,Y28,AB28,AE28,AH28,AK28,AN28,AQ28)</f>
        <v>0.98821666666666663</v>
      </c>
      <c r="AU28" s="132"/>
      <c r="AV28" s="197">
        <f>AVERAGE(AT28,AS30)</f>
        <v>0.70378575268817201</v>
      </c>
      <c r="AW28" s="122"/>
    </row>
    <row r="29" spans="1:49" ht="42.75" x14ac:dyDescent="0.25">
      <c r="A29" s="190"/>
      <c r="B29" s="205"/>
      <c r="C29" s="29" t="s">
        <v>64</v>
      </c>
      <c r="D29" s="19" t="s">
        <v>212</v>
      </c>
      <c r="E29" s="9" t="s">
        <v>188</v>
      </c>
      <c r="F29" s="3" t="s">
        <v>49</v>
      </c>
      <c r="G29" s="123" t="s">
        <v>228</v>
      </c>
      <c r="H29" s="50">
        <v>0.62</v>
      </c>
      <c r="I29" s="129"/>
      <c r="J29" s="167"/>
      <c r="K29" s="130"/>
      <c r="L29" s="129"/>
      <c r="M29" s="167"/>
      <c r="N29" s="130"/>
      <c r="O29" s="129"/>
      <c r="P29" s="167"/>
      <c r="Q29" s="130"/>
      <c r="R29" s="129"/>
      <c r="S29" s="167"/>
      <c r="T29" s="130"/>
      <c r="U29" s="129"/>
      <c r="V29" s="167"/>
      <c r="W29" s="130"/>
      <c r="X29" s="129"/>
      <c r="Y29" s="167"/>
      <c r="Z29" s="130"/>
      <c r="AA29" s="129"/>
      <c r="AB29" s="167"/>
      <c r="AC29" s="130"/>
      <c r="AD29" s="129"/>
      <c r="AE29" s="167"/>
      <c r="AF29" s="130"/>
      <c r="AG29" s="129"/>
      <c r="AH29" s="167"/>
      <c r="AI29" s="130"/>
      <c r="AJ29" s="129"/>
      <c r="AK29" s="167"/>
      <c r="AL29" s="130"/>
      <c r="AM29" s="129"/>
      <c r="AN29" s="167"/>
      <c r="AO29" s="130"/>
      <c r="AP29" s="10"/>
      <c r="AQ29" s="129">
        <f>100%-AP29</f>
        <v>1</v>
      </c>
      <c r="AR29" s="130"/>
      <c r="AS29" s="305">
        <f>AQ29</f>
        <v>1</v>
      </c>
      <c r="AT29" s="305"/>
      <c r="AU29" s="305"/>
      <c r="AV29" s="198"/>
    </row>
    <row r="30" spans="1:49" ht="60" customHeight="1" x14ac:dyDescent="0.25">
      <c r="A30" s="190"/>
      <c r="B30" s="204"/>
      <c r="C30" s="29" t="s">
        <v>229</v>
      </c>
      <c r="D30" s="110" t="s">
        <v>202</v>
      </c>
      <c r="E30" s="9" t="s">
        <v>71</v>
      </c>
      <c r="F30" s="3" t="s">
        <v>49</v>
      </c>
      <c r="G30" s="154">
        <v>0.9</v>
      </c>
      <c r="H30" s="155"/>
      <c r="I30" s="129">
        <f>2/93</f>
        <v>2.1505376344086023E-2</v>
      </c>
      <c r="J30" s="167"/>
      <c r="K30" s="130"/>
      <c r="L30" s="129">
        <f>5/93</f>
        <v>5.3763440860215055E-2</v>
      </c>
      <c r="M30" s="167"/>
      <c r="N30" s="130"/>
      <c r="O30" s="129">
        <f>3/93</f>
        <v>3.2258064516129031E-2</v>
      </c>
      <c r="P30" s="167"/>
      <c r="Q30" s="130"/>
      <c r="R30" s="129">
        <f>13/93</f>
        <v>0.13978494623655913</v>
      </c>
      <c r="S30" s="167"/>
      <c r="T30" s="130"/>
      <c r="U30" s="129">
        <f>12/93</f>
        <v>0.12903225806451613</v>
      </c>
      <c r="V30" s="167"/>
      <c r="W30" s="130"/>
      <c r="X30" s="129">
        <f>4/93</f>
        <v>4.3010752688172046E-2</v>
      </c>
      <c r="Y30" s="167"/>
      <c r="Z30" s="130"/>
      <c r="AA30" s="129"/>
      <c r="AB30" s="167"/>
      <c r="AC30" s="130"/>
      <c r="AD30" s="129"/>
      <c r="AE30" s="167"/>
      <c r="AF30" s="130"/>
      <c r="AG30" s="129"/>
      <c r="AH30" s="167"/>
      <c r="AI30" s="130"/>
      <c r="AJ30" s="129"/>
      <c r="AK30" s="167"/>
      <c r="AL30" s="130"/>
      <c r="AM30" s="129"/>
      <c r="AN30" s="167"/>
      <c r="AO30" s="130"/>
      <c r="AP30" s="129"/>
      <c r="AQ30" s="167"/>
      <c r="AR30" s="130"/>
      <c r="AS30" s="145">
        <f>SUM(I30:AR30)</f>
        <v>0.41935483870967744</v>
      </c>
      <c r="AT30" s="146"/>
      <c r="AU30" s="147"/>
      <c r="AV30" s="210"/>
    </row>
    <row r="31" spans="1:49" ht="65.25" customHeight="1" x14ac:dyDescent="0.25">
      <c r="A31" s="190"/>
      <c r="B31" s="203" t="s">
        <v>190</v>
      </c>
      <c r="C31" s="29" t="s">
        <v>62</v>
      </c>
      <c r="D31" s="19" t="s">
        <v>203</v>
      </c>
      <c r="E31" s="9" t="s">
        <v>63</v>
      </c>
      <c r="F31" s="3" t="s">
        <v>49</v>
      </c>
      <c r="G31" s="50" t="s">
        <v>231</v>
      </c>
      <c r="H31" s="115">
        <v>0.96</v>
      </c>
      <c r="I31" s="129"/>
      <c r="J31" s="167"/>
      <c r="K31" s="130"/>
      <c r="L31" s="129"/>
      <c r="M31" s="167"/>
      <c r="N31" s="130"/>
      <c r="O31" s="129"/>
      <c r="P31" s="167"/>
      <c r="Q31" s="130"/>
      <c r="R31" s="129"/>
      <c r="S31" s="167"/>
      <c r="T31" s="130"/>
      <c r="U31" s="129"/>
      <c r="V31" s="167"/>
      <c r="W31" s="130"/>
      <c r="X31" s="129"/>
      <c r="Y31" s="167"/>
      <c r="Z31" s="130"/>
      <c r="AA31" s="129"/>
      <c r="AB31" s="167"/>
      <c r="AC31" s="130"/>
      <c r="AD31" s="129"/>
      <c r="AE31" s="167"/>
      <c r="AF31" s="130"/>
      <c r="AG31" s="129"/>
      <c r="AH31" s="167"/>
      <c r="AI31" s="130"/>
      <c r="AJ31" s="129"/>
      <c r="AK31" s="167"/>
      <c r="AL31" s="130"/>
      <c r="AM31" s="129"/>
      <c r="AN31" s="167"/>
      <c r="AO31" s="130"/>
      <c r="AP31" s="10"/>
      <c r="AQ31" s="129">
        <f>100%-AP31</f>
        <v>1</v>
      </c>
      <c r="AR31" s="130"/>
      <c r="AS31" s="306">
        <f>AQ31</f>
        <v>1</v>
      </c>
      <c r="AT31" s="307"/>
      <c r="AU31" s="308"/>
      <c r="AV31" s="208">
        <f>AVERAGE(AS31:AS32)</f>
        <v>0.5</v>
      </c>
    </row>
    <row r="32" spans="1:49" ht="76.5" customHeight="1" x14ac:dyDescent="0.25">
      <c r="A32" s="190"/>
      <c r="B32" s="204"/>
      <c r="C32" s="29" t="s">
        <v>191</v>
      </c>
      <c r="D32" s="110" t="s">
        <v>202</v>
      </c>
      <c r="E32" s="9" t="s">
        <v>204</v>
      </c>
      <c r="F32" s="3" t="s">
        <v>49</v>
      </c>
      <c r="G32" s="154">
        <v>0.8</v>
      </c>
      <c r="H32" s="155"/>
      <c r="I32" s="129"/>
      <c r="J32" s="167"/>
      <c r="K32" s="130"/>
      <c r="L32" s="129"/>
      <c r="M32" s="167"/>
      <c r="N32" s="130"/>
      <c r="O32" s="129"/>
      <c r="P32" s="167"/>
      <c r="Q32" s="130"/>
      <c r="R32" s="129"/>
      <c r="S32" s="167"/>
      <c r="T32" s="130"/>
      <c r="U32" s="129"/>
      <c r="V32" s="167"/>
      <c r="W32" s="130"/>
      <c r="X32" s="129"/>
      <c r="Y32" s="167"/>
      <c r="Z32" s="130"/>
      <c r="AA32" s="129"/>
      <c r="AB32" s="167"/>
      <c r="AC32" s="130"/>
      <c r="AD32" s="129"/>
      <c r="AE32" s="167"/>
      <c r="AF32" s="130"/>
      <c r="AG32" s="129"/>
      <c r="AH32" s="167"/>
      <c r="AI32" s="130"/>
      <c r="AJ32" s="129"/>
      <c r="AK32" s="167"/>
      <c r="AL32" s="130"/>
      <c r="AM32" s="129"/>
      <c r="AN32" s="167"/>
      <c r="AO32" s="130"/>
      <c r="AP32" s="129"/>
      <c r="AQ32" s="167"/>
      <c r="AR32" s="130"/>
      <c r="AS32" s="305">
        <f>AP32</f>
        <v>0</v>
      </c>
      <c r="AT32" s="305"/>
      <c r="AU32" s="305"/>
      <c r="AV32" s="209"/>
    </row>
    <row r="33" spans="1:48" ht="120.75" customHeight="1" thickBot="1" x14ac:dyDescent="0.3">
      <c r="A33" s="190"/>
      <c r="B33" s="37" t="s">
        <v>48</v>
      </c>
      <c r="C33" s="29" t="s">
        <v>173</v>
      </c>
      <c r="D33" s="19" t="s">
        <v>205</v>
      </c>
      <c r="E33" s="9" t="s">
        <v>172</v>
      </c>
      <c r="F33" s="3" t="s">
        <v>49</v>
      </c>
      <c r="G33" s="156">
        <v>0.7</v>
      </c>
      <c r="H33" s="157"/>
      <c r="I33" s="142"/>
      <c r="J33" s="144"/>
      <c r="K33" s="143"/>
      <c r="L33" s="142"/>
      <c r="M33" s="144"/>
      <c r="N33" s="143"/>
      <c r="O33" s="142"/>
      <c r="P33" s="144"/>
      <c r="Q33" s="143"/>
      <c r="R33" s="142"/>
      <c r="S33" s="144"/>
      <c r="T33" s="143"/>
      <c r="U33" s="142"/>
      <c r="V33" s="144"/>
      <c r="W33" s="143"/>
      <c r="X33" s="142"/>
      <c r="Y33" s="144"/>
      <c r="Z33" s="143"/>
      <c r="AA33" s="142"/>
      <c r="AB33" s="144"/>
      <c r="AC33" s="143"/>
      <c r="AD33" s="142"/>
      <c r="AE33" s="144"/>
      <c r="AF33" s="143"/>
      <c r="AG33" s="142"/>
      <c r="AH33" s="144"/>
      <c r="AI33" s="143"/>
      <c r="AJ33" s="142"/>
      <c r="AK33" s="144"/>
      <c r="AL33" s="143"/>
      <c r="AM33" s="142"/>
      <c r="AN33" s="144"/>
      <c r="AO33" s="143"/>
      <c r="AP33" s="142"/>
      <c r="AQ33" s="144"/>
      <c r="AR33" s="143"/>
      <c r="AS33" s="309">
        <f>AP33</f>
        <v>0</v>
      </c>
      <c r="AT33" s="310"/>
      <c r="AU33" s="311"/>
      <c r="AV33" s="124">
        <f>AS33</f>
        <v>0</v>
      </c>
    </row>
    <row r="34" spans="1:48" ht="120" customHeight="1" thickBot="1" x14ac:dyDescent="0.3">
      <c r="A34" s="31" t="s">
        <v>40</v>
      </c>
      <c r="B34" s="34" t="s">
        <v>171</v>
      </c>
      <c r="C34" s="36" t="s">
        <v>65</v>
      </c>
      <c r="D34" s="32" t="s">
        <v>215</v>
      </c>
      <c r="E34" s="32" t="s">
        <v>66</v>
      </c>
      <c r="F34" s="33" t="s">
        <v>45</v>
      </c>
      <c r="G34" s="148">
        <v>0.85</v>
      </c>
      <c r="H34" s="149"/>
      <c r="I34" s="145">
        <v>0.86</v>
      </c>
      <c r="J34" s="146"/>
      <c r="K34" s="147"/>
      <c r="L34" s="145">
        <v>0.91</v>
      </c>
      <c r="M34" s="146"/>
      <c r="N34" s="147"/>
      <c r="O34" s="145">
        <v>0.9</v>
      </c>
      <c r="P34" s="146"/>
      <c r="Q34" s="147"/>
      <c r="R34" s="145">
        <v>0.92</v>
      </c>
      <c r="S34" s="146"/>
      <c r="T34" s="147"/>
      <c r="U34" s="145">
        <v>0.87</v>
      </c>
      <c r="V34" s="146"/>
      <c r="W34" s="147"/>
      <c r="X34" s="145">
        <v>0.81</v>
      </c>
      <c r="Y34" s="146"/>
      <c r="Z34" s="147"/>
      <c r="AA34" s="145"/>
      <c r="AB34" s="146"/>
      <c r="AC34" s="147"/>
      <c r="AD34" s="145"/>
      <c r="AE34" s="146"/>
      <c r="AF34" s="147"/>
      <c r="AG34" s="145"/>
      <c r="AH34" s="146"/>
      <c r="AI34" s="147"/>
      <c r="AJ34" s="145"/>
      <c r="AK34" s="146"/>
      <c r="AL34" s="147"/>
      <c r="AM34" s="145"/>
      <c r="AN34" s="146"/>
      <c r="AO34" s="147"/>
      <c r="AP34" s="145"/>
      <c r="AQ34" s="146"/>
      <c r="AR34" s="147"/>
      <c r="AS34" s="133">
        <f t="shared" si="0"/>
        <v>0.8783333333333333</v>
      </c>
      <c r="AT34" s="134"/>
      <c r="AU34" s="135"/>
      <c r="AV34" s="42">
        <f>AVERAGE(AS34:AS34)</f>
        <v>0.8783333333333333</v>
      </c>
    </row>
    <row r="35" spans="1:48" ht="57.75" thickBot="1" x14ac:dyDescent="0.3">
      <c r="A35" s="31" t="s">
        <v>78</v>
      </c>
      <c r="B35" s="34" t="s">
        <v>235</v>
      </c>
      <c r="C35" s="40" t="s">
        <v>206</v>
      </c>
      <c r="D35" s="32" t="s">
        <v>158</v>
      </c>
      <c r="E35" s="32" t="s">
        <v>79</v>
      </c>
      <c r="F35" s="33" t="s">
        <v>49</v>
      </c>
      <c r="G35" s="148">
        <f>AVERAGE(AVERAGE(G9:H11),AVERAGE(G12:H14),AVERAGE(G15:H16),AVERAGE(G18:H20),G17,AVERAGE(G21:H24), AVERAGE(G25,G26,H27),AVERAGE(H28,H29,G30),AVERAGE(H31,G32),G33,G34)</f>
        <v>0.90484848484848479</v>
      </c>
      <c r="H35" s="149"/>
      <c r="I35" s="133" t="s">
        <v>232</v>
      </c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5"/>
      <c r="AV35" s="42">
        <f>AVERAGE(AV9,AV12,AV15,AV17,AV18,AV21,AV25,AV28,AV34)</f>
        <v>0.89315150338510563</v>
      </c>
    </row>
    <row r="36" spans="1:48" ht="57.75" thickBot="1" x14ac:dyDescent="0.3">
      <c r="A36" s="31" t="s">
        <v>78</v>
      </c>
      <c r="B36" s="34" t="s">
        <v>235</v>
      </c>
      <c r="C36" s="40" t="s">
        <v>206</v>
      </c>
      <c r="D36" s="32" t="s">
        <v>158</v>
      </c>
      <c r="E36" s="32" t="s">
        <v>79</v>
      </c>
      <c r="F36" s="33" t="s">
        <v>49</v>
      </c>
      <c r="G36" s="148">
        <v>0.88</v>
      </c>
      <c r="H36" s="149"/>
      <c r="I36" s="133" t="s">
        <v>80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5"/>
      <c r="AV36" s="42">
        <v>0.88</v>
      </c>
    </row>
  </sheetData>
  <mergeCells count="401">
    <mergeCell ref="AS30:AU30"/>
    <mergeCell ref="AS31:AU31"/>
    <mergeCell ref="AS32:AU32"/>
    <mergeCell ref="AS33:AU33"/>
    <mergeCell ref="AS34:AU34"/>
    <mergeCell ref="AS17:AU17"/>
    <mergeCell ref="AS18:AU18"/>
    <mergeCell ref="AS19:AU19"/>
    <mergeCell ref="AS20:AU20"/>
    <mergeCell ref="AS21:AU21"/>
    <mergeCell ref="AS22:AU22"/>
    <mergeCell ref="AS23:AU23"/>
    <mergeCell ref="AS25:AU25"/>
    <mergeCell ref="AT28:AU28"/>
    <mergeCell ref="AS11:AU11"/>
    <mergeCell ref="AS13:AU13"/>
    <mergeCell ref="AS14:AU14"/>
    <mergeCell ref="AS8:AU8"/>
    <mergeCell ref="AS15:AU15"/>
    <mergeCell ref="AS16:AU16"/>
    <mergeCell ref="AS26:AU26"/>
    <mergeCell ref="AS29:AU29"/>
    <mergeCell ref="A4:C4"/>
    <mergeCell ref="A5:C5"/>
    <mergeCell ref="D4:E4"/>
    <mergeCell ref="D5:E5"/>
    <mergeCell ref="AI4:AV4"/>
    <mergeCell ref="AI5:AV5"/>
    <mergeCell ref="F4:T4"/>
    <mergeCell ref="F5:T5"/>
    <mergeCell ref="AS10:AU10"/>
    <mergeCell ref="B28:B30"/>
    <mergeCell ref="O10:Q10"/>
    <mergeCell ref="R10:T10"/>
    <mergeCell ref="U10:W10"/>
    <mergeCell ref="O8:Q8"/>
    <mergeCell ref="C7:G7"/>
    <mergeCell ref="G14:H14"/>
    <mergeCell ref="AM12:AO12"/>
    <mergeCell ref="I13:K13"/>
    <mergeCell ref="L13:N13"/>
    <mergeCell ref="O13:Q13"/>
    <mergeCell ref="R13:T13"/>
    <mergeCell ref="U13:W13"/>
    <mergeCell ref="X13:Z13"/>
    <mergeCell ref="AA13:AC13"/>
    <mergeCell ref="AJ9:AL9"/>
    <mergeCell ref="AM9:AO9"/>
    <mergeCell ref="I9:K9"/>
    <mergeCell ref="L9:N9"/>
    <mergeCell ref="O9:Q9"/>
    <mergeCell ref="R9:T9"/>
    <mergeCell ref="U9:W9"/>
    <mergeCell ref="I10:K10"/>
    <mergeCell ref="L10:N10"/>
    <mergeCell ref="I12:K12"/>
    <mergeCell ref="L12:N12"/>
    <mergeCell ref="I7:AV7"/>
    <mergeCell ref="R8:T8"/>
    <mergeCell ref="U8:W8"/>
    <mergeCell ref="X8:Z8"/>
    <mergeCell ref="AA8:AC8"/>
    <mergeCell ref="AD8:AF8"/>
    <mergeCell ref="AG8:AI8"/>
    <mergeCell ref="AJ8:AL8"/>
    <mergeCell ref="X9:Z9"/>
    <mergeCell ref="AA9:AC9"/>
    <mergeCell ref="AD9:AF9"/>
    <mergeCell ref="AG9:AI9"/>
    <mergeCell ref="AP9:AR9"/>
    <mergeCell ref="AS9:AU9"/>
    <mergeCell ref="A28:A33"/>
    <mergeCell ref="AV9:AV11"/>
    <mergeCell ref="AV12:AV14"/>
    <mergeCell ref="A25:A27"/>
    <mergeCell ref="A21:A24"/>
    <mergeCell ref="A17:A20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AJ17:AL17"/>
    <mergeCell ref="L18:N18"/>
    <mergeCell ref="O18:Q18"/>
    <mergeCell ref="R18:T18"/>
    <mergeCell ref="U18:W18"/>
    <mergeCell ref="AM17:AO17"/>
    <mergeCell ref="AP17:AR17"/>
    <mergeCell ref="AJ18:AL18"/>
    <mergeCell ref="I18:K18"/>
    <mergeCell ref="B9:B11"/>
    <mergeCell ref="A12:A14"/>
    <mergeCell ref="B12:B14"/>
    <mergeCell ref="G13:H13"/>
    <mergeCell ref="A9:A11"/>
    <mergeCell ref="G9:H9"/>
    <mergeCell ref="G10:H10"/>
    <mergeCell ref="G11:H11"/>
    <mergeCell ref="G12:H12"/>
    <mergeCell ref="B25:B27"/>
    <mergeCell ref="B21:B24"/>
    <mergeCell ref="AP14:AR14"/>
    <mergeCell ref="AM15:AO15"/>
    <mergeCell ref="AP15:AR15"/>
    <mergeCell ref="I16:K16"/>
    <mergeCell ref="L16:N16"/>
    <mergeCell ref="O16:Q16"/>
    <mergeCell ref="AV31:AV32"/>
    <mergeCell ref="I32:K32"/>
    <mergeCell ref="L32:N32"/>
    <mergeCell ref="O32:Q32"/>
    <mergeCell ref="R32:T32"/>
    <mergeCell ref="AM18:AO18"/>
    <mergeCell ref="AG21:AI21"/>
    <mergeCell ref="AJ21:AL21"/>
    <mergeCell ref="AM21:AO21"/>
    <mergeCell ref="AP21:AR21"/>
    <mergeCell ref="AM29:AO29"/>
    <mergeCell ref="AP30:AR30"/>
    <mergeCell ref="AV18:AV20"/>
    <mergeCell ref="AV28:AV30"/>
    <mergeCell ref="AV15:AV16"/>
    <mergeCell ref="R16:T16"/>
    <mergeCell ref="B31:B32"/>
    <mergeCell ref="U32:W32"/>
    <mergeCell ref="X32:Z32"/>
    <mergeCell ref="AA32:AC32"/>
    <mergeCell ref="AD32:AF32"/>
    <mergeCell ref="AG32:AI32"/>
    <mergeCell ref="AJ32:AL32"/>
    <mergeCell ref="AM32:AO32"/>
    <mergeCell ref="AP32:AR32"/>
    <mergeCell ref="B18:B20"/>
    <mergeCell ref="A15:A16"/>
    <mergeCell ref="B15:B16"/>
    <mergeCell ref="AV25:AV27"/>
    <mergeCell ref="E18:E20"/>
    <mergeCell ref="AV21:AV24"/>
    <mergeCell ref="AD10:AF10"/>
    <mergeCell ref="AG10:AI10"/>
    <mergeCell ref="AJ10:AL10"/>
    <mergeCell ref="AD13:AF13"/>
    <mergeCell ref="AG13:AI13"/>
    <mergeCell ref="AJ13:AL13"/>
    <mergeCell ref="AM13:AO13"/>
    <mergeCell ref="AP13:AR13"/>
    <mergeCell ref="AA12:AC12"/>
    <mergeCell ref="AD12:AF12"/>
    <mergeCell ref="AJ12:AL12"/>
    <mergeCell ref="R12:T12"/>
    <mergeCell ref="U12:W12"/>
    <mergeCell ref="AM14:AO14"/>
    <mergeCell ref="AM16:AO16"/>
    <mergeCell ref="I14:K14"/>
    <mergeCell ref="L14:N14"/>
    <mergeCell ref="O14:Q14"/>
    <mergeCell ref="A2:AV3"/>
    <mergeCell ref="I11:K11"/>
    <mergeCell ref="L11:N11"/>
    <mergeCell ref="O11:Q11"/>
    <mergeCell ref="R11:T11"/>
    <mergeCell ref="U11:W11"/>
    <mergeCell ref="X11:Z11"/>
    <mergeCell ref="AA11:AC11"/>
    <mergeCell ref="AD11:AF11"/>
    <mergeCell ref="AG11:AI11"/>
    <mergeCell ref="AJ11:AL11"/>
    <mergeCell ref="AM11:AO11"/>
    <mergeCell ref="AP11:AR11"/>
    <mergeCell ref="AM8:AO8"/>
    <mergeCell ref="AP8:AR8"/>
    <mergeCell ref="AM10:AO10"/>
    <mergeCell ref="AP10:AR10"/>
    <mergeCell ref="X10:Z10"/>
    <mergeCell ref="AA10:AC10"/>
    <mergeCell ref="A7:A8"/>
    <mergeCell ref="B7:B8"/>
    <mergeCell ref="I8:K8"/>
    <mergeCell ref="L8:N8"/>
    <mergeCell ref="G8:H8"/>
    <mergeCell ref="AP16:AR16"/>
    <mergeCell ref="X15:Z15"/>
    <mergeCell ref="AA15:AC15"/>
    <mergeCell ref="AD15:AF15"/>
    <mergeCell ref="AG15:AI15"/>
    <mergeCell ref="AJ15:AL15"/>
    <mergeCell ref="I15:K15"/>
    <mergeCell ref="L15:N15"/>
    <mergeCell ref="O15:Q15"/>
    <mergeCell ref="R15:T15"/>
    <mergeCell ref="U15:W15"/>
    <mergeCell ref="U16:W16"/>
    <mergeCell ref="X16:Z16"/>
    <mergeCell ref="AA16:AC16"/>
    <mergeCell ref="AD16:AF16"/>
    <mergeCell ref="AG16:AI16"/>
    <mergeCell ref="AJ16:AL16"/>
    <mergeCell ref="AA14:AC14"/>
    <mergeCell ref="AD14:AF14"/>
    <mergeCell ref="AG14:AI14"/>
    <mergeCell ref="AJ14:AL14"/>
    <mergeCell ref="R14:T14"/>
    <mergeCell ref="U14:W14"/>
    <mergeCell ref="X14:Z14"/>
    <mergeCell ref="AP18:AR18"/>
    <mergeCell ref="I19:K19"/>
    <mergeCell ref="L19:N19"/>
    <mergeCell ref="O19:Q19"/>
    <mergeCell ref="R19:T19"/>
    <mergeCell ref="U19:W19"/>
    <mergeCell ref="X19:Z19"/>
    <mergeCell ref="AA19:AC19"/>
    <mergeCell ref="AD19:AF19"/>
    <mergeCell ref="AG19:AI19"/>
    <mergeCell ref="AJ19:AL19"/>
    <mergeCell ref="AM19:AO19"/>
    <mergeCell ref="AP19:AR19"/>
    <mergeCell ref="X18:Z18"/>
    <mergeCell ref="AA18:AC18"/>
    <mergeCell ref="AD18:AF18"/>
    <mergeCell ref="AG18:AI18"/>
    <mergeCell ref="X20:Z20"/>
    <mergeCell ref="AA20:AC20"/>
    <mergeCell ref="AD20:AF20"/>
    <mergeCell ref="AG20:AI20"/>
    <mergeCell ref="AM22:AO22"/>
    <mergeCell ref="AP22:AR22"/>
    <mergeCell ref="AJ20:AL20"/>
    <mergeCell ref="AM20:AO20"/>
    <mergeCell ref="AP20:AR20"/>
    <mergeCell ref="AA21:AC21"/>
    <mergeCell ref="AD21:AF21"/>
    <mergeCell ref="X22:Z22"/>
    <mergeCell ref="AA22:AC22"/>
    <mergeCell ref="AD22:AF22"/>
    <mergeCell ref="AG22:AI22"/>
    <mergeCell ref="AJ29:AL29"/>
    <mergeCell ref="R25:T25"/>
    <mergeCell ref="U25:W25"/>
    <mergeCell ref="S27:T27"/>
    <mergeCell ref="V27:W27"/>
    <mergeCell ref="Y27:Z27"/>
    <mergeCell ref="AB27:AC27"/>
    <mergeCell ref="AE27:AF27"/>
    <mergeCell ref="AH27:AI27"/>
    <mergeCell ref="AK27:AL27"/>
    <mergeCell ref="R29:T29"/>
    <mergeCell ref="U29:W29"/>
    <mergeCell ref="X29:Z29"/>
    <mergeCell ref="U26:W26"/>
    <mergeCell ref="X26:Z26"/>
    <mergeCell ref="AA26:AC26"/>
    <mergeCell ref="AD26:AF26"/>
    <mergeCell ref="AG26:AI26"/>
    <mergeCell ref="R26:T26"/>
    <mergeCell ref="AA29:AC29"/>
    <mergeCell ref="AD29:AF29"/>
    <mergeCell ref="AG29:AI29"/>
    <mergeCell ref="AM23:AO23"/>
    <mergeCell ref="AP23:AR23"/>
    <mergeCell ref="AJ22:AL22"/>
    <mergeCell ref="AA23:AC23"/>
    <mergeCell ref="AD23:AF23"/>
    <mergeCell ref="AG23:AI23"/>
    <mergeCell ref="AJ23:AL23"/>
    <mergeCell ref="AJ25:AL25"/>
    <mergeCell ref="I26:K26"/>
    <mergeCell ref="L26:N26"/>
    <mergeCell ref="O26:Q26"/>
    <mergeCell ref="AM25:AO25"/>
    <mergeCell ref="AP25:AR25"/>
    <mergeCell ref="AJ26:AL26"/>
    <mergeCell ref="AM26:AO26"/>
    <mergeCell ref="AP26:AR26"/>
    <mergeCell ref="X25:Z25"/>
    <mergeCell ref="AA25:AC25"/>
    <mergeCell ref="AD25:AF25"/>
    <mergeCell ref="AG25:AI25"/>
    <mergeCell ref="R33:T33"/>
    <mergeCell ref="R31:T31"/>
    <mergeCell ref="I29:K29"/>
    <mergeCell ref="I25:K25"/>
    <mergeCell ref="I31:K31"/>
    <mergeCell ref="I33:K33"/>
    <mergeCell ref="L33:N33"/>
    <mergeCell ref="O33:Q33"/>
    <mergeCell ref="L31:N31"/>
    <mergeCell ref="O31:Q31"/>
    <mergeCell ref="L29:N29"/>
    <mergeCell ref="O29:Q29"/>
    <mergeCell ref="L25:N25"/>
    <mergeCell ref="O25:Q25"/>
    <mergeCell ref="J27:K27"/>
    <mergeCell ref="M27:N27"/>
    <mergeCell ref="P27:Q27"/>
    <mergeCell ref="I30:K30"/>
    <mergeCell ref="L30:N30"/>
    <mergeCell ref="O30:Q30"/>
    <mergeCell ref="R30:T30"/>
    <mergeCell ref="U30:W30"/>
    <mergeCell ref="AM30:AO30"/>
    <mergeCell ref="U31:W31"/>
    <mergeCell ref="X31:Z31"/>
    <mergeCell ref="AA31:AC31"/>
    <mergeCell ref="AD31:AF31"/>
    <mergeCell ref="AG31:AI31"/>
    <mergeCell ref="AJ31:AL31"/>
    <mergeCell ref="AP34:AR34"/>
    <mergeCell ref="U33:W33"/>
    <mergeCell ref="X33:Z33"/>
    <mergeCell ref="AA33:AC33"/>
    <mergeCell ref="AD33:AF33"/>
    <mergeCell ref="AG33:AI33"/>
    <mergeCell ref="AM31:AO31"/>
    <mergeCell ref="X30:Z30"/>
    <mergeCell ref="AA30:AC30"/>
    <mergeCell ref="AD30:AF30"/>
    <mergeCell ref="AG30:AI30"/>
    <mergeCell ref="AJ30:AL30"/>
    <mergeCell ref="AJ33:AL33"/>
    <mergeCell ref="AM33:AO33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D18:D19"/>
    <mergeCell ref="E22:E23"/>
    <mergeCell ref="I23:K23"/>
    <mergeCell ref="L23:N23"/>
    <mergeCell ref="O23:Q23"/>
    <mergeCell ref="R23:T23"/>
    <mergeCell ref="U23:W23"/>
    <mergeCell ref="X23:Z23"/>
    <mergeCell ref="I22:K22"/>
    <mergeCell ref="I20:K20"/>
    <mergeCell ref="L20:N20"/>
    <mergeCell ref="O20:Q20"/>
    <mergeCell ref="R20:T20"/>
    <mergeCell ref="U20:W20"/>
    <mergeCell ref="L22:N22"/>
    <mergeCell ref="O22:Q22"/>
    <mergeCell ref="R22:T22"/>
    <mergeCell ref="I21:K21"/>
    <mergeCell ref="L21:N21"/>
    <mergeCell ref="O21:Q21"/>
    <mergeCell ref="R21:T21"/>
    <mergeCell ref="U21:W21"/>
    <mergeCell ref="X21:Z21"/>
    <mergeCell ref="U22:W22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36:H36"/>
    <mergeCell ref="G24:H24"/>
    <mergeCell ref="G25:H25"/>
    <mergeCell ref="G26:H26"/>
    <mergeCell ref="G30:H30"/>
    <mergeCell ref="G32:H32"/>
    <mergeCell ref="G33:H33"/>
    <mergeCell ref="G34:H34"/>
    <mergeCell ref="G35:H35"/>
    <mergeCell ref="AQ29:AR29"/>
    <mergeCell ref="AQ31:AR31"/>
    <mergeCell ref="P28:Q28"/>
    <mergeCell ref="I35:AU35"/>
    <mergeCell ref="I36:AU36"/>
    <mergeCell ref="U4:AH4"/>
    <mergeCell ref="U5:AH5"/>
    <mergeCell ref="AN27:AO27"/>
    <mergeCell ref="AQ27:AR27"/>
    <mergeCell ref="AT27:AU27"/>
    <mergeCell ref="J28:K28"/>
    <mergeCell ref="M28:N28"/>
    <mergeCell ref="S28:T28"/>
    <mergeCell ref="V28:W28"/>
    <mergeCell ref="Y28:Z28"/>
    <mergeCell ref="AB28:AC28"/>
    <mergeCell ref="AE28:AF28"/>
    <mergeCell ref="AH28:AI28"/>
    <mergeCell ref="AK28:AL28"/>
    <mergeCell ref="AN28:AO28"/>
    <mergeCell ref="AQ28:AR28"/>
    <mergeCell ref="AP33:AR33"/>
    <mergeCell ref="I34:K34"/>
    <mergeCell ref="L34:N34"/>
  </mergeCells>
  <pageMargins left="0.7" right="0.7" top="0.75" bottom="0.75" header="0.3" footer="0.3"/>
  <pageSetup scale="18" orientation="portrait" r:id="rId1"/>
  <ignoredErrors>
    <ignoredError sqref="AS30 AS15:AS23 AS34 AS25:AS2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topLeftCell="A22" zoomScaleNormal="100" zoomScaleSheetLayoutView="100" workbookViewId="0">
      <selection activeCell="G15" sqref="G15"/>
    </sheetView>
  </sheetViews>
  <sheetFormatPr baseColWidth="10" defaultRowHeight="15" x14ac:dyDescent="0.25"/>
  <cols>
    <col min="1" max="1" width="20.42578125" customWidth="1"/>
    <col min="2" max="2" width="36.85546875" customWidth="1"/>
    <col min="3" max="3" width="38.42578125" customWidth="1"/>
    <col min="4" max="4" width="19.42578125" customWidth="1"/>
    <col min="5" max="5" width="17.7109375" customWidth="1"/>
    <col min="6" max="6" width="23" customWidth="1"/>
    <col min="7" max="7" width="25.28515625" customWidth="1"/>
  </cols>
  <sheetData>
    <row r="1" spans="1:14" ht="48.75" customHeight="1" thickBot="1" x14ac:dyDescent="0.3">
      <c r="A1" s="283" t="s">
        <v>86</v>
      </c>
      <c r="B1" s="283"/>
      <c r="C1" s="283"/>
      <c r="D1" s="283"/>
      <c r="E1" s="283"/>
      <c r="F1" s="283"/>
      <c r="G1" s="283"/>
    </row>
    <row r="2" spans="1:14" ht="33" customHeight="1" thickBot="1" x14ac:dyDescent="0.3">
      <c r="A2" s="52" t="s">
        <v>87</v>
      </c>
      <c r="B2" s="53" t="s">
        <v>88</v>
      </c>
      <c r="C2" s="52" t="s">
        <v>89</v>
      </c>
      <c r="D2" s="283" t="s">
        <v>90</v>
      </c>
      <c r="E2" s="283"/>
      <c r="F2" s="283" t="s">
        <v>91</v>
      </c>
      <c r="G2" s="283"/>
    </row>
    <row r="3" spans="1:14" ht="29.25" customHeight="1" thickBot="1" x14ac:dyDescent="0.3">
      <c r="A3" s="54" t="s">
        <v>217</v>
      </c>
      <c r="B3" s="55">
        <v>43266</v>
      </c>
      <c r="C3" s="55">
        <v>43794</v>
      </c>
      <c r="D3" s="284">
        <v>3</v>
      </c>
      <c r="E3" s="284"/>
      <c r="F3" s="284" t="s">
        <v>92</v>
      </c>
      <c r="G3" s="284"/>
    </row>
    <row r="4" spans="1:14" ht="6.75" customHeight="1" thickBot="1" x14ac:dyDescent="0.3"/>
    <row r="5" spans="1:14" ht="16.5" thickBot="1" x14ac:dyDescent="0.3">
      <c r="A5" s="282" t="s">
        <v>0</v>
      </c>
      <c r="B5" s="282" t="s">
        <v>1</v>
      </c>
      <c r="C5" s="281" t="s">
        <v>93</v>
      </c>
      <c r="D5" s="281"/>
      <c r="E5" s="281"/>
      <c r="F5" s="281"/>
      <c r="G5" s="282" t="s">
        <v>94</v>
      </c>
    </row>
    <row r="6" spans="1:14" ht="32.25" thickBot="1" x14ac:dyDescent="0.3">
      <c r="A6" s="282"/>
      <c r="B6" s="282"/>
      <c r="C6" s="53" t="s">
        <v>95</v>
      </c>
      <c r="D6" s="53" t="s">
        <v>96</v>
      </c>
      <c r="E6" s="53" t="s">
        <v>97</v>
      </c>
      <c r="F6" s="53" t="s">
        <v>98</v>
      </c>
      <c r="G6" s="282"/>
      <c r="H6" s="56"/>
      <c r="I6" s="56"/>
      <c r="J6" s="56"/>
      <c r="K6" s="56"/>
      <c r="L6" s="56"/>
      <c r="M6" s="56"/>
      <c r="N6" s="57"/>
    </row>
    <row r="7" spans="1:14" ht="45.75" customHeight="1" x14ac:dyDescent="0.25">
      <c r="A7" s="286" t="s">
        <v>99</v>
      </c>
      <c r="B7" s="268" t="s">
        <v>109</v>
      </c>
      <c r="C7" s="58" t="s">
        <v>106</v>
      </c>
      <c r="D7" s="59" t="s">
        <v>100</v>
      </c>
      <c r="E7" s="59" t="s">
        <v>103</v>
      </c>
      <c r="F7" s="73" t="s">
        <v>101</v>
      </c>
      <c r="G7" s="272" t="s">
        <v>165</v>
      </c>
    </row>
    <row r="8" spans="1:14" ht="65.25" customHeight="1" x14ac:dyDescent="0.25">
      <c r="A8" s="287"/>
      <c r="B8" s="285"/>
      <c r="C8" s="61" t="s">
        <v>207</v>
      </c>
      <c r="D8" s="62" t="s">
        <v>102</v>
      </c>
      <c r="E8" s="62" t="s">
        <v>104</v>
      </c>
      <c r="F8" s="61" t="s">
        <v>108</v>
      </c>
      <c r="G8" s="273"/>
    </row>
    <row r="9" spans="1:14" ht="75" customHeight="1" x14ac:dyDescent="0.25">
      <c r="A9" s="287"/>
      <c r="B9" s="285"/>
      <c r="C9" s="91" t="s">
        <v>216</v>
      </c>
      <c r="D9" s="62" t="s">
        <v>102</v>
      </c>
      <c r="E9" s="63" t="s">
        <v>162</v>
      </c>
      <c r="F9" s="61" t="s">
        <v>107</v>
      </c>
      <c r="G9" s="274"/>
    </row>
    <row r="10" spans="1:14" ht="40.5" customHeight="1" x14ac:dyDescent="0.25">
      <c r="A10" s="287"/>
      <c r="B10" s="285"/>
      <c r="C10" s="275" t="s">
        <v>105</v>
      </c>
      <c r="D10" s="266" t="s">
        <v>102</v>
      </c>
      <c r="E10" s="266" t="s">
        <v>162</v>
      </c>
      <c r="F10" s="277" t="s">
        <v>107</v>
      </c>
      <c r="G10" s="64" t="s">
        <v>111</v>
      </c>
    </row>
    <row r="11" spans="1:14" ht="40.5" customHeight="1" thickBot="1" x14ac:dyDescent="0.3">
      <c r="A11" s="287"/>
      <c r="B11" s="285"/>
      <c r="C11" s="276"/>
      <c r="D11" s="267"/>
      <c r="E11" s="267"/>
      <c r="F11" s="278"/>
      <c r="G11" s="74" t="s">
        <v>110</v>
      </c>
    </row>
    <row r="12" spans="1:14" ht="40.5" customHeight="1" x14ac:dyDescent="0.25">
      <c r="A12" s="286" t="s">
        <v>30</v>
      </c>
      <c r="B12" s="268" t="s">
        <v>112</v>
      </c>
      <c r="C12" s="67" t="s">
        <v>113</v>
      </c>
      <c r="D12" s="60" t="s">
        <v>49</v>
      </c>
      <c r="E12" s="59" t="s">
        <v>114</v>
      </c>
      <c r="F12" s="279" t="s">
        <v>115</v>
      </c>
      <c r="G12" s="68" t="s">
        <v>77</v>
      </c>
    </row>
    <row r="13" spans="1:14" ht="36" customHeight="1" x14ac:dyDescent="0.25">
      <c r="A13" s="287"/>
      <c r="B13" s="285"/>
      <c r="C13" s="289" t="s">
        <v>161</v>
      </c>
      <c r="D13" s="266" t="s">
        <v>102</v>
      </c>
      <c r="E13" s="277" t="s">
        <v>162</v>
      </c>
      <c r="F13" s="280"/>
      <c r="G13" s="80" t="s">
        <v>118</v>
      </c>
    </row>
    <row r="14" spans="1:14" ht="30.75" customHeight="1" x14ac:dyDescent="0.25">
      <c r="A14" s="287"/>
      <c r="B14" s="285"/>
      <c r="C14" s="290"/>
      <c r="D14" s="267"/>
      <c r="E14" s="278"/>
      <c r="F14" s="267"/>
      <c r="G14" s="85" t="s">
        <v>119</v>
      </c>
    </row>
    <row r="15" spans="1:14" ht="45.75" thickBot="1" x14ac:dyDescent="0.3">
      <c r="A15" s="288"/>
      <c r="B15" s="269"/>
      <c r="C15" s="69" t="s">
        <v>116</v>
      </c>
      <c r="D15" s="70" t="s">
        <v>49</v>
      </c>
      <c r="E15" s="76" t="s">
        <v>162</v>
      </c>
      <c r="F15" s="120" t="s">
        <v>208</v>
      </c>
      <c r="G15" s="71" t="s">
        <v>117</v>
      </c>
    </row>
    <row r="16" spans="1:14" ht="39" customHeight="1" x14ac:dyDescent="0.25">
      <c r="A16" s="286" t="s">
        <v>19</v>
      </c>
      <c r="B16" s="268" t="s">
        <v>21</v>
      </c>
      <c r="C16" s="67" t="s">
        <v>120</v>
      </c>
      <c r="D16" s="60" t="s">
        <v>45</v>
      </c>
      <c r="E16" s="59" t="s">
        <v>162</v>
      </c>
      <c r="F16" s="270" t="s">
        <v>121</v>
      </c>
      <c r="G16" s="68" t="s">
        <v>29</v>
      </c>
    </row>
    <row r="17" spans="1:7" ht="37.5" customHeight="1" thickBot="1" x14ac:dyDescent="0.3">
      <c r="A17" s="288"/>
      <c r="B17" s="269"/>
      <c r="C17" s="81" t="s">
        <v>122</v>
      </c>
      <c r="D17" s="82" t="s">
        <v>45</v>
      </c>
      <c r="E17" s="75" t="s">
        <v>162</v>
      </c>
      <c r="F17" s="271"/>
      <c r="G17" s="83" t="s">
        <v>20</v>
      </c>
    </row>
    <row r="18" spans="1:7" ht="61.5" customHeight="1" x14ac:dyDescent="0.25">
      <c r="A18" s="286" t="s">
        <v>32</v>
      </c>
      <c r="B18" s="268" t="s">
        <v>123</v>
      </c>
      <c r="C18" s="67" t="s">
        <v>124</v>
      </c>
      <c r="D18" s="59" t="s">
        <v>125</v>
      </c>
      <c r="E18" s="59" t="s">
        <v>162</v>
      </c>
      <c r="F18" s="59" t="s">
        <v>126</v>
      </c>
      <c r="G18" s="272" t="s">
        <v>50</v>
      </c>
    </row>
    <row r="19" spans="1:7" ht="58.5" customHeight="1" x14ac:dyDescent="0.25">
      <c r="A19" s="287"/>
      <c r="B19" s="276"/>
      <c r="C19" s="81" t="s">
        <v>127</v>
      </c>
      <c r="D19" s="75" t="s">
        <v>45</v>
      </c>
      <c r="E19" s="75" t="s">
        <v>162</v>
      </c>
      <c r="F19" s="75" t="s">
        <v>128</v>
      </c>
      <c r="G19" s="274"/>
    </row>
    <row r="20" spans="1:7" ht="63.75" customHeight="1" x14ac:dyDescent="0.25">
      <c r="A20" s="287"/>
      <c r="B20" s="275" t="s">
        <v>129</v>
      </c>
      <c r="C20" s="91" t="s">
        <v>209</v>
      </c>
      <c r="D20" s="63" t="s">
        <v>102</v>
      </c>
      <c r="E20" s="62" t="s">
        <v>162</v>
      </c>
      <c r="F20" s="62" t="s">
        <v>130</v>
      </c>
      <c r="G20" s="85" t="s">
        <v>51</v>
      </c>
    </row>
    <row r="21" spans="1:7" ht="30" x14ac:dyDescent="0.25">
      <c r="A21" s="287"/>
      <c r="B21" s="285"/>
      <c r="C21" s="84" t="s">
        <v>131</v>
      </c>
      <c r="D21" s="63" t="s">
        <v>102</v>
      </c>
      <c r="E21" s="62" t="s">
        <v>133</v>
      </c>
      <c r="F21" s="62" t="s">
        <v>128</v>
      </c>
      <c r="G21" s="80" t="s">
        <v>52</v>
      </c>
    </row>
    <row r="22" spans="1:7" ht="45.75" thickBot="1" x14ac:dyDescent="0.3">
      <c r="A22" s="287"/>
      <c r="B22" s="285"/>
      <c r="C22" s="81" t="s">
        <v>132</v>
      </c>
      <c r="D22" s="79" t="s">
        <v>102</v>
      </c>
      <c r="E22" s="77" t="s">
        <v>210</v>
      </c>
      <c r="F22" s="77" t="s">
        <v>128</v>
      </c>
      <c r="G22" s="83" t="s">
        <v>53</v>
      </c>
    </row>
    <row r="23" spans="1:7" ht="36" customHeight="1" x14ac:dyDescent="0.25">
      <c r="A23" s="291" t="s">
        <v>134</v>
      </c>
      <c r="B23" s="294" t="s">
        <v>135</v>
      </c>
      <c r="C23" s="67" t="s">
        <v>137</v>
      </c>
      <c r="D23" s="59" t="s">
        <v>49</v>
      </c>
      <c r="E23" s="59" t="s">
        <v>103</v>
      </c>
      <c r="F23" s="60" t="s">
        <v>138</v>
      </c>
      <c r="G23" s="68" t="s">
        <v>55</v>
      </c>
    </row>
    <row r="24" spans="1:7" ht="45" x14ac:dyDescent="0.25">
      <c r="A24" s="292"/>
      <c r="B24" s="295"/>
      <c r="C24" s="91" t="s">
        <v>136</v>
      </c>
      <c r="D24" s="63" t="s">
        <v>45</v>
      </c>
      <c r="E24" s="62" t="s">
        <v>162</v>
      </c>
      <c r="F24" s="62" t="s">
        <v>139</v>
      </c>
      <c r="G24" s="92" t="s">
        <v>67</v>
      </c>
    </row>
    <row r="25" spans="1:7" ht="30.75" customHeight="1" thickBot="1" x14ac:dyDescent="0.3">
      <c r="A25" s="293"/>
      <c r="B25" s="296"/>
      <c r="C25" s="65" t="s">
        <v>140</v>
      </c>
      <c r="D25" s="66" t="s">
        <v>45</v>
      </c>
      <c r="E25" s="77" t="s">
        <v>162</v>
      </c>
      <c r="F25" s="72" t="s">
        <v>138</v>
      </c>
      <c r="G25" s="93" t="s">
        <v>68</v>
      </c>
    </row>
    <row r="26" spans="1:7" ht="30.75" customHeight="1" x14ac:dyDescent="0.25">
      <c r="A26" s="291" t="s">
        <v>141</v>
      </c>
      <c r="B26" s="294" t="s">
        <v>142</v>
      </c>
      <c r="C26" s="97" t="s">
        <v>193</v>
      </c>
      <c r="D26" s="95" t="s">
        <v>46</v>
      </c>
      <c r="E26" s="59" t="s">
        <v>162</v>
      </c>
      <c r="F26" s="300" t="s">
        <v>145</v>
      </c>
      <c r="G26" s="301" t="s">
        <v>57</v>
      </c>
    </row>
    <row r="27" spans="1:7" ht="35.25" customHeight="1" x14ac:dyDescent="0.25">
      <c r="A27" s="303"/>
      <c r="B27" s="276"/>
      <c r="C27" s="94" t="s">
        <v>143</v>
      </c>
      <c r="D27" s="96" t="s">
        <v>49</v>
      </c>
      <c r="E27" s="62" t="s">
        <v>144</v>
      </c>
      <c r="F27" s="278"/>
      <c r="G27" s="302"/>
    </row>
    <row r="28" spans="1:7" ht="60" customHeight="1" x14ac:dyDescent="0.25">
      <c r="A28" s="292"/>
      <c r="B28" s="295"/>
      <c r="C28" s="98" t="s">
        <v>159</v>
      </c>
      <c r="D28" s="63" t="s">
        <v>102</v>
      </c>
      <c r="E28" s="62" t="s">
        <v>162</v>
      </c>
      <c r="F28" s="86" t="s">
        <v>160</v>
      </c>
      <c r="G28" s="92" t="s">
        <v>58</v>
      </c>
    </row>
    <row r="29" spans="1:7" ht="30" customHeight="1" thickBot="1" x14ac:dyDescent="0.3">
      <c r="A29" s="293"/>
      <c r="B29" s="296"/>
      <c r="C29" s="98" t="s">
        <v>198</v>
      </c>
      <c r="D29" s="66" t="s">
        <v>102</v>
      </c>
      <c r="E29" s="62" t="s">
        <v>162</v>
      </c>
      <c r="F29" s="111" t="s">
        <v>160</v>
      </c>
      <c r="G29" s="93" t="s">
        <v>82</v>
      </c>
    </row>
    <row r="30" spans="1:7" ht="42" customHeight="1" x14ac:dyDescent="0.25">
      <c r="A30" s="286" t="s">
        <v>39</v>
      </c>
      <c r="B30" s="268" t="s">
        <v>187</v>
      </c>
      <c r="C30" s="304" t="s">
        <v>146</v>
      </c>
      <c r="D30" s="270" t="s">
        <v>100</v>
      </c>
      <c r="E30" s="270" t="s">
        <v>199</v>
      </c>
      <c r="F30" s="270" t="s">
        <v>147</v>
      </c>
      <c r="G30" s="99" t="s">
        <v>60</v>
      </c>
    </row>
    <row r="31" spans="1:7" ht="35.25" customHeight="1" x14ac:dyDescent="0.25">
      <c r="A31" s="287"/>
      <c r="B31" s="285"/>
      <c r="C31" s="290"/>
      <c r="D31" s="278"/>
      <c r="E31" s="278"/>
      <c r="F31" s="300"/>
      <c r="G31" s="113" t="s">
        <v>64</v>
      </c>
    </row>
    <row r="32" spans="1:7" ht="45" x14ac:dyDescent="0.25">
      <c r="A32" s="287"/>
      <c r="B32" s="276"/>
      <c r="C32" s="90" t="s">
        <v>150</v>
      </c>
      <c r="D32" s="62" t="s">
        <v>45</v>
      </c>
      <c r="E32" s="62" t="s">
        <v>199</v>
      </c>
      <c r="F32" s="62" t="s">
        <v>151</v>
      </c>
      <c r="G32" s="92" t="s">
        <v>189</v>
      </c>
    </row>
    <row r="33" spans="1:7" ht="63.75" customHeight="1" x14ac:dyDescent="0.25">
      <c r="A33" s="287"/>
      <c r="B33" s="275" t="s">
        <v>194</v>
      </c>
      <c r="C33" s="117" t="s">
        <v>148</v>
      </c>
      <c r="D33" s="96" t="s">
        <v>102</v>
      </c>
      <c r="E33" s="62" t="s">
        <v>199</v>
      </c>
      <c r="F33" s="114" t="s">
        <v>195</v>
      </c>
      <c r="G33" s="113" t="s">
        <v>196</v>
      </c>
    </row>
    <row r="34" spans="1:7" ht="55.5" customHeight="1" x14ac:dyDescent="0.25">
      <c r="A34" s="287"/>
      <c r="B34" s="276"/>
      <c r="C34" s="117" t="s">
        <v>149</v>
      </c>
      <c r="D34" s="63" t="s">
        <v>197</v>
      </c>
      <c r="E34" s="62" t="s">
        <v>199</v>
      </c>
      <c r="F34" s="114" t="s">
        <v>147</v>
      </c>
      <c r="G34" s="112" t="s">
        <v>191</v>
      </c>
    </row>
    <row r="35" spans="1:7" ht="110.25" customHeight="1" thickBot="1" x14ac:dyDescent="0.3">
      <c r="A35" s="288"/>
      <c r="B35" s="88" t="s">
        <v>48</v>
      </c>
      <c r="C35" s="101" t="s">
        <v>152</v>
      </c>
      <c r="D35" s="102" t="s">
        <v>100</v>
      </c>
      <c r="E35" s="72" t="s">
        <v>199</v>
      </c>
      <c r="F35" s="72" t="s">
        <v>147</v>
      </c>
      <c r="G35" s="103" t="s">
        <v>173</v>
      </c>
    </row>
    <row r="36" spans="1:7" ht="33.75" customHeight="1" x14ac:dyDescent="0.25">
      <c r="A36" s="286" t="s">
        <v>40</v>
      </c>
      <c r="B36" s="268" t="s">
        <v>155</v>
      </c>
      <c r="C36" s="87" t="s">
        <v>153</v>
      </c>
      <c r="D36" s="100" t="s">
        <v>45</v>
      </c>
      <c r="E36" s="78" t="s">
        <v>162</v>
      </c>
      <c r="F36" s="270" t="s">
        <v>157</v>
      </c>
      <c r="G36" s="297" t="s">
        <v>65</v>
      </c>
    </row>
    <row r="37" spans="1:7" ht="36" customHeight="1" x14ac:dyDescent="0.25">
      <c r="A37" s="287"/>
      <c r="B37" s="285"/>
      <c r="C37" s="90" t="s">
        <v>156</v>
      </c>
      <c r="D37" s="63" t="s">
        <v>45</v>
      </c>
      <c r="E37" s="62" t="s">
        <v>162</v>
      </c>
      <c r="F37" s="300"/>
      <c r="G37" s="298"/>
    </row>
    <row r="38" spans="1:7" ht="33.75" customHeight="1" thickBot="1" x14ac:dyDescent="0.3">
      <c r="A38" s="288"/>
      <c r="B38" s="269"/>
      <c r="C38" s="89" t="s">
        <v>154</v>
      </c>
      <c r="D38" s="72" t="s">
        <v>45</v>
      </c>
      <c r="E38" s="72" t="s">
        <v>162</v>
      </c>
      <c r="F38" s="271"/>
      <c r="G38" s="299"/>
    </row>
    <row r="39" spans="1:7" ht="8.25" customHeight="1" thickBot="1" x14ac:dyDescent="0.3"/>
    <row r="40" spans="1:7" x14ac:dyDescent="0.25">
      <c r="A40" s="260" t="s">
        <v>218</v>
      </c>
      <c r="B40" s="261"/>
      <c r="C40" s="262" t="s">
        <v>219</v>
      </c>
      <c r="D40" s="261"/>
      <c r="E40" s="262" t="s">
        <v>220</v>
      </c>
      <c r="F40" s="263"/>
      <c r="G40" s="264"/>
    </row>
    <row r="41" spans="1:7" x14ac:dyDescent="0.25">
      <c r="A41" s="265" t="s">
        <v>221</v>
      </c>
      <c r="B41" s="254"/>
      <c r="C41" s="253" t="s">
        <v>223</v>
      </c>
      <c r="D41" s="254"/>
      <c r="E41" s="253" t="s">
        <v>223</v>
      </c>
      <c r="F41" s="256"/>
      <c r="G41" s="257"/>
    </row>
    <row r="42" spans="1:7" x14ac:dyDescent="0.25">
      <c r="A42" s="265" t="s">
        <v>224</v>
      </c>
      <c r="B42" s="254"/>
      <c r="C42" s="253" t="s">
        <v>225</v>
      </c>
      <c r="D42" s="254"/>
      <c r="E42" s="253" t="s">
        <v>226</v>
      </c>
      <c r="F42" s="256"/>
      <c r="G42" s="257"/>
    </row>
    <row r="43" spans="1:7" ht="15.75" thickBot="1" x14ac:dyDescent="0.3">
      <c r="A43" s="251" t="s">
        <v>222</v>
      </c>
      <c r="B43" s="252"/>
      <c r="C43" s="255" t="s">
        <v>222</v>
      </c>
      <c r="D43" s="252"/>
      <c r="E43" s="255" t="s">
        <v>222</v>
      </c>
      <c r="F43" s="258"/>
      <c r="G43" s="259"/>
    </row>
  </sheetData>
  <mergeCells count="58">
    <mergeCell ref="G36:G38"/>
    <mergeCell ref="B36:B38"/>
    <mergeCell ref="F36:F38"/>
    <mergeCell ref="A36:A38"/>
    <mergeCell ref="F26:F27"/>
    <mergeCell ref="G26:G27"/>
    <mergeCell ref="B30:B32"/>
    <mergeCell ref="F30:F31"/>
    <mergeCell ref="A26:A29"/>
    <mergeCell ref="B26:B29"/>
    <mergeCell ref="A30:A35"/>
    <mergeCell ref="B33:B34"/>
    <mergeCell ref="C30:C31"/>
    <mergeCell ref="D30:D31"/>
    <mergeCell ref="E30:E31"/>
    <mergeCell ref="B20:B22"/>
    <mergeCell ref="A18:A22"/>
    <mergeCell ref="A23:A25"/>
    <mergeCell ref="B23:B25"/>
    <mergeCell ref="A5:A6"/>
    <mergeCell ref="B5:B6"/>
    <mergeCell ref="C5:F5"/>
    <mergeCell ref="G5:G6"/>
    <mergeCell ref="G18:G19"/>
    <mergeCell ref="A1:G1"/>
    <mergeCell ref="D2:E2"/>
    <mergeCell ref="F2:G2"/>
    <mergeCell ref="D3:E3"/>
    <mergeCell ref="F3:G3"/>
    <mergeCell ref="B18:B19"/>
    <mergeCell ref="B7:B11"/>
    <mergeCell ref="A7:A11"/>
    <mergeCell ref="E13:E14"/>
    <mergeCell ref="A16:A17"/>
    <mergeCell ref="A12:A15"/>
    <mergeCell ref="B12:B15"/>
    <mergeCell ref="C13:C14"/>
    <mergeCell ref="D13:D14"/>
    <mergeCell ref="B16:B17"/>
    <mergeCell ref="F16:F17"/>
    <mergeCell ref="G7:G9"/>
    <mergeCell ref="C10:C11"/>
    <mergeCell ref="D10:D11"/>
    <mergeCell ref="E10:E11"/>
    <mergeCell ref="F10:F11"/>
    <mergeCell ref="F12:F14"/>
    <mergeCell ref="A40:B40"/>
    <mergeCell ref="C40:D40"/>
    <mergeCell ref="E40:G40"/>
    <mergeCell ref="A41:B41"/>
    <mergeCell ref="A42:B42"/>
    <mergeCell ref="A43:B43"/>
    <mergeCell ref="C41:D41"/>
    <mergeCell ref="C42:D42"/>
    <mergeCell ref="C43:D43"/>
    <mergeCell ref="E41:G41"/>
    <mergeCell ref="E42:G42"/>
    <mergeCell ref="E43:G43"/>
  </mergeCells>
  <pageMargins left="0.7" right="0.7" top="0.75" bottom="0.75" header="0.3" footer="0.3"/>
  <pageSetup paperSize="9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2020</vt:lpstr>
      <vt:lpstr>Objetivos del SG</vt:lpstr>
      <vt:lpstr>'2020'!Área_de_impresión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Cardona</dc:creator>
  <cp:lastModifiedBy>ZFIP004</cp:lastModifiedBy>
  <cp:lastPrinted>2019-11-25T16:26:46Z</cp:lastPrinted>
  <dcterms:created xsi:type="dcterms:W3CDTF">2018-12-11T15:59:20Z</dcterms:created>
  <dcterms:modified xsi:type="dcterms:W3CDTF">2020-08-03T01:00:31Z</dcterms:modified>
</cp:coreProperties>
</file>