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FIP-SIG\Documents\Sistema Integado de Gestión\SIG\Sistema Integrado de Gestión\Planeacción estrategica\Matriz de indicadores\2022\"/>
    </mc:Choice>
  </mc:AlternateContent>
  <bookViews>
    <workbookView xWindow="0" yWindow="0" windowWidth="12000" windowHeight="4935"/>
  </bookViews>
  <sheets>
    <sheet name="2022" sheetId="1" r:id="rId1"/>
    <sheet name="TABLERO DE INDICADORES" sheetId="2" r:id="rId2"/>
  </sheets>
  <definedNames>
    <definedName name="_xlnm.Print_Area" localSheetId="0">'2022'!$A$1:$BL$38</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G36" i="1" l="1"/>
  <c r="BG35" i="1"/>
  <c r="BL11" i="1"/>
  <c r="BL34" i="1"/>
  <c r="BL37" i="1"/>
  <c r="BK11" i="1"/>
  <c r="BJ35" i="1"/>
  <c r="BJ36" i="1"/>
  <c r="BK34" i="1"/>
  <c r="BJ37" i="1"/>
  <c r="AC31" i="1"/>
  <c r="AG31" i="1"/>
  <c r="AK31" i="1"/>
  <c r="BK32" i="1"/>
  <c r="BL32" i="1"/>
  <c r="G34" i="1"/>
  <c r="J36" i="1"/>
  <c r="J35" i="1"/>
  <c r="BJ33" i="1"/>
  <c r="BG33" i="1"/>
  <c r="BJ32" i="1"/>
  <c r="BG32" i="1"/>
  <c r="I30" i="1"/>
  <c r="J11" i="1"/>
  <c r="BE29" i="1"/>
  <c r="AS29" i="1"/>
  <c r="AG29" i="1"/>
  <c r="U29" i="1"/>
  <c r="J29" i="1"/>
  <c r="G11" i="1"/>
  <c r="BG11" i="1"/>
  <c r="BG12" i="1"/>
  <c r="BG13" i="1"/>
  <c r="C27" i="2"/>
  <c r="BJ11" i="1"/>
  <c r="J12" i="1"/>
  <c r="AG12" i="1"/>
  <c r="AK12" i="1"/>
  <c r="BJ12" i="1"/>
  <c r="BJ13" i="1"/>
  <c r="B27" i="2"/>
  <c r="BE13" i="1"/>
  <c r="AS13" i="1"/>
  <c r="AG13" i="1"/>
  <c r="U13" i="1"/>
  <c r="BE11" i="1"/>
  <c r="AS11" i="1"/>
  <c r="AG11" i="1"/>
  <c r="U11" i="1"/>
  <c r="G27" i="1"/>
  <c r="BG27" i="1"/>
  <c r="BH27" i="1"/>
  <c r="J27" i="1"/>
  <c r="N31" i="1"/>
  <c r="BJ27" i="1"/>
  <c r="BD27" i="1"/>
  <c r="BF27" i="1"/>
  <c r="AZ27" i="1"/>
  <c r="BB27" i="1"/>
  <c r="AV27" i="1"/>
  <c r="AX27" i="1"/>
  <c r="AR27" i="1"/>
  <c r="AT27" i="1"/>
  <c r="AN27" i="1"/>
  <c r="AP27" i="1"/>
  <c r="AJ27" i="1"/>
  <c r="AL27" i="1"/>
  <c r="AF27" i="1"/>
  <c r="AH27" i="1"/>
  <c r="AB27" i="1"/>
  <c r="AD27" i="1"/>
  <c r="J33" i="1"/>
  <c r="BG14" i="1"/>
  <c r="G14" i="1"/>
  <c r="BG21" i="1"/>
  <c r="J14" i="1"/>
  <c r="U14" i="1"/>
  <c r="BE14" i="1"/>
  <c r="AS14" i="1"/>
  <c r="AG14" i="1"/>
  <c r="BJ26" i="1"/>
  <c r="BG26" i="1"/>
  <c r="BG25" i="1"/>
  <c r="J25" i="1"/>
  <c r="AS25" i="1"/>
  <c r="AC25" i="1"/>
  <c r="M25" i="1"/>
  <c r="AW25" i="1"/>
  <c r="G22" i="1"/>
  <c r="G18" i="1"/>
  <c r="J21" i="1"/>
  <c r="BE21" i="1"/>
  <c r="BG17" i="1"/>
  <c r="J17" i="1"/>
  <c r="AS17" i="1"/>
  <c r="G16" i="1"/>
  <c r="U21" i="1"/>
  <c r="AG21" i="1"/>
  <c r="AS21" i="1"/>
  <c r="BJ21" i="1"/>
  <c r="U25" i="1"/>
  <c r="BA25" i="1"/>
  <c r="AK25" i="1"/>
  <c r="BJ14" i="1"/>
  <c r="BE17" i="1"/>
  <c r="U17" i="1"/>
  <c r="Y25" i="1"/>
  <c r="AO25" i="1"/>
  <c r="BE25" i="1"/>
  <c r="AG17" i="1"/>
  <c r="Q25" i="1"/>
  <c r="AG25" i="1"/>
  <c r="BJ25" i="1"/>
  <c r="BJ17" i="1"/>
  <c r="BL27" i="1"/>
  <c r="BE15" i="1"/>
  <c r="BA15" i="1"/>
  <c r="AW15" i="1"/>
  <c r="AS15" i="1"/>
  <c r="AO15" i="1"/>
  <c r="AK15" i="1"/>
  <c r="AG15" i="1"/>
  <c r="AC15" i="1"/>
  <c r="Y15" i="1"/>
  <c r="U15" i="1"/>
  <c r="Q15" i="1"/>
  <c r="M31" i="1"/>
  <c r="BG29" i="1"/>
  <c r="BG10" i="1"/>
  <c r="BG9" i="1"/>
  <c r="BE19" i="1"/>
  <c r="BA19" i="1"/>
  <c r="AW19" i="1"/>
  <c r="AS19" i="1"/>
  <c r="AO19" i="1"/>
  <c r="AK19" i="1"/>
  <c r="AG19" i="1"/>
  <c r="AC19" i="1"/>
  <c r="Y19" i="1"/>
  <c r="U19" i="1"/>
  <c r="Q19" i="1"/>
  <c r="M19" i="1"/>
  <c r="BE20" i="1"/>
  <c r="BA20" i="1"/>
  <c r="AW20" i="1"/>
  <c r="AS20" i="1"/>
  <c r="AO20" i="1"/>
  <c r="AK20" i="1"/>
  <c r="AG20" i="1"/>
  <c r="AC20" i="1"/>
  <c r="Y20" i="1"/>
  <c r="U20" i="1"/>
  <c r="Q20" i="1"/>
  <c r="M20" i="1"/>
  <c r="BH15" i="1"/>
  <c r="BG15" i="1"/>
  <c r="BG30" i="1"/>
  <c r="BL9" i="1"/>
  <c r="M15" i="1"/>
  <c r="BG16" i="1"/>
  <c r="BH30" i="1"/>
  <c r="BJ30" i="1"/>
  <c r="BD30" i="1"/>
  <c r="BF30" i="1"/>
  <c r="BG31" i="1"/>
  <c r="BH31" i="1"/>
  <c r="BE31" i="1"/>
  <c r="C35" i="2"/>
  <c r="E35" i="2"/>
  <c r="B35" i="2"/>
  <c r="D35" i="2"/>
  <c r="C25" i="2"/>
  <c r="B25" i="2"/>
  <c r="B21" i="2"/>
  <c r="G9" i="1"/>
  <c r="G29" i="1"/>
  <c r="G33" i="1"/>
  <c r="BG34" i="1"/>
  <c r="C36" i="2"/>
  <c r="E36" i="2"/>
  <c r="J34" i="1"/>
  <c r="Y34" i="1"/>
  <c r="BF31" i="1"/>
  <c r="BB31" i="1"/>
  <c r="BA31" i="1"/>
  <c r="AX31" i="1"/>
  <c r="AW31" i="1"/>
  <c r="AT31" i="1"/>
  <c r="AS31" i="1"/>
  <c r="AP31" i="1"/>
  <c r="AO31" i="1"/>
  <c r="AL31" i="1"/>
  <c r="AH31" i="1"/>
  <c r="AD31" i="1"/>
  <c r="Z31" i="1"/>
  <c r="Y31" i="1"/>
  <c r="V31" i="1"/>
  <c r="U31" i="1"/>
  <c r="R31" i="1"/>
  <c r="Q31" i="1"/>
  <c r="BH29" i="1"/>
  <c r="BG28" i="1"/>
  <c r="J28" i="1"/>
  <c r="BE28" i="1"/>
  <c r="BG24" i="1"/>
  <c r="J24" i="1"/>
  <c r="BA24" i="1"/>
  <c r="BG23" i="1"/>
  <c r="J23" i="1"/>
  <c r="AS23" i="1"/>
  <c r="BG22" i="1"/>
  <c r="J22" i="1"/>
  <c r="BA22" i="1"/>
  <c r="BE22" i="1"/>
  <c r="AW22" i="1"/>
  <c r="AS22" i="1"/>
  <c r="AO22" i="1"/>
  <c r="AK22" i="1"/>
  <c r="AG22" i="1"/>
  <c r="AC22" i="1"/>
  <c r="Y22" i="1"/>
  <c r="U22" i="1"/>
  <c r="Q22" i="1"/>
  <c r="M22" i="1"/>
  <c r="BG20" i="1"/>
  <c r="BJ20" i="1"/>
  <c r="BG19" i="1"/>
  <c r="BG18" i="1"/>
  <c r="BE18" i="1"/>
  <c r="BA18" i="1"/>
  <c r="AW18" i="1"/>
  <c r="AS18" i="1"/>
  <c r="AO18" i="1"/>
  <c r="AK18" i="1"/>
  <c r="AG18" i="1"/>
  <c r="AC18" i="1"/>
  <c r="Y18" i="1"/>
  <c r="U18" i="1"/>
  <c r="Q18" i="1"/>
  <c r="M18" i="1"/>
  <c r="J16" i="1"/>
  <c r="BA16" i="1"/>
  <c r="BE16" i="1"/>
  <c r="AW16" i="1"/>
  <c r="AS16" i="1"/>
  <c r="AO16" i="1"/>
  <c r="AK16" i="1"/>
  <c r="AG16" i="1"/>
  <c r="AC16" i="1"/>
  <c r="Y16" i="1"/>
  <c r="U16" i="1"/>
  <c r="Q16" i="1"/>
  <c r="M16" i="1"/>
  <c r="J15" i="1"/>
  <c r="AD15" i="1"/>
  <c r="J10" i="1"/>
  <c r="AG10" i="1"/>
  <c r="J9" i="1"/>
  <c r="AS9" i="1"/>
  <c r="AW9" i="1"/>
  <c r="AK34" i="1"/>
  <c r="AW34" i="1"/>
  <c r="Q34" i="1"/>
  <c r="AC34" i="1"/>
  <c r="BJ19" i="1"/>
  <c r="C26" i="2"/>
  <c r="E26" i="2"/>
  <c r="M28" i="1"/>
  <c r="AC28" i="1"/>
  <c r="AS28" i="1"/>
  <c r="Q28" i="1"/>
  <c r="AG28" i="1"/>
  <c r="AW28" i="1"/>
  <c r="U28" i="1"/>
  <c r="AK28" i="1"/>
  <c r="BA28" i="1"/>
  <c r="Y28" i="1"/>
  <c r="AO28" i="1"/>
  <c r="Y9" i="1"/>
  <c r="BF15" i="1"/>
  <c r="Q9" i="1"/>
  <c r="AC9" i="1"/>
  <c r="AS34" i="1"/>
  <c r="G37" i="1"/>
  <c r="AS10" i="1"/>
  <c r="AP15" i="1"/>
  <c r="AG23" i="1"/>
  <c r="U9" i="1"/>
  <c r="BA9" i="1"/>
  <c r="Z15" i="1"/>
  <c r="M24" i="1"/>
  <c r="D27" i="2"/>
  <c r="I27" i="2"/>
  <c r="M34" i="1"/>
  <c r="AG34" i="1"/>
  <c r="BE9" i="1"/>
  <c r="M9" i="1"/>
  <c r="AG9" i="1"/>
  <c r="AK9" i="1"/>
  <c r="AO9" i="1"/>
  <c r="BJ9" i="1"/>
  <c r="BE34" i="1"/>
  <c r="BE10" i="1"/>
  <c r="BB15" i="1"/>
  <c r="AL15" i="1"/>
  <c r="V15" i="1"/>
  <c r="AK23" i="1"/>
  <c r="AC24" i="1"/>
  <c r="U10" i="1"/>
  <c r="AX15" i="1"/>
  <c r="AH15" i="1"/>
  <c r="R15" i="1"/>
  <c r="Q23" i="1"/>
  <c r="AW23" i="1"/>
  <c r="AO34" i="1"/>
  <c r="BA34" i="1"/>
  <c r="U34" i="1"/>
  <c r="E27" i="2"/>
  <c r="K27" i="2"/>
  <c r="N15" i="1"/>
  <c r="AT15" i="1"/>
  <c r="U23" i="1"/>
  <c r="BA23" i="1"/>
  <c r="BL16" i="1"/>
  <c r="C29" i="2"/>
  <c r="E29" i="2"/>
  <c r="BL18" i="1"/>
  <c r="C30" i="2"/>
  <c r="E30" i="2"/>
  <c r="K30" i="2"/>
  <c r="BL22" i="1"/>
  <c r="C31" i="2"/>
  <c r="E31" i="2"/>
  <c r="K31" i="2"/>
  <c r="C34" i="2"/>
  <c r="E34" i="2"/>
  <c r="K34" i="2"/>
  <c r="BJ22" i="1"/>
  <c r="Y23" i="1"/>
  <c r="AO23" i="1"/>
  <c r="BE23" i="1"/>
  <c r="M23" i="1"/>
  <c r="AC23" i="1"/>
  <c r="BJ23" i="1"/>
  <c r="Q24" i="1"/>
  <c r="AG24" i="1"/>
  <c r="U24" i="1"/>
  <c r="AK24" i="1"/>
  <c r="Y24" i="1"/>
  <c r="AO24" i="1"/>
  <c r="BE24" i="1"/>
  <c r="AS24" i="1"/>
  <c r="AW24" i="1"/>
  <c r="BI31" i="1"/>
  <c r="BL29" i="1"/>
  <c r="C33" i="2"/>
  <c r="E33" i="2"/>
  <c r="BJ34" i="1"/>
  <c r="B36" i="2"/>
  <c r="D36" i="2"/>
  <c r="G36" i="2"/>
  <c r="M36" i="2"/>
  <c r="K36" i="2"/>
  <c r="BJ28" i="1"/>
  <c r="C32" i="2"/>
  <c r="E32" i="2"/>
  <c r="K32" i="2"/>
  <c r="BI15" i="1"/>
  <c r="BL14" i="1"/>
  <c r="C28" i="2"/>
  <c r="E28" i="2"/>
  <c r="M28" i="2"/>
  <c r="BJ18" i="1"/>
  <c r="BK18" i="1"/>
  <c r="BJ16" i="1"/>
  <c r="M26" i="2"/>
  <c r="K26" i="2"/>
  <c r="M35" i="2"/>
  <c r="K35" i="2"/>
  <c r="I35" i="2"/>
  <c r="G35" i="2"/>
  <c r="BJ31" i="1"/>
  <c r="BJ29" i="1"/>
  <c r="BJ15" i="1"/>
  <c r="BK14" i="1"/>
  <c r="B28" i="2"/>
  <c r="D28" i="2"/>
  <c r="G28" i="2"/>
  <c r="M29" i="2"/>
  <c r="K29" i="2"/>
  <c r="BK27" i="1"/>
  <c r="B32" i="2"/>
  <c r="D32" i="2"/>
  <c r="I32" i="2"/>
  <c r="BJ10" i="1"/>
  <c r="BJ24" i="1"/>
  <c r="BK16" i="1"/>
  <c r="B29" i="2"/>
  <c r="D29" i="2"/>
  <c r="B30" i="2"/>
  <c r="D30" i="2"/>
  <c r="BK22" i="1"/>
  <c r="B31" i="2"/>
  <c r="D31" i="2"/>
  <c r="G31" i="2"/>
  <c r="B34" i="2"/>
  <c r="D34" i="2"/>
  <c r="BK29" i="1"/>
  <c r="B33" i="2"/>
  <c r="D33" i="2"/>
  <c r="M27" i="2"/>
  <c r="G27" i="2"/>
  <c r="I36" i="2"/>
  <c r="BK9" i="1"/>
  <c r="B26" i="2"/>
  <c r="D26" i="2"/>
  <c r="M32" i="2"/>
  <c r="K28" i="2"/>
  <c r="M30" i="2"/>
  <c r="M31" i="2"/>
  <c r="M34" i="2"/>
  <c r="C37" i="2"/>
  <c r="E37" i="2"/>
  <c r="M37" i="2"/>
  <c r="M33" i="2"/>
  <c r="K33" i="2"/>
  <c r="I29" i="2"/>
  <c r="G29" i="2"/>
  <c r="G30" i="2"/>
  <c r="I30" i="2"/>
  <c r="I28" i="2"/>
  <c r="I34" i="2"/>
  <c r="G34" i="2"/>
  <c r="I33" i="2"/>
  <c r="G33" i="2"/>
  <c r="I31" i="2"/>
  <c r="G26" i="2"/>
  <c r="I26" i="2"/>
  <c r="B37" i="2"/>
  <c r="D37" i="2"/>
  <c r="G37" i="2"/>
  <c r="G32" i="2"/>
  <c r="K37" i="2"/>
  <c r="I37" i="2"/>
</calcChain>
</file>

<file path=xl/comments1.xml><?xml version="1.0" encoding="utf-8"?>
<comments xmlns="http://schemas.openxmlformats.org/spreadsheetml/2006/main">
  <authors>
    <author>ZFIP004</author>
    <author>ZFIP-SIG</author>
  </authors>
  <commentList>
    <comment ref="S10" authorId="0" shapeId="0">
      <text>
        <r>
          <rPr>
            <b/>
            <sz val="9"/>
            <color indexed="81"/>
            <rFont val="Tahoma"/>
            <family val="2"/>
          </rPr>
          <t>ZFIP004:</t>
        </r>
        <r>
          <rPr>
            <sz val="9"/>
            <color indexed="81"/>
            <rFont val="Tahoma"/>
            <family val="2"/>
          </rPr>
          <t xml:space="preserve">
T1: no se presentaron PQRS </t>
        </r>
      </text>
    </comment>
    <comment ref="F11" authorId="0" shapeId="0">
      <text>
        <r>
          <rPr>
            <b/>
            <sz val="9"/>
            <color indexed="81"/>
            <rFont val="Tahoma"/>
            <family val="2"/>
          </rPr>
          <t>ZFIP004:</t>
        </r>
        <r>
          <rPr>
            <sz val="9"/>
            <color indexed="81"/>
            <rFont val="Tahoma"/>
            <family val="2"/>
          </rPr>
          <t xml:space="preserve">
LA META SE VERÁ CUMPLIDA AL FIN DEL AÑO, YA QUE ES UN INDICADOR CON RESULTADO EXPONENCIAL, OSEA VA SUBIENDO DE ACUERDO A LOS MESES. Se hace seguimiento trimestral por parte del SIG</t>
        </r>
      </text>
    </comment>
    <comment ref="AE14" authorId="0" shapeId="0">
      <text>
        <r>
          <rPr>
            <b/>
            <sz val="9"/>
            <color indexed="81"/>
            <rFont val="Tahoma"/>
            <family val="2"/>
          </rPr>
          <t>ZFIP004:</t>
        </r>
        <r>
          <rPr>
            <sz val="9"/>
            <color indexed="81"/>
            <rFont val="Tahoma"/>
            <family val="2"/>
          </rPr>
          <t xml:space="preserve">
Se inicia medición</t>
        </r>
      </text>
    </comment>
    <comment ref="K15" authorId="0" shapeId="0">
      <text>
        <r>
          <rPr>
            <b/>
            <sz val="9"/>
            <color indexed="81"/>
            <rFont val="Tahoma"/>
            <family val="2"/>
          </rPr>
          <t>ZFIP004:</t>
        </r>
        <r>
          <rPr>
            <sz val="9"/>
            <color indexed="81"/>
            <rFont val="Tahoma"/>
            <family val="2"/>
          </rPr>
          <t xml:space="preserve">
solucionadas dentro del tiempo en el mes</t>
        </r>
      </text>
    </comment>
    <comment ref="L15" authorId="0" shapeId="0">
      <text>
        <r>
          <rPr>
            <b/>
            <sz val="9"/>
            <color indexed="81"/>
            <rFont val="Tahoma"/>
            <family val="2"/>
          </rPr>
          <t>ZFIP004:</t>
        </r>
        <r>
          <rPr>
            <sz val="9"/>
            <color indexed="81"/>
            <rFont val="Tahoma"/>
            <family val="2"/>
          </rPr>
          <t xml:space="preserve">
total solucionadas en el mes</t>
        </r>
      </text>
    </comment>
    <comment ref="O15" authorId="0" shapeId="0">
      <text>
        <r>
          <rPr>
            <b/>
            <sz val="9"/>
            <color indexed="81"/>
            <rFont val="Tahoma"/>
            <family val="2"/>
          </rPr>
          <t>ZFIP004:</t>
        </r>
        <r>
          <rPr>
            <sz val="9"/>
            <color indexed="81"/>
            <rFont val="Tahoma"/>
            <family val="2"/>
          </rPr>
          <t xml:space="preserve">
Solucionadas dentro del tiempo en el mes</t>
        </r>
      </text>
    </comment>
    <comment ref="P15" authorId="0" shapeId="0">
      <text>
        <r>
          <rPr>
            <b/>
            <sz val="9"/>
            <color indexed="81"/>
            <rFont val="Tahoma"/>
            <family val="2"/>
          </rPr>
          <t>ZFIP004:</t>
        </r>
        <r>
          <rPr>
            <sz val="9"/>
            <color indexed="81"/>
            <rFont val="Tahoma"/>
            <family val="2"/>
          </rPr>
          <t xml:space="preserve">
total solucionadas en el mes</t>
        </r>
      </text>
    </comment>
    <comment ref="S15" authorId="0" shapeId="0">
      <text>
        <r>
          <rPr>
            <b/>
            <sz val="9"/>
            <color indexed="81"/>
            <rFont val="Tahoma"/>
            <family val="2"/>
          </rPr>
          <t>ZFIP004:</t>
        </r>
        <r>
          <rPr>
            <sz val="9"/>
            <color indexed="81"/>
            <rFont val="Tahoma"/>
            <family val="2"/>
          </rPr>
          <t xml:space="preserve">
Solucionadas dentro del tiempo en el mes</t>
        </r>
      </text>
    </comment>
    <comment ref="T15" authorId="0" shapeId="0">
      <text>
        <r>
          <rPr>
            <b/>
            <sz val="9"/>
            <color indexed="81"/>
            <rFont val="Tahoma"/>
            <family val="2"/>
          </rPr>
          <t>ZFIP004:</t>
        </r>
        <r>
          <rPr>
            <sz val="9"/>
            <color indexed="81"/>
            <rFont val="Tahoma"/>
            <family val="2"/>
          </rPr>
          <t xml:space="preserve">
total solucionadas en el mes</t>
        </r>
      </text>
    </comment>
    <comment ref="W15" authorId="0" shapeId="0">
      <text>
        <r>
          <rPr>
            <b/>
            <sz val="9"/>
            <color indexed="81"/>
            <rFont val="Tahoma"/>
            <family val="2"/>
          </rPr>
          <t>ZFIP004:</t>
        </r>
        <r>
          <rPr>
            <sz val="9"/>
            <color indexed="81"/>
            <rFont val="Tahoma"/>
            <family val="2"/>
          </rPr>
          <t xml:space="preserve">
Solucionadas dentro del tiempo en el mes</t>
        </r>
      </text>
    </comment>
    <comment ref="X15" authorId="0" shapeId="0">
      <text>
        <r>
          <rPr>
            <b/>
            <sz val="9"/>
            <color indexed="81"/>
            <rFont val="Tahoma"/>
            <family val="2"/>
          </rPr>
          <t>ZFIP004:</t>
        </r>
        <r>
          <rPr>
            <sz val="9"/>
            <color indexed="81"/>
            <rFont val="Tahoma"/>
            <family val="2"/>
          </rPr>
          <t xml:space="preserve">
total solucionadas en el mes</t>
        </r>
      </text>
    </comment>
    <comment ref="AA15" authorId="0" shapeId="0">
      <text>
        <r>
          <rPr>
            <b/>
            <sz val="9"/>
            <color indexed="81"/>
            <rFont val="Tahoma"/>
            <family val="2"/>
          </rPr>
          <t>ZFIP004:</t>
        </r>
        <r>
          <rPr>
            <sz val="9"/>
            <color indexed="81"/>
            <rFont val="Tahoma"/>
            <family val="2"/>
          </rPr>
          <t xml:space="preserve">
Solucionadas dentro del tiempo en el mes</t>
        </r>
      </text>
    </comment>
    <comment ref="AB15" authorId="0" shapeId="0">
      <text>
        <r>
          <rPr>
            <b/>
            <sz val="9"/>
            <color indexed="81"/>
            <rFont val="Tahoma"/>
            <family val="2"/>
          </rPr>
          <t>ZFIP004:</t>
        </r>
        <r>
          <rPr>
            <sz val="9"/>
            <color indexed="81"/>
            <rFont val="Tahoma"/>
            <family val="2"/>
          </rPr>
          <t xml:space="preserve">
total solucionadas en el mes</t>
        </r>
      </text>
    </comment>
    <comment ref="AE15" authorId="0" shapeId="0">
      <text>
        <r>
          <rPr>
            <b/>
            <sz val="9"/>
            <color indexed="81"/>
            <rFont val="Tahoma"/>
            <family val="2"/>
          </rPr>
          <t>ZFIP004:</t>
        </r>
        <r>
          <rPr>
            <sz val="9"/>
            <color indexed="81"/>
            <rFont val="Tahoma"/>
            <family val="2"/>
          </rPr>
          <t xml:space="preserve">
Solucionadas dentro del tiempo en el mes</t>
        </r>
      </text>
    </comment>
    <comment ref="AF15" authorId="0" shapeId="0">
      <text>
        <r>
          <rPr>
            <b/>
            <sz val="9"/>
            <color indexed="81"/>
            <rFont val="Tahoma"/>
            <family val="2"/>
          </rPr>
          <t>ZFIP004:</t>
        </r>
        <r>
          <rPr>
            <sz val="9"/>
            <color indexed="81"/>
            <rFont val="Tahoma"/>
            <family val="2"/>
          </rPr>
          <t xml:space="preserve">
total solucionadas en el mes</t>
        </r>
      </text>
    </comment>
    <comment ref="AI15" authorId="0" shapeId="0">
      <text>
        <r>
          <rPr>
            <b/>
            <sz val="9"/>
            <color indexed="81"/>
            <rFont val="Tahoma"/>
            <family val="2"/>
          </rPr>
          <t>ZFIP004:</t>
        </r>
        <r>
          <rPr>
            <sz val="9"/>
            <color indexed="81"/>
            <rFont val="Tahoma"/>
            <family val="2"/>
          </rPr>
          <t xml:space="preserve">
Solucionadas dentro del tiempo en el mes</t>
        </r>
      </text>
    </comment>
    <comment ref="AJ15" authorId="0" shapeId="0">
      <text>
        <r>
          <rPr>
            <b/>
            <sz val="9"/>
            <color indexed="81"/>
            <rFont val="Tahoma"/>
            <family val="2"/>
          </rPr>
          <t>ZFIP004:</t>
        </r>
        <r>
          <rPr>
            <sz val="9"/>
            <color indexed="81"/>
            <rFont val="Tahoma"/>
            <family val="2"/>
          </rPr>
          <t xml:space="preserve">
total solucionadas en el mes</t>
        </r>
      </text>
    </comment>
    <comment ref="AM15" authorId="0" shapeId="0">
      <text>
        <r>
          <rPr>
            <b/>
            <sz val="9"/>
            <color indexed="81"/>
            <rFont val="Tahoma"/>
            <family val="2"/>
          </rPr>
          <t>ZFIP004:</t>
        </r>
        <r>
          <rPr>
            <sz val="9"/>
            <color indexed="81"/>
            <rFont val="Tahoma"/>
            <family val="2"/>
          </rPr>
          <t xml:space="preserve">
Solucionadas dentro del tiempo en el mes</t>
        </r>
      </text>
    </comment>
    <comment ref="AN15" authorId="0" shapeId="0">
      <text>
        <r>
          <rPr>
            <b/>
            <sz val="9"/>
            <color indexed="81"/>
            <rFont val="Tahoma"/>
            <family val="2"/>
          </rPr>
          <t>ZFIP004:</t>
        </r>
        <r>
          <rPr>
            <sz val="9"/>
            <color indexed="81"/>
            <rFont val="Tahoma"/>
            <family val="2"/>
          </rPr>
          <t xml:space="preserve">
total solucionadas en el mes</t>
        </r>
      </text>
    </comment>
    <comment ref="AQ15" authorId="0" shapeId="0">
      <text>
        <r>
          <rPr>
            <b/>
            <sz val="9"/>
            <color indexed="81"/>
            <rFont val="Tahoma"/>
            <family val="2"/>
          </rPr>
          <t>ZFIP004:</t>
        </r>
        <r>
          <rPr>
            <sz val="9"/>
            <color indexed="81"/>
            <rFont val="Tahoma"/>
            <family val="2"/>
          </rPr>
          <t xml:space="preserve">
Solucionadas dentro del tiempo en el mes</t>
        </r>
      </text>
    </comment>
    <comment ref="AR15" authorId="0" shapeId="0">
      <text>
        <r>
          <rPr>
            <b/>
            <sz val="9"/>
            <color indexed="81"/>
            <rFont val="Tahoma"/>
            <family val="2"/>
          </rPr>
          <t>ZFIP004:</t>
        </r>
        <r>
          <rPr>
            <sz val="9"/>
            <color indexed="81"/>
            <rFont val="Tahoma"/>
            <family val="2"/>
          </rPr>
          <t xml:space="preserve">
total solucionadas en el mes</t>
        </r>
      </text>
    </comment>
    <comment ref="AU15" authorId="0" shapeId="0">
      <text>
        <r>
          <rPr>
            <b/>
            <sz val="9"/>
            <color indexed="81"/>
            <rFont val="Tahoma"/>
            <family val="2"/>
          </rPr>
          <t>ZFIP004:</t>
        </r>
        <r>
          <rPr>
            <sz val="9"/>
            <color indexed="81"/>
            <rFont val="Tahoma"/>
            <family val="2"/>
          </rPr>
          <t xml:space="preserve">
Solucionadas dentro del tiempo en el mes</t>
        </r>
      </text>
    </comment>
    <comment ref="AV15" authorId="0" shapeId="0">
      <text>
        <r>
          <rPr>
            <b/>
            <sz val="9"/>
            <color indexed="81"/>
            <rFont val="Tahoma"/>
            <family val="2"/>
          </rPr>
          <t>ZFIP004:</t>
        </r>
        <r>
          <rPr>
            <sz val="9"/>
            <color indexed="81"/>
            <rFont val="Tahoma"/>
            <family val="2"/>
          </rPr>
          <t xml:space="preserve">
total solucionadas en el mes</t>
        </r>
      </text>
    </comment>
    <comment ref="AY15" authorId="0" shapeId="0">
      <text>
        <r>
          <rPr>
            <b/>
            <sz val="9"/>
            <color indexed="81"/>
            <rFont val="Tahoma"/>
            <family val="2"/>
          </rPr>
          <t>ZFIP004:</t>
        </r>
        <r>
          <rPr>
            <sz val="9"/>
            <color indexed="81"/>
            <rFont val="Tahoma"/>
            <family val="2"/>
          </rPr>
          <t xml:space="preserve">
Solucionadas dentro del tiempo en el mes</t>
        </r>
      </text>
    </comment>
    <comment ref="AZ15" authorId="0" shapeId="0">
      <text>
        <r>
          <rPr>
            <b/>
            <sz val="9"/>
            <color indexed="81"/>
            <rFont val="Tahoma"/>
            <family val="2"/>
          </rPr>
          <t>ZFIP004:</t>
        </r>
        <r>
          <rPr>
            <sz val="9"/>
            <color indexed="81"/>
            <rFont val="Tahoma"/>
            <family val="2"/>
          </rPr>
          <t xml:space="preserve">
total solucionadas en el mes</t>
        </r>
      </text>
    </comment>
    <comment ref="BC15" authorId="0" shapeId="0">
      <text>
        <r>
          <rPr>
            <b/>
            <sz val="9"/>
            <color indexed="81"/>
            <rFont val="Tahoma"/>
            <family val="2"/>
          </rPr>
          <t>ZFIP004:</t>
        </r>
        <r>
          <rPr>
            <sz val="9"/>
            <color indexed="81"/>
            <rFont val="Tahoma"/>
            <family val="2"/>
          </rPr>
          <t xml:space="preserve">
Solucionadas dentro del tiempo en el mes</t>
        </r>
      </text>
    </comment>
    <comment ref="BD15" authorId="0" shapeId="0">
      <text>
        <r>
          <rPr>
            <b/>
            <sz val="9"/>
            <color indexed="81"/>
            <rFont val="Tahoma"/>
            <family val="2"/>
          </rPr>
          <t>ZFIP004:</t>
        </r>
        <r>
          <rPr>
            <sz val="9"/>
            <color indexed="81"/>
            <rFont val="Tahoma"/>
            <family val="2"/>
          </rPr>
          <t xml:space="preserve">
total solucionadas en el mes</t>
        </r>
      </text>
    </comment>
    <comment ref="AE26" authorId="0" shapeId="0">
      <text>
        <r>
          <rPr>
            <b/>
            <sz val="9"/>
            <color indexed="81"/>
            <rFont val="Tahoma"/>
            <family val="2"/>
          </rPr>
          <t>ZFIP004:</t>
        </r>
        <r>
          <rPr>
            <sz val="9"/>
            <color indexed="81"/>
            <rFont val="Tahoma"/>
            <family val="2"/>
          </rPr>
          <t xml:space="preserve">
Se inicia medición</t>
        </r>
      </text>
    </comment>
    <comment ref="I27" authorId="0" shapeId="0">
      <text>
        <r>
          <rPr>
            <b/>
            <sz val="9"/>
            <color indexed="81"/>
            <rFont val="Tahoma"/>
            <family val="2"/>
          </rPr>
          <t>ZFIP004:</t>
        </r>
        <r>
          <rPr>
            <sz val="9"/>
            <color indexed="81"/>
            <rFont val="Tahoma"/>
            <family val="2"/>
          </rPr>
          <t xml:space="preserve">
FMM </t>
        </r>
        <r>
          <rPr>
            <b/>
            <sz val="9"/>
            <color indexed="81"/>
            <rFont val="Tahoma"/>
            <family val="2"/>
          </rPr>
          <t>APROBADOS</t>
        </r>
      </text>
    </comment>
    <comment ref="AA27" authorId="0" shapeId="0">
      <text>
        <r>
          <rPr>
            <b/>
            <sz val="9"/>
            <color indexed="81"/>
            <rFont val="Tahoma"/>
            <family val="2"/>
          </rPr>
          <t>ZFIP004:</t>
        </r>
        <r>
          <rPr>
            <sz val="9"/>
            <color indexed="81"/>
            <rFont val="Tahoma"/>
            <family val="2"/>
          </rPr>
          <t xml:space="preserve">
Se  inicia medición a partir de mayo</t>
        </r>
      </text>
    </comment>
    <comment ref="H30" authorId="0" shapeId="0">
      <text>
        <r>
          <rPr>
            <b/>
            <sz val="9"/>
            <color indexed="81"/>
            <rFont val="Tahoma"/>
            <family val="2"/>
          </rPr>
          <t>ZFIP004:</t>
        </r>
        <r>
          <rPr>
            <sz val="9"/>
            <color indexed="81"/>
            <rFont val="Tahoma"/>
            <family val="2"/>
          </rPr>
          <t xml:space="preserve">
se cambia meta del 38 al 21</t>
        </r>
      </text>
    </comment>
    <comment ref="I31" authorId="0" shapeId="0">
      <text>
        <r>
          <rPr>
            <b/>
            <sz val="9"/>
            <color indexed="81"/>
            <rFont val="Tahoma"/>
            <family val="2"/>
          </rPr>
          <t>ZFIP004:</t>
        </r>
        <r>
          <rPr>
            <sz val="9"/>
            <color indexed="81"/>
            <rFont val="Tahoma"/>
            <family val="2"/>
          </rPr>
          <t xml:space="preserve">
TOTAL DE CAPACITACIONES PROGRAMADAS AL AÑO.</t>
        </r>
      </text>
    </comment>
    <comment ref="K31" authorId="0" shapeId="0">
      <text>
        <r>
          <rPr>
            <b/>
            <sz val="9"/>
            <color indexed="81"/>
            <rFont val="Tahoma"/>
            <family val="2"/>
          </rPr>
          <t>ZFIP004:</t>
        </r>
        <r>
          <rPr>
            <sz val="9"/>
            <color indexed="81"/>
            <rFont val="Tahoma"/>
            <family val="2"/>
          </rPr>
          <t xml:space="preserve">
REALIZADAS AL MES</t>
        </r>
      </text>
    </comment>
    <comment ref="L31" authorId="0" shapeId="0">
      <text>
        <r>
          <rPr>
            <b/>
            <sz val="9"/>
            <color indexed="81"/>
            <rFont val="Tahoma"/>
            <family val="2"/>
          </rPr>
          <t>ZFIP004:</t>
        </r>
        <r>
          <rPr>
            <sz val="9"/>
            <color indexed="81"/>
            <rFont val="Tahoma"/>
            <family val="2"/>
          </rPr>
          <t xml:space="preserve">
PROGRAMADAS AL MES</t>
        </r>
      </text>
    </comment>
    <comment ref="M31" authorId="0" shapeId="0">
      <text>
        <r>
          <rPr>
            <b/>
            <sz val="9"/>
            <color indexed="81"/>
            <rFont val="Tahoma"/>
            <family val="2"/>
          </rPr>
          <t>ZFIP004:</t>
        </r>
        <r>
          <rPr>
            <sz val="9"/>
            <color indexed="81"/>
            <rFont val="Tahoma"/>
            <family val="2"/>
          </rPr>
          <t xml:space="preserve">
% CUMPLIMIENTO MENSUAL
</t>
        </r>
      </text>
    </comment>
    <comment ref="N31" authorId="0" shapeId="0">
      <text>
        <r>
          <rPr>
            <b/>
            <sz val="9"/>
            <color indexed="81"/>
            <rFont val="Tahoma"/>
            <family val="2"/>
          </rPr>
          <t>ZFIP004:</t>
        </r>
        <r>
          <rPr>
            <sz val="9"/>
            <color indexed="81"/>
            <rFont val="Tahoma"/>
            <family val="2"/>
          </rPr>
          <t xml:space="preserve">
% CUMPLIMIENTO CON RESPECTO A LO PROGRAMADO AL AÑO</t>
        </r>
      </text>
    </comment>
    <comment ref="O31" authorId="0" shapeId="0">
      <text>
        <r>
          <rPr>
            <b/>
            <sz val="9"/>
            <color indexed="81"/>
            <rFont val="Tahoma"/>
            <family val="2"/>
          </rPr>
          <t>ZFIP004:</t>
        </r>
        <r>
          <rPr>
            <sz val="9"/>
            <color indexed="81"/>
            <rFont val="Tahoma"/>
            <family val="2"/>
          </rPr>
          <t xml:space="preserve">
REALIZADAS AL MES</t>
        </r>
      </text>
    </comment>
    <comment ref="P31" authorId="0" shapeId="0">
      <text>
        <r>
          <rPr>
            <b/>
            <sz val="9"/>
            <color indexed="81"/>
            <rFont val="Tahoma"/>
            <family val="2"/>
          </rPr>
          <t>ZFIP004:</t>
        </r>
        <r>
          <rPr>
            <sz val="9"/>
            <color indexed="81"/>
            <rFont val="Tahoma"/>
            <family val="2"/>
          </rPr>
          <t xml:space="preserve">
PROGRAMADAS AL MES</t>
        </r>
      </text>
    </comment>
    <comment ref="Q31" authorId="0" shapeId="0">
      <text>
        <r>
          <rPr>
            <b/>
            <sz val="9"/>
            <color indexed="81"/>
            <rFont val="Tahoma"/>
            <family val="2"/>
          </rPr>
          <t>ZFIP004:</t>
        </r>
        <r>
          <rPr>
            <sz val="9"/>
            <color indexed="81"/>
            <rFont val="Tahoma"/>
            <family val="2"/>
          </rPr>
          <t xml:space="preserve">
% CUMPLIMIENTO MENSUAL
</t>
        </r>
      </text>
    </comment>
    <comment ref="R31" authorId="0" shapeId="0">
      <text>
        <r>
          <rPr>
            <b/>
            <sz val="9"/>
            <color indexed="81"/>
            <rFont val="Tahoma"/>
            <family val="2"/>
          </rPr>
          <t>ZFIP004:</t>
        </r>
        <r>
          <rPr>
            <sz val="9"/>
            <color indexed="81"/>
            <rFont val="Tahoma"/>
            <family val="2"/>
          </rPr>
          <t xml:space="preserve">
% CUMPLIMIENTO CON RESPECTO A LO PROGRAMADO AL AÑO</t>
        </r>
      </text>
    </comment>
    <comment ref="S31" authorId="0" shapeId="0">
      <text>
        <r>
          <rPr>
            <b/>
            <sz val="9"/>
            <color indexed="81"/>
            <rFont val="Tahoma"/>
            <family val="2"/>
          </rPr>
          <t>ZFIP004:</t>
        </r>
        <r>
          <rPr>
            <sz val="9"/>
            <color indexed="81"/>
            <rFont val="Tahoma"/>
            <family val="2"/>
          </rPr>
          <t xml:space="preserve">
REALIZADAS AL MES</t>
        </r>
      </text>
    </comment>
    <comment ref="T31" authorId="0" shapeId="0">
      <text>
        <r>
          <rPr>
            <b/>
            <sz val="9"/>
            <color indexed="81"/>
            <rFont val="Tahoma"/>
            <family val="2"/>
          </rPr>
          <t>ZFIP004:</t>
        </r>
        <r>
          <rPr>
            <sz val="9"/>
            <color indexed="81"/>
            <rFont val="Tahoma"/>
            <family val="2"/>
          </rPr>
          <t xml:space="preserve">
PROGRAMADAS AL MES</t>
        </r>
      </text>
    </comment>
    <comment ref="U31" authorId="0" shapeId="0">
      <text>
        <r>
          <rPr>
            <b/>
            <sz val="9"/>
            <color indexed="81"/>
            <rFont val="Tahoma"/>
            <family val="2"/>
          </rPr>
          <t>ZFIP004:</t>
        </r>
        <r>
          <rPr>
            <sz val="9"/>
            <color indexed="81"/>
            <rFont val="Tahoma"/>
            <family val="2"/>
          </rPr>
          <t xml:space="preserve">
% CUMPLIMIENTO MENSUAL
</t>
        </r>
      </text>
    </comment>
    <comment ref="V31" authorId="0" shapeId="0">
      <text>
        <r>
          <rPr>
            <b/>
            <sz val="9"/>
            <color indexed="81"/>
            <rFont val="Tahoma"/>
            <family val="2"/>
          </rPr>
          <t>ZFIP004:</t>
        </r>
        <r>
          <rPr>
            <sz val="9"/>
            <color indexed="81"/>
            <rFont val="Tahoma"/>
            <family val="2"/>
          </rPr>
          <t xml:space="preserve">
% CUMPLIMIENTO CON RESPECTO A LO PROGRAMADO AL AÑO</t>
        </r>
      </text>
    </comment>
    <comment ref="W31" authorId="0" shapeId="0">
      <text>
        <r>
          <rPr>
            <b/>
            <sz val="9"/>
            <color indexed="81"/>
            <rFont val="Tahoma"/>
            <family val="2"/>
          </rPr>
          <t>ZFIP004:</t>
        </r>
        <r>
          <rPr>
            <sz val="9"/>
            <color indexed="81"/>
            <rFont val="Tahoma"/>
            <family val="2"/>
          </rPr>
          <t xml:space="preserve">
REALIZADAS AL MES</t>
        </r>
      </text>
    </comment>
    <comment ref="X31" authorId="0" shapeId="0">
      <text>
        <r>
          <rPr>
            <b/>
            <sz val="9"/>
            <color indexed="81"/>
            <rFont val="Tahoma"/>
            <family val="2"/>
          </rPr>
          <t>ZFIP004:</t>
        </r>
        <r>
          <rPr>
            <sz val="9"/>
            <color indexed="81"/>
            <rFont val="Tahoma"/>
            <family val="2"/>
          </rPr>
          <t xml:space="preserve">
PROGRAMADAS AL MES</t>
        </r>
      </text>
    </comment>
    <comment ref="Y31" authorId="0" shapeId="0">
      <text>
        <r>
          <rPr>
            <b/>
            <sz val="9"/>
            <color indexed="81"/>
            <rFont val="Tahoma"/>
            <family val="2"/>
          </rPr>
          <t>ZFIP004:</t>
        </r>
        <r>
          <rPr>
            <sz val="9"/>
            <color indexed="81"/>
            <rFont val="Tahoma"/>
            <family val="2"/>
          </rPr>
          <t xml:space="preserve">
% CUMPLIMIENTO MENSUAL
</t>
        </r>
      </text>
    </comment>
    <comment ref="Z31" authorId="0" shapeId="0">
      <text>
        <r>
          <rPr>
            <b/>
            <sz val="9"/>
            <color indexed="81"/>
            <rFont val="Tahoma"/>
            <family val="2"/>
          </rPr>
          <t>ZFIP004:</t>
        </r>
        <r>
          <rPr>
            <sz val="9"/>
            <color indexed="81"/>
            <rFont val="Tahoma"/>
            <family val="2"/>
          </rPr>
          <t xml:space="preserve">
% CUMPLIMIENTO CON RESPECTO A LO PROGRAMADO AL AÑO</t>
        </r>
      </text>
    </comment>
    <comment ref="AA31" authorId="0" shapeId="0">
      <text>
        <r>
          <rPr>
            <b/>
            <sz val="9"/>
            <color indexed="81"/>
            <rFont val="Tahoma"/>
            <family val="2"/>
          </rPr>
          <t>ZFIP004:</t>
        </r>
        <r>
          <rPr>
            <sz val="9"/>
            <color indexed="81"/>
            <rFont val="Tahoma"/>
            <family val="2"/>
          </rPr>
          <t xml:space="preserve">
REALIZADAS AL MES</t>
        </r>
      </text>
    </comment>
    <comment ref="AB31" authorId="0" shapeId="0">
      <text>
        <r>
          <rPr>
            <b/>
            <sz val="9"/>
            <color indexed="81"/>
            <rFont val="Tahoma"/>
            <family val="2"/>
          </rPr>
          <t>ZFIP004:</t>
        </r>
        <r>
          <rPr>
            <sz val="9"/>
            <color indexed="81"/>
            <rFont val="Tahoma"/>
            <family val="2"/>
          </rPr>
          <t xml:space="preserve">
PROGRAMADAS AL MES</t>
        </r>
      </text>
    </comment>
    <comment ref="AC31" authorId="0" shapeId="0">
      <text>
        <r>
          <rPr>
            <b/>
            <sz val="9"/>
            <color indexed="81"/>
            <rFont val="Tahoma"/>
            <family val="2"/>
          </rPr>
          <t>ZFIP004:</t>
        </r>
        <r>
          <rPr>
            <sz val="9"/>
            <color indexed="81"/>
            <rFont val="Tahoma"/>
            <family val="2"/>
          </rPr>
          <t xml:space="preserve">
% CUMPLIMIENTO MENSUAL
</t>
        </r>
      </text>
    </comment>
    <comment ref="AD31" authorId="0" shapeId="0">
      <text>
        <r>
          <rPr>
            <b/>
            <sz val="9"/>
            <color indexed="81"/>
            <rFont val="Tahoma"/>
            <family val="2"/>
          </rPr>
          <t>ZFIP004:</t>
        </r>
        <r>
          <rPr>
            <sz val="9"/>
            <color indexed="81"/>
            <rFont val="Tahoma"/>
            <family val="2"/>
          </rPr>
          <t xml:space="preserve">
% CUMPLIMIENTO CON RESPECTO A LO PROGRAMADO AL AÑO</t>
        </r>
      </text>
    </comment>
    <comment ref="AE31" authorId="0" shapeId="0">
      <text>
        <r>
          <rPr>
            <b/>
            <sz val="9"/>
            <color indexed="81"/>
            <rFont val="Tahoma"/>
            <family val="2"/>
          </rPr>
          <t>ZFIP004:</t>
        </r>
        <r>
          <rPr>
            <sz val="9"/>
            <color indexed="81"/>
            <rFont val="Tahoma"/>
            <family val="2"/>
          </rPr>
          <t xml:space="preserve">
REALIZADAS AL MES</t>
        </r>
      </text>
    </comment>
    <comment ref="AF31" authorId="0" shapeId="0">
      <text>
        <r>
          <rPr>
            <b/>
            <sz val="9"/>
            <color indexed="81"/>
            <rFont val="Tahoma"/>
            <family val="2"/>
          </rPr>
          <t>ZFIP004:</t>
        </r>
        <r>
          <rPr>
            <sz val="9"/>
            <color indexed="81"/>
            <rFont val="Tahoma"/>
            <family val="2"/>
          </rPr>
          <t xml:space="preserve">
PROGRAMADAS AL MES</t>
        </r>
      </text>
    </comment>
    <comment ref="AG31" authorId="0" shapeId="0">
      <text>
        <r>
          <rPr>
            <b/>
            <sz val="9"/>
            <color indexed="81"/>
            <rFont val="Tahoma"/>
            <family val="2"/>
          </rPr>
          <t>ZFIP004:</t>
        </r>
        <r>
          <rPr>
            <sz val="9"/>
            <color indexed="81"/>
            <rFont val="Tahoma"/>
            <family val="2"/>
          </rPr>
          <t xml:space="preserve">
% CUMPLIMIENTO MENSUAL
</t>
        </r>
      </text>
    </comment>
    <comment ref="AH31" authorId="0" shapeId="0">
      <text>
        <r>
          <rPr>
            <b/>
            <sz val="9"/>
            <color indexed="81"/>
            <rFont val="Tahoma"/>
            <family val="2"/>
          </rPr>
          <t>ZFIP004:</t>
        </r>
        <r>
          <rPr>
            <sz val="9"/>
            <color indexed="81"/>
            <rFont val="Tahoma"/>
            <family val="2"/>
          </rPr>
          <t xml:space="preserve">
% CUMPLIMIENTO CON RESPECTO A LO PROGRAMADO AL AÑO</t>
        </r>
      </text>
    </comment>
    <comment ref="AI31" authorId="0" shapeId="0">
      <text>
        <r>
          <rPr>
            <b/>
            <sz val="9"/>
            <color indexed="81"/>
            <rFont val="Tahoma"/>
            <family val="2"/>
          </rPr>
          <t>ZFIP004:</t>
        </r>
        <r>
          <rPr>
            <sz val="9"/>
            <color indexed="81"/>
            <rFont val="Tahoma"/>
            <family val="2"/>
          </rPr>
          <t xml:space="preserve">
REALIZADAS AL MES</t>
        </r>
      </text>
    </comment>
    <comment ref="AJ31" authorId="0" shapeId="0">
      <text>
        <r>
          <rPr>
            <b/>
            <sz val="9"/>
            <color indexed="81"/>
            <rFont val="Tahoma"/>
            <family val="2"/>
          </rPr>
          <t>ZFIP004:</t>
        </r>
        <r>
          <rPr>
            <sz val="9"/>
            <color indexed="81"/>
            <rFont val="Tahoma"/>
            <family val="2"/>
          </rPr>
          <t xml:space="preserve">
PROGRAMADAS AL MES</t>
        </r>
      </text>
    </comment>
    <comment ref="AK31" authorId="0" shapeId="0">
      <text>
        <r>
          <rPr>
            <b/>
            <sz val="9"/>
            <color indexed="81"/>
            <rFont val="Tahoma"/>
            <family val="2"/>
          </rPr>
          <t>ZFIP004:</t>
        </r>
        <r>
          <rPr>
            <sz val="9"/>
            <color indexed="81"/>
            <rFont val="Tahoma"/>
            <family val="2"/>
          </rPr>
          <t xml:space="preserve">
% CUMPLIMIENTO MENSUAL
</t>
        </r>
      </text>
    </comment>
    <comment ref="AL31" authorId="0" shapeId="0">
      <text>
        <r>
          <rPr>
            <b/>
            <sz val="9"/>
            <color indexed="81"/>
            <rFont val="Tahoma"/>
            <family val="2"/>
          </rPr>
          <t>ZFIP004:</t>
        </r>
        <r>
          <rPr>
            <sz val="9"/>
            <color indexed="81"/>
            <rFont val="Tahoma"/>
            <family val="2"/>
          </rPr>
          <t xml:space="preserve">
% CUMPLIMIENTO CON RESPECTO A LO PROGRAMADO AL AÑO</t>
        </r>
      </text>
    </comment>
    <comment ref="AM31" authorId="0" shapeId="0">
      <text>
        <r>
          <rPr>
            <b/>
            <sz val="9"/>
            <color indexed="81"/>
            <rFont val="Tahoma"/>
            <family val="2"/>
          </rPr>
          <t>ZFIP004:</t>
        </r>
        <r>
          <rPr>
            <sz val="9"/>
            <color indexed="81"/>
            <rFont val="Tahoma"/>
            <family val="2"/>
          </rPr>
          <t xml:space="preserve">
REALIZADAS AL MES</t>
        </r>
      </text>
    </comment>
    <comment ref="AN31" authorId="0" shapeId="0">
      <text>
        <r>
          <rPr>
            <b/>
            <sz val="9"/>
            <color indexed="81"/>
            <rFont val="Tahoma"/>
            <family val="2"/>
          </rPr>
          <t>ZFIP004:</t>
        </r>
        <r>
          <rPr>
            <sz val="9"/>
            <color indexed="81"/>
            <rFont val="Tahoma"/>
            <family val="2"/>
          </rPr>
          <t xml:space="preserve">
PROGRAMADAS AL MES</t>
        </r>
      </text>
    </comment>
    <comment ref="AO31" authorId="0" shapeId="0">
      <text>
        <r>
          <rPr>
            <b/>
            <sz val="9"/>
            <color indexed="81"/>
            <rFont val="Tahoma"/>
            <family val="2"/>
          </rPr>
          <t>ZFIP004:</t>
        </r>
        <r>
          <rPr>
            <sz val="9"/>
            <color indexed="81"/>
            <rFont val="Tahoma"/>
            <family val="2"/>
          </rPr>
          <t xml:space="preserve">
% CUMPLIMIENTO MENSUAL
</t>
        </r>
      </text>
    </comment>
    <comment ref="AP31" authorId="0" shapeId="0">
      <text>
        <r>
          <rPr>
            <b/>
            <sz val="9"/>
            <color indexed="81"/>
            <rFont val="Tahoma"/>
            <family val="2"/>
          </rPr>
          <t>ZFIP004:</t>
        </r>
        <r>
          <rPr>
            <sz val="9"/>
            <color indexed="81"/>
            <rFont val="Tahoma"/>
            <family val="2"/>
          </rPr>
          <t xml:space="preserve">
% CUMPLIMIENTO CON RESPECTO A LO PROGRAMADO AL AÑO</t>
        </r>
      </text>
    </comment>
    <comment ref="AQ31" authorId="0" shapeId="0">
      <text>
        <r>
          <rPr>
            <b/>
            <sz val="9"/>
            <color indexed="81"/>
            <rFont val="Tahoma"/>
            <family val="2"/>
          </rPr>
          <t>ZFIP004:</t>
        </r>
        <r>
          <rPr>
            <sz val="9"/>
            <color indexed="81"/>
            <rFont val="Tahoma"/>
            <family val="2"/>
          </rPr>
          <t xml:space="preserve">
REALIZADAS AL MES</t>
        </r>
      </text>
    </comment>
    <comment ref="AR31" authorId="0" shapeId="0">
      <text>
        <r>
          <rPr>
            <b/>
            <sz val="9"/>
            <color indexed="81"/>
            <rFont val="Tahoma"/>
            <family val="2"/>
          </rPr>
          <t>ZFIP004:</t>
        </r>
        <r>
          <rPr>
            <sz val="9"/>
            <color indexed="81"/>
            <rFont val="Tahoma"/>
            <family val="2"/>
          </rPr>
          <t xml:space="preserve">
PROGRAMADAS AL MES</t>
        </r>
      </text>
    </comment>
    <comment ref="AS31" authorId="0" shapeId="0">
      <text>
        <r>
          <rPr>
            <b/>
            <sz val="9"/>
            <color indexed="81"/>
            <rFont val="Tahoma"/>
            <family val="2"/>
          </rPr>
          <t>ZFIP004:</t>
        </r>
        <r>
          <rPr>
            <sz val="9"/>
            <color indexed="81"/>
            <rFont val="Tahoma"/>
            <family val="2"/>
          </rPr>
          <t xml:space="preserve">
% CUMPLIMIENTO MENSUAL
</t>
        </r>
      </text>
    </comment>
    <comment ref="AT31" authorId="0" shapeId="0">
      <text>
        <r>
          <rPr>
            <b/>
            <sz val="9"/>
            <color indexed="81"/>
            <rFont val="Tahoma"/>
            <family val="2"/>
          </rPr>
          <t>ZFIP004:</t>
        </r>
        <r>
          <rPr>
            <sz val="9"/>
            <color indexed="81"/>
            <rFont val="Tahoma"/>
            <family val="2"/>
          </rPr>
          <t xml:space="preserve">
% CUMPLIMIENTO CON RESPECTO A LO PROGRAMADO AL AÑO</t>
        </r>
      </text>
    </comment>
    <comment ref="AU31" authorId="0" shapeId="0">
      <text>
        <r>
          <rPr>
            <b/>
            <sz val="9"/>
            <color indexed="81"/>
            <rFont val="Tahoma"/>
            <family val="2"/>
          </rPr>
          <t>ZFIP004:</t>
        </r>
        <r>
          <rPr>
            <sz val="9"/>
            <color indexed="81"/>
            <rFont val="Tahoma"/>
            <family val="2"/>
          </rPr>
          <t xml:space="preserve">
REALIZADAS AL MES</t>
        </r>
      </text>
    </comment>
    <comment ref="AV31" authorId="0" shapeId="0">
      <text>
        <r>
          <rPr>
            <b/>
            <sz val="9"/>
            <color indexed="81"/>
            <rFont val="Tahoma"/>
            <family val="2"/>
          </rPr>
          <t>ZFIP004:</t>
        </r>
        <r>
          <rPr>
            <sz val="9"/>
            <color indexed="81"/>
            <rFont val="Tahoma"/>
            <family val="2"/>
          </rPr>
          <t xml:space="preserve">
PROGRAMADAS AL MES</t>
        </r>
      </text>
    </comment>
    <comment ref="AW31" authorId="0" shapeId="0">
      <text>
        <r>
          <rPr>
            <b/>
            <sz val="9"/>
            <color indexed="81"/>
            <rFont val="Tahoma"/>
            <family val="2"/>
          </rPr>
          <t>ZFIP004:</t>
        </r>
        <r>
          <rPr>
            <sz val="9"/>
            <color indexed="81"/>
            <rFont val="Tahoma"/>
            <family val="2"/>
          </rPr>
          <t xml:space="preserve">
% CUMPLIMIENTO MENSUAL
</t>
        </r>
      </text>
    </comment>
    <comment ref="AX31" authorId="0" shapeId="0">
      <text>
        <r>
          <rPr>
            <b/>
            <sz val="9"/>
            <color indexed="81"/>
            <rFont val="Tahoma"/>
            <family val="2"/>
          </rPr>
          <t>ZFIP004:</t>
        </r>
        <r>
          <rPr>
            <sz val="9"/>
            <color indexed="81"/>
            <rFont val="Tahoma"/>
            <family val="2"/>
          </rPr>
          <t xml:space="preserve">
% CUMPLIMIENTO CON RESPECTO A LO PROGRAMADO AL AÑO</t>
        </r>
      </text>
    </comment>
    <comment ref="AY31" authorId="0" shapeId="0">
      <text>
        <r>
          <rPr>
            <b/>
            <sz val="9"/>
            <color indexed="81"/>
            <rFont val="Tahoma"/>
            <family val="2"/>
          </rPr>
          <t>ZFIP004:</t>
        </r>
        <r>
          <rPr>
            <sz val="9"/>
            <color indexed="81"/>
            <rFont val="Tahoma"/>
            <family val="2"/>
          </rPr>
          <t xml:space="preserve">
REALIZADAS AL MES</t>
        </r>
      </text>
    </comment>
    <comment ref="AZ31" authorId="0" shapeId="0">
      <text>
        <r>
          <rPr>
            <b/>
            <sz val="9"/>
            <color indexed="81"/>
            <rFont val="Tahoma"/>
            <family val="2"/>
          </rPr>
          <t>ZFIP004:</t>
        </r>
        <r>
          <rPr>
            <sz val="9"/>
            <color indexed="81"/>
            <rFont val="Tahoma"/>
            <family val="2"/>
          </rPr>
          <t xml:space="preserve">
PROGRAMADAS AL MES</t>
        </r>
      </text>
    </comment>
    <comment ref="BA31" authorId="0" shapeId="0">
      <text>
        <r>
          <rPr>
            <b/>
            <sz val="9"/>
            <color indexed="81"/>
            <rFont val="Tahoma"/>
            <family val="2"/>
          </rPr>
          <t>ZFIP004:</t>
        </r>
        <r>
          <rPr>
            <sz val="9"/>
            <color indexed="81"/>
            <rFont val="Tahoma"/>
            <family val="2"/>
          </rPr>
          <t xml:space="preserve">
% CUMPLIMIENTO MENSUAL
</t>
        </r>
      </text>
    </comment>
    <comment ref="BB31" authorId="0" shapeId="0">
      <text>
        <r>
          <rPr>
            <b/>
            <sz val="9"/>
            <color indexed="81"/>
            <rFont val="Tahoma"/>
            <family val="2"/>
          </rPr>
          <t>ZFIP004:</t>
        </r>
        <r>
          <rPr>
            <sz val="9"/>
            <color indexed="81"/>
            <rFont val="Tahoma"/>
            <family val="2"/>
          </rPr>
          <t xml:space="preserve">
% CUMPLIMIENTO CON RESPECTO A LO PROGRAMADO AL AÑO</t>
        </r>
      </text>
    </comment>
    <comment ref="BC31" authorId="0" shapeId="0">
      <text>
        <r>
          <rPr>
            <b/>
            <sz val="9"/>
            <color indexed="81"/>
            <rFont val="Tahoma"/>
            <family val="2"/>
          </rPr>
          <t>ZFIP004:</t>
        </r>
        <r>
          <rPr>
            <sz val="9"/>
            <color indexed="81"/>
            <rFont val="Tahoma"/>
            <family val="2"/>
          </rPr>
          <t xml:space="preserve">
REALIZADAS AL MES</t>
        </r>
      </text>
    </comment>
    <comment ref="BD31" authorId="0" shapeId="0">
      <text>
        <r>
          <rPr>
            <b/>
            <sz val="9"/>
            <color indexed="81"/>
            <rFont val="Tahoma"/>
            <family val="2"/>
          </rPr>
          <t>ZFIP004:</t>
        </r>
        <r>
          <rPr>
            <sz val="9"/>
            <color indexed="81"/>
            <rFont val="Tahoma"/>
            <family val="2"/>
          </rPr>
          <t xml:space="preserve">
PROGRAMADAS AL MES</t>
        </r>
      </text>
    </comment>
    <comment ref="BE31" authorId="0" shapeId="0">
      <text>
        <r>
          <rPr>
            <b/>
            <sz val="9"/>
            <color indexed="81"/>
            <rFont val="Tahoma"/>
            <family val="2"/>
          </rPr>
          <t>ZFIP004:</t>
        </r>
        <r>
          <rPr>
            <sz val="9"/>
            <color indexed="81"/>
            <rFont val="Tahoma"/>
            <family val="2"/>
          </rPr>
          <t xml:space="preserve">
% CUMPLIMIENTO MENSUAL
</t>
        </r>
      </text>
    </comment>
    <comment ref="BF31" authorId="0" shapeId="0">
      <text>
        <r>
          <rPr>
            <b/>
            <sz val="9"/>
            <color indexed="81"/>
            <rFont val="Tahoma"/>
            <family val="2"/>
          </rPr>
          <t>ZFIP004:</t>
        </r>
        <r>
          <rPr>
            <sz val="9"/>
            <color indexed="81"/>
            <rFont val="Tahoma"/>
            <family val="2"/>
          </rPr>
          <t xml:space="preserve">
% CUMPLIMIENTO CON RESPECTO A LO PROGRAMADO AL AÑO</t>
        </r>
      </text>
    </comment>
    <comment ref="AE35" authorId="0" shapeId="0">
      <text>
        <r>
          <rPr>
            <b/>
            <sz val="9"/>
            <color indexed="81"/>
            <rFont val="Tahoma"/>
            <family val="2"/>
          </rPr>
          <t>ZFIP004:</t>
        </r>
        <r>
          <rPr>
            <sz val="9"/>
            <color indexed="81"/>
            <rFont val="Tahoma"/>
            <family val="2"/>
          </rPr>
          <t xml:space="preserve">
INICIA MEDICIÓN</t>
        </r>
      </text>
    </comment>
    <comment ref="AE36" authorId="0" shapeId="0">
      <text>
        <r>
          <rPr>
            <b/>
            <sz val="9"/>
            <color indexed="81"/>
            <rFont val="Tahoma"/>
            <family val="2"/>
          </rPr>
          <t>ZFIP004:</t>
        </r>
        <r>
          <rPr>
            <sz val="9"/>
            <color indexed="81"/>
            <rFont val="Tahoma"/>
            <family val="2"/>
          </rPr>
          <t xml:space="preserve">
INICIA MEDICIÓN</t>
        </r>
      </text>
    </comment>
    <comment ref="F37" authorId="1" shapeId="0">
      <text>
        <r>
          <rPr>
            <b/>
            <sz val="9"/>
            <color indexed="81"/>
            <rFont val="Tahoma"/>
            <family val="2"/>
          </rPr>
          <t>ZFIP-SIG:</t>
        </r>
        <r>
          <rPr>
            <sz val="9"/>
            <color indexed="81"/>
            <rFont val="Tahoma"/>
            <family val="2"/>
          </rPr>
          <t xml:space="preserve">
se hace seguimiento en cada comité de Gerencia, pero el cumplimiento de la meta se verifica anual. Esta actividad de consolidar este indicador se iniciará desde el mes de septiembre del 2020.</t>
        </r>
      </text>
    </comment>
  </commentList>
</comments>
</file>

<file path=xl/sharedStrings.xml><?xml version="1.0" encoding="utf-8"?>
<sst xmlns="http://schemas.openxmlformats.org/spreadsheetml/2006/main" count="210" uniqueCount="167">
  <si>
    <t>PROCESO</t>
  </si>
  <si>
    <t>OBJETIVO</t>
  </si>
  <si>
    <t>Nombre</t>
  </si>
  <si>
    <t>Fórmula</t>
  </si>
  <si>
    <t>Objetivo</t>
  </si>
  <si>
    <t>RESULTADOS</t>
  </si>
  <si>
    <t>feb</t>
  </si>
  <si>
    <t>mar</t>
  </si>
  <si>
    <t>abr</t>
  </si>
  <si>
    <t>may</t>
  </si>
  <si>
    <t>jun</t>
  </si>
  <si>
    <t>jul</t>
  </si>
  <si>
    <t>ago</t>
  </si>
  <si>
    <t>sep</t>
  </si>
  <si>
    <t>oct</t>
  </si>
  <si>
    <t>nov</t>
  </si>
  <si>
    <t>dic</t>
  </si>
  <si>
    <t>ene</t>
  </si>
  <si>
    <t>GESTIÓN TECNOLOGÍA E INFORMÁTICA</t>
  </si>
  <si>
    <t>Soporte Técnico</t>
  </si>
  <si>
    <t xml:space="preserve">MATRIZ DE INDICADORES </t>
  </si>
  <si>
    <t xml:space="preserve">FECHA DE
IMPLEMENTACIÒN </t>
  </si>
  <si>
    <t xml:space="preserve">FECHA DE 
ACTUALIZACIÒN </t>
  </si>
  <si>
    <t xml:space="preserve">VERSIÒN </t>
  </si>
  <si>
    <t xml:space="preserve">PÁGINA </t>
  </si>
  <si>
    <t xml:space="preserve">CÓDIGO </t>
  </si>
  <si>
    <t xml:space="preserve">GESTIÒN JURIDICA Y PH </t>
  </si>
  <si>
    <t xml:space="preserve">GESTIÒN TECNICA </t>
  </si>
  <si>
    <t xml:space="preserve">GESTIÒN DE OPERACIONES </t>
  </si>
  <si>
    <t xml:space="preserve">GESTIÒN ADMINISTRATIVA </t>
  </si>
  <si>
    <t xml:space="preserve">GESTIÒN CONTABLE Y FINANCIERA </t>
  </si>
  <si>
    <t xml:space="preserve">Oportunidad de respuesta </t>
  </si>
  <si>
    <t>Semestral</t>
  </si>
  <si>
    <t>Mensual</t>
  </si>
  <si>
    <t>Trimestral</t>
  </si>
  <si>
    <t>Anual</t>
  </si>
  <si>
    <t>Eficacia en las solicitudes legales</t>
  </si>
  <si>
    <t>Seguridad Interna</t>
  </si>
  <si>
    <t>Seguridad Externa Etapa 1.</t>
  </si>
  <si>
    <t>Seguridad Externa Etapa 2.</t>
  </si>
  <si>
    <t xml:space="preserve">Evidenciar a través de la medición el estado de la seguridad física interna y externa de la ZFIP. </t>
  </si>
  <si>
    <t>Mantenimiento preventivo de básculas</t>
  </si>
  <si>
    <t>Evaluar el estado de las básculas de vehículos de carga 80460FE D sentido de ingresos e IND560 PDX/VTS200 sentido de salidas, por medio de la evaluación cualitativa contenida en el mantenimiento predictivo como lista de chequeo, el cual define la necesidad de implementar o no acciones de mantenimiento preventivo, correctivo y/o calibración.</t>
  </si>
  <si>
    <t>Indicador de Oportunidad</t>
  </si>
  <si>
    <t>Verificar que la aprobación de FMM se realice en el tiempo previsto</t>
  </si>
  <si>
    <t>Rotación de personal</t>
  </si>
  <si>
    <t>Cartera</t>
  </si>
  <si>
    <t xml:space="preserve">Medir el recaudo oportuno de la cartera generada por la facturación de los servicios prestados. </t>
  </si>
  <si>
    <t>Soporte técnico</t>
  </si>
  <si>
    <t>INDICADOR</t>
  </si>
  <si>
    <t>Conocer el cumplimiento a la capacitaciones realizadas en la Zona Franca Internacional de Pereira, establecido en el plan anual de formación.</t>
  </si>
  <si>
    <t>Medir la acción de respuesta a las solicitudes legales.</t>
  </si>
  <si>
    <t>Evaluar el cumplimiento de mantenimiento, mejoramiento, monitoreo y supervisión de todas las actividades asociadas a garantizar el funcionamiento y desarrollo del parque Industrial en el cumplimiento de las normas técnicas y ambientales.</t>
  </si>
  <si>
    <t>Cumplimiento de Requisitos normativos</t>
  </si>
  <si>
    <t>GERENCIA</t>
  </si>
  <si>
    <t>Medir de acuerdo al cumplimiento de cada objetivo la eficacia de los sistemas de gestión.</t>
  </si>
  <si>
    <t>1 de 1</t>
  </si>
  <si>
    <t>Sumatoria del los resultados de cumplimiento de objetivos/ Nº total de objetivos*100</t>
  </si>
  <si>
    <t>Seguimiento a propuestas comerciales</t>
  </si>
  <si>
    <t>Medir el cumplimiento en la ejecución de las actividades programadas para RSE.</t>
  </si>
  <si>
    <t>Evidenciar por medio del indicador el correcto seguimiento  que se le da a las propuestas comerciales enviadas a los clientes.</t>
  </si>
  <si>
    <t>(# PQRS con respuesta oportuna/# total de PQRS)*100</t>
  </si>
  <si>
    <t>(Cantidad de solicitudes solucionadas/cantidad de solicitudes recibidas)*100</t>
  </si>
  <si>
    <r>
      <t xml:space="preserve">(Actividades ejecutadas </t>
    </r>
    <r>
      <rPr>
        <b/>
        <sz val="11"/>
        <color theme="1"/>
        <rFont val="Arial"/>
        <family val="2"/>
      </rPr>
      <t>(INFRAESTRUCTURA)</t>
    </r>
    <r>
      <rPr>
        <sz val="11"/>
        <color theme="1"/>
        <rFont val="Arial"/>
        <family val="2"/>
      </rPr>
      <t xml:space="preserve"> / actividades programadas) * 100</t>
    </r>
  </si>
  <si>
    <r>
      <t xml:space="preserve">(Actividades ejecutadas </t>
    </r>
    <r>
      <rPr>
        <b/>
        <sz val="11"/>
        <color theme="1"/>
        <rFont val="Arial"/>
        <family val="2"/>
      </rPr>
      <t>(EQUIPOS Y HERRAMIENTAS</t>
    </r>
    <r>
      <rPr>
        <sz val="11"/>
        <color theme="1"/>
        <rFont val="Arial"/>
        <family val="2"/>
      </rPr>
      <t xml:space="preserve"> / actividades programadas) * 100</t>
    </r>
  </si>
  <si>
    <t>Medir el porcentaje de retiro - ingreso  del personal al año.</t>
  </si>
  <si>
    <t>Alcanzar y mantener un ambiente de trabajo sano y seguro, evitando posibles afectaciones en la salud de los colaboradores, a través de la implementación, mantenimiento y mejora continua de un sistema de gestión de seguridad y salud en el trabajo.</t>
  </si>
  <si>
    <t>(No de capacitaciones realizadas / total capacitaciones programadas) * 100</t>
  </si>
  <si>
    <t>Eficacia de los sistemas de gestión</t>
  </si>
  <si>
    <t>FO-GG-01</t>
  </si>
  <si>
    <t>Programa de mantenimiento general (INFRAESTRUCTURA)</t>
  </si>
  <si>
    <t>Programa de mantenimiento general (EQUIPOS Y HERRAMIENTAS)</t>
  </si>
  <si>
    <t>Sumatoria de valores de las categorías de cartera A y B /valor total de cartera mensual*100</t>
  </si>
  <si>
    <t xml:space="preserve">Medir la eficacia del sistema de gestión por medio del cumplimiento de los numerales exigidos por las normas, según el resultado de las auditorias internas y externas. </t>
  </si>
  <si>
    <t>Cumplimiento de todos los objetivos de los sistemas de gestión a cargo de los procesos de la Compañía</t>
  </si>
  <si>
    <t>Frecuencia de revisión</t>
  </si>
  <si>
    <t>Logro de indicador</t>
  </si>
  <si>
    <t>LOGRO DE OBJETIVO</t>
  </si>
  <si>
    <t xml:space="preserve">Promover la mejora continua del sistema de gestión mediante el  desarrollo de actividades que integren los requisitos normativos aplicables, teniendo como pilar la prevención y promoción  de la seguridad y salud, prácticas de seguridad apoyando  de manera integral a la gestión de riesgos y a la eficacia de los diferentes procesos, reflejados en una cultura organizacional.  
</t>
  </si>
  <si>
    <t>logro según frecuencia</t>
  </si>
  <si>
    <t>Meta Objetivo</t>
  </si>
  <si>
    <t>Meta anual del indicador</t>
  </si>
  <si>
    <t>N/A</t>
  </si>
  <si>
    <t>escala</t>
  </si>
  <si>
    <t>%</t>
  </si>
  <si>
    <t>Avance SIG</t>
  </si>
  <si>
    <t>Avance GTI</t>
  </si>
  <si>
    <t>Avance GTC</t>
  </si>
  <si>
    <t>Avance GOP</t>
  </si>
  <si>
    <t>Avance GCFI</t>
  </si>
  <si>
    <t>Avance GAD (GH)</t>
  </si>
  <si>
    <t>Avance GJU-PH (JU)</t>
  </si>
  <si>
    <t>Avance GJU-PH (SEG)</t>
  </si>
  <si>
    <t>Avance GAD (SST)</t>
  </si>
  <si>
    <t>Avance GAD (RSE)</t>
  </si>
  <si>
    <t>X</t>
  </si>
  <si>
    <t>Y</t>
  </si>
  <si>
    <t>INICIO</t>
  </si>
  <si>
    <t>FIN</t>
  </si>
  <si>
    <t>PUNTOS</t>
  </si>
  <si>
    <t>PRPMEDIO CUMPL OBJETIVO</t>
  </si>
  <si>
    <t>PROM CUMPL POR INDICADOR</t>
  </si>
  <si>
    <r>
      <rPr>
        <b/>
        <sz val="11"/>
        <color theme="1"/>
        <rFont val="Calibri"/>
        <family val="2"/>
        <scheme val="minor"/>
      </rPr>
      <t xml:space="preserve">GRADO </t>
    </r>
    <r>
      <rPr>
        <sz val="11"/>
        <color theme="1"/>
        <rFont val="Calibri"/>
        <family val="2"/>
        <scheme val="minor"/>
      </rPr>
      <t>CUMPLI OBJETIVO</t>
    </r>
  </si>
  <si>
    <r>
      <t xml:space="preserve">GRADO </t>
    </r>
    <r>
      <rPr>
        <sz val="11"/>
        <color rgb="FF00B050"/>
        <rFont val="Calibri"/>
        <family val="2"/>
        <scheme val="minor"/>
      </rPr>
      <t>LOGR OBJETIVO</t>
    </r>
  </si>
  <si>
    <t>PUNTOS 2</t>
  </si>
  <si>
    <t>EFICACIA AÑO 2021</t>
  </si>
  <si>
    <t>Programa de Seguridad Asociado al cumplimiento de requisitos Legales</t>
  </si>
  <si>
    <t>(Nº de actividades realizadas / Nº de actividades programadas)*100</t>
  </si>
  <si>
    <t>(Nº de contactos realizados a clientes con propuestas abiertas / Nº contactos esperados  (1 por cliente potencial bimensual)* 100</t>
  </si>
  <si>
    <t>Programa de seguridad relacionado con  la  seguridad interna y externa</t>
  </si>
  <si>
    <t>Cronograma de ejecución de obras</t>
  </si>
  <si>
    <t xml:space="preserve"> </t>
  </si>
  <si>
    <t>(Nº de actividades ejecutadas / Nº de actividades programadas)*100: (sumatoria de resultados, fórmula ascendente)</t>
  </si>
  <si>
    <t>Realizar el seguimiento de las obras de infraestructura y urbanismos de la ETAPA II</t>
  </si>
  <si>
    <t>Programa de seguridad TI</t>
  </si>
  <si>
    <t>Medir la acción de respuesta a las solicitudes   o requerimientos solicitados al proceso de Gestión TI, presentadas por los colaboradores de la ZFIP- Usuario Operador y Agrupación ZF.</t>
  </si>
  <si>
    <r>
      <t xml:space="preserve">(Actividades realizadas / actividades Programadas) x 100 
*** </t>
    </r>
    <r>
      <rPr>
        <b/>
        <sz val="11"/>
        <color theme="1"/>
        <rFont val="Arial"/>
        <family val="2"/>
      </rPr>
      <t>NOTA:</t>
    </r>
    <r>
      <rPr>
        <sz val="11"/>
        <color theme="1"/>
        <rFont val="Arial"/>
        <family val="2"/>
      </rPr>
      <t xml:space="preserve"> Indicador ascendente***</t>
    </r>
  </si>
  <si>
    <t>Crear y mantener lazos de comunicación con la comunidad del corregimiento de Caimalito, para aportar al desarrollo social del mismo.</t>
  </si>
  <si>
    <t>Cronograma de actividades RSE</t>
  </si>
  <si>
    <t>Indicador de Rechazos FMM</t>
  </si>
  <si>
    <t>(operaciones aprobadas que cumplen en oportunidad / total operaciones)*100</t>
  </si>
  <si>
    <t>&lt;=11%</t>
  </si>
  <si>
    <t>(Formularios rechazados en el periodo / Total de formularios recibidos en el periodo acumulado)*100</t>
  </si>
  <si>
    <t>Afianzar conocimientos entre las PI en el proceso de Operaciones, alcanzando una mayor optimización del mismo, relacionado  con la ejecución de actividades, en marco de unos lineamiento en común para el cliente y la Gestión.</t>
  </si>
  <si>
    <t>Desarrollar estrategias para la  materialización y atracción de nuevos negocios el sostenimiento de los clientes actuales, velando por el cumplimiento de los requisitos legales propios del objeto social de la empresa,  administrando los recursos de manera eficiente, procurando la rentabilidad para los accionistas y logrando un adecuado clima laboral y bienestar para los colaboradores; enmarcando el desarrollo de la organización dentro de los sistemas de gestión</t>
  </si>
  <si>
    <t>Representar de manera grafica las PQRS que han recibido un tratamiento oportuno de acuerdo a los lineamientos del  procedimiento MA-GG-01, donde se debe notificar y posteriormente dar una respuesta al cliente.</t>
  </si>
  <si>
    <t>Programa de seguridad relacionado con la Gestión del Riesgo</t>
  </si>
  <si>
    <t>Programa de seguridad relacionado con la mejora continua</t>
  </si>
  <si>
    <t>(Actividades realizadas / actividades Programadas) x 100
(FÓRMULA ASCENDENTE)</t>
  </si>
  <si>
    <t>Controlar la ejecución de las actividades encaminadas en el cumplimiento del PRS Física Tecnológica, aportando al logro del objetivo planteado.</t>
  </si>
  <si>
    <t>Controlar la ejecución de las actividades encaminadas en el cumplimiento del PRS Gestión de Riesgos, aportando al logro del objetivo planteado.</t>
  </si>
  <si>
    <t>SISTEMA INTEGRADO DE GESTIÓN</t>
  </si>
  <si>
    <t>Avance GG</t>
  </si>
  <si>
    <t>Avance GG (Efica. SG)</t>
  </si>
  <si>
    <t>Sumatoria de los resultados de cumplimiento de objetivos/ Nº total de objetivos*100</t>
  </si>
  <si>
    <t>EFICACIA AÑO 2022</t>
  </si>
  <si>
    <t>Optimizar el tiempo de respuesta a eventos que atenta contra la seguridad informática, mediante la identificación rápida de la tipología del mismo y del usuario afectado, generando un impacto positivo a clientes y empleados, reflejado en la modernización de los recursos tecnológicos.</t>
  </si>
  <si>
    <t>Garantizar la identificación, actualización y cumplimiento de los requisitos  legales que atañen a la  organización, a fin de evitar sanciones legales y pecuniarias que menoscaben el patrimonio de la misma</t>
  </si>
  <si>
    <t>Garantizar la seguridad física de las instalaciones, previniendo la contaminación de la organización, con respecto al lavado de activos financiación del terrorismo, proliferación de armas de destrucción masiva, y/o evitando conductas relacionadas con la corrupción y soborno de colaboradores y asociados de negocio.</t>
  </si>
  <si>
    <t>Mantener y optimizar  la infraestructura existente y desarrollar  la nueva, según los lineamientos  y necesidades de la organización, conservando los requisitos de seguridad en la infraestructura del parque industrial, en marco de las directrices de los sistemas de gestión y atendiendo los requerimientos  de manera oportuna de las partes interesadas.</t>
  </si>
  <si>
    <t>Plan de Formación</t>
  </si>
  <si>
    <t>Programa de seguridad relacionado con el personal</t>
  </si>
  <si>
    <t>&lt;=20%</t>
  </si>
  <si>
    <t>Evaluación Final SST 2022</t>
  </si>
  <si>
    <t>(No de ítems normativos en cumplimiento/ Nª total de ítems normativos por cumplir) *100</t>
  </si>
  <si>
    <t>Controlar la ejecución de las actividades encaminadas en el cumplimiento del PRS de Personal, aportando al logro del objetivo planteado.</t>
  </si>
  <si>
    <t>Cronograma AF</t>
  </si>
  <si>
    <t>Cronograma NIIF</t>
  </si>
  <si>
    <t>Medir el cumplimiento en la ejecución de las actividades programadas para AF</t>
  </si>
  <si>
    <t>Medir el cumplimiento en la ejecución de las actividades programadas para NIIF</t>
  </si>
  <si>
    <t>Lograr una optima gestión contable y financiera que asegure el uso eficiente de los recursos mediante la estandarización del proceso de activos fijos, que nos permita generar unos estados financieros acordes a los requisitos de NIIF y su correcta aplicación directa al régimen de  Zona Franca.</t>
  </si>
  <si>
    <r>
      <rPr>
        <b/>
        <sz val="11"/>
        <color theme="1"/>
        <rFont val="Arial"/>
        <family val="2"/>
      </rPr>
      <t>* Conformidad: 10 PTS. 
* Observación: 5 PTS.
* No Conformidad menor: 2 PTS.
* No Conformidad Mayor: 0 PTS
* BASC+28000:68 ITEMS, 9001:59 ITEMS.
(</t>
    </r>
    <r>
      <rPr>
        <sz val="11"/>
        <color theme="1"/>
        <rFont val="Arial"/>
        <family val="2"/>
      </rPr>
      <t>Total de puntos obtenidos / Total de puntos requeridos</t>
    </r>
    <r>
      <rPr>
        <b/>
        <sz val="11"/>
        <color theme="1"/>
        <rFont val="Arial"/>
        <family val="2"/>
      </rPr>
      <t xml:space="preserve">)* </t>
    </r>
    <r>
      <rPr>
        <sz val="11"/>
        <color theme="1"/>
        <rFont val="Arial"/>
        <family val="2"/>
      </rPr>
      <t>100</t>
    </r>
  </si>
  <si>
    <t>(Cantidad solicitudes ejecutadas en el mes en los tiempos establecidos) / (cantidad de solicitudes solucionadas en el mes)* 100</t>
  </si>
  <si>
    <t>Lograr la ejecución de los programas de seguridad establecidos, mediante el cumplimiento de las actividades programadas que lo componen.</t>
  </si>
  <si>
    <t>(# total de ítems en cumplimiento en el mes/ # total de ítems evaluados en el mes) * 100</t>
  </si>
  <si>
    <t>(Nº de ítems evaluados en cumplimiento en 5 semanas / Nº total de ítems evaluados 5 Semanas )*100.</t>
  </si>
  <si>
    <t># de ítems en cumplimiento / # total de ítems evaluados * 100</t>
  </si>
  <si>
    <t>Promedio de oportunidad de respuesta de las solicitudes desarrolladas en el mes: (PR BAJAS+PR MEDIAS+PR ALTAS)= CUMPLIMIENTO OPORTUNIDAD</t>
  </si>
  <si>
    <t>Medir el cumplimiento de las solitudes realizadas al proceso de gestión técnica de acuerdo al criterio de prioridad de las solicitudes.</t>
  </si>
  <si>
    <t>Verificar la efectividad de las actividades en pro de disminuir el nivel de FMM rechazados y aumentar tanto la satisfacción del cliente como el cumplimiento de los requisitos del régimen.</t>
  </si>
  <si>
    <t>Proveer, desarrollar y mantener el recurso humano de la organización, a través de actividades encaminadas al fortalecimiento de competencias y conocimientos técnicos requeridos, para así contribuir al cumplimiento de los objetivos de la organización.</t>
  </si>
  <si>
    <t>IRP = (personal desvinculado en el periodo/(Personal al inicio del periodo + Personal al final del periodo)/2) * 100</t>
  </si>
  <si>
    <t>Representar la gestión de la SST, mediante la evaluación final.</t>
  </si>
  <si>
    <t>(Actividades ejecutadas RSE / Actividades programadas RSE) * 100 (Indicador ascendente)</t>
  </si>
  <si>
    <t>(Actividades ejecutadas AF / Actividades programadas AF * 100 (Indicador ascendente)</t>
  </si>
  <si>
    <t>(Actividades ejecutadas NIIF / Actividades programadas NIIF * 100 (Indicador ascendente)</t>
  </si>
  <si>
    <t>Controlar la ejecución de las actividades encaminadas en el cumplimiento del PRS Mejora Continua, aportando al logro del objetivo planteado.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</si>
</sst>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93" formatCode="0.0000000000000000000000000000000%"/>
  </numFmts>
  <fonts count="22" x14ac:knownFonts="1">
    <font>
      <sz val="11"/>
      <color theme="1"/>
      <name val="Calibri"/>
      <family val="2"/>
      <scheme val="minor"/>
    </font>
    <font>
      <sz val="11"/>
      <color theme="1"/>
      <name val="Calibri"/>
      <family val="2"/>
      <scheme val="minor"/>
    </font>
    <font>
      <sz val="11"/>
      <color theme="1"/>
      <name val="Arial"/>
      <family val="2"/>
    </font>
    <font>
      <b/>
      <sz val="14"/>
      <color theme="1"/>
      <name val="Arial"/>
      <family val="2"/>
    </font>
    <font>
      <b/>
      <sz val="11"/>
      <color theme="1"/>
      <name val="Arial"/>
      <family val="2"/>
    </font>
    <font>
      <sz val="11"/>
      <name val="Arial"/>
      <family val="2"/>
    </font>
    <font>
      <sz val="9"/>
      <color indexed="81"/>
      <name val="Tahoma"/>
      <family val="2"/>
    </font>
    <font>
      <b/>
      <sz val="9"/>
      <color indexed="81"/>
      <name val="Tahoma"/>
      <family val="2"/>
    </font>
    <font>
      <b/>
      <sz val="12"/>
      <color theme="1"/>
      <name val="Arial"/>
      <family val="2"/>
    </font>
    <font>
      <b/>
      <sz val="18"/>
      <color theme="1"/>
      <name val="Arial"/>
      <family val="2"/>
    </font>
    <font>
      <b/>
      <sz val="20"/>
      <color rgb="FF00B050"/>
      <name val="Arial"/>
      <family val="2"/>
    </font>
    <font>
      <sz val="12"/>
      <color theme="1"/>
      <name val="Arial"/>
      <family val="2"/>
    </font>
    <font>
      <sz val="11"/>
      <color theme="0" tint="-0.34998626667073579"/>
      <name val="Arial"/>
      <family val="2"/>
    </font>
    <font>
      <b/>
      <sz val="12"/>
      <color rgb="FF00FF00"/>
      <name val="Arial"/>
      <family val="2"/>
    </font>
    <font>
      <b/>
      <sz val="11"/>
      <color theme="1"/>
      <name val="Calibri"/>
      <family val="2"/>
      <scheme val="minor"/>
    </font>
    <font>
      <sz val="11"/>
      <color theme="2" tint="-0.249977111117893"/>
      <name val="Arial"/>
      <family val="2"/>
    </font>
    <font>
      <b/>
      <sz val="18"/>
      <color rgb="FF00B050"/>
      <name val="Arial"/>
      <family val="2"/>
    </font>
    <font>
      <b/>
      <sz val="11"/>
      <color rgb="FF00B050"/>
      <name val="Arial"/>
      <family val="2"/>
    </font>
    <font>
      <b/>
      <sz val="12"/>
      <color rgb="FF00B050"/>
      <name val="Arial"/>
      <family val="2"/>
    </font>
    <font>
      <b/>
      <sz val="11"/>
      <color rgb="FF00B050"/>
      <name val="Calibri"/>
      <family val="2"/>
      <scheme val="minor"/>
    </font>
    <font>
      <b/>
      <sz val="11"/>
      <name val="Calibri"/>
      <family val="2"/>
      <scheme val="minor"/>
    </font>
    <font>
      <sz val="11"/>
      <color rgb="FF00B050"/>
      <name val="Calibri"/>
      <family val="2"/>
      <scheme val="minor"/>
    </font>
  </fonts>
  <fills count="11">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8585"/>
        <bgColor indexed="64"/>
      </patternFill>
    </fill>
    <fill>
      <patternFill patternType="solid">
        <fgColor theme="0"/>
        <bgColor indexed="64"/>
      </patternFill>
    </fill>
    <fill>
      <patternFill patternType="solid">
        <fgColor rgb="FF00B0F0"/>
        <bgColor indexed="64"/>
      </patternFill>
    </fill>
    <fill>
      <patternFill patternType="solid">
        <fgColor rgb="FFFF99FF"/>
        <bgColor indexed="64"/>
      </patternFill>
    </fill>
    <fill>
      <patternFill patternType="solid">
        <fgColor rgb="FF66FF99"/>
        <bgColor indexed="64"/>
      </patternFill>
    </fill>
    <fill>
      <patternFill patternType="solid">
        <fgColor theme="0" tint="-4.9989318521683403E-2"/>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medium">
        <color indexed="64"/>
      </top>
      <bottom/>
      <diagonal/>
    </border>
    <border>
      <left/>
      <right/>
      <top/>
      <bottom style="thin">
        <color indexed="64"/>
      </bottom>
      <diagonal/>
    </border>
    <border>
      <left/>
      <right/>
      <top/>
      <bottom style="medium">
        <color indexed="64"/>
      </bottom>
      <diagonal/>
    </border>
    <border>
      <left/>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76">
    <xf numFmtId="0" fontId="0" fillId="0" borderId="0" xfId="0"/>
    <xf numFmtId="0" fontId="2" fillId="0" borderId="0" xfId="0" applyFont="1" applyAlignment="1">
      <alignment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4" fillId="0" borderId="0" xfId="0" applyFont="1" applyAlignment="1">
      <alignment vertical="center"/>
    </xf>
    <xf numFmtId="0" fontId="2" fillId="0" borderId="3" xfId="0" applyFont="1" applyBorder="1" applyAlignment="1">
      <alignment vertical="center"/>
    </xf>
    <xf numFmtId="0" fontId="2" fillId="0" borderId="0" xfId="0" applyFont="1" applyBorder="1" applyAlignment="1">
      <alignment vertical="center"/>
    </xf>
    <xf numFmtId="0" fontId="2" fillId="0" borderId="0" xfId="0" applyFont="1" applyAlignment="1">
      <alignment horizontal="center" vertical="top"/>
    </xf>
    <xf numFmtId="0" fontId="2" fillId="0" borderId="13" xfId="0" applyFont="1" applyBorder="1" applyAlignment="1">
      <alignment horizontal="center" vertical="center"/>
    </xf>
    <xf numFmtId="0" fontId="4" fillId="3" borderId="16" xfId="0" applyFont="1" applyFill="1" applyBorder="1" applyAlignment="1">
      <alignment horizontal="center" vertical="center"/>
    </xf>
    <xf numFmtId="0" fontId="2" fillId="0" borderId="13" xfId="0" applyFont="1" applyBorder="1" applyAlignment="1">
      <alignment horizontal="left" vertical="center" wrapText="1"/>
    </xf>
    <xf numFmtId="0" fontId="2" fillId="0" borderId="1" xfId="0" applyFont="1" applyBorder="1" applyAlignment="1">
      <alignment horizontal="left" vertical="center" wrapText="1"/>
    </xf>
    <xf numFmtId="0" fontId="2" fillId="6" borderId="27" xfId="0" applyFont="1" applyFill="1" applyBorder="1" applyAlignment="1">
      <alignment horizontal="center" vertical="center" wrapText="1"/>
    </xf>
    <xf numFmtId="0" fontId="2" fillId="6" borderId="28" xfId="0" applyFont="1" applyFill="1" applyBorder="1" applyAlignment="1">
      <alignment horizontal="center" vertical="center" wrapText="1"/>
    </xf>
    <xf numFmtId="0" fontId="2" fillId="0" borderId="16" xfId="0" applyFont="1" applyBorder="1" applyAlignment="1">
      <alignment horizontal="left" vertical="center" wrapText="1"/>
    </xf>
    <xf numFmtId="0" fontId="2" fillId="0" borderId="12" xfId="0" applyFont="1" applyBorder="1" applyAlignment="1">
      <alignment horizontal="left" vertical="center" wrapText="1"/>
    </xf>
    <xf numFmtId="0" fontId="2" fillId="6" borderId="31" xfId="0" applyFont="1" applyFill="1" applyBorder="1" applyAlignment="1">
      <alignment horizontal="center" vertical="center" wrapText="1"/>
    </xf>
    <xf numFmtId="0" fontId="2" fillId="0" borderId="24" xfId="0" applyFont="1" applyBorder="1" applyAlignment="1">
      <alignment horizontal="left" vertical="center" wrapText="1"/>
    </xf>
    <xf numFmtId="0" fontId="2" fillId="0" borderId="24" xfId="0" applyFont="1" applyBorder="1" applyAlignment="1">
      <alignment horizontal="left" vertical="center"/>
    </xf>
    <xf numFmtId="0" fontId="4" fillId="0" borderId="33" xfId="0" applyFont="1" applyBorder="1" applyAlignment="1">
      <alignment horizontal="center" vertical="center" wrapText="1"/>
    </xf>
    <xf numFmtId="0" fontId="2" fillId="0" borderId="7" xfId="0" applyFont="1" applyBorder="1" applyAlignment="1">
      <alignment horizontal="left" vertical="center" wrapText="1"/>
    </xf>
    <xf numFmtId="0" fontId="2" fillId="0" borderId="7" xfId="0" applyFont="1" applyBorder="1" applyAlignment="1">
      <alignment horizontal="center" vertical="center"/>
    </xf>
    <xf numFmtId="0" fontId="2" fillId="0" borderId="8" xfId="0" applyFont="1" applyBorder="1" applyAlignment="1">
      <alignment horizontal="left" vertical="center" wrapText="1"/>
    </xf>
    <xf numFmtId="0" fontId="2" fillId="0" borderId="0" xfId="0" applyFont="1" applyBorder="1" applyAlignment="1">
      <alignment horizontal="center" vertical="top"/>
    </xf>
    <xf numFmtId="0" fontId="2" fillId="0" borderId="6" xfId="0" applyFont="1" applyBorder="1" applyAlignment="1">
      <alignment horizontal="left" vertical="center" wrapText="1"/>
    </xf>
    <xf numFmtId="0" fontId="5" fillId="6" borderId="40" xfId="0" applyFont="1" applyFill="1" applyBorder="1" applyAlignment="1">
      <alignment horizontal="left" vertical="center" wrapText="1"/>
    </xf>
    <xf numFmtId="9" fontId="8" fillId="0" borderId="13" xfId="1" applyFont="1" applyBorder="1" applyAlignment="1">
      <alignment horizontal="center" vertical="center"/>
    </xf>
    <xf numFmtId="0" fontId="2" fillId="0" borderId="1" xfId="0" applyFont="1" applyFill="1" applyBorder="1" applyAlignment="1">
      <alignment horizontal="left" vertical="center" wrapText="1"/>
    </xf>
    <xf numFmtId="0" fontId="2" fillId="0" borderId="26" xfId="0" applyFont="1" applyFill="1" applyBorder="1" applyAlignment="1">
      <alignment horizontal="center" vertical="center" wrapText="1"/>
    </xf>
    <xf numFmtId="0" fontId="5" fillId="0" borderId="29" xfId="0" applyFont="1" applyFill="1" applyBorder="1" applyAlignment="1">
      <alignment horizontal="left" vertical="center" wrapText="1"/>
    </xf>
    <xf numFmtId="0" fontId="2" fillId="6" borderId="18" xfId="0" applyFont="1" applyFill="1" applyBorder="1" applyAlignment="1">
      <alignment horizontal="center" vertical="center" wrapText="1"/>
    </xf>
    <xf numFmtId="0" fontId="4" fillId="3" borderId="16" xfId="0" applyFont="1" applyFill="1" applyBorder="1" applyAlignment="1">
      <alignment horizontal="center" vertical="center" wrapText="1"/>
    </xf>
    <xf numFmtId="9" fontId="9" fillId="0" borderId="9" xfId="0" applyNumberFormat="1" applyFont="1" applyBorder="1" applyAlignment="1">
      <alignment horizontal="center" vertical="center"/>
    </xf>
    <xf numFmtId="9" fontId="8" fillId="0" borderId="31" xfId="1" applyFont="1" applyBorder="1" applyAlignment="1">
      <alignment horizontal="center" vertical="center"/>
    </xf>
    <xf numFmtId="0" fontId="2" fillId="0" borderId="18" xfId="0" applyFont="1" applyBorder="1" applyAlignment="1">
      <alignment horizontal="left" vertical="center" wrapText="1"/>
    </xf>
    <xf numFmtId="0" fontId="4" fillId="3" borderId="28" xfId="0" applyFont="1" applyFill="1" applyBorder="1" applyAlignment="1">
      <alignment horizontal="center" vertical="center" wrapText="1"/>
    </xf>
    <xf numFmtId="9" fontId="13" fillId="0" borderId="31" xfId="1" applyFont="1" applyBorder="1" applyAlignment="1">
      <alignment horizontal="center" vertical="center" wrapText="1"/>
    </xf>
    <xf numFmtId="9" fontId="13" fillId="0" borderId="28" xfId="1" applyFont="1" applyBorder="1" applyAlignment="1">
      <alignment horizontal="center" vertical="center" wrapText="1"/>
    </xf>
    <xf numFmtId="9" fontId="13" fillId="0" borderId="18" xfId="1" applyFont="1" applyBorder="1" applyAlignment="1">
      <alignment horizontal="center" vertical="center" wrapText="1"/>
    </xf>
    <xf numFmtId="9" fontId="13" fillId="0" borderId="1" xfId="1" applyFont="1" applyBorder="1" applyAlignment="1">
      <alignment horizontal="center" vertical="center" wrapText="1"/>
    </xf>
    <xf numFmtId="9" fontId="13" fillId="0" borderId="13" xfId="1" applyFont="1" applyBorder="1" applyAlignment="1">
      <alignment horizontal="center" vertical="center" wrapText="1"/>
    </xf>
    <xf numFmtId="9" fontId="13" fillId="0" borderId="55" xfId="1" applyFont="1" applyBorder="1" applyAlignment="1">
      <alignment horizontal="center" vertical="center" wrapText="1"/>
    </xf>
    <xf numFmtId="0" fontId="4" fillId="3" borderId="17" xfId="0" applyFont="1" applyFill="1" applyBorder="1" applyAlignment="1">
      <alignment horizontal="center" vertical="center" wrapText="1"/>
    </xf>
    <xf numFmtId="9" fontId="8" fillId="0" borderId="14" xfId="0" applyNumberFormat="1" applyFont="1" applyBorder="1" applyAlignment="1">
      <alignment horizontal="center" vertical="center" wrapText="1"/>
    </xf>
    <xf numFmtId="9" fontId="8" fillId="0" borderId="17" xfId="0" applyNumberFormat="1" applyFont="1" applyBorder="1" applyAlignment="1">
      <alignment horizontal="center" vertical="center" wrapText="1"/>
    </xf>
    <xf numFmtId="9" fontId="8" fillId="0" borderId="14" xfId="1" applyFont="1" applyBorder="1" applyAlignment="1">
      <alignment horizontal="center" vertical="center"/>
    </xf>
    <xf numFmtId="9" fontId="8" fillId="0" borderId="20" xfId="1" applyFont="1" applyFill="1" applyBorder="1" applyAlignment="1">
      <alignment horizontal="center" vertical="center"/>
    </xf>
    <xf numFmtId="9" fontId="8" fillId="0" borderId="20" xfId="1" applyFont="1" applyBorder="1" applyAlignment="1">
      <alignment horizontal="center" vertical="center"/>
    </xf>
    <xf numFmtId="9" fontId="8" fillId="0" borderId="36" xfId="1" applyFont="1" applyBorder="1" applyAlignment="1">
      <alignment horizontal="center" vertical="center"/>
    </xf>
    <xf numFmtId="9" fontId="8" fillId="0" borderId="17" xfId="1" applyFont="1" applyBorder="1" applyAlignment="1">
      <alignment horizontal="center" vertical="center"/>
    </xf>
    <xf numFmtId="9" fontId="8" fillId="0" borderId="14" xfId="0" applyNumberFormat="1" applyFont="1" applyBorder="1" applyAlignment="1">
      <alignment horizontal="center" vertical="center"/>
    </xf>
    <xf numFmtId="9" fontId="8" fillId="0" borderId="20" xfId="0" applyNumberFormat="1" applyFont="1" applyBorder="1" applyAlignment="1">
      <alignment horizontal="center" vertical="center"/>
    </xf>
    <xf numFmtId="9" fontId="8" fillId="0" borderId="25" xfId="1" applyFont="1" applyBorder="1" applyAlignment="1">
      <alignment horizontal="center" vertical="center"/>
    </xf>
    <xf numFmtId="9" fontId="8" fillId="0" borderId="36" xfId="0" applyNumberFormat="1" applyFont="1" applyBorder="1" applyAlignment="1">
      <alignment horizontal="center" vertical="center"/>
    </xf>
    <xf numFmtId="9" fontId="13" fillId="0" borderId="16" xfId="1" applyFont="1" applyBorder="1" applyAlignment="1">
      <alignment horizontal="center" vertical="center" wrapText="1"/>
    </xf>
    <xf numFmtId="9" fontId="13" fillId="0" borderId="1" xfId="1" applyFont="1" applyFill="1" applyBorder="1" applyAlignment="1">
      <alignment horizontal="center" vertical="center" wrapText="1"/>
    </xf>
    <xf numFmtId="9" fontId="8" fillId="0" borderId="10" xfId="1" applyFont="1" applyBorder="1" applyAlignment="1">
      <alignment horizontal="center" vertical="center" wrapText="1"/>
    </xf>
    <xf numFmtId="9" fontId="9" fillId="0" borderId="26" xfId="0" applyNumberFormat="1" applyFont="1" applyFill="1" applyBorder="1" applyAlignment="1">
      <alignment horizontal="center" vertical="center"/>
    </xf>
    <xf numFmtId="9" fontId="13" fillId="0" borderId="40" xfId="1" applyFont="1" applyFill="1" applyBorder="1" applyAlignment="1">
      <alignment horizontal="center" vertical="center" wrapText="1"/>
    </xf>
    <xf numFmtId="0" fontId="5" fillId="0" borderId="24" xfId="0" applyFont="1" applyFill="1" applyBorder="1" applyAlignment="1">
      <alignment horizontal="left" vertical="center" wrapText="1"/>
    </xf>
    <xf numFmtId="0" fontId="2" fillId="0" borderId="1" xfId="0" applyFont="1" applyFill="1" applyBorder="1" applyAlignment="1">
      <alignment horizontal="center" vertical="center" wrapText="1"/>
    </xf>
    <xf numFmtId="9" fontId="13" fillId="0" borderId="18" xfId="1" applyFont="1" applyFill="1" applyBorder="1" applyAlignment="1">
      <alignment horizontal="center" vertical="center" wrapText="1"/>
    </xf>
    <xf numFmtId="0" fontId="5" fillId="0" borderId="15" xfId="0" applyFont="1" applyFill="1" applyBorder="1" applyAlignment="1">
      <alignment horizontal="left" vertical="center" wrapText="1"/>
    </xf>
    <xf numFmtId="0" fontId="2" fillId="0" borderId="16" xfId="0" applyFont="1" applyFill="1" applyBorder="1" applyAlignment="1">
      <alignment horizontal="left" vertical="center" wrapText="1"/>
    </xf>
    <xf numFmtId="0" fontId="2" fillId="0" borderId="16" xfId="0" applyFont="1" applyFill="1" applyBorder="1" applyAlignment="1">
      <alignment horizontal="center" vertical="center" wrapText="1"/>
    </xf>
    <xf numFmtId="9" fontId="8" fillId="0" borderId="17" xfId="1" applyFont="1" applyFill="1" applyBorder="1" applyAlignment="1">
      <alignment horizontal="center" vertical="center"/>
    </xf>
    <xf numFmtId="9" fontId="13" fillId="0" borderId="28" xfId="1" applyFont="1" applyFill="1" applyBorder="1" applyAlignment="1">
      <alignment horizontal="center" vertical="center" wrapText="1"/>
    </xf>
    <xf numFmtId="0" fontId="2" fillId="0" borderId="29" xfId="0" applyFont="1" applyFill="1" applyBorder="1" applyAlignment="1">
      <alignment horizontal="left" vertical="center" wrapText="1"/>
    </xf>
    <xf numFmtId="9" fontId="2" fillId="0" borderId="18" xfId="1" applyFont="1" applyBorder="1" applyAlignment="1">
      <alignment horizontal="center" vertical="center"/>
    </xf>
    <xf numFmtId="9" fontId="13" fillId="0" borderId="16" xfId="1" applyFont="1" applyFill="1" applyBorder="1" applyAlignment="1">
      <alignment horizontal="center" vertical="center" wrapText="1"/>
    </xf>
    <xf numFmtId="9" fontId="8" fillId="0" borderId="1" xfId="1" applyFont="1" applyBorder="1" applyAlignment="1">
      <alignment horizontal="center" vertical="center"/>
    </xf>
    <xf numFmtId="9" fontId="2" fillId="0" borderId="40" xfId="1" applyFont="1" applyBorder="1" applyAlignment="1">
      <alignment horizontal="center" vertical="center" wrapText="1"/>
    </xf>
    <xf numFmtId="9" fontId="8" fillId="0" borderId="31" xfId="1" applyFont="1" applyBorder="1" applyAlignment="1">
      <alignment horizontal="center" vertical="center"/>
    </xf>
    <xf numFmtId="0" fontId="8" fillId="0" borderId="1" xfId="1" applyNumberFormat="1" applyFont="1" applyBorder="1" applyAlignment="1">
      <alignment horizontal="center" vertical="center"/>
    </xf>
    <xf numFmtId="0" fontId="2" fillId="0" borderId="57" xfId="1" applyNumberFormat="1" applyFont="1" applyBorder="1" applyAlignment="1">
      <alignment horizontal="center" vertical="center"/>
    </xf>
    <xf numFmtId="0" fontId="2" fillId="0" borderId="1" xfId="1" applyNumberFormat="1" applyFont="1" applyBorder="1" applyAlignment="1">
      <alignment horizontal="center" vertical="center"/>
    </xf>
    <xf numFmtId="0" fontId="2" fillId="0" borderId="48" xfId="1" applyNumberFormat="1" applyFont="1" applyBorder="1" applyAlignment="1">
      <alignment horizontal="center" vertical="center"/>
    </xf>
    <xf numFmtId="0" fontId="0" fillId="0" borderId="0" xfId="0" applyAlignment="1">
      <alignment horizontal="center" vertical="center"/>
    </xf>
    <xf numFmtId="9" fontId="0" fillId="0" borderId="0" xfId="0" applyNumberFormat="1" applyAlignment="1">
      <alignment horizontal="center" vertical="center"/>
    </xf>
    <xf numFmtId="0" fontId="14" fillId="0" borderId="0" xfId="0" applyFont="1" applyAlignment="1">
      <alignment horizontal="center" vertical="center"/>
    </xf>
    <xf numFmtId="0" fontId="0" fillId="0" borderId="0" xfId="0" applyAlignment="1">
      <alignment horizontal="center" vertical="center"/>
    </xf>
    <xf numFmtId="0" fontId="4" fillId="5" borderId="0" xfId="0" applyFont="1" applyFill="1" applyBorder="1" applyAlignment="1">
      <alignment vertical="center" wrapText="1"/>
    </xf>
    <xf numFmtId="0" fontId="4" fillId="7" borderId="66" xfId="0" applyFont="1" applyFill="1" applyBorder="1" applyAlignment="1">
      <alignment horizontal="center" vertical="center" wrapText="1"/>
    </xf>
    <xf numFmtId="0" fontId="4" fillId="7" borderId="33" xfId="0" applyFont="1" applyFill="1" applyBorder="1" applyAlignment="1">
      <alignment horizontal="center" vertical="center" wrapText="1"/>
    </xf>
    <xf numFmtId="0" fontId="4" fillId="8" borderId="35" xfId="0" applyFont="1" applyFill="1" applyBorder="1" applyAlignment="1">
      <alignment horizontal="center" vertical="center" wrapText="1"/>
    </xf>
    <xf numFmtId="9" fontId="2" fillId="0" borderId="59" xfId="0" applyNumberFormat="1" applyFont="1" applyBorder="1" applyAlignment="1">
      <alignment horizontal="center" vertical="center" wrapText="1"/>
    </xf>
    <xf numFmtId="9" fontId="9" fillId="0" borderId="33" xfId="1" applyFont="1" applyBorder="1" applyAlignment="1">
      <alignment horizontal="center" vertical="center" wrapText="1"/>
    </xf>
    <xf numFmtId="9" fontId="17" fillId="0" borderId="1" xfId="0" applyNumberFormat="1" applyFont="1" applyBorder="1" applyAlignment="1">
      <alignment horizontal="center" vertical="center"/>
    </xf>
    <xf numFmtId="9" fontId="4" fillId="0" borderId="1" xfId="0" applyNumberFormat="1" applyFont="1" applyBorder="1" applyAlignment="1">
      <alignment horizontal="center" vertical="center"/>
    </xf>
    <xf numFmtId="0" fontId="19" fillId="0" borderId="1" xfId="0" applyFont="1" applyBorder="1"/>
    <xf numFmtId="0" fontId="0" fillId="0" borderId="12" xfId="0" applyBorder="1" applyAlignment="1">
      <alignment horizontal="center" vertical="center"/>
    </xf>
    <xf numFmtId="0" fontId="0" fillId="0" borderId="13" xfId="0" applyBorder="1" applyAlignment="1">
      <alignment horizontal="center" vertical="center"/>
    </xf>
    <xf numFmtId="0" fontId="0" fillId="0" borderId="24" xfId="0" applyBorder="1" applyAlignment="1">
      <alignment horizontal="center" vertical="center"/>
    </xf>
    <xf numFmtId="0" fontId="20" fillId="0" borderId="20" xfId="0" applyFont="1" applyBorder="1" applyAlignment="1">
      <alignment horizontal="center" vertical="center"/>
    </xf>
    <xf numFmtId="0" fontId="14" fillId="0" borderId="24" xfId="0" applyFont="1" applyBorder="1" applyAlignment="1">
      <alignment horizontal="left" vertical="center"/>
    </xf>
    <xf numFmtId="0" fontId="14" fillId="0" borderId="15" xfId="0" applyFont="1" applyBorder="1" applyAlignment="1">
      <alignment horizontal="left" vertical="center"/>
    </xf>
    <xf numFmtId="9" fontId="18" fillId="0" borderId="16" xfId="0" applyNumberFormat="1" applyFont="1" applyBorder="1" applyAlignment="1">
      <alignment horizontal="center" vertical="center"/>
    </xf>
    <xf numFmtId="9" fontId="8" fillId="0" borderId="16" xfId="0" applyNumberFormat="1" applyFont="1" applyBorder="1" applyAlignment="1">
      <alignment horizontal="center" vertical="center"/>
    </xf>
    <xf numFmtId="0" fontId="19" fillId="0" borderId="16" xfId="0" applyFont="1" applyBorder="1"/>
    <xf numFmtId="0" fontId="20" fillId="0" borderId="17" xfId="0" applyFont="1" applyBorder="1" applyAlignment="1">
      <alignment horizontal="center" vertical="center"/>
    </xf>
    <xf numFmtId="0" fontId="19" fillId="9"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20" fillId="7" borderId="20" xfId="0" applyFont="1" applyFill="1" applyBorder="1" applyAlignment="1">
      <alignment horizontal="center" vertical="center"/>
    </xf>
    <xf numFmtId="0" fontId="0" fillId="0" borderId="38" xfId="0" applyBorder="1"/>
    <xf numFmtId="0" fontId="0" fillId="7" borderId="31" xfId="0" applyFill="1" applyBorder="1" applyAlignment="1">
      <alignment horizontal="center" vertical="center" wrapText="1"/>
    </xf>
    <xf numFmtId="0" fontId="20" fillId="0" borderId="31" xfId="0" applyFont="1" applyBorder="1"/>
    <xf numFmtId="0" fontId="20" fillId="0" borderId="28" xfId="0" applyFont="1" applyBorder="1"/>
    <xf numFmtId="0" fontId="19" fillId="9" borderId="40" xfId="0" applyFont="1" applyFill="1" applyBorder="1" applyAlignment="1">
      <alignment horizontal="center" vertical="center"/>
    </xf>
    <xf numFmtId="0" fontId="19" fillId="0" borderId="40" xfId="0" applyFont="1" applyBorder="1" applyAlignment="1">
      <alignment horizontal="center" vertical="center"/>
    </xf>
    <xf numFmtId="0" fontId="19" fillId="0" borderId="37" xfId="0" applyFont="1" applyBorder="1" applyAlignment="1">
      <alignment horizontal="center" vertical="center"/>
    </xf>
    <xf numFmtId="0" fontId="19" fillId="9" borderId="24" xfId="0" applyFont="1" applyFill="1" applyBorder="1" applyAlignment="1">
      <alignment horizontal="center" vertical="center"/>
    </xf>
    <xf numFmtId="0" fontId="19" fillId="9" borderId="20" xfId="0" applyFont="1" applyFill="1" applyBorder="1" applyAlignment="1">
      <alignment horizontal="center" vertical="center"/>
    </xf>
    <xf numFmtId="0" fontId="19" fillId="0" borderId="24" xfId="0" applyFont="1" applyBorder="1" applyAlignment="1">
      <alignment horizontal="center" vertical="center"/>
    </xf>
    <xf numFmtId="0" fontId="19" fillId="0" borderId="20" xfId="0" applyFont="1" applyBorder="1"/>
    <xf numFmtId="0" fontId="19" fillId="0" borderId="15" xfId="0" applyFont="1" applyBorder="1" applyAlignment="1">
      <alignment horizontal="center" vertical="center"/>
    </xf>
    <xf numFmtId="0" fontId="19" fillId="0" borderId="17" xfId="0" applyFont="1" applyBorder="1"/>
    <xf numFmtId="0" fontId="19" fillId="9" borderId="31" xfId="0" applyFont="1" applyFill="1" applyBorder="1" applyAlignment="1">
      <alignment horizontal="center" vertical="center"/>
    </xf>
    <xf numFmtId="0" fontId="19" fillId="0" borderId="31" xfId="0" applyFont="1" applyBorder="1"/>
    <xf numFmtId="0" fontId="19" fillId="0" borderId="28" xfId="0" applyFont="1" applyBorder="1"/>
    <xf numFmtId="0" fontId="20" fillId="7" borderId="40" xfId="0" applyFont="1" applyFill="1" applyBorder="1" applyAlignment="1">
      <alignment horizontal="center" vertical="center"/>
    </xf>
    <xf numFmtId="0" fontId="20" fillId="0" borderId="40" xfId="0" applyFont="1" applyBorder="1" applyAlignment="1">
      <alignment horizontal="center" vertical="center"/>
    </xf>
    <xf numFmtId="0" fontId="20" fillId="0" borderId="37" xfId="0" applyFont="1" applyBorder="1" applyAlignment="1">
      <alignment horizontal="center" vertical="center"/>
    </xf>
    <xf numFmtId="0" fontId="20" fillId="7" borderId="24" xfId="0" applyFont="1" applyFill="1" applyBorder="1" applyAlignment="1">
      <alignment horizontal="center" vertical="center"/>
    </xf>
    <xf numFmtId="0" fontId="20" fillId="0" borderId="24" xfId="0" applyFont="1" applyBorder="1" applyAlignment="1">
      <alignment horizontal="center" vertical="center"/>
    </xf>
    <xf numFmtId="0" fontId="20" fillId="0" borderId="15" xfId="0" applyFont="1" applyBorder="1" applyAlignment="1">
      <alignment horizontal="center" vertical="center"/>
    </xf>
    <xf numFmtId="0" fontId="0" fillId="7" borderId="0" xfId="0" applyFill="1"/>
    <xf numFmtId="0" fontId="0" fillId="9" borderId="13" xfId="0" applyFill="1" applyBorder="1"/>
    <xf numFmtId="0" fontId="2" fillId="0" borderId="24" xfId="0" applyNumberFormat="1" applyFont="1" applyBorder="1" applyAlignment="1">
      <alignment horizontal="center" vertical="center" wrapText="1"/>
    </xf>
    <xf numFmtId="0" fontId="2" fillId="0" borderId="1" xfId="0" applyNumberFormat="1" applyFont="1" applyBorder="1" applyAlignment="1">
      <alignment horizontal="center" vertical="center" wrapText="1"/>
    </xf>
    <xf numFmtId="9" fontId="8" fillId="0" borderId="1" xfId="1" applyFont="1" applyBorder="1" applyAlignment="1">
      <alignment horizontal="center" vertical="center" wrapText="1"/>
    </xf>
    <xf numFmtId="9" fontId="12" fillId="0" borderId="41" xfId="1" applyFont="1" applyBorder="1" applyAlignment="1">
      <alignment horizontal="center" vertical="center" wrapText="1"/>
    </xf>
    <xf numFmtId="9" fontId="2" fillId="0" borderId="65" xfId="0" applyNumberFormat="1" applyFont="1" applyBorder="1" applyAlignment="1">
      <alignment horizontal="center" vertical="center" wrapText="1"/>
    </xf>
    <xf numFmtId="9" fontId="8" fillId="0" borderId="26" xfId="1" applyFont="1" applyBorder="1" applyAlignment="1">
      <alignment horizontal="center" vertical="center"/>
    </xf>
    <xf numFmtId="9" fontId="2" fillId="0" borderId="1" xfId="1" applyFont="1" applyBorder="1" applyAlignment="1">
      <alignment horizontal="center" vertical="center"/>
    </xf>
    <xf numFmtId="1" fontId="11" fillId="0" borderId="24" xfId="1" applyNumberFormat="1" applyFont="1" applyBorder="1" applyAlignment="1">
      <alignment horizontal="center" vertical="center" wrapText="1"/>
    </xf>
    <xf numFmtId="1" fontId="11" fillId="0" borderId="1" xfId="1" applyNumberFormat="1" applyFont="1" applyBorder="1" applyAlignment="1">
      <alignment horizontal="center" vertical="center" wrapText="1"/>
    </xf>
    <xf numFmtId="1" fontId="2" fillId="0" borderId="24" xfId="1" applyNumberFormat="1" applyFont="1" applyBorder="1" applyAlignment="1">
      <alignment horizontal="center" vertical="center" wrapText="1"/>
    </xf>
    <xf numFmtId="1" fontId="2" fillId="0" borderId="40" xfId="1" applyNumberFormat="1" applyFont="1" applyBorder="1" applyAlignment="1">
      <alignment horizontal="center" vertical="center" wrapText="1"/>
    </xf>
    <xf numFmtId="9" fontId="12" fillId="0" borderId="31" xfId="1" applyFont="1" applyBorder="1" applyAlignment="1">
      <alignment horizontal="center" vertical="center" wrapText="1"/>
    </xf>
    <xf numFmtId="9" fontId="2" fillId="0" borderId="1" xfId="1" applyFont="1" applyBorder="1" applyAlignment="1">
      <alignment horizontal="center" vertical="center" wrapText="1"/>
    </xf>
    <xf numFmtId="9" fontId="12" fillId="0" borderId="31" xfId="1" applyFont="1" applyBorder="1" applyAlignment="1">
      <alignment horizontal="center" vertical="center" wrapText="1"/>
    </xf>
    <xf numFmtId="164" fontId="12" fillId="0" borderId="1" xfId="1" applyNumberFormat="1" applyFont="1" applyBorder="1" applyAlignment="1">
      <alignment horizontal="center" vertical="center"/>
    </xf>
    <xf numFmtId="164" fontId="13" fillId="0" borderId="51" xfId="1" applyNumberFormat="1" applyFont="1" applyBorder="1" applyAlignment="1">
      <alignment horizontal="center" vertical="center" wrapText="1"/>
    </xf>
    <xf numFmtId="164" fontId="13" fillId="0" borderId="13" xfId="1" applyNumberFormat="1" applyFont="1" applyBorder="1" applyAlignment="1">
      <alignment horizontal="center" vertical="center" wrapText="1"/>
    </xf>
    <xf numFmtId="9" fontId="2" fillId="0" borderId="0" xfId="0" applyNumberFormat="1" applyFont="1" applyAlignment="1">
      <alignment vertical="center"/>
    </xf>
    <xf numFmtId="9" fontId="2" fillId="0" borderId="0" xfId="1" applyFont="1" applyAlignment="1">
      <alignment vertical="center"/>
    </xf>
    <xf numFmtId="164" fontId="2" fillId="0" borderId="0" xfId="0" applyNumberFormat="1" applyFont="1" applyAlignment="1">
      <alignment vertical="center"/>
    </xf>
    <xf numFmtId="0" fontId="2" fillId="0" borderId="13" xfId="0" applyFont="1" applyBorder="1" applyAlignment="1">
      <alignment horizontal="justify" vertical="center" wrapText="1"/>
    </xf>
    <xf numFmtId="0" fontId="2" fillId="0" borderId="1" xfId="0" applyFont="1" applyFill="1" applyBorder="1" applyAlignment="1">
      <alignment horizontal="justify" vertical="center" wrapText="1"/>
    </xf>
    <xf numFmtId="0" fontId="2" fillId="0" borderId="54" xfId="0" applyFont="1" applyBorder="1" applyAlignment="1">
      <alignment horizontal="left" vertical="center" wrapText="1"/>
    </xf>
    <xf numFmtId="0" fontId="2" fillId="0" borderId="54" xfId="0" applyFont="1" applyBorder="1" applyAlignment="1">
      <alignment horizontal="justify" vertical="center" wrapText="1"/>
    </xf>
    <xf numFmtId="0" fontId="2" fillId="0" borderId="1" xfId="0" applyFont="1" applyBorder="1" applyAlignment="1">
      <alignment horizontal="justify" vertical="center" wrapText="1"/>
    </xf>
    <xf numFmtId="0" fontId="2" fillId="0" borderId="29" xfId="0" applyFont="1" applyBorder="1" applyAlignment="1">
      <alignment horizontal="justify" vertical="center" wrapText="1"/>
    </xf>
    <xf numFmtId="0" fontId="2" fillId="0" borderId="18" xfId="0" applyFont="1" applyBorder="1" applyAlignment="1">
      <alignment horizontal="justify" vertical="center" wrapText="1"/>
    </xf>
    <xf numFmtId="0" fontId="2" fillId="0" borderId="44" xfId="0" applyFont="1" applyBorder="1" applyAlignment="1">
      <alignment horizontal="justify" vertical="center" wrapText="1"/>
    </xf>
    <xf numFmtId="9" fontId="8" fillId="0" borderId="38" xfId="1" applyFont="1" applyBorder="1" applyAlignment="1">
      <alignment horizontal="center" vertical="center"/>
    </xf>
    <xf numFmtId="9" fontId="12" fillId="0" borderId="39" xfId="1" applyFont="1" applyBorder="1" applyAlignment="1">
      <alignment horizontal="center" vertical="center"/>
    </xf>
    <xf numFmtId="9" fontId="2" fillId="0" borderId="39" xfId="1" applyFont="1" applyBorder="1" applyAlignment="1">
      <alignment horizontal="center" vertical="center"/>
    </xf>
    <xf numFmtId="9" fontId="2" fillId="10" borderId="39" xfId="1" applyFont="1" applyFill="1" applyBorder="1" applyAlignment="1">
      <alignment horizontal="center" vertical="center"/>
    </xf>
    <xf numFmtId="9" fontId="12" fillId="10" borderId="39" xfId="1" applyFont="1" applyFill="1" applyBorder="1" applyAlignment="1">
      <alignment horizontal="center" vertical="center"/>
    </xf>
    <xf numFmtId="9" fontId="9" fillId="0" borderId="11" xfId="0" applyNumberFormat="1" applyFont="1" applyFill="1" applyBorder="1" applyAlignment="1">
      <alignment horizontal="center" vertical="center" wrapText="1"/>
    </xf>
    <xf numFmtId="9" fontId="8" fillId="0" borderId="1" xfId="1" applyFont="1" applyBorder="1" applyAlignment="1">
      <alignment horizontal="center" vertical="center"/>
    </xf>
    <xf numFmtId="0" fontId="2" fillId="0" borderId="18" xfId="0" applyFont="1" applyBorder="1" applyAlignment="1">
      <alignment horizontal="justify" vertical="center" wrapText="1"/>
    </xf>
    <xf numFmtId="0" fontId="2" fillId="0" borderId="22" xfId="0" applyFont="1" applyFill="1" applyBorder="1" applyAlignment="1">
      <alignment horizontal="justify" vertical="center" wrapText="1"/>
    </xf>
    <xf numFmtId="0" fontId="5" fillId="6" borderId="15" xfId="0" applyFont="1" applyFill="1" applyBorder="1" applyAlignment="1">
      <alignment horizontal="left" vertical="center" wrapText="1"/>
    </xf>
    <xf numFmtId="0" fontId="2" fillId="0" borderId="18" xfId="0" applyFont="1" applyFill="1" applyBorder="1" applyAlignment="1">
      <alignment horizontal="left" vertical="center" wrapText="1"/>
    </xf>
    <xf numFmtId="0" fontId="2" fillId="0" borderId="41" xfId="0" applyFont="1" applyFill="1" applyBorder="1" applyAlignment="1">
      <alignment horizontal="left" vertical="center" wrapText="1"/>
    </xf>
    <xf numFmtId="0" fontId="2" fillId="0" borderId="18" xfId="0" applyFont="1" applyFill="1" applyBorder="1" applyAlignment="1">
      <alignment horizontal="justify" vertical="center" wrapText="1"/>
    </xf>
    <xf numFmtId="0" fontId="2" fillId="0" borderId="40" xfId="0" applyFont="1" applyFill="1" applyBorder="1" applyAlignment="1">
      <alignment horizontal="left" vertical="center"/>
    </xf>
    <xf numFmtId="0" fontId="2" fillId="0" borderId="11"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2" fillId="0" borderId="19" xfId="0" applyFont="1" applyFill="1" applyBorder="1" applyAlignment="1">
      <alignment horizontal="justify" vertical="center" wrapText="1"/>
    </xf>
    <xf numFmtId="0" fontId="2" fillId="0" borderId="18" xfId="0" applyFont="1" applyFill="1" applyBorder="1" applyAlignment="1">
      <alignment horizontal="center" vertical="center"/>
    </xf>
    <xf numFmtId="0" fontId="2" fillId="0" borderId="62" xfId="0" applyFont="1" applyFill="1" applyBorder="1" applyAlignment="1">
      <alignment horizontal="justify" vertical="center" wrapText="1"/>
    </xf>
    <xf numFmtId="0" fontId="2" fillId="0" borderId="24" xfId="0" applyFont="1" applyFill="1" applyBorder="1" applyAlignment="1">
      <alignment horizontal="justify" vertical="center"/>
    </xf>
    <xf numFmtId="0" fontId="2" fillId="0" borderId="1" xfId="0" applyFont="1" applyFill="1" applyBorder="1" applyAlignment="1">
      <alignment horizontal="center" vertical="center"/>
    </xf>
    <xf numFmtId="0" fontId="2" fillId="0" borderId="29" xfId="0" applyFont="1" applyFill="1" applyBorder="1" applyAlignment="1">
      <alignment horizontal="justify" vertical="center" wrapText="1"/>
    </xf>
    <xf numFmtId="0" fontId="2" fillId="0" borderId="54" xfId="0" applyFont="1" applyFill="1" applyBorder="1" applyAlignment="1">
      <alignment horizontal="justify" vertical="center" wrapText="1"/>
    </xf>
    <xf numFmtId="9" fontId="8" fillId="0" borderId="17" xfId="0" applyNumberFormat="1" applyFont="1" applyBorder="1" applyAlignment="1">
      <alignment horizontal="center" vertical="center"/>
    </xf>
    <xf numFmtId="9" fontId="8" fillId="0" borderId="1" xfId="1" applyNumberFormat="1" applyFont="1" applyBorder="1" applyAlignment="1">
      <alignment horizontal="center" vertical="center"/>
    </xf>
    <xf numFmtId="0" fontId="2" fillId="0" borderId="12" xfId="0" applyFont="1" applyFill="1" applyBorder="1" applyAlignment="1">
      <alignment horizontal="justify" vertical="center" wrapText="1"/>
    </xf>
    <xf numFmtId="0" fontId="2" fillId="0" borderId="24" xfId="0" applyFont="1" applyFill="1" applyBorder="1" applyAlignment="1">
      <alignment horizontal="justify" vertical="center" wrapText="1"/>
    </xf>
    <xf numFmtId="9" fontId="2" fillId="0" borderId="31" xfId="1" applyFont="1" applyFill="1" applyBorder="1" applyAlignment="1">
      <alignment horizontal="center" vertical="center" wrapText="1"/>
    </xf>
    <xf numFmtId="9" fontId="2" fillId="0" borderId="48" xfId="1" applyFont="1" applyFill="1" applyBorder="1" applyAlignment="1">
      <alignment horizontal="center" vertical="center" wrapText="1"/>
    </xf>
    <xf numFmtId="9" fontId="2" fillId="0" borderId="40" xfId="1" applyFont="1" applyFill="1" applyBorder="1" applyAlignment="1">
      <alignment horizontal="center" vertical="center" wrapText="1"/>
    </xf>
    <xf numFmtId="9" fontId="8" fillId="0" borderId="50" xfId="1" applyFont="1" applyBorder="1" applyAlignment="1">
      <alignment horizontal="center" vertical="center" wrapText="1"/>
    </xf>
    <xf numFmtId="9" fontId="8" fillId="0" borderId="3" xfId="1" applyFont="1" applyBorder="1" applyAlignment="1">
      <alignment horizontal="center" vertical="center" wrapText="1"/>
    </xf>
    <xf numFmtId="9" fontId="12" fillId="0" borderId="31" xfId="1" applyFont="1" applyBorder="1" applyAlignment="1">
      <alignment horizontal="center" vertical="center" wrapText="1"/>
    </xf>
    <xf numFmtId="9" fontId="12" fillId="0" borderId="40" xfId="1" applyFont="1" applyBorder="1" applyAlignment="1">
      <alignment horizontal="center" vertical="center" wrapText="1"/>
    </xf>
    <xf numFmtId="9" fontId="2" fillId="0" borderId="31" xfId="1" applyFont="1" applyFill="1" applyBorder="1" applyAlignment="1">
      <alignment horizontal="center" vertical="center"/>
    </xf>
    <xf numFmtId="9" fontId="2" fillId="0" borderId="48" xfId="1" applyFont="1" applyFill="1" applyBorder="1" applyAlignment="1">
      <alignment horizontal="center" vertical="center"/>
    </xf>
    <xf numFmtId="9" fontId="2" fillId="0" borderId="40" xfId="1" applyFont="1" applyFill="1" applyBorder="1" applyAlignment="1">
      <alignment horizontal="center" vertical="center"/>
    </xf>
    <xf numFmtId="9" fontId="8" fillId="0" borderId="31" xfId="1" applyFont="1" applyBorder="1" applyAlignment="1">
      <alignment horizontal="center" vertical="center"/>
    </xf>
    <xf numFmtId="9" fontId="8" fillId="0" borderId="40" xfId="1" applyFont="1" applyBorder="1" applyAlignment="1">
      <alignment horizontal="center" vertical="center"/>
    </xf>
    <xf numFmtId="9" fontId="2" fillId="0" borderId="57" xfId="1" applyFont="1" applyBorder="1" applyAlignment="1">
      <alignment horizontal="center" vertical="center"/>
    </xf>
    <xf numFmtId="9" fontId="2" fillId="0" borderId="48" xfId="1" applyFont="1" applyBorder="1" applyAlignment="1">
      <alignment horizontal="center" vertical="center"/>
    </xf>
    <xf numFmtId="9" fontId="2" fillId="0" borderId="40" xfId="1" applyFont="1" applyBorder="1" applyAlignment="1">
      <alignment horizontal="center" vertical="center"/>
    </xf>
    <xf numFmtId="9" fontId="2" fillId="0" borderId="31" xfId="1" applyFont="1" applyBorder="1" applyAlignment="1">
      <alignment horizontal="center" vertical="center"/>
    </xf>
    <xf numFmtId="9" fontId="8" fillId="0" borderId="31" xfId="1" applyFont="1" applyFill="1" applyBorder="1" applyAlignment="1">
      <alignment horizontal="center" vertical="center"/>
    </xf>
    <xf numFmtId="9" fontId="8" fillId="0" borderId="40" xfId="1" applyFont="1" applyFill="1" applyBorder="1" applyAlignment="1">
      <alignment horizontal="center" vertical="center"/>
    </xf>
    <xf numFmtId="9" fontId="2" fillId="0" borderId="1" xfId="1" applyFont="1" applyFill="1" applyBorder="1" applyAlignment="1">
      <alignment horizontal="center" vertical="center" wrapText="1"/>
    </xf>
    <xf numFmtId="9" fontId="8" fillId="0" borderId="27" xfId="1" applyFont="1" applyBorder="1" applyAlignment="1">
      <alignment horizontal="center" vertical="center" wrapText="1"/>
    </xf>
    <xf numFmtId="9" fontId="8" fillId="0" borderId="0" xfId="1" applyFont="1" applyBorder="1" applyAlignment="1">
      <alignment horizontal="center" vertical="center" wrapText="1"/>
    </xf>
    <xf numFmtId="9" fontId="12" fillId="0" borderId="28" xfId="1" applyFont="1" applyBorder="1" applyAlignment="1">
      <alignment horizontal="center" vertical="center" wrapText="1"/>
    </xf>
    <xf numFmtId="9" fontId="12" fillId="0" borderId="37" xfId="1" applyFont="1" applyBorder="1" applyAlignment="1">
      <alignment horizontal="center" vertical="center" wrapText="1"/>
    </xf>
    <xf numFmtId="9" fontId="4" fillId="0" borderId="38" xfId="1" applyFont="1" applyBorder="1" applyAlignment="1">
      <alignment horizontal="center" vertical="center"/>
    </xf>
    <xf numFmtId="9" fontId="4" fillId="0" borderId="39" xfId="1" applyFont="1" applyBorder="1" applyAlignment="1">
      <alignment horizontal="center" vertical="center"/>
    </xf>
    <xf numFmtId="0" fontId="2" fillId="0" borderId="21" xfId="0" applyFont="1" applyFill="1" applyBorder="1" applyAlignment="1">
      <alignment horizontal="justify" vertical="center" wrapText="1"/>
    </xf>
    <xf numFmtId="0" fontId="2" fillId="0" borderId="22" xfId="0" applyFont="1" applyFill="1" applyBorder="1" applyAlignment="1">
      <alignment horizontal="justify" vertical="center" wrapText="1"/>
    </xf>
    <xf numFmtId="0" fontId="2" fillId="0" borderId="23" xfId="0" applyFont="1" applyFill="1" applyBorder="1" applyAlignment="1">
      <alignment horizontal="justify" vertical="center" wrapText="1"/>
    </xf>
    <xf numFmtId="9" fontId="2" fillId="0" borderId="38" xfId="1" applyFont="1" applyBorder="1" applyAlignment="1">
      <alignment horizontal="center" vertical="center" wrapText="1"/>
    </xf>
    <xf numFmtId="9" fontId="2" fillId="0" borderId="39" xfId="1" applyFont="1" applyBorder="1" applyAlignment="1">
      <alignment horizontal="center" vertical="center" wrapText="1"/>
    </xf>
    <xf numFmtId="9" fontId="8" fillId="0" borderId="1" xfId="1" applyFont="1" applyBorder="1" applyAlignment="1">
      <alignment horizontal="center" vertical="center"/>
    </xf>
    <xf numFmtId="9" fontId="12" fillId="0" borderId="31" xfId="1" applyFont="1" applyBorder="1" applyAlignment="1">
      <alignment horizontal="center" vertical="center"/>
    </xf>
    <xf numFmtId="9" fontId="12" fillId="0" borderId="48" xfId="1" applyFont="1" applyBorder="1" applyAlignment="1">
      <alignment horizontal="center" vertical="center"/>
    </xf>
    <xf numFmtId="9" fontId="9" fillId="0" borderId="34" xfId="1" applyFont="1" applyBorder="1" applyAlignment="1">
      <alignment horizontal="center" vertical="center" wrapText="1"/>
    </xf>
    <xf numFmtId="9" fontId="9" fillId="0" borderId="25" xfId="1" applyFont="1" applyBorder="1" applyAlignment="1">
      <alignment horizontal="center" vertical="center" wrapText="1"/>
    </xf>
    <xf numFmtId="9" fontId="9" fillId="0" borderId="36" xfId="1" applyFont="1" applyBorder="1" applyAlignment="1">
      <alignment horizontal="center" vertical="center" wrapText="1"/>
    </xf>
    <xf numFmtId="9" fontId="2" fillId="0" borderId="46" xfId="1" applyFont="1" applyBorder="1" applyAlignment="1">
      <alignment horizontal="center" vertical="center"/>
    </xf>
    <xf numFmtId="9" fontId="2" fillId="0" borderId="8" xfId="1" applyFont="1" applyBorder="1" applyAlignment="1">
      <alignment horizontal="center" vertical="center"/>
    </xf>
    <xf numFmtId="9" fontId="2" fillId="0" borderId="45" xfId="1" applyFont="1" applyBorder="1" applyAlignment="1">
      <alignment horizontal="center" vertical="center"/>
    </xf>
    <xf numFmtId="9" fontId="3" fillId="0" borderId="0" xfId="1" applyFont="1" applyBorder="1" applyAlignment="1">
      <alignment horizontal="center" vertical="center"/>
    </xf>
    <xf numFmtId="9" fontId="2" fillId="0" borderId="58" xfId="1" applyFont="1" applyBorder="1" applyAlignment="1">
      <alignment horizontal="center" vertical="center"/>
    </xf>
    <xf numFmtId="9" fontId="2" fillId="0" borderId="49" xfId="1" applyFont="1" applyBorder="1" applyAlignment="1">
      <alignment horizontal="center" vertical="center"/>
    </xf>
    <xf numFmtId="9" fontId="2" fillId="0" borderId="37" xfId="1" applyFont="1" applyBorder="1" applyAlignment="1">
      <alignment horizontal="center" vertical="center"/>
    </xf>
    <xf numFmtId="9" fontId="2" fillId="0" borderId="28" xfId="1" applyFont="1" applyBorder="1" applyAlignment="1">
      <alignment horizontal="center" vertical="center"/>
    </xf>
    <xf numFmtId="9" fontId="2" fillId="0" borderId="42" xfId="1" applyFont="1" applyBorder="1" applyAlignment="1">
      <alignment horizontal="center" vertical="center"/>
    </xf>
    <xf numFmtId="9" fontId="16" fillId="0" borderId="14" xfId="1" applyFont="1" applyBorder="1" applyAlignment="1">
      <alignment horizontal="center" vertical="center" wrapText="1"/>
    </xf>
    <xf numFmtId="9" fontId="16" fillId="0" borderId="20" xfId="1" applyFont="1" applyBorder="1" applyAlignment="1">
      <alignment horizontal="center" vertical="center" wrapText="1"/>
    </xf>
    <xf numFmtId="9" fontId="8" fillId="0" borderId="38" xfId="1" applyFont="1" applyBorder="1" applyAlignment="1">
      <alignment horizontal="center" vertical="center" wrapText="1"/>
    </xf>
    <xf numFmtId="9" fontId="8" fillId="0" borderId="39" xfId="1" applyFont="1" applyBorder="1" applyAlignment="1">
      <alignment horizontal="center" vertical="center" wrapText="1"/>
    </xf>
    <xf numFmtId="9" fontId="8" fillId="0" borderId="31" xfId="1" applyFont="1" applyBorder="1" applyAlignment="1">
      <alignment horizontal="center" vertical="center" wrapText="1"/>
    </xf>
    <xf numFmtId="9" fontId="8" fillId="0" borderId="40" xfId="1"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61" xfId="0" applyFont="1" applyBorder="1" applyAlignment="1">
      <alignment horizontal="center" vertical="center"/>
    </xf>
    <xf numFmtId="0" fontId="3" fillId="0" borderId="52" xfId="0" applyFont="1" applyBorder="1" applyAlignment="1">
      <alignment horizontal="center" vertical="center"/>
    </xf>
    <xf numFmtId="0" fontId="3" fillId="0" borderId="63" xfId="0" applyFont="1" applyBorder="1" applyAlignment="1">
      <alignment horizontal="center" vertical="center"/>
    </xf>
    <xf numFmtId="0" fontId="4" fillId="0" borderId="46" xfId="0" applyFont="1" applyBorder="1" applyAlignment="1">
      <alignment horizontal="center" vertical="center"/>
    </xf>
    <xf numFmtId="0" fontId="4" fillId="0" borderId="8" xfId="0" applyFont="1" applyBorder="1" applyAlignment="1">
      <alignment horizontal="center" vertical="center"/>
    </xf>
    <xf numFmtId="0" fontId="4" fillId="0" borderId="45" xfId="0" applyFont="1" applyBorder="1" applyAlignment="1">
      <alignment horizontal="center" vertical="center"/>
    </xf>
    <xf numFmtId="0" fontId="2" fillId="0" borderId="46" xfId="0" applyFont="1" applyBorder="1" applyAlignment="1">
      <alignment horizontal="center" vertical="center"/>
    </xf>
    <xf numFmtId="0" fontId="2" fillId="0" borderId="8" xfId="0" applyFont="1" applyBorder="1" applyAlignment="1">
      <alignment horizontal="center" vertical="center"/>
    </xf>
    <xf numFmtId="0" fontId="2" fillId="0" borderId="45" xfId="0" applyFont="1" applyBorder="1" applyAlignment="1">
      <alignment horizontal="center" vertical="center"/>
    </xf>
    <xf numFmtId="0" fontId="4" fillId="2" borderId="46"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4" xfId="0" applyFont="1" applyFill="1" applyBorder="1" applyAlignment="1">
      <alignment horizontal="center" vertical="center"/>
    </xf>
    <xf numFmtId="9" fontId="9" fillId="0" borderId="35" xfId="1" applyFont="1" applyBorder="1" applyAlignment="1">
      <alignment horizontal="center" vertical="center" wrapText="1"/>
    </xf>
    <xf numFmtId="9" fontId="9" fillId="0" borderId="21" xfId="1" applyFont="1" applyBorder="1" applyAlignment="1">
      <alignment horizontal="center" vertical="center" wrapText="1"/>
    </xf>
    <xf numFmtId="9" fontId="9" fillId="0" borderId="22" xfId="1" applyFont="1" applyBorder="1" applyAlignment="1">
      <alignment horizontal="center" vertical="center" wrapText="1"/>
    </xf>
    <xf numFmtId="9" fontId="9" fillId="0" borderId="23" xfId="1" applyFont="1" applyBorder="1" applyAlignment="1">
      <alignment horizontal="center" vertical="center" wrapText="1"/>
    </xf>
    <xf numFmtId="9" fontId="12" fillId="0" borderId="38" xfId="1" applyFont="1" applyBorder="1" applyAlignment="1">
      <alignment horizontal="center" vertical="center" wrapText="1"/>
    </xf>
    <xf numFmtId="9" fontId="12" fillId="0" borderId="39" xfId="1" applyFont="1" applyBorder="1" applyAlignment="1">
      <alignment horizontal="center" vertical="center" wrapText="1"/>
    </xf>
    <xf numFmtId="9" fontId="12" fillId="0" borderId="48" xfId="1" applyFont="1" applyBorder="1" applyAlignment="1">
      <alignment horizontal="center" vertical="center" wrapText="1"/>
    </xf>
    <xf numFmtId="9" fontId="8" fillId="0" borderId="1" xfId="1" applyFont="1" applyBorder="1" applyAlignment="1">
      <alignment horizontal="center" vertical="center" wrapText="1"/>
    </xf>
    <xf numFmtId="0" fontId="4" fillId="4" borderId="64" xfId="0" applyFont="1" applyFill="1" applyBorder="1" applyAlignment="1">
      <alignment horizontal="center" vertical="center"/>
    </xf>
    <xf numFmtId="0" fontId="4" fillId="4" borderId="51" xfId="0" applyFont="1" applyFill="1" applyBorder="1" applyAlignment="1">
      <alignment horizontal="center" vertical="center"/>
    </xf>
    <xf numFmtId="9" fontId="4" fillId="10" borderId="38" xfId="1" applyFont="1" applyFill="1" applyBorder="1" applyAlignment="1">
      <alignment horizontal="center" vertical="center"/>
    </xf>
    <xf numFmtId="9" fontId="4" fillId="10" borderId="39" xfId="1" applyFont="1" applyFill="1" applyBorder="1" applyAlignment="1">
      <alignment horizontal="center" vertical="center"/>
    </xf>
    <xf numFmtId="9" fontId="4" fillId="0" borderId="64" xfId="1" applyFont="1" applyBorder="1" applyAlignment="1">
      <alignment horizontal="center" vertical="center"/>
    </xf>
    <xf numFmtId="9" fontId="4" fillId="0" borderId="41" xfId="1" applyFont="1" applyBorder="1" applyAlignment="1">
      <alignment horizontal="center" vertical="center"/>
    </xf>
    <xf numFmtId="9" fontId="2" fillId="0" borderId="64" xfId="1" applyFont="1" applyBorder="1" applyAlignment="1">
      <alignment horizontal="center" vertical="center" wrapText="1"/>
    </xf>
    <xf numFmtId="9" fontId="2" fillId="0" borderId="41" xfId="1" applyFont="1" applyBorder="1" applyAlignment="1">
      <alignment horizontal="center" vertical="center" wrapText="1"/>
    </xf>
    <xf numFmtId="9" fontId="9" fillId="0" borderId="14" xfId="1" applyFont="1" applyBorder="1" applyAlignment="1">
      <alignment horizontal="center" vertical="center" wrapText="1"/>
    </xf>
    <xf numFmtId="9" fontId="9" fillId="0" borderId="20" xfId="1" applyFont="1" applyBorder="1" applyAlignment="1">
      <alignment horizontal="center" vertical="center" wrapText="1"/>
    </xf>
    <xf numFmtId="9" fontId="4" fillId="0" borderId="31" xfId="1" applyFont="1" applyBorder="1" applyAlignment="1">
      <alignment horizontal="center" vertical="center" wrapText="1"/>
    </xf>
    <xf numFmtId="9" fontId="4" fillId="0" borderId="40" xfId="1" applyFont="1" applyBorder="1" applyAlignment="1">
      <alignment horizontal="center" vertical="center" wrapText="1"/>
    </xf>
    <xf numFmtId="0" fontId="4" fillId="4" borderId="41" xfId="0" applyFont="1" applyFill="1" applyBorder="1" applyAlignment="1">
      <alignment horizontal="center" vertical="center"/>
    </xf>
    <xf numFmtId="9" fontId="8" fillId="0" borderId="47" xfId="1" applyFont="1" applyBorder="1" applyAlignment="1">
      <alignment horizontal="center" vertical="center" wrapText="1"/>
    </xf>
    <xf numFmtId="9" fontId="12" fillId="0" borderId="38" xfId="1" applyFont="1" applyBorder="1" applyAlignment="1">
      <alignment horizontal="center" vertical="center"/>
    </xf>
    <xf numFmtId="9" fontId="12" fillId="0" borderId="39" xfId="1" applyFont="1" applyBorder="1" applyAlignment="1">
      <alignment horizontal="center" vertical="center"/>
    </xf>
    <xf numFmtId="0" fontId="4" fillId="0" borderId="22" xfId="0" applyFont="1" applyBorder="1" applyAlignment="1">
      <alignment horizontal="center" vertical="center" wrapText="1"/>
    </xf>
    <xf numFmtId="0" fontId="4" fillId="0" borderId="23" xfId="0" applyFont="1" applyBorder="1" applyAlignment="1">
      <alignment horizontal="center" vertical="center" wrapText="1"/>
    </xf>
    <xf numFmtId="9" fontId="8" fillId="0" borderId="28" xfId="1" applyFont="1" applyFill="1" applyBorder="1" applyAlignment="1">
      <alignment horizontal="center" vertical="center"/>
    </xf>
    <xf numFmtId="9" fontId="8" fillId="0" borderId="37" xfId="1" applyFont="1" applyFill="1" applyBorder="1" applyAlignment="1">
      <alignment horizontal="center" vertical="center"/>
    </xf>
    <xf numFmtId="0" fontId="4" fillId="8" borderId="59" xfId="0" applyFont="1" applyFill="1" applyBorder="1" applyAlignment="1">
      <alignment horizontal="center" vertical="center" wrapText="1"/>
    </xf>
    <xf numFmtId="0" fontId="4" fillId="8" borderId="47" xfId="0" applyFont="1" applyFill="1" applyBorder="1" applyAlignment="1">
      <alignment horizontal="center" vertical="center" wrapText="1"/>
    </xf>
    <xf numFmtId="0" fontId="4" fillId="8" borderId="39" xfId="0" applyFont="1" applyFill="1" applyBorder="1" applyAlignment="1">
      <alignment horizontal="center" vertical="center" wrapText="1"/>
    </xf>
    <xf numFmtId="9" fontId="2" fillId="0" borderId="60" xfId="0" applyNumberFormat="1" applyFont="1" applyBorder="1" applyAlignment="1">
      <alignment horizontal="center" vertical="center" wrapText="1"/>
    </xf>
    <xf numFmtId="9" fontId="2" fillId="0" borderId="53" xfId="0" applyNumberFormat="1" applyFont="1" applyBorder="1" applyAlignment="1">
      <alignment horizontal="center" vertical="center" wrapText="1"/>
    </xf>
    <xf numFmtId="9" fontId="2" fillId="0" borderId="42" xfId="0" applyNumberFormat="1" applyFont="1" applyBorder="1" applyAlignment="1">
      <alignment horizontal="center" vertical="center" wrapText="1"/>
    </xf>
    <xf numFmtId="9" fontId="2" fillId="0" borderId="58" xfId="0" applyNumberFormat="1" applyFont="1" applyBorder="1" applyAlignment="1">
      <alignment horizontal="center" vertical="center"/>
    </xf>
    <xf numFmtId="9" fontId="2" fillId="0" borderId="49" xfId="0" applyNumberFormat="1" applyFont="1" applyBorder="1" applyAlignment="1">
      <alignment horizontal="center" vertical="center"/>
    </xf>
    <xf numFmtId="9" fontId="2" fillId="0" borderId="37" xfId="0" applyNumberFormat="1" applyFont="1" applyBorder="1" applyAlignment="1">
      <alignment horizontal="center" vertical="center"/>
    </xf>
    <xf numFmtId="9" fontId="11" fillId="0" borderId="57" xfId="1" applyFont="1" applyFill="1" applyBorder="1" applyAlignment="1">
      <alignment horizontal="center" vertical="center" wrapText="1"/>
    </xf>
    <xf numFmtId="9" fontId="11" fillId="0" borderId="48" xfId="1" applyFont="1" applyFill="1" applyBorder="1" applyAlignment="1">
      <alignment horizontal="center" vertical="center" wrapText="1"/>
    </xf>
    <xf numFmtId="9" fontId="2" fillId="0" borderId="2" xfId="1" applyFont="1" applyBorder="1" applyAlignment="1">
      <alignment horizontal="center" vertical="center" wrapText="1"/>
    </xf>
    <xf numFmtId="9" fontId="2" fillId="0" borderId="47" xfId="1" applyFont="1" applyBorder="1" applyAlignment="1">
      <alignment horizontal="center" vertical="center" wrapText="1"/>
    </xf>
    <xf numFmtId="9" fontId="15" fillId="0" borderId="28" xfId="1" applyFont="1" applyBorder="1" applyAlignment="1">
      <alignment horizontal="center" vertical="center"/>
    </xf>
    <xf numFmtId="9" fontId="15" fillId="0" borderId="49" xfId="1" applyFont="1" applyBorder="1" applyAlignment="1">
      <alignment horizontal="center" vertical="center"/>
    </xf>
    <xf numFmtId="9" fontId="15" fillId="0" borderId="37" xfId="1" applyFont="1" applyBorder="1" applyAlignment="1">
      <alignment horizontal="center" vertical="center"/>
    </xf>
    <xf numFmtId="9" fontId="2" fillId="0" borderId="28" xfId="1" applyFont="1" applyFill="1" applyBorder="1" applyAlignment="1">
      <alignment horizontal="center" vertical="center"/>
    </xf>
    <xf numFmtId="9" fontId="2" fillId="0" borderId="49" xfId="1" applyFont="1" applyFill="1" applyBorder="1" applyAlignment="1">
      <alignment horizontal="center" vertical="center"/>
    </xf>
    <xf numFmtId="9" fontId="2" fillId="0" borderId="37" xfId="1" applyFont="1" applyFill="1" applyBorder="1" applyAlignment="1">
      <alignment horizontal="center" vertical="center"/>
    </xf>
    <xf numFmtId="9" fontId="16" fillId="0" borderId="34" xfId="1" applyFont="1" applyBorder="1" applyAlignment="1">
      <alignment horizontal="center" vertical="center" wrapText="1"/>
    </xf>
    <xf numFmtId="9" fontId="16" fillId="0" borderId="25" xfId="1" applyFont="1" applyBorder="1" applyAlignment="1">
      <alignment horizontal="center" vertical="center" wrapText="1"/>
    </xf>
    <xf numFmtId="9" fontId="16" fillId="0" borderId="36" xfId="1" applyFont="1" applyBorder="1" applyAlignment="1">
      <alignment horizontal="center" vertical="center" wrapText="1"/>
    </xf>
    <xf numFmtId="9" fontId="8" fillId="0" borderId="38" xfId="0" applyNumberFormat="1" applyFont="1" applyBorder="1" applyAlignment="1">
      <alignment horizontal="center" vertical="center" wrapText="1"/>
    </xf>
    <xf numFmtId="9" fontId="8" fillId="0" borderId="39" xfId="0" applyNumberFormat="1" applyFont="1" applyBorder="1" applyAlignment="1">
      <alignment horizontal="center" vertical="center" wrapText="1"/>
    </xf>
    <xf numFmtId="9" fontId="9" fillId="0" borderId="55" xfId="0" applyNumberFormat="1" applyFont="1" applyFill="1" applyBorder="1" applyAlignment="1">
      <alignment horizontal="center" vertical="center" wrapText="1"/>
    </xf>
    <xf numFmtId="0" fontId="9" fillId="0" borderId="54" xfId="0" applyFont="1" applyFill="1" applyBorder="1" applyAlignment="1">
      <alignment horizontal="center" vertical="center" wrapText="1"/>
    </xf>
    <xf numFmtId="0" fontId="2" fillId="0" borderId="21" xfId="0" applyFont="1" applyBorder="1" applyAlignment="1">
      <alignment horizontal="justify" vertical="center" wrapText="1"/>
    </xf>
    <xf numFmtId="0" fontId="2" fillId="0" borderId="22" xfId="0" applyFont="1" applyBorder="1" applyAlignment="1">
      <alignment horizontal="justify" vertical="center" wrapText="1"/>
    </xf>
    <xf numFmtId="0" fontId="2" fillId="0" borderId="32" xfId="0" applyFont="1" applyBorder="1" applyAlignment="1">
      <alignment horizontal="justify" vertical="center" wrapText="1"/>
    </xf>
    <xf numFmtId="0" fontId="4" fillId="0" borderId="21" xfId="0" applyFont="1" applyBorder="1" applyAlignment="1">
      <alignment horizontal="center" vertical="center" wrapText="1"/>
    </xf>
    <xf numFmtId="0" fontId="2" fillId="0" borderId="11" xfId="0" applyFont="1" applyBorder="1" applyAlignment="1">
      <alignment horizontal="left" vertical="center" wrapText="1"/>
    </xf>
    <xf numFmtId="0" fontId="2" fillId="0" borderId="18" xfId="0" applyFont="1" applyBorder="1" applyAlignment="1">
      <alignment horizontal="left" vertical="center" wrapText="1"/>
    </xf>
    <xf numFmtId="9" fontId="8" fillId="0" borderId="57" xfId="1" applyFont="1" applyBorder="1" applyAlignment="1">
      <alignment horizontal="center" vertical="center" wrapText="1"/>
    </xf>
    <xf numFmtId="9" fontId="8" fillId="0" borderId="48" xfId="1" applyFont="1" applyBorder="1" applyAlignment="1">
      <alignment horizontal="center" vertical="center" wrapText="1"/>
    </xf>
    <xf numFmtId="9" fontId="2" fillId="0" borderId="49" xfId="1" applyFont="1" applyBorder="1" applyAlignment="1">
      <alignment horizontal="center" vertical="center" wrapText="1"/>
    </xf>
    <xf numFmtId="9" fontId="2" fillId="0" borderId="37" xfId="1" applyFont="1" applyBorder="1" applyAlignment="1">
      <alignment horizontal="center" vertical="center" wrapText="1"/>
    </xf>
    <xf numFmtId="9" fontId="9" fillId="0" borderId="19" xfId="0" applyNumberFormat="1" applyFont="1" applyFill="1" applyBorder="1" applyAlignment="1">
      <alignment horizontal="center" vertical="center" wrapText="1"/>
    </xf>
    <xf numFmtId="0" fontId="9" fillId="0" borderId="19" xfId="0" applyFont="1" applyFill="1" applyBorder="1" applyAlignment="1">
      <alignment horizontal="center" vertical="center" wrapText="1"/>
    </xf>
    <xf numFmtId="9" fontId="8" fillId="0" borderId="47" xfId="1" applyFont="1" applyBorder="1" applyAlignment="1">
      <alignment horizontal="center" vertical="center"/>
    </xf>
    <xf numFmtId="9" fontId="16" fillId="0" borderId="35" xfId="1" applyFont="1" applyBorder="1" applyAlignment="1">
      <alignment horizontal="center" vertical="center" wrapText="1"/>
    </xf>
    <xf numFmtId="9" fontId="12" fillId="0" borderId="47" xfId="1" applyFont="1" applyBorder="1" applyAlignment="1">
      <alignment horizontal="center" vertical="center"/>
    </xf>
    <xf numFmtId="9" fontId="12" fillId="0" borderId="47" xfId="1" applyFont="1" applyBorder="1" applyAlignment="1">
      <alignment horizontal="center" vertical="center" wrapText="1"/>
    </xf>
    <xf numFmtId="9" fontId="2" fillId="0" borderId="57" xfId="1" applyFont="1" applyBorder="1" applyAlignment="1">
      <alignment horizontal="center" vertical="center" wrapText="1"/>
    </xf>
    <xf numFmtId="9" fontId="2" fillId="0" borderId="48" xfId="1" applyFont="1" applyBorder="1" applyAlignment="1">
      <alignment horizontal="center" vertical="center" wrapText="1"/>
    </xf>
    <xf numFmtId="9" fontId="2" fillId="0" borderId="40" xfId="1" applyFont="1" applyBorder="1" applyAlignment="1">
      <alignment horizontal="center" vertical="center" wrapText="1"/>
    </xf>
    <xf numFmtId="9" fontId="2" fillId="0" borderId="59" xfId="1" applyFont="1" applyBorder="1" applyAlignment="1">
      <alignment horizontal="center" vertical="center" wrapText="1"/>
    </xf>
    <xf numFmtId="9" fontId="8" fillId="0" borderId="59" xfId="1" applyFont="1" applyBorder="1" applyAlignment="1">
      <alignment horizontal="center" vertical="center" wrapText="1"/>
    </xf>
    <xf numFmtId="9" fontId="8" fillId="0" borderId="59" xfId="1" applyFont="1" applyBorder="1" applyAlignment="1">
      <alignment horizontal="center" vertical="center"/>
    </xf>
    <xf numFmtId="9" fontId="8" fillId="0" borderId="39" xfId="1" applyFont="1" applyBorder="1" applyAlignment="1">
      <alignment horizontal="center" vertical="center"/>
    </xf>
    <xf numFmtId="164" fontId="12" fillId="0" borderId="38" xfId="1" applyNumberFormat="1" applyFont="1" applyBorder="1" applyAlignment="1">
      <alignment horizontal="center" vertical="center"/>
    </xf>
    <xf numFmtId="164" fontId="12" fillId="0" borderId="39" xfId="1" applyNumberFormat="1" applyFont="1" applyBorder="1" applyAlignment="1">
      <alignment horizontal="center" vertical="center"/>
    </xf>
    <xf numFmtId="1" fontId="2" fillId="10" borderId="58" xfId="1" applyNumberFormat="1" applyFont="1" applyFill="1" applyBorder="1" applyAlignment="1">
      <alignment horizontal="center" vertical="center"/>
    </xf>
    <xf numFmtId="1" fontId="2" fillId="10" borderId="49" xfId="1" applyNumberFormat="1" applyFont="1" applyFill="1" applyBorder="1" applyAlignment="1">
      <alignment horizontal="center" vertical="center"/>
    </xf>
    <xf numFmtId="1" fontId="2" fillId="10" borderId="37" xfId="1" applyNumberFormat="1" applyFont="1" applyFill="1" applyBorder="1" applyAlignment="1">
      <alignment horizontal="center" vertical="center"/>
    </xf>
    <xf numFmtId="1" fontId="2" fillId="10" borderId="28" xfId="1" applyNumberFormat="1" applyFont="1" applyFill="1" applyBorder="1" applyAlignment="1">
      <alignment horizontal="center" vertical="center"/>
    </xf>
    <xf numFmtId="9" fontId="8" fillId="0" borderId="57" xfId="1" applyFont="1" applyBorder="1" applyAlignment="1">
      <alignment horizontal="center" vertical="center"/>
    </xf>
    <xf numFmtId="9" fontId="8" fillId="0" borderId="48" xfId="1" applyFont="1" applyBorder="1" applyAlignment="1">
      <alignment horizontal="center" vertical="center"/>
    </xf>
    <xf numFmtId="0" fontId="4" fillId="2" borderId="12"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6" xfId="0" applyFont="1" applyFill="1" applyBorder="1" applyAlignment="1">
      <alignment horizontal="center" vertical="center"/>
    </xf>
    <xf numFmtId="0" fontId="4" fillId="3" borderId="28" xfId="0" applyFont="1" applyFill="1" applyBorder="1" applyAlignment="1">
      <alignment horizontal="center" vertical="center" wrapText="1"/>
    </xf>
    <xf numFmtId="0" fontId="4" fillId="3" borderId="37" xfId="0" applyFont="1" applyFill="1" applyBorder="1" applyAlignment="1">
      <alignment horizontal="center" vertical="center" wrapText="1"/>
    </xf>
    <xf numFmtId="0" fontId="2" fillId="0" borderId="22" xfId="0" applyFont="1" applyBorder="1" applyAlignment="1">
      <alignment horizontal="justify" vertical="center"/>
    </xf>
    <xf numFmtId="0" fontId="4" fillId="0" borderId="21" xfId="0" applyFont="1" applyFill="1" applyBorder="1" applyAlignment="1">
      <alignment horizontal="center" vertical="center" wrapText="1"/>
    </xf>
    <xf numFmtId="0" fontId="2" fillId="0" borderId="23" xfId="0" applyFont="1" applyFill="1" applyBorder="1" applyAlignment="1">
      <alignment horizontal="center" vertical="center" wrapText="1"/>
    </xf>
    <xf numFmtId="9" fontId="8" fillId="0" borderId="28" xfId="0" applyNumberFormat="1" applyFont="1" applyBorder="1" applyAlignment="1">
      <alignment horizontal="center" vertical="center" wrapText="1"/>
    </xf>
    <xf numFmtId="9" fontId="8" fillId="0" borderId="37" xfId="0" applyNumberFormat="1" applyFont="1" applyBorder="1" applyAlignment="1">
      <alignment horizontal="center" vertical="center" wrapText="1"/>
    </xf>
    <xf numFmtId="0" fontId="4" fillId="4" borderId="51" xfId="0" applyFont="1" applyFill="1" applyBorder="1" applyAlignment="1">
      <alignment horizontal="center" vertical="center" wrapText="1"/>
    </xf>
    <xf numFmtId="0" fontId="4" fillId="4" borderId="41" xfId="0" applyFont="1" applyFill="1" applyBorder="1" applyAlignment="1">
      <alignment horizontal="center" vertical="center" wrapText="1"/>
    </xf>
    <xf numFmtId="9" fontId="2" fillId="0" borderId="28" xfId="1" applyFont="1" applyBorder="1" applyAlignment="1">
      <alignment horizontal="center" vertical="center" wrapText="1"/>
    </xf>
    <xf numFmtId="0" fontId="4" fillId="2" borderId="38" xfId="0" applyFont="1" applyFill="1" applyBorder="1" applyAlignment="1">
      <alignment horizontal="center" vertical="center"/>
    </xf>
    <xf numFmtId="0" fontId="4" fillId="2" borderId="47" xfId="0" applyFont="1" applyFill="1" applyBorder="1" applyAlignment="1">
      <alignment horizontal="center" vertical="center"/>
    </xf>
    <xf numFmtId="0" fontId="4" fillId="2" borderId="56" xfId="0" applyFont="1" applyFill="1" applyBorder="1" applyAlignment="1">
      <alignment horizontal="center" vertical="center"/>
    </xf>
    <xf numFmtId="0" fontId="4" fillId="4" borderId="64" xfId="0" applyFont="1" applyFill="1" applyBorder="1" applyAlignment="1">
      <alignment horizontal="center" vertical="center" wrapText="1"/>
    </xf>
    <xf numFmtId="9" fontId="8" fillId="0" borderId="9" xfId="1" applyFont="1" applyBorder="1" applyAlignment="1">
      <alignment horizontal="center" vertical="center" wrapText="1"/>
    </xf>
    <xf numFmtId="9" fontId="8" fillId="0" borderId="8" xfId="1" applyFont="1" applyBorder="1" applyAlignment="1">
      <alignment horizontal="center" vertical="center" wrapText="1"/>
    </xf>
    <xf numFmtId="9" fontId="8" fillId="0" borderId="45" xfId="1" applyFont="1" applyBorder="1" applyAlignment="1">
      <alignment horizontal="center" vertical="center" wrapText="1"/>
    </xf>
    <xf numFmtId="9" fontId="8" fillId="0" borderId="38" xfId="1" applyFont="1" applyFill="1" applyBorder="1" applyAlignment="1">
      <alignment horizontal="center" vertical="center"/>
    </xf>
    <xf numFmtId="9" fontId="8" fillId="0" borderId="39" xfId="1" applyFont="1" applyFill="1" applyBorder="1" applyAlignment="1">
      <alignment horizontal="center" vertical="center"/>
    </xf>
    <xf numFmtId="9" fontId="8" fillId="0" borderId="26" xfId="1" applyFont="1" applyFill="1" applyBorder="1" applyAlignment="1">
      <alignment horizontal="center" vertical="center"/>
    </xf>
    <xf numFmtId="9" fontId="8" fillId="0" borderId="42" xfId="1" applyFont="1" applyFill="1" applyBorder="1" applyAlignment="1">
      <alignment horizontal="center" vertical="center"/>
    </xf>
    <xf numFmtId="9" fontId="8" fillId="0" borderId="38" xfId="0" applyNumberFormat="1" applyFont="1" applyBorder="1" applyAlignment="1">
      <alignment horizontal="center" vertical="center"/>
    </xf>
    <xf numFmtId="9" fontId="8" fillId="0" borderId="39" xfId="0" applyNumberFormat="1" applyFont="1" applyBorder="1" applyAlignment="1">
      <alignment horizontal="center" vertical="center"/>
    </xf>
    <xf numFmtId="9" fontId="8" fillId="0" borderId="31" xfId="0" applyNumberFormat="1" applyFont="1" applyBorder="1" applyAlignment="1">
      <alignment horizontal="center" vertical="center"/>
    </xf>
    <xf numFmtId="9" fontId="8" fillId="0" borderId="40" xfId="0" applyNumberFormat="1" applyFont="1" applyBorder="1" applyAlignment="1">
      <alignment horizontal="center" vertical="center"/>
    </xf>
    <xf numFmtId="0" fontId="9" fillId="0" borderId="18" xfId="0" applyFont="1" applyFill="1" applyBorder="1" applyAlignment="1">
      <alignment horizontal="center" vertical="center" wrapText="1"/>
    </xf>
    <xf numFmtId="9" fontId="8" fillId="0" borderId="28" xfId="1" applyFont="1" applyBorder="1" applyAlignment="1">
      <alignment horizontal="center" vertical="center"/>
    </xf>
    <xf numFmtId="9" fontId="8" fillId="0" borderId="37" xfId="1" applyFont="1" applyBorder="1" applyAlignment="1">
      <alignment horizontal="center" vertical="center"/>
    </xf>
    <xf numFmtId="9" fontId="2" fillId="0" borderId="57" xfId="0" applyNumberFormat="1" applyFont="1" applyFill="1" applyBorder="1" applyAlignment="1">
      <alignment horizontal="center" vertical="center" wrapText="1"/>
    </xf>
    <xf numFmtId="0" fontId="2" fillId="0" borderId="48" xfId="0" applyFont="1" applyFill="1" applyBorder="1" applyAlignment="1">
      <alignment horizontal="center" vertical="center" wrapText="1"/>
    </xf>
    <xf numFmtId="0" fontId="2" fillId="0" borderId="40" xfId="0" applyFont="1" applyFill="1" applyBorder="1" applyAlignment="1">
      <alignment horizontal="center" vertical="center" wrapText="1"/>
    </xf>
    <xf numFmtId="9" fontId="12" fillId="0" borderId="64" xfId="1" applyFont="1" applyBorder="1" applyAlignment="1">
      <alignment horizontal="center" vertical="center" wrapText="1"/>
    </xf>
    <xf numFmtId="9" fontId="12" fillId="0" borderId="41" xfId="1" applyFont="1" applyBorder="1" applyAlignment="1">
      <alignment horizontal="center" vertical="center" wrapText="1"/>
    </xf>
    <xf numFmtId="9" fontId="2" fillId="0" borderId="51" xfId="1" applyFont="1" applyFill="1" applyBorder="1" applyAlignment="1">
      <alignment horizontal="center" vertical="center" wrapText="1"/>
    </xf>
    <xf numFmtId="9" fontId="2" fillId="0" borderId="41" xfId="1" applyFont="1" applyFill="1" applyBorder="1" applyAlignment="1">
      <alignment horizontal="center" vertical="center" wrapText="1"/>
    </xf>
    <xf numFmtId="9" fontId="2" fillId="0" borderId="49" xfId="1" applyFont="1" applyFill="1" applyBorder="1" applyAlignment="1">
      <alignment horizontal="center" vertical="center" wrapText="1"/>
    </xf>
    <xf numFmtId="9" fontId="2" fillId="0" borderId="37" xfId="1" applyFont="1" applyFill="1" applyBorder="1" applyAlignment="1">
      <alignment horizontal="center" vertical="center" wrapText="1"/>
    </xf>
    <xf numFmtId="9" fontId="8" fillId="0" borderId="48" xfId="1" applyFont="1" applyFill="1" applyBorder="1" applyAlignment="1">
      <alignment horizontal="center" vertical="center"/>
    </xf>
    <xf numFmtId="9" fontId="12" fillId="0" borderId="31" xfId="1" applyFont="1" applyFill="1" applyBorder="1" applyAlignment="1">
      <alignment horizontal="center" vertical="center"/>
    </xf>
    <xf numFmtId="9" fontId="12" fillId="0" borderId="40" xfId="1" applyFont="1" applyFill="1" applyBorder="1" applyAlignment="1">
      <alignment horizontal="center" vertical="center"/>
    </xf>
    <xf numFmtId="9" fontId="8" fillId="0" borderId="49" xfId="1" applyFont="1" applyBorder="1" applyAlignment="1">
      <alignment horizontal="center" vertical="center"/>
    </xf>
    <xf numFmtId="0" fontId="4" fillId="0" borderId="61" xfId="0" applyFont="1" applyBorder="1" applyAlignment="1">
      <alignment horizontal="center" vertical="center" wrapText="1"/>
    </xf>
    <xf numFmtId="0" fontId="4" fillId="0" borderId="52" xfId="0" applyFont="1" applyBorder="1" applyAlignment="1">
      <alignment horizontal="center" vertical="center" wrapText="1"/>
    </xf>
    <xf numFmtId="0" fontId="4" fillId="0" borderId="63" xfId="0" applyFont="1" applyBorder="1" applyAlignment="1">
      <alignment horizontal="center" vertical="center" wrapText="1"/>
    </xf>
    <xf numFmtId="14" fontId="2" fillId="0" borderId="46" xfId="0" applyNumberFormat="1" applyFont="1" applyBorder="1" applyAlignment="1">
      <alignment horizontal="center" vertical="center"/>
    </xf>
    <xf numFmtId="14" fontId="2" fillId="0" borderId="8" xfId="0" applyNumberFormat="1" applyFont="1" applyBorder="1" applyAlignment="1">
      <alignment horizontal="center" vertical="center"/>
    </xf>
    <xf numFmtId="14" fontId="2" fillId="0" borderId="45" xfId="0" applyNumberFormat="1" applyFont="1" applyBorder="1" applyAlignment="1">
      <alignment horizontal="center" vertical="center"/>
    </xf>
    <xf numFmtId="0" fontId="4" fillId="0" borderId="61" xfId="0" applyFont="1" applyBorder="1" applyAlignment="1">
      <alignment horizontal="center" vertical="center"/>
    </xf>
    <xf numFmtId="0" fontId="4" fillId="0" borderId="52" xfId="0" applyFont="1" applyBorder="1" applyAlignment="1">
      <alignment horizontal="center" vertical="center"/>
    </xf>
    <xf numFmtId="0" fontId="4" fillId="0" borderId="63" xfId="0" applyFont="1" applyBorder="1" applyAlignment="1">
      <alignment horizontal="center" vertical="center"/>
    </xf>
    <xf numFmtId="0" fontId="4" fillId="0" borderId="5" xfId="0" applyFont="1" applyBorder="1" applyAlignment="1">
      <alignment horizontal="center" vertical="center" wrapText="1"/>
    </xf>
    <xf numFmtId="0" fontId="4" fillId="0" borderId="0" xfId="0" applyFont="1" applyBorder="1" applyAlignment="1">
      <alignment horizontal="center" vertical="center" wrapText="1"/>
    </xf>
    <xf numFmtId="9" fontId="12" fillId="0" borderId="49" xfId="1" applyFont="1" applyBorder="1" applyAlignment="1">
      <alignment horizontal="center" vertical="center" wrapText="1"/>
    </xf>
    <xf numFmtId="9" fontId="10" fillId="0" borderId="46" xfId="1" applyFont="1" applyBorder="1" applyAlignment="1">
      <alignment horizontal="center" vertical="center" wrapText="1"/>
    </xf>
    <xf numFmtId="9" fontId="10" fillId="0" borderId="45" xfId="1" applyFont="1" applyBorder="1" applyAlignment="1">
      <alignment horizontal="center" vertical="center" wrapText="1"/>
    </xf>
    <xf numFmtId="9" fontId="2" fillId="0" borderId="58" xfId="1" applyFont="1" applyFill="1" applyBorder="1" applyAlignment="1">
      <alignment horizontal="center" vertical="center" wrapText="1"/>
    </xf>
    <xf numFmtId="9" fontId="9" fillId="0" borderId="32" xfId="1" applyFont="1" applyBorder="1" applyAlignment="1">
      <alignment horizontal="center" vertical="center" wrapText="1"/>
    </xf>
    <xf numFmtId="9" fontId="8" fillId="0" borderId="64" xfId="1" applyFont="1" applyBorder="1" applyAlignment="1">
      <alignment horizontal="center" vertical="center" wrapText="1"/>
    </xf>
    <xf numFmtId="9" fontId="8" fillId="0" borderId="41" xfId="1" applyFont="1" applyBorder="1" applyAlignment="1">
      <alignment horizontal="center" vertical="center" wrapText="1"/>
    </xf>
    <xf numFmtId="9" fontId="16" fillId="0" borderId="43" xfId="1" applyFont="1" applyBorder="1" applyAlignment="1">
      <alignment horizontal="center" vertical="center" wrapText="1"/>
    </xf>
    <xf numFmtId="9" fontId="9" fillId="0" borderId="30" xfId="1" applyFont="1" applyBorder="1" applyAlignment="1">
      <alignment horizontal="center" vertical="center" wrapText="1"/>
    </xf>
    <xf numFmtId="9" fontId="2" fillId="0" borderId="65" xfId="1" applyFont="1" applyBorder="1" applyAlignment="1">
      <alignment horizontal="center" vertical="center" wrapText="1"/>
    </xf>
    <xf numFmtId="9" fontId="2" fillId="0" borderId="51" xfId="1" applyFont="1" applyBorder="1" applyAlignment="1">
      <alignment horizontal="center" vertical="center" wrapText="1"/>
    </xf>
    <xf numFmtId="9" fontId="8" fillId="0" borderId="28" xfId="1" applyFont="1" applyBorder="1" applyAlignment="1">
      <alignment horizontal="center" vertical="center" wrapText="1"/>
    </xf>
    <xf numFmtId="9" fontId="8" fillId="0" borderId="49" xfId="1" applyFont="1" applyBorder="1" applyAlignment="1">
      <alignment horizontal="center" vertical="center" wrapText="1"/>
    </xf>
    <xf numFmtId="9" fontId="8" fillId="0" borderId="37" xfId="1" applyFont="1" applyBorder="1" applyAlignment="1">
      <alignment horizontal="center" vertical="center" wrapText="1"/>
    </xf>
    <xf numFmtId="0" fontId="2" fillId="0" borderId="32" xfId="0" applyFont="1" applyFill="1" applyBorder="1" applyAlignment="1">
      <alignment horizontal="justify" vertical="center" wrapText="1"/>
    </xf>
    <xf numFmtId="9" fontId="8" fillId="0" borderId="31" xfId="0" applyNumberFormat="1" applyFont="1" applyFill="1" applyBorder="1" applyAlignment="1">
      <alignment horizontal="center" vertical="center"/>
    </xf>
    <xf numFmtId="9" fontId="8" fillId="0" borderId="40" xfId="0" applyNumberFormat="1" applyFont="1" applyFill="1" applyBorder="1" applyAlignment="1">
      <alignment horizontal="center" vertical="center"/>
    </xf>
    <xf numFmtId="9" fontId="9" fillId="0" borderId="18" xfId="0" applyNumberFormat="1" applyFont="1" applyFill="1" applyBorder="1" applyAlignment="1">
      <alignment horizontal="center" vertical="center" wrapText="1"/>
    </xf>
    <xf numFmtId="0" fontId="2" fillId="0" borderId="30" xfId="0" applyFont="1" applyFill="1" applyBorder="1" applyAlignment="1">
      <alignment horizontal="justify" vertical="center" wrapText="1"/>
    </xf>
    <xf numFmtId="9" fontId="8" fillId="0" borderId="64" xfId="0" applyNumberFormat="1" applyFont="1" applyFill="1" applyBorder="1" applyAlignment="1">
      <alignment horizontal="center" vertical="center"/>
    </xf>
    <xf numFmtId="9" fontId="8" fillId="0" borderId="41" xfId="0" applyNumberFormat="1" applyFont="1" applyFill="1" applyBorder="1" applyAlignment="1">
      <alignment horizontal="center" vertical="center"/>
    </xf>
    <xf numFmtId="9" fontId="9" fillId="0" borderId="11" xfId="0" applyNumberFormat="1" applyFont="1" applyFill="1" applyBorder="1" applyAlignment="1">
      <alignment horizontal="center" vertical="center" wrapText="1"/>
    </xf>
    <xf numFmtId="9" fontId="9" fillId="0" borderId="54" xfId="0" applyNumberFormat="1" applyFont="1" applyFill="1" applyBorder="1" applyAlignment="1">
      <alignment horizontal="center" vertical="center" wrapText="1"/>
    </xf>
    <xf numFmtId="9" fontId="8" fillId="0" borderId="61" xfId="1" applyFont="1" applyBorder="1" applyAlignment="1">
      <alignment horizontal="center" vertical="center" wrapText="1"/>
    </xf>
    <xf numFmtId="9" fontId="8" fillId="0" borderId="52" xfId="1" applyFont="1" applyBorder="1" applyAlignment="1">
      <alignment horizontal="center" vertical="center" wrapText="1"/>
    </xf>
    <xf numFmtId="9" fontId="8" fillId="0" borderId="67" xfId="1" applyFont="1" applyBorder="1" applyAlignment="1">
      <alignment horizontal="center" vertical="center" wrapText="1"/>
    </xf>
    <xf numFmtId="9" fontId="8" fillId="0" borderId="66" xfId="1" applyFont="1" applyBorder="1" applyAlignment="1">
      <alignment horizontal="center" vertical="center" wrapText="1"/>
    </xf>
    <xf numFmtId="9" fontId="8" fillId="0" borderId="66" xfId="0" applyNumberFormat="1" applyFont="1" applyBorder="1" applyAlignment="1">
      <alignment horizontal="center" vertical="center"/>
    </xf>
    <xf numFmtId="9" fontId="8" fillId="0" borderId="67" xfId="0" applyNumberFormat="1" applyFont="1" applyBorder="1" applyAlignment="1">
      <alignment horizontal="center" vertical="center"/>
    </xf>
    <xf numFmtId="0" fontId="2" fillId="0" borderId="11" xfId="0" applyFont="1" applyBorder="1" applyAlignment="1">
      <alignment horizontal="justify" vertical="center" wrapText="1"/>
    </xf>
    <xf numFmtId="0" fontId="2" fillId="0" borderId="18" xfId="0" applyFont="1" applyBorder="1" applyAlignment="1">
      <alignment horizontal="justify" vertical="center" wrapText="1"/>
    </xf>
    <xf numFmtId="1" fontId="2" fillId="0" borderId="28" xfId="1" applyNumberFormat="1" applyFont="1" applyBorder="1" applyAlignment="1">
      <alignment horizontal="center" vertical="center"/>
    </xf>
    <xf numFmtId="1" fontId="2" fillId="0" borderId="49" xfId="1" applyNumberFormat="1" applyFont="1" applyBorder="1" applyAlignment="1">
      <alignment horizontal="center" vertical="center"/>
    </xf>
    <xf numFmtId="1" fontId="2" fillId="0" borderId="37" xfId="1" applyNumberFormat="1" applyFont="1" applyBorder="1" applyAlignment="1">
      <alignment horizontal="center" vertical="center"/>
    </xf>
    <xf numFmtId="1" fontId="2" fillId="0" borderId="68" xfId="1" applyNumberFormat="1" applyFont="1" applyBorder="1" applyAlignment="1">
      <alignment horizontal="center" vertical="center"/>
    </xf>
    <xf numFmtId="0" fontId="19" fillId="9" borderId="12" xfId="0" applyFont="1" applyFill="1" applyBorder="1" applyAlignment="1">
      <alignment horizontal="center" vertical="center"/>
    </xf>
    <xf numFmtId="0" fontId="19" fillId="9" borderId="14" xfId="0" applyFont="1" applyFill="1" applyBorder="1" applyAlignment="1">
      <alignment horizontal="center" vertical="center"/>
    </xf>
    <xf numFmtId="0" fontId="19" fillId="9" borderId="39" xfId="0" applyFont="1" applyFill="1" applyBorder="1" applyAlignment="1">
      <alignment horizontal="center" vertical="center"/>
    </xf>
    <xf numFmtId="0" fontId="19" fillId="9" borderId="38" xfId="0" applyFont="1" applyFill="1" applyBorder="1" applyAlignment="1">
      <alignment horizontal="center" vertical="center"/>
    </xf>
    <xf numFmtId="0" fontId="20" fillId="7" borderId="12" xfId="0" applyFont="1" applyFill="1" applyBorder="1" applyAlignment="1">
      <alignment horizontal="center" vertical="center"/>
    </xf>
    <xf numFmtId="0" fontId="20" fillId="7" borderId="14" xfId="0" applyFont="1" applyFill="1" applyBorder="1" applyAlignment="1">
      <alignment horizontal="center" vertical="center"/>
    </xf>
    <xf numFmtId="0" fontId="20" fillId="7" borderId="39" xfId="0" applyFont="1" applyFill="1" applyBorder="1" applyAlignment="1">
      <alignment horizontal="center" vertical="center"/>
    </xf>
    <xf numFmtId="0" fontId="2" fillId="0" borderId="69" xfId="0" applyFont="1" applyBorder="1" applyAlignment="1">
      <alignment horizontal="justify" vertical="center" wrapText="1"/>
    </xf>
    <xf numFmtId="9" fontId="2" fillId="0" borderId="57" xfId="1" applyFont="1" applyFill="1" applyBorder="1" applyAlignment="1">
      <alignment horizontal="center" vertical="center" wrapText="1"/>
    </xf>
    <xf numFmtId="0" fontId="2" fillId="0" borderId="24" xfId="0" applyFont="1" applyFill="1" applyBorder="1" applyAlignment="1">
      <alignment horizontal="left" vertical="center" wrapText="1"/>
    </xf>
    <xf numFmtId="0" fontId="2" fillId="0" borderId="7" xfId="0" applyFont="1" applyBorder="1" applyAlignment="1">
      <alignment horizontal="justify" vertical="center" wrapText="1"/>
    </xf>
    <xf numFmtId="9" fontId="13" fillId="0" borderId="0" xfId="1" applyFont="1" applyFill="1" applyBorder="1" applyAlignment="1">
      <alignment horizontal="center" vertical="center" wrapText="1"/>
    </xf>
    <xf numFmtId="0" fontId="2" fillId="0" borderId="23" xfId="0" applyFont="1" applyBorder="1" applyAlignment="1">
      <alignment horizontal="justify" vertical="center" wrapText="1"/>
    </xf>
    <xf numFmtId="0" fontId="2" fillId="0" borderId="62" xfId="0" applyFont="1" applyBorder="1" applyAlignment="1">
      <alignment horizontal="left" vertical="center"/>
    </xf>
    <xf numFmtId="0" fontId="2" fillId="0" borderId="54" xfId="0" applyFont="1" applyBorder="1" applyAlignment="1">
      <alignment horizontal="center" vertical="center"/>
    </xf>
    <xf numFmtId="9" fontId="8" fillId="0" borderId="66" xfId="1" applyFont="1" applyBorder="1" applyAlignment="1">
      <alignment horizontal="center" vertical="center"/>
    </xf>
    <xf numFmtId="9" fontId="8" fillId="0" borderId="67" xfId="1" applyFont="1" applyBorder="1" applyAlignment="1">
      <alignment horizontal="center" vertical="center"/>
    </xf>
    <xf numFmtId="0" fontId="2" fillId="0" borderId="12" xfId="0" applyFont="1" applyBorder="1" applyAlignment="1">
      <alignment horizontal="left" vertical="center"/>
    </xf>
    <xf numFmtId="9" fontId="8" fillId="0" borderId="38" xfId="1" applyFont="1" applyBorder="1" applyAlignment="1">
      <alignment horizontal="center" vertical="center"/>
    </xf>
    <xf numFmtId="9" fontId="8" fillId="0" borderId="14" xfId="1" applyNumberFormat="1" applyFont="1" applyBorder="1" applyAlignment="1">
      <alignment horizontal="center" vertical="center"/>
    </xf>
    <xf numFmtId="0" fontId="2" fillId="0" borderId="18" xfId="0" applyFont="1" applyBorder="1" applyAlignment="1">
      <alignment horizontal="center" vertical="center"/>
    </xf>
    <xf numFmtId="9" fontId="8" fillId="0" borderId="64" xfId="1" applyFont="1" applyBorder="1" applyAlignment="1">
      <alignment horizontal="center" vertical="center"/>
    </xf>
    <xf numFmtId="9" fontId="8" fillId="0" borderId="41" xfId="1" applyFont="1" applyBorder="1" applyAlignment="1">
      <alignment horizontal="center" vertical="center"/>
    </xf>
    <xf numFmtId="9" fontId="13" fillId="0" borderId="51" xfId="1" applyFont="1" applyFill="1" applyBorder="1" applyAlignment="1">
      <alignment horizontal="center" vertical="center" wrapText="1"/>
    </xf>
    <xf numFmtId="9" fontId="12" fillId="0" borderId="38" xfId="1" applyNumberFormat="1" applyFont="1" applyBorder="1" applyAlignment="1">
      <alignment horizontal="center" vertical="center"/>
    </xf>
    <xf numFmtId="9" fontId="12" fillId="0" borderId="39" xfId="1" applyNumberFormat="1" applyFont="1" applyBorder="1" applyAlignment="1">
      <alignment horizontal="center" vertical="center"/>
    </xf>
    <xf numFmtId="9" fontId="9" fillId="0" borderId="55" xfId="0" applyNumberFormat="1" applyFont="1" applyFill="1" applyBorder="1" applyAlignment="1">
      <alignment horizontal="center" vertical="center"/>
    </xf>
    <xf numFmtId="9" fontId="9" fillId="0" borderId="19" xfId="0" applyNumberFormat="1" applyFont="1" applyFill="1" applyBorder="1" applyAlignment="1">
      <alignment horizontal="center" vertical="center"/>
    </xf>
    <xf numFmtId="9" fontId="9" fillId="0" borderId="54" xfId="0" applyNumberFormat="1" applyFont="1" applyFill="1" applyBorder="1" applyAlignment="1">
      <alignment horizontal="center" vertical="center"/>
    </xf>
    <xf numFmtId="9" fontId="13" fillId="0" borderId="38" xfId="1" applyFont="1" applyFill="1" applyBorder="1" applyAlignment="1">
      <alignment horizontal="center" vertical="center" wrapText="1"/>
    </xf>
    <xf numFmtId="9" fontId="9" fillId="0" borderId="30" xfId="1" applyFont="1" applyFill="1" applyBorder="1" applyAlignment="1">
      <alignment horizontal="center" vertical="center" wrapText="1"/>
    </xf>
    <xf numFmtId="9" fontId="9" fillId="0" borderId="23" xfId="1" applyFont="1" applyFill="1" applyBorder="1" applyAlignment="1">
      <alignment horizontal="center" vertical="center" wrapText="1"/>
    </xf>
    <xf numFmtId="9" fontId="16" fillId="0" borderId="43" xfId="1" applyFont="1" applyFill="1" applyBorder="1" applyAlignment="1">
      <alignment horizontal="center" vertical="center" wrapText="1"/>
    </xf>
    <xf numFmtId="9" fontId="16" fillId="0" borderId="35" xfId="1" applyFont="1" applyFill="1" applyBorder="1" applyAlignment="1">
      <alignment horizontal="center" vertical="center" wrapText="1"/>
    </xf>
    <xf numFmtId="193" fontId="8" fillId="0" borderId="31" xfId="1" applyNumberFormat="1" applyFont="1" applyBorder="1" applyAlignment="1">
      <alignment horizontal="center" vertical="center"/>
    </xf>
    <xf numFmtId="193" fontId="8" fillId="0" borderId="48" xfId="1" applyNumberFormat="1" applyFont="1" applyBorder="1" applyAlignment="1">
      <alignment horizontal="center" vertical="center"/>
    </xf>
    <xf numFmtId="9" fontId="8" fillId="0" borderId="64" xfId="1" applyFont="1" applyFill="1" applyBorder="1" applyAlignment="1">
      <alignment horizontal="center" vertical="center"/>
    </xf>
    <xf numFmtId="9" fontId="8" fillId="0" borderId="41" xfId="1" applyFont="1" applyFill="1" applyBorder="1" applyAlignment="1">
      <alignment horizontal="center" vertical="center"/>
    </xf>
    <xf numFmtId="9" fontId="2" fillId="0" borderId="18" xfId="1" applyFont="1" applyFill="1" applyBorder="1" applyAlignment="1">
      <alignment horizontal="center" vertical="center" wrapText="1"/>
    </xf>
    <xf numFmtId="9" fontId="2" fillId="0" borderId="64" xfId="1" applyFont="1" applyFill="1" applyBorder="1" applyAlignment="1">
      <alignment horizontal="center" vertical="center"/>
    </xf>
    <xf numFmtId="9" fontId="2" fillId="0" borderId="51" xfId="1" applyFont="1" applyFill="1" applyBorder="1" applyAlignment="1">
      <alignment horizontal="center" vertical="center"/>
    </xf>
    <xf numFmtId="9" fontId="2" fillId="0" borderId="41" xfId="1" applyFont="1" applyFill="1" applyBorder="1" applyAlignment="1">
      <alignment horizontal="center" vertical="center"/>
    </xf>
    <xf numFmtId="9" fontId="8" fillId="0" borderId="58" xfId="1" applyFont="1" applyBorder="1" applyAlignment="1">
      <alignment horizontal="center" vertical="center"/>
    </xf>
    <xf numFmtId="9" fontId="12" fillId="0" borderId="28" xfId="1" applyFont="1" applyBorder="1" applyAlignment="1">
      <alignment horizontal="center" vertical="center"/>
    </xf>
    <xf numFmtId="9" fontId="12" fillId="0" borderId="49" xfId="1" applyFont="1" applyBorder="1" applyAlignment="1">
      <alignment horizontal="center" vertical="center"/>
    </xf>
    <xf numFmtId="9" fontId="8" fillId="0" borderId="16" xfId="1" applyFont="1" applyBorder="1" applyAlignment="1">
      <alignment horizontal="center" vertical="center"/>
    </xf>
    <xf numFmtId="9" fontId="12" fillId="0" borderId="37" xfId="1" applyFont="1" applyBorder="1" applyAlignment="1">
      <alignment horizontal="center" vertical="center"/>
    </xf>
    <xf numFmtId="0" fontId="5" fillId="6" borderId="1" xfId="0" applyFont="1" applyFill="1" applyBorder="1" applyAlignment="1">
      <alignment horizontal="justify" vertical="center" wrapText="1"/>
    </xf>
    <xf numFmtId="0" fontId="5" fillId="6" borderId="16" xfId="0" applyFont="1" applyFill="1" applyBorder="1" applyAlignment="1">
      <alignment horizontal="justify" vertical="center" wrapText="1"/>
    </xf>
    <xf numFmtId="0" fontId="2" fillId="0" borderId="16" xfId="0" applyFont="1" applyFill="1" applyBorder="1" applyAlignment="1">
      <alignment horizontal="justify" vertical="center" wrapText="1"/>
    </xf>
    <xf numFmtId="0" fontId="2" fillId="0" borderId="19" xfId="0" applyFont="1" applyBorder="1" applyAlignment="1">
      <alignment horizontal="justify" vertical="center" wrapText="1"/>
    </xf>
    <xf numFmtId="0" fontId="2" fillId="0" borderId="16" xfId="0" applyFont="1" applyBorder="1" applyAlignment="1">
      <alignment horizontal="justify" vertical="center" wrapText="1"/>
    </xf>
  </cellXfs>
  <cellStyles count="2">
    <cellStyle name="Normal" xfId="0" builtinId="0"/>
    <cellStyle name="Porcentaje" xfId="1" builtinId="5"/>
  </cellStyles>
  <dxfs count="0"/>
  <tableStyles count="0" defaultTableStyle="TableStyleMedium2" defaultPivotStyle="PivotStyleLight16"/>
  <colors>
    <mruColors>
      <color rgb="FF00FF00"/>
      <color rgb="FF0DE8F3"/>
      <color rgb="FF66FF99"/>
      <color rgb="FFFF99FF"/>
      <color rgb="FFFFCC66"/>
      <color rgb="FF66CCFF"/>
      <color rgb="FFFFFF99"/>
      <color rgb="FF66FFFF"/>
      <color rgb="FFCCFF66"/>
      <color rgb="FFFF8C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84206920178143"/>
          <c:y val="9.8098514384731036E-2"/>
          <c:w val="0.54031586159643719"/>
          <c:h val="0.8038029712305379"/>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91B4E052-E13B-4211-8D9D-A5A92E9947B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layout>
                <c:manualLayout>
                  <c:x val="-0.10007239529841379"/>
                  <c:y val="-3.2131486098437884E-2"/>
                </c:manualLayout>
              </c:layout>
              <c:tx>
                <c:rich>
                  <a:bodyPr/>
                  <a:lstStyle/>
                  <a:p>
                    <a:fld id="{019E3EDC-2638-4A0A-8C06-49BEFC6AECD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2"/>
              <c:layout>
                <c:manualLayout>
                  <c:x val="-0.10007239529841379"/>
                  <c:y val="-4.2841898042364136E-2"/>
                </c:manualLayout>
              </c:layout>
              <c:tx>
                <c:rich>
                  <a:bodyPr/>
                  <a:lstStyle/>
                  <a:p>
                    <a:fld id="{AEB6265F-C86F-4589-87BE-C75778E2F29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3"/>
              <c:layout>
                <c:manualLayout>
                  <c:x val="-9.173917608125072E-2"/>
                  <c:y val="-6.799319675113831E-2"/>
                </c:manualLayout>
              </c:layout>
              <c:tx>
                <c:rich>
                  <a:bodyPr/>
                  <a:lstStyle/>
                  <a:p>
                    <a:fld id="{343900A9-6929-4EA0-BF31-3A0B85FA485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4"/>
              <c:layout>
                <c:manualLayout>
                  <c:x val="-7.5507292023279743E-2"/>
                  <c:y val="-8.6511678193114769E-2"/>
                </c:manualLayout>
              </c:layout>
              <c:tx>
                <c:rich>
                  <a:bodyPr/>
                  <a:lstStyle/>
                  <a:p>
                    <a:fld id="{B1AA8D44-ABB9-4EA9-B496-6FCF9251C26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5"/>
              <c:layout>
                <c:manualLayout>
                  <c:x val="-6.5772908821180004E-2"/>
                  <c:y val="-0.1064814559913588"/>
                </c:manualLayout>
              </c:layout>
              <c:tx>
                <c:rich>
                  <a:bodyPr/>
                  <a:lstStyle/>
                  <a:p>
                    <a:fld id="{EA6DC700-C5DC-4C62-BC83-3750E108F0E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6"/>
              <c:layout>
                <c:manualLayout>
                  <c:x val="-5.4227091178820082E-2"/>
                  <c:y val="-0.11629265982904786"/>
                </c:manualLayout>
              </c:layout>
              <c:tx>
                <c:rich>
                  <a:bodyPr/>
                  <a:lstStyle/>
                  <a:p>
                    <a:fld id="{F82418EF-E842-453E-92FA-ADB70DB06A0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7"/>
              <c:layout>
                <c:manualLayout>
                  <c:x val="-3.8454045418235765E-2"/>
                  <c:y val="-0.13135671057511777"/>
                </c:manualLayout>
              </c:layout>
              <c:tx>
                <c:rich>
                  <a:bodyPr/>
                  <a:lstStyle/>
                  <a:p>
                    <a:fld id="{FEC7BE96-4820-425B-987B-2257CB171C2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8"/>
              <c:layout>
                <c:manualLayout>
                  <c:x val="-2.0869565217391306E-2"/>
                  <c:y val="-0.13653823148564795"/>
                </c:manualLayout>
              </c:layout>
              <c:tx>
                <c:rich>
                  <a:bodyPr/>
                  <a:lstStyle/>
                  <a:p>
                    <a:fld id="{E51E0D5B-7869-4E9B-A954-E655BF8C82C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9"/>
              <c:layout>
                <c:manualLayout>
                  <c:x val="9.1785918064581247E-4"/>
                  <c:y val="-0.13626218736063275"/>
                </c:manualLayout>
              </c:layout>
              <c:tx>
                <c:rich>
                  <a:bodyPr/>
                  <a:lstStyle/>
                  <a:p>
                    <a:fld id="{A0DE4F79-FAA8-4E5F-9639-DD81B0495A9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0"/>
              <c:layout>
                <c:manualLayout>
                  <c:x val="2.8768047472326745E-2"/>
                  <c:y val="-0.12962962036049411"/>
                </c:manualLayout>
              </c:layout>
              <c:tx>
                <c:rich>
                  <a:bodyPr/>
                  <a:lstStyle/>
                  <a:p>
                    <a:fld id="{A204B199-F50D-4E52-967A-846AF6FBFEE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1"/>
              <c:layout>
                <c:manualLayout>
                  <c:x val="5.2391372817528245E-2"/>
                  <c:y val="-0.12990541421885018"/>
                </c:manualLayout>
              </c:layout>
              <c:tx>
                <c:rich>
                  <a:bodyPr/>
                  <a:lstStyle/>
                  <a:p>
                    <a:fld id="{2C72310E-BA80-417D-8265-795681250E7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2"/>
              <c:layout>
                <c:manualLayout>
                  <c:x val="6.0724592034691313E-2"/>
                  <c:y val="-0.11691607407692897"/>
                </c:manualLayout>
              </c:layout>
              <c:tx>
                <c:rich>
                  <a:bodyPr/>
                  <a:lstStyle/>
                  <a:p>
                    <a:fld id="{E13CF7C6-E639-4ED1-AD9B-2603BB3FCC1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3"/>
              <c:layout>
                <c:manualLayout>
                  <c:x val="7.780184868195815E-2"/>
                  <c:y val="-9.6874469747515984E-2"/>
                </c:manualLayout>
              </c:layout>
              <c:tx>
                <c:rich>
                  <a:bodyPr/>
                  <a:lstStyle/>
                  <a:p>
                    <a:fld id="{AB8F0C67-79CB-4DB1-8EA8-69B35FC72B9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4"/>
              <c:layout>
                <c:manualLayout>
                  <c:x val="8.3429875613374421E-2"/>
                  <c:y val="-7.9051229084589628E-2"/>
                </c:manualLayout>
              </c:layout>
              <c:tx>
                <c:rich>
                  <a:bodyPr/>
                  <a:lstStyle/>
                  <a:p>
                    <a:fld id="{B13B4F9C-07C5-4982-8A35-691BFBDDCB2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5"/>
              <c:layout>
                <c:manualLayout>
                  <c:x val="8.9806687207577313E-2"/>
                  <c:y val="-6.211643506155809E-2"/>
                </c:manualLayout>
              </c:layout>
              <c:tx>
                <c:rich>
                  <a:bodyPr/>
                  <a:lstStyle/>
                  <a:p>
                    <a:fld id="{C11F5E99-1BEF-4A41-BFF0-EB8287E221A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6"/>
              <c:layout>
                <c:manualLayout>
                  <c:x val="9.5434714138993501E-2"/>
                  <c:y val="-5.6179108840469519E-2"/>
                </c:manualLayout>
              </c:layout>
              <c:tx>
                <c:rich>
                  <a:bodyPr/>
                  <a:lstStyle/>
                  <a:p>
                    <a:fld id="{8AB1EB30-08C3-4404-B571-640D79C3E20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7"/>
              <c:layout>
                <c:manualLayout>
                  <c:x val="9.4420267031838243E-2"/>
                  <c:y val="-2.6878388923397882E-2"/>
                </c:manualLayout>
              </c:layout>
              <c:tx>
                <c:rich>
                  <a:bodyPr/>
                  <a:lstStyle/>
                  <a:p>
                    <a:fld id="{DFE7A654-E47B-48D9-9AF5-09366E66F01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8"/>
              <c:layout>
                <c:manualLayout>
                  <c:x val="0.10014337101747174"/>
                  <c:y val="-1.1769742374436265E-2"/>
                </c:manualLayout>
              </c:layout>
              <c:tx>
                <c:rich>
                  <a:bodyPr/>
                  <a:lstStyle/>
                  <a:p>
                    <a:fld id="{977CAF2A-3607-42A3-88E4-178433E4D1E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41275" cap="rnd">
              <a:solidFill>
                <a:schemeClr val="bg1"/>
              </a:solidFill>
              <a:round/>
              <a:headEnd type="oval" w="lg" len="lg"/>
              <a:tailEnd type="triangle" w="lg" len="lg"/>
            </a:ln>
            <a:effectLst/>
          </c:spPr>
          <c:marker>
            <c:symbol val="none"/>
          </c:marker>
          <c:dPt>
            <c:idx val="1"/>
            <c:marker>
              <c:symbol val="none"/>
            </c:marker>
            <c:bubble3D val="0"/>
            <c:spPr>
              <a:ln w="50800" cap="rnd">
                <a:solidFill>
                  <a:schemeClr val="bg1"/>
                </a:solidFill>
                <a:round/>
                <a:headEnd type="oval" w="lg" len="lg"/>
                <a:tailEnd type="stealth" w="lg" len="lg"/>
              </a:ln>
              <a:effectLst/>
            </c:spPr>
          </c:dPt>
          <c:xVal>
            <c:numRef>
              <c:f>'TABLERO DE INDICADORES'!$F$26:$G$26</c:f>
              <c:numCache>
                <c:formatCode>General</c:formatCode>
                <c:ptCount val="2"/>
                <c:pt idx="0">
                  <c:v>0</c:v>
                </c:pt>
                <c:pt idx="1">
                  <c:v>-0.51465993492103634</c:v>
                </c:pt>
              </c:numCache>
            </c:numRef>
          </c:xVal>
          <c:yVal>
            <c:numRef>
              <c:f>'TABLERO DE INDICADORES'!$H$26:$I$26</c:f>
              <c:numCache>
                <c:formatCode>General</c:formatCode>
                <c:ptCount val="2"/>
                <c:pt idx="0">
                  <c:v>0</c:v>
                </c:pt>
                <c:pt idx="1">
                  <c:v>0.85739439663848671</c:v>
                </c:pt>
              </c:numCache>
            </c:numRef>
          </c:yVal>
          <c:smooth val="1"/>
        </c:ser>
        <c:ser>
          <c:idx val="2"/>
          <c:order val="2"/>
          <c:tx>
            <c:strRef>
              <c:f>'TABLERO DE INDICADORES'!$K$23</c:f>
              <c:strCache>
                <c:ptCount val="1"/>
                <c:pt idx="0">
                  <c:v>PUNTOS 2</c:v>
                </c:pt>
              </c:strCache>
            </c:strRef>
          </c:tx>
          <c:spPr>
            <a:ln w="28575" cap="rnd">
              <a:solidFill>
                <a:schemeClr val="accent3"/>
              </a:solidFill>
              <a:round/>
            </a:ln>
            <a:effectLst/>
          </c:spPr>
          <c:marker>
            <c:symbol val="none"/>
          </c:marker>
          <c:dPt>
            <c:idx val="1"/>
            <c:marker>
              <c:symbol val="none"/>
            </c:marker>
            <c:bubble3D val="0"/>
            <c:spPr>
              <a:ln w="50800" cap="rnd" cmpd="sng">
                <a:solidFill>
                  <a:srgbClr val="0DE8F3"/>
                </a:solidFill>
                <a:prstDash val="solid"/>
                <a:round/>
                <a:headEnd type="diamond" w="med" len="sm"/>
                <a:tailEnd type="arrow" w="med" len="sm"/>
              </a:ln>
              <a:effectLst/>
            </c:spPr>
          </c:dPt>
          <c:xVal>
            <c:numRef>
              <c:f>'TABLERO DE INDICADORES'!$J$26:$K$26</c:f>
              <c:numCache>
                <c:formatCode>General</c:formatCode>
                <c:ptCount val="2"/>
                <c:pt idx="0">
                  <c:v>0</c:v>
                </c:pt>
                <c:pt idx="1">
                  <c:v>0.98343097009475711</c:v>
                </c:pt>
              </c:numCache>
            </c:numRef>
          </c:xVal>
          <c:yVal>
            <c:numRef>
              <c:f>'TABLERO DE INDICADORES'!$L$26:$M$26</c:f>
              <c:numCache>
                <c:formatCode>General</c:formatCode>
                <c:ptCount val="2"/>
                <c:pt idx="0">
                  <c:v>0</c:v>
                </c:pt>
                <c:pt idx="1">
                  <c:v>-0.18128300267395414</c:v>
                </c:pt>
              </c:numCache>
            </c:numRef>
          </c:yVal>
          <c:smooth val="1"/>
        </c:ser>
        <c:dLbls>
          <c:showLegendKey val="0"/>
          <c:showVal val="0"/>
          <c:showCatName val="0"/>
          <c:showSerName val="0"/>
          <c:showPercent val="0"/>
          <c:showBubbleSize val="0"/>
        </c:dLbls>
        <c:axId val="-1746412800"/>
        <c:axId val="-1746418240"/>
      </c:scatterChart>
      <c:valAx>
        <c:axId val="-1746418240"/>
        <c:scaling>
          <c:orientation val="minMax"/>
          <c:max val="1"/>
          <c:min val="-1"/>
        </c:scaling>
        <c:delete val="1"/>
        <c:axPos val="l"/>
        <c:numFmt formatCode="General" sourceLinked="1"/>
        <c:majorTickMark val="out"/>
        <c:minorTickMark val="none"/>
        <c:tickLblPos val="nextTo"/>
        <c:crossAx val="-1746412800"/>
        <c:crosses val="autoZero"/>
        <c:crossBetween val="midCat"/>
      </c:valAx>
      <c:valAx>
        <c:axId val="-1746412800"/>
        <c:scaling>
          <c:orientation val="minMax"/>
          <c:max val="1"/>
          <c:min val="-1"/>
        </c:scaling>
        <c:delete val="1"/>
        <c:axPos val="b"/>
        <c:numFmt formatCode="General" sourceLinked="1"/>
        <c:majorTickMark val="out"/>
        <c:minorTickMark val="none"/>
        <c:tickLblPos val="nextTo"/>
        <c:crossAx val="-1746418240"/>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EBCA0C66-F57B-409B-9409-094F1F1AFEA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0.10007239529841379"/>
                  <c:y val="-3.2131486098437884E-2"/>
                </c:manualLayout>
              </c:layout>
              <c:tx>
                <c:rich>
                  <a:bodyPr/>
                  <a:lstStyle/>
                  <a:p>
                    <a:fld id="{8F31F803-8576-4229-8686-0BD5C209BDB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manualLayout>
                  <c:x val="-0.10007239529841379"/>
                  <c:y val="-4.2841898042364136E-2"/>
                </c:manualLayout>
              </c:layout>
              <c:tx>
                <c:rich>
                  <a:bodyPr/>
                  <a:lstStyle/>
                  <a:p>
                    <a:fld id="{F193CC05-34F9-4320-94B0-E087D3FCC13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manualLayout>
                  <c:x val="-9.173917608125072E-2"/>
                  <c:y val="-6.799319675113831E-2"/>
                </c:manualLayout>
              </c:layout>
              <c:tx>
                <c:rich>
                  <a:bodyPr/>
                  <a:lstStyle/>
                  <a:p>
                    <a:fld id="{9E49D84D-BB68-4ABA-A0DC-85F0DA5C9EE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manualLayout>
                  <c:x val="-7.5507292023279743E-2"/>
                  <c:y val="-8.6511678193114769E-2"/>
                </c:manualLayout>
              </c:layout>
              <c:tx>
                <c:rich>
                  <a:bodyPr/>
                  <a:lstStyle/>
                  <a:p>
                    <a:fld id="{7B0A7F16-B582-4247-9E5A-A0ABAA28767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5772908821180004E-2"/>
                  <c:y val="-0.1064814559913588"/>
                </c:manualLayout>
              </c:layout>
              <c:tx>
                <c:rich>
                  <a:bodyPr/>
                  <a:lstStyle/>
                  <a:p>
                    <a:fld id="{F8D34C80-5AA1-46F7-A768-8B4712A9A2F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manualLayout>
                  <c:x val="-5.4227091178820082E-2"/>
                  <c:y val="-0.11629265982904786"/>
                </c:manualLayout>
              </c:layout>
              <c:tx>
                <c:rich>
                  <a:bodyPr/>
                  <a:lstStyle/>
                  <a:p>
                    <a:fld id="{3D0863CE-1B23-4D00-8475-63EC4D15022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manualLayout>
                  <c:x val="-3.8454045418235765E-2"/>
                  <c:y val="-0.13135671057511777"/>
                </c:manualLayout>
              </c:layout>
              <c:tx>
                <c:rich>
                  <a:bodyPr/>
                  <a:lstStyle/>
                  <a:p>
                    <a:fld id="{FB42CB45-A5D3-4719-90D2-5419719EE77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manualLayout>
                  <c:x val="-2.0869565217391306E-2"/>
                  <c:y val="-0.13653823148564795"/>
                </c:manualLayout>
              </c:layout>
              <c:tx>
                <c:rich>
                  <a:bodyPr/>
                  <a:lstStyle/>
                  <a:p>
                    <a:fld id="{312D0D96-8D15-49DE-912A-99ABF2AF63C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fld id="{47C7B6B1-52D8-485B-9FA6-F46FFD53AF7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0"/>
              <c:layout>
                <c:manualLayout>
                  <c:x val="2.8768047472326745E-2"/>
                  <c:y val="-0.12962962036049411"/>
                </c:manualLayout>
              </c:layout>
              <c:tx>
                <c:rich>
                  <a:bodyPr/>
                  <a:lstStyle/>
                  <a:p>
                    <a:fld id="{57AE6363-BBA2-452A-AE51-F965D4AB0BC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manualLayout>
                  <c:x val="5.2391372817528245E-2"/>
                  <c:y val="-0.12990541421885018"/>
                </c:manualLayout>
              </c:layout>
              <c:tx>
                <c:rich>
                  <a:bodyPr/>
                  <a:lstStyle/>
                  <a:p>
                    <a:fld id="{281D7CB8-A3E3-4CC9-96B0-715B96ECAF6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2"/>
              <c:layout>
                <c:manualLayout>
                  <c:x val="6.0724592034691313E-2"/>
                  <c:y val="-0.11691607407692897"/>
                </c:manualLayout>
              </c:layout>
              <c:tx>
                <c:rich>
                  <a:bodyPr/>
                  <a:lstStyle/>
                  <a:p>
                    <a:fld id="{69B18AE9-3D25-4AD5-9D7E-A1210B7FB34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3"/>
              <c:layout>
                <c:manualLayout>
                  <c:x val="7.780184868195815E-2"/>
                  <c:y val="-9.6874469747515984E-2"/>
                </c:manualLayout>
              </c:layout>
              <c:tx>
                <c:rich>
                  <a:bodyPr/>
                  <a:lstStyle/>
                  <a:p>
                    <a:fld id="{E0F07214-9C20-4F5A-B087-CD2BB338968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4"/>
              <c:layout>
                <c:manualLayout>
                  <c:x val="8.3429875613374421E-2"/>
                  <c:y val="-7.9051229084589628E-2"/>
                </c:manualLayout>
              </c:layout>
              <c:tx>
                <c:rich>
                  <a:bodyPr/>
                  <a:lstStyle/>
                  <a:p>
                    <a:fld id="{C20B93C2-2ED9-4C1D-BF87-F35A8DFF036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5"/>
              <c:layout>
                <c:manualLayout>
                  <c:x val="8.9806687207577313E-2"/>
                  <c:y val="-6.211643506155809E-2"/>
                </c:manualLayout>
              </c:layout>
              <c:tx>
                <c:rich>
                  <a:bodyPr/>
                  <a:lstStyle/>
                  <a:p>
                    <a:fld id="{F2F022D3-E044-4226-A157-FFD472AF7CE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6"/>
              <c:layout>
                <c:manualLayout>
                  <c:x val="9.5434714138993501E-2"/>
                  <c:y val="-5.6179108840469519E-2"/>
                </c:manualLayout>
              </c:layout>
              <c:tx>
                <c:rich>
                  <a:bodyPr/>
                  <a:lstStyle/>
                  <a:p>
                    <a:fld id="{31C6EE02-72CF-425E-A94B-999EAC91B31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7"/>
              <c:layout>
                <c:manualLayout>
                  <c:x val="0.10739034079883983"/>
                  <c:y val="-3.6587162041638061E-2"/>
                </c:manualLayout>
              </c:layout>
              <c:tx>
                <c:rich>
                  <a:bodyPr/>
                  <a:lstStyle/>
                  <a:p>
                    <a:fld id="{4BA0EE14-E9F2-4132-8DB3-E494578E184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8"/>
              <c:layout>
                <c:manualLayout>
                  <c:x val="0.10491273221197535"/>
                  <c:y val="-1.5005988329128762E-2"/>
                </c:manualLayout>
              </c:layout>
              <c:tx>
                <c:rich>
                  <a:bodyPr/>
                  <a:lstStyle/>
                  <a:p>
                    <a:fld id="{11B42CEE-3C3B-49F0-82B9-20936B280DA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28575" cap="rnd">
              <a:solidFill>
                <a:schemeClr val="accent2"/>
              </a:solidFill>
              <a:round/>
            </a:ln>
            <a:effectLst/>
          </c:spPr>
          <c:marker>
            <c:symbol val="none"/>
          </c:marker>
          <c:dPt>
            <c:idx val="1"/>
            <c:marker>
              <c:symbol val="none"/>
            </c:marker>
            <c:bubble3D val="0"/>
            <c:spPr>
              <a:ln w="50800" cap="rnd">
                <a:solidFill>
                  <a:schemeClr val="bg1"/>
                </a:solidFill>
                <a:round/>
                <a:headEnd type="oval" w="lg" len="lg"/>
                <a:tailEnd type="stealth" w="lg" len="lg"/>
              </a:ln>
              <a:effectLst/>
            </c:spPr>
          </c:dPt>
          <c:xVal>
            <c:numRef>
              <c:f>'TABLERO DE INDICADORES'!$F$35:$G$35</c:f>
              <c:numCache>
                <c:formatCode>General</c:formatCode>
                <c:ptCount val="2"/>
                <c:pt idx="0">
                  <c:v>0</c:v>
                </c:pt>
                <c:pt idx="1">
                  <c:v>-1</c:v>
                </c:pt>
              </c:numCache>
            </c:numRef>
          </c:xVal>
          <c:yVal>
            <c:numRef>
              <c:f>'TABLERO DE INDICADORES'!$H$35:$I$35</c:f>
              <c:numCache>
                <c:formatCode>General</c:formatCode>
                <c:ptCount val="2"/>
                <c:pt idx="0">
                  <c:v>0</c:v>
                </c:pt>
                <c:pt idx="1">
                  <c:v>0</c:v>
                </c:pt>
              </c:numCache>
            </c:numRef>
          </c:yVal>
          <c:smooth val="1"/>
        </c:ser>
        <c:ser>
          <c:idx val="2"/>
          <c:order val="2"/>
          <c:tx>
            <c:strRef>
              <c:f>'TABLERO DE INDICADORES'!$K$23</c:f>
              <c:strCache>
                <c:ptCount val="1"/>
                <c:pt idx="0">
                  <c:v>PUNTOS 2</c:v>
                </c:pt>
              </c:strCache>
            </c:strRef>
          </c:tx>
          <c:spPr>
            <a:ln w="50800" cap="rnd">
              <a:solidFill>
                <a:srgbClr val="0DE8F3"/>
              </a:solidFill>
              <a:round/>
              <a:headEnd type="diamond"/>
              <a:tailEnd type="triangle"/>
            </a:ln>
            <a:effectLst/>
          </c:spPr>
          <c:marker>
            <c:symbol val="none"/>
          </c:marker>
          <c:xVal>
            <c:numRef>
              <c:f>'TABLERO DE INDICADORES'!$J$35:$K$35</c:f>
              <c:numCache>
                <c:formatCode>General</c:formatCode>
                <c:ptCount val="2"/>
                <c:pt idx="0">
                  <c:v>0</c:v>
                </c:pt>
                <c:pt idx="1">
                  <c:v>-1</c:v>
                </c:pt>
              </c:numCache>
            </c:numRef>
          </c:xVal>
          <c:yVal>
            <c:numRef>
              <c:f>'TABLERO DE INDICADORES'!$L$35:$M$35</c:f>
              <c:numCache>
                <c:formatCode>General</c:formatCode>
                <c:ptCount val="2"/>
                <c:pt idx="0">
                  <c:v>0</c:v>
                </c:pt>
                <c:pt idx="1">
                  <c:v>0</c:v>
                </c:pt>
              </c:numCache>
            </c:numRef>
          </c:yVal>
          <c:smooth val="1"/>
        </c:ser>
        <c:dLbls>
          <c:showLegendKey val="0"/>
          <c:showVal val="0"/>
          <c:showCatName val="0"/>
          <c:showSerName val="0"/>
          <c:showPercent val="0"/>
          <c:showBubbleSize val="0"/>
        </c:dLbls>
        <c:axId val="-1798819168"/>
        <c:axId val="-1798821888"/>
      </c:scatterChart>
      <c:valAx>
        <c:axId val="-1798821888"/>
        <c:scaling>
          <c:orientation val="minMax"/>
          <c:max val="1"/>
          <c:min val="-1"/>
        </c:scaling>
        <c:delete val="1"/>
        <c:axPos val="l"/>
        <c:numFmt formatCode="General" sourceLinked="1"/>
        <c:majorTickMark val="out"/>
        <c:minorTickMark val="none"/>
        <c:tickLblPos val="nextTo"/>
        <c:crossAx val="-1798819168"/>
        <c:crosses val="autoZero"/>
        <c:crossBetween val="midCat"/>
      </c:valAx>
      <c:valAx>
        <c:axId val="-1798819168"/>
        <c:scaling>
          <c:orientation val="minMax"/>
          <c:max val="1"/>
          <c:min val="-1"/>
        </c:scaling>
        <c:delete val="1"/>
        <c:axPos val="b"/>
        <c:numFmt formatCode="General" sourceLinked="1"/>
        <c:majorTickMark val="out"/>
        <c:minorTickMark val="none"/>
        <c:tickLblPos val="nextTo"/>
        <c:crossAx val="-1798821888"/>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66CFC38D-E442-46E0-89EE-A6E710909D8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0.10007239529841379"/>
                  <c:y val="-3.2131486098437884E-2"/>
                </c:manualLayout>
              </c:layout>
              <c:tx>
                <c:rich>
                  <a:bodyPr/>
                  <a:lstStyle/>
                  <a:p>
                    <a:fld id="{7C63568A-B9A1-46AD-92D8-3C15C0DA565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manualLayout>
                  <c:x val="-0.10007239529841379"/>
                  <c:y val="-4.2841898042364136E-2"/>
                </c:manualLayout>
              </c:layout>
              <c:tx>
                <c:rich>
                  <a:bodyPr/>
                  <a:lstStyle/>
                  <a:p>
                    <a:fld id="{FDBD054C-03BF-401A-B626-1869B16D826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manualLayout>
                  <c:x val="-9.173917608125072E-2"/>
                  <c:y val="-6.799319675113831E-2"/>
                </c:manualLayout>
              </c:layout>
              <c:tx>
                <c:rich>
                  <a:bodyPr/>
                  <a:lstStyle/>
                  <a:p>
                    <a:fld id="{F45C41D7-7065-4909-A0C7-91AEED7E1E1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manualLayout>
                  <c:x val="-7.5507292023279743E-2"/>
                  <c:y val="-8.6511678193114769E-2"/>
                </c:manualLayout>
              </c:layout>
              <c:tx>
                <c:rich>
                  <a:bodyPr/>
                  <a:lstStyle/>
                  <a:p>
                    <a:fld id="{5DA47472-1454-4FE7-8DB8-552C3AA201E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5772908821180004E-2"/>
                  <c:y val="-0.1064814559913588"/>
                </c:manualLayout>
              </c:layout>
              <c:tx>
                <c:rich>
                  <a:bodyPr/>
                  <a:lstStyle/>
                  <a:p>
                    <a:fld id="{905600F0-033B-4822-BE3C-D00C961B065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manualLayout>
                  <c:x val="-5.4227091178820082E-2"/>
                  <c:y val="-0.11629265982904786"/>
                </c:manualLayout>
              </c:layout>
              <c:tx>
                <c:rich>
                  <a:bodyPr/>
                  <a:lstStyle/>
                  <a:p>
                    <a:fld id="{70D96F09-E5FD-4666-9869-2E3A000689B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manualLayout>
                  <c:x val="-3.8454045418235765E-2"/>
                  <c:y val="-0.13135671057511777"/>
                </c:manualLayout>
              </c:layout>
              <c:tx>
                <c:rich>
                  <a:bodyPr/>
                  <a:lstStyle/>
                  <a:p>
                    <a:fld id="{BC9E68B5-4399-4731-96DC-4E12B2B768F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manualLayout>
                  <c:x val="-2.0869565217391306E-2"/>
                  <c:y val="-0.13653823148564795"/>
                </c:manualLayout>
              </c:layout>
              <c:tx>
                <c:rich>
                  <a:bodyPr/>
                  <a:lstStyle/>
                  <a:p>
                    <a:fld id="{0B626EC6-7477-43A0-B824-885A350F08F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fld id="{C459B001-8670-4092-8073-19D059602F6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0"/>
              <c:layout>
                <c:manualLayout>
                  <c:x val="2.8768047472326745E-2"/>
                  <c:y val="-0.12962962036049411"/>
                </c:manualLayout>
              </c:layout>
              <c:tx>
                <c:rich>
                  <a:bodyPr/>
                  <a:lstStyle/>
                  <a:p>
                    <a:fld id="{4E1A798B-D5C2-43AF-9B3C-7EE578340DC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manualLayout>
                  <c:x val="5.2391372817528245E-2"/>
                  <c:y val="-0.12990541421885018"/>
                </c:manualLayout>
              </c:layout>
              <c:tx>
                <c:rich>
                  <a:bodyPr/>
                  <a:lstStyle/>
                  <a:p>
                    <a:fld id="{36BFDB4C-17B0-4A2E-B923-16C8A2BD3C7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2"/>
              <c:layout>
                <c:manualLayout>
                  <c:x val="6.0724592034691313E-2"/>
                  <c:y val="-0.11691607407692897"/>
                </c:manualLayout>
              </c:layout>
              <c:tx>
                <c:rich>
                  <a:bodyPr/>
                  <a:lstStyle/>
                  <a:p>
                    <a:fld id="{FCFBEE5E-2395-4653-914C-A887F81BF88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3"/>
              <c:layout>
                <c:manualLayout>
                  <c:x val="7.780184868195815E-2"/>
                  <c:y val="-9.6874469747515984E-2"/>
                </c:manualLayout>
              </c:layout>
              <c:tx>
                <c:rich>
                  <a:bodyPr/>
                  <a:lstStyle/>
                  <a:p>
                    <a:fld id="{438CDC25-329B-49A7-A0A8-8D4AE5E355F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4"/>
              <c:layout>
                <c:manualLayout>
                  <c:x val="8.3429875613374421E-2"/>
                  <c:y val="-7.9051229084589628E-2"/>
                </c:manualLayout>
              </c:layout>
              <c:tx>
                <c:rich>
                  <a:bodyPr/>
                  <a:lstStyle/>
                  <a:p>
                    <a:fld id="{46F185CC-F67D-4F3E-B2C9-18EFE23EA43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5"/>
              <c:layout>
                <c:manualLayout>
                  <c:x val="8.9806687207577313E-2"/>
                  <c:y val="-6.211643506155809E-2"/>
                </c:manualLayout>
              </c:layout>
              <c:tx>
                <c:rich>
                  <a:bodyPr/>
                  <a:lstStyle/>
                  <a:p>
                    <a:fld id="{354B7B24-1197-4557-967F-BFD6F1DAAF1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6"/>
              <c:layout>
                <c:manualLayout>
                  <c:x val="9.5434714138993501E-2"/>
                  <c:y val="-5.6179108840469519E-2"/>
                </c:manualLayout>
              </c:layout>
              <c:tx>
                <c:rich>
                  <a:bodyPr/>
                  <a:lstStyle/>
                  <a:p>
                    <a:fld id="{21976751-B839-4454-8F60-4E7EA582ADA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7"/>
              <c:layout>
                <c:manualLayout>
                  <c:x val="9.4420267031838243E-2"/>
                  <c:y val="-2.6878388923397882E-2"/>
                </c:manualLayout>
              </c:layout>
              <c:tx>
                <c:rich>
                  <a:bodyPr/>
                  <a:lstStyle/>
                  <a:p>
                    <a:fld id="{F3BC0CBE-70AC-488D-AA37-9F8A02597C3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8"/>
              <c:layout>
                <c:manualLayout>
                  <c:x val="0.10231883196074441"/>
                  <c:y val="-2.4714726193206433E-2"/>
                </c:manualLayout>
              </c:layout>
              <c:tx>
                <c:rich>
                  <a:bodyPr/>
                  <a:lstStyle/>
                  <a:p>
                    <a:fld id="{0C0E0CBD-A56C-4CB4-A22F-F74C67C7084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50800" cap="rnd">
              <a:solidFill>
                <a:schemeClr val="bg1"/>
              </a:solidFill>
              <a:round/>
              <a:headEnd type="oval" w="lg" len="lg"/>
              <a:tailEnd type="stealth" w="lg" len="lg"/>
            </a:ln>
            <a:effectLst/>
          </c:spPr>
          <c:marker>
            <c:symbol val="none"/>
          </c:marker>
          <c:xVal>
            <c:numRef>
              <c:f>'TABLERO DE INDICADORES'!$F$36:$G$36</c:f>
              <c:numCache>
                <c:formatCode>General</c:formatCode>
                <c:ptCount val="2"/>
                <c:pt idx="0">
                  <c:v>0</c:v>
                </c:pt>
                <c:pt idx="1">
                  <c:v>-0.94380095158322941</c:v>
                </c:pt>
              </c:numCache>
            </c:numRef>
          </c:xVal>
          <c:yVal>
            <c:numRef>
              <c:f>'TABLERO DE INDICADORES'!$H$36:$I$36</c:f>
              <c:numCache>
                <c:formatCode>General</c:formatCode>
                <c:ptCount val="2"/>
                <c:pt idx="0">
                  <c:v>0</c:v>
                </c:pt>
                <c:pt idx="1">
                  <c:v>0.33051439271322308</c:v>
                </c:pt>
              </c:numCache>
            </c:numRef>
          </c:yVal>
          <c:smooth val="1"/>
        </c:ser>
        <c:ser>
          <c:idx val="2"/>
          <c:order val="2"/>
          <c:tx>
            <c:strRef>
              <c:f>'TABLERO DE INDICADORES'!$K$23</c:f>
              <c:strCache>
                <c:ptCount val="1"/>
                <c:pt idx="0">
                  <c:v>PUNTOS 2</c:v>
                </c:pt>
              </c:strCache>
            </c:strRef>
          </c:tx>
          <c:spPr>
            <a:ln w="50800" cap="rnd">
              <a:solidFill>
                <a:srgbClr val="0DE8F3"/>
              </a:solidFill>
              <a:round/>
              <a:headEnd type="diamond"/>
              <a:tailEnd type="arrow"/>
            </a:ln>
            <a:effectLst/>
          </c:spPr>
          <c:marker>
            <c:symbol val="none"/>
          </c:marker>
          <c:xVal>
            <c:numRef>
              <c:f>'TABLERO DE INDICADORES'!$J$36:$K$36</c:f>
              <c:numCache>
                <c:formatCode>General</c:formatCode>
                <c:ptCount val="2"/>
                <c:pt idx="0">
                  <c:v>0</c:v>
                </c:pt>
                <c:pt idx="1">
                  <c:v>-0.53139857951808289</c:v>
                </c:pt>
              </c:numCache>
            </c:numRef>
          </c:xVal>
          <c:yVal>
            <c:numRef>
              <c:f>'TABLERO DE INDICADORES'!$L$36:$M$36</c:f>
              <c:numCache>
                <c:formatCode>General</c:formatCode>
                <c:ptCount val="2"/>
                <c:pt idx="0">
                  <c:v>0</c:v>
                </c:pt>
                <c:pt idx="1">
                  <c:v>0.84712192138213716</c:v>
                </c:pt>
              </c:numCache>
            </c:numRef>
          </c:yVal>
          <c:smooth val="1"/>
        </c:ser>
        <c:dLbls>
          <c:showLegendKey val="0"/>
          <c:showVal val="0"/>
          <c:showCatName val="0"/>
          <c:showSerName val="0"/>
          <c:showPercent val="0"/>
          <c:showBubbleSize val="0"/>
        </c:dLbls>
        <c:axId val="-1798816992"/>
        <c:axId val="-1798820256"/>
      </c:scatterChart>
      <c:valAx>
        <c:axId val="-1798820256"/>
        <c:scaling>
          <c:orientation val="minMax"/>
          <c:max val="1"/>
          <c:min val="-1"/>
        </c:scaling>
        <c:delete val="1"/>
        <c:axPos val="l"/>
        <c:numFmt formatCode="General" sourceLinked="1"/>
        <c:majorTickMark val="out"/>
        <c:minorTickMark val="none"/>
        <c:tickLblPos val="nextTo"/>
        <c:crossAx val="-1798816992"/>
        <c:crosses val="autoZero"/>
        <c:crossBetween val="midCat"/>
      </c:valAx>
      <c:valAx>
        <c:axId val="-1798816992"/>
        <c:scaling>
          <c:orientation val="minMax"/>
          <c:max val="1"/>
          <c:min val="-1"/>
        </c:scaling>
        <c:delete val="1"/>
        <c:axPos val="b"/>
        <c:numFmt formatCode="General" sourceLinked="1"/>
        <c:majorTickMark val="out"/>
        <c:minorTickMark val="none"/>
        <c:tickLblPos val="nextTo"/>
        <c:crossAx val="-1798820256"/>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066E5010-022D-4456-9E3E-21879CBA879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0.10007239529841379"/>
                  <c:y val="-3.2131486098437884E-2"/>
                </c:manualLayout>
              </c:layout>
              <c:tx>
                <c:rich>
                  <a:bodyPr/>
                  <a:lstStyle/>
                  <a:p>
                    <a:fld id="{84F97022-5D21-4238-A854-D325974011D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manualLayout>
                  <c:x val="-0.10007239529841379"/>
                  <c:y val="-4.2841898042364136E-2"/>
                </c:manualLayout>
              </c:layout>
              <c:tx>
                <c:rich>
                  <a:bodyPr/>
                  <a:lstStyle/>
                  <a:p>
                    <a:fld id="{9B1AFAE4-E300-4E4C-B6CF-5DB2E936B97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manualLayout>
                  <c:x val="-9.173917608125072E-2"/>
                  <c:y val="-6.799319675113831E-2"/>
                </c:manualLayout>
              </c:layout>
              <c:tx>
                <c:rich>
                  <a:bodyPr/>
                  <a:lstStyle/>
                  <a:p>
                    <a:fld id="{181D3678-F122-41D0-9C1F-B2A40B82CD3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manualLayout>
                  <c:x val="-7.5507292023279743E-2"/>
                  <c:y val="-8.6511678193114769E-2"/>
                </c:manualLayout>
              </c:layout>
              <c:tx>
                <c:rich>
                  <a:bodyPr/>
                  <a:lstStyle/>
                  <a:p>
                    <a:fld id="{8A2A2764-BE30-4DA2-A6C3-F4F4B706950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5772908821180004E-2"/>
                  <c:y val="-0.1064814559913588"/>
                </c:manualLayout>
              </c:layout>
              <c:tx>
                <c:rich>
                  <a:bodyPr/>
                  <a:lstStyle/>
                  <a:p>
                    <a:fld id="{9D6D55BA-90C1-4B3A-BF05-83AA30E9194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manualLayout>
                  <c:x val="-5.4227091178820082E-2"/>
                  <c:y val="-0.11629265982904786"/>
                </c:manualLayout>
              </c:layout>
              <c:tx>
                <c:rich>
                  <a:bodyPr/>
                  <a:lstStyle/>
                  <a:p>
                    <a:fld id="{C4E6CCCD-05D2-4FAC-B8AC-0EBADC0CBD4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manualLayout>
                  <c:x val="-3.8454045418235765E-2"/>
                  <c:y val="-0.13135671057511777"/>
                </c:manualLayout>
              </c:layout>
              <c:tx>
                <c:rich>
                  <a:bodyPr/>
                  <a:lstStyle/>
                  <a:p>
                    <a:fld id="{159FDE2C-B377-478F-8095-109DB8A072B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manualLayout>
                  <c:x val="-2.0869565217391306E-2"/>
                  <c:y val="-0.13653823148564795"/>
                </c:manualLayout>
              </c:layout>
              <c:tx>
                <c:rich>
                  <a:bodyPr/>
                  <a:lstStyle/>
                  <a:p>
                    <a:fld id="{4AA9C657-84FB-4931-B1D6-821202BFB13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fld id="{BEA4E934-1E46-4EF3-B9A6-793BD140B83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0"/>
              <c:layout>
                <c:manualLayout>
                  <c:x val="2.8768047472326745E-2"/>
                  <c:y val="-0.12962962036049411"/>
                </c:manualLayout>
              </c:layout>
              <c:tx>
                <c:rich>
                  <a:bodyPr/>
                  <a:lstStyle/>
                  <a:p>
                    <a:fld id="{1EEE2EF3-7A06-44D2-BF9A-9F4A42180EE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manualLayout>
                  <c:x val="5.2391372817528245E-2"/>
                  <c:y val="-0.12990541421885018"/>
                </c:manualLayout>
              </c:layout>
              <c:tx>
                <c:rich>
                  <a:bodyPr/>
                  <a:lstStyle/>
                  <a:p>
                    <a:fld id="{6EAC63C5-02E7-4E79-B79F-69221C79653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2"/>
              <c:layout>
                <c:manualLayout>
                  <c:x val="6.0724592034691313E-2"/>
                  <c:y val="-0.11691607407692897"/>
                </c:manualLayout>
              </c:layout>
              <c:tx>
                <c:rich>
                  <a:bodyPr/>
                  <a:lstStyle/>
                  <a:p>
                    <a:fld id="{F5B9554D-F402-46EA-8B04-8315297C7D0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3"/>
              <c:layout>
                <c:manualLayout>
                  <c:x val="7.780184868195815E-2"/>
                  <c:y val="-9.6874469747515984E-2"/>
                </c:manualLayout>
              </c:layout>
              <c:tx>
                <c:rich>
                  <a:bodyPr/>
                  <a:lstStyle/>
                  <a:p>
                    <a:fld id="{4843D959-1573-4AFE-B69E-D9D0F643F9B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4"/>
              <c:layout>
                <c:manualLayout>
                  <c:x val="8.3429875613374421E-2"/>
                  <c:y val="-7.9051229084589628E-2"/>
                </c:manualLayout>
              </c:layout>
              <c:tx>
                <c:rich>
                  <a:bodyPr/>
                  <a:lstStyle/>
                  <a:p>
                    <a:fld id="{EED4F562-9EBF-40F2-8278-82CF2E84617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5"/>
              <c:layout>
                <c:manualLayout>
                  <c:x val="8.9806687207577313E-2"/>
                  <c:y val="-6.211643506155809E-2"/>
                </c:manualLayout>
              </c:layout>
              <c:tx>
                <c:rich>
                  <a:bodyPr/>
                  <a:lstStyle/>
                  <a:p>
                    <a:fld id="{FF3BCC05-ECDA-446F-BED3-3A634F45A24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6"/>
              <c:layout>
                <c:manualLayout>
                  <c:x val="9.5434714138993501E-2"/>
                  <c:y val="-5.6179108840469519E-2"/>
                </c:manualLayout>
              </c:layout>
              <c:tx>
                <c:rich>
                  <a:bodyPr/>
                  <a:lstStyle/>
                  <a:p>
                    <a:fld id="{802CF957-B2F1-4316-AA06-D74547A1F35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7"/>
              <c:layout>
                <c:manualLayout>
                  <c:x val="9.4420263576463617E-2"/>
                  <c:y val="-5.2768391815100783E-2"/>
                </c:manualLayout>
              </c:layout>
              <c:tx>
                <c:rich>
                  <a:bodyPr/>
                  <a:lstStyle/>
                  <a:p>
                    <a:fld id="{9A63F722-11EE-4F13-A0EA-F1A83F19946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8"/>
              <c:layout>
                <c:manualLayout>
                  <c:x val="0.10231883927467755"/>
                  <c:y val="-4.7368447876054327E-2"/>
                </c:manualLayout>
              </c:layout>
              <c:tx>
                <c:rich>
                  <a:bodyPr/>
                  <a:lstStyle/>
                  <a:p>
                    <a:fld id="{FA9A3E82-D60B-49B8-869B-7AAD8E80C0D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28575" cap="rnd">
              <a:solidFill>
                <a:schemeClr val="accent2"/>
              </a:solidFill>
              <a:round/>
            </a:ln>
            <a:effectLst/>
          </c:spPr>
          <c:marker>
            <c:symbol val="none"/>
          </c:marker>
          <c:dPt>
            <c:idx val="1"/>
            <c:marker>
              <c:symbol val="none"/>
            </c:marker>
            <c:bubble3D val="0"/>
            <c:spPr>
              <a:ln w="50800" cap="rnd">
                <a:solidFill>
                  <a:schemeClr val="bg1"/>
                </a:solidFill>
                <a:round/>
                <a:headEnd type="oval" w="lg" len="lg"/>
                <a:tailEnd type="stealth" w="lg" len="lg"/>
              </a:ln>
              <a:effectLst/>
            </c:spPr>
          </c:dPt>
          <c:xVal>
            <c:numRef>
              <c:f>'TABLERO DE INDICADORES'!$F$37:$G$37</c:f>
              <c:numCache>
                <c:formatCode>General</c:formatCode>
                <c:ptCount val="2"/>
                <c:pt idx="0">
                  <c:v>0</c:v>
                </c:pt>
                <c:pt idx="1">
                  <c:v>-0.64584641113027264</c:v>
                </c:pt>
              </c:numCache>
            </c:numRef>
          </c:xVal>
          <c:yVal>
            <c:numRef>
              <c:f>'TABLERO DE INDICADORES'!$H$37:$I$37</c:f>
              <c:numCache>
                <c:formatCode>General</c:formatCode>
                <c:ptCount val="2"/>
                <c:pt idx="0">
                  <c:v>0</c:v>
                </c:pt>
                <c:pt idx="1">
                  <c:v>0.7634673622560082</c:v>
                </c:pt>
              </c:numCache>
            </c:numRef>
          </c:yVal>
          <c:smooth val="1"/>
        </c:ser>
        <c:ser>
          <c:idx val="2"/>
          <c:order val="2"/>
          <c:tx>
            <c:strRef>
              <c:f>'TABLERO DE INDICADORES'!$K$23</c:f>
              <c:strCache>
                <c:ptCount val="1"/>
                <c:pt idx="0">
                  <c:v>PUNTOS 2</c:v>
                </c:pt>
              </c:strCache>
            </c:strRef>
          </c:tx>
          <c:spPr>
            <a:ln w="50800" cap="rnd">
              <a:solidFill>
                <a:srgbClr val="0DE8F3"/>
              </a:solidFill>
              <a:round/>
              <a:headEnd type="diamond"/>
              <a:tailEnd type="arrow"/>
            </a:ln>
            <a:effectLst/>
          </c:spPr>
          <c:marker>
            <c:symbol val="none"/>
          </c:marker>
          <c:xVal>
            <c:numRef>
              <c:f>'TABLERO DE INDICADORES'!$J$37:$K$37</c:f>
              <c:numCache>
                <c:formatCode>General</c:formatCode>
                <c:ptCount val="2"/>
                <c:pt idx="0">
                  <c:v>0</c:v>
                </c:pt>
                <c:pt idx="1">
                  <c:v>0.92262655743836974</c:v>
                </c:pt>
              </c:numCache>
            </c:numRef>
          </c:xVal>
          <c:yVal>
            <c:numRef>
              <c:f>'TABLERO DE INDICADORES'!$L$37:$M$37</c:f>
              <c:numCache>
                <c:formatCode>General</c:formatCode>
                <c:ptCount val="2"/>
                <c:pt idx="0">
                  <c:v>0</c:v>
                </c:pt>
                <c:pt idx="1">
                  <c:v>0.38569448467591883</c:v>
                </c:pt>
              </c:numCache>
            </c:numRef>
          </c:yVal>
          <c:smooth val="1"/>
        </c:ser>
        <c:dLbls>
          <c:showLegendKey val="0"/>
          <c:showVal val="0"/>
          <c:showCatName val="0"/>
          <c:showSerName val="0"/>
          <c:showPercent val="0"/>
          <c:showBubbleSize val="0"/>
        </c:dLbls>
        <c:axId val="-1798814816"/>
        <c:axId val="-1798822976"/>
      </c:scatterChart>
      <c:valAx>
        <c:axId val="-1798822976"/>
        <c:scaling>
          <c:orientation val="minMax"/>
          <c:max val="1"/>
          <c:min val="-1"/>
        </c:scaling>
        <c:delete val="1"/>
        <c:axPos val="l"/>
        <c:numFmt formatCode="General" sourceLinked="1"/>
        <c:majorTickMark val="out"/>
        <c:minorTickMark val="none"/>
        <c:tickLblPos val="nextTo"/>
        <c:crossAx val="-1798814816"/>
        <c:crosses val="autoZero"/>
        <c:crossBetween val="midCat"/>
      </c:valAx>
      <c:valAx>
        <c:axId val="-1798814816"/>
        <c:scaling>
          <c:orientation val="minMax"/>
          <c:max val="1"/>
          <c:min val="-1"/>
        </c:scaling>
        <c:delete val="1"/>
        <c:axPos val="b"/>
        <c:numFmt formatCode="General" sourceLinked="1"/>
        <c:majorTickMark val="out"/>
        <c:minorTickMark val="none"/>
        <c:tickLblPos val="nextTo"/>
        <c:crossAx val="-1798822976"/>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785348815833818"/>
          <c:y val="9.8098539382447669E-2"/>
          <c:w val="0.64429322793794741"/>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95B7A39D-1950-48E1-8AB9-D4D87FA2F65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layout>
                <c:manualLayout>
                  <c:x val="-0.10007239529841379"/>
                  <c:y val="-3.2131486098437884E-2"/>
                </c:manualLayout>
              </c:layout>
              <c:tx>
                <c:rich>
                  <a:bodyPr/>
                  <a:lstStyle/>
                  <a:p>
                    <a:fld id="{B58A9915-2A1B-412B-8577-75B2AEFAB87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2"/>
              <c:layout>
                <c:manualLayout>
                  <c:x val="-0.10007239529841379"/>
                  <c:y val="-4.2841898042364136E-2"/>
                </c:manualLayout>
              </c:layout>
              <c:tx>
                <c:rich>
                  <a:bodyPr/>
                  <a:lstStyle/>
                  <a:p>
                    <a:fld id="{DBEB8623-14C1-4487-A609-A263015F817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3"/>
              <c:layout>
                <c:manualLayout>
                  <c:x val="-9.173917608125072E-2"/>
                  <c:y val="-6.799319675113831E-2"/>
                </c:manualLayout>
              </c:layout>
              <c:tx>
                <c:rich>
                  <a:bodyPr/>
                  <a:lstStyle/>
                  <a:p>
                    <a:fld id="{3FD4E489-D919-44B0-87E3-F78BCF8783B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4"/>
              <c:layout>
                <c:manualLayout>
                  <c:x val="-7.5507292023279743E-2"/>
                  <c:y val="-8.6511678193114769E-2"/>
                </c:manualLayout>
              </c:layout>
              <c:tx>
                <c:rich>
                  <a:bodyPr/>
                  <a:lstStyle/>
                  <a:p>
                    <a:fld id="{07B1B42A-8162-4076-B625-C5C24EAB636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5"/>
              <c:layout>
                <c:manualLayout>
                  <c:x val="-6.5772908821180004E-2"/>
                  <c:y val="-0.1064814559913588"/>
                </c:manualLayout>
              </c:layout>
              <c:tx>
                <c:rich>
                  <a:bodyPr/>
                  <a:lstStyle/>
                  <a:p>
                    <a:fld id="{80321FD3-F94E-4EDD-A07C-0093837275E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6"/>
              <c:layout>
                <c:manualLayout>
                  <c:x val="-5.4227091178820082E-2"/>
                  <c:y val="-0.11629265982904786"/>
                </c:manualLayout>
              </c:layout>
              <c:tx>
                <c:rich>
                  <a:bodyPr/>
                  <a:lstStyle/>
                  <a:p>
                    <a:fld id="{80C5E598-5CCE-43FE-B94E-A81E542889E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7"/>
              <c:layout>
                <c:manualLayout>
                  <c:x val="-3.8454045418235765E-2"/>
                  <c:y val="-0.13135671057511777"/>
                </c:manualLayout>
              </c:layout>
              <c:tx>
                <c:rich>
                  <a:bodyPr/>
                  <a:lstStyle/>
                  <a:p>
                    <a:fld id="{F8358907-832B-49C4-9EC6-EA5E5D0A3EB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8"/>
              <c:layout>
                <c:manualLayout>
                  <c:x val="-2.0869565217391306E-2"/>
                  <c:y val="-0.13653823148564795"/>
                </c:manualLayout>
              </c:layout>
              <c:tx>
                <c:rich>
                  <a:bodyPr/>
                  <a:lstStyle/>
                  <a:p>
                    <a:fld id="{4CE66ACD-2954-4500-B1DE-F755A9A65D0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9"/>
              <c:layout>
                <c:manualLayout>
                  <c:x val="9.1785918064581247E-4"/>
                  <c:y val="-0.13626218736063275"/>
                </c:manualLayout>
              </c:layout>
              <c:tx>
                <c:rich>
                  <a:bodyPr/>
                  <a:lstStyle/>
                  <a:p>
                    <a:fld id="{A81EB8A0-838A-4FE8-B6DF-4D825085798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0"/>
              <c:layout>
                <c:manualLayout>
                  <c:x val="2.8768047472326745E-2"/>
                  <c:y val="-0.12962962036049411"/>
                </c:manualLayout>
              </c:layout>
              <c:tx>
                <c:rich>
                  <a:bodyPr/>
                  <a:lstStyle/>
                  <a:p>
                    <a:fld id="{12EDF4BB-CE28-43E0-97E7-407FDB145E3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1"/>
              <c:layout>
                <c:manualLayout>
                  <c:x val="5.2391372817528245E-2"/>
                  <c:y val="-0.12990541421885018"/>
                </c:manualLayout>
              </c:layout>
              <c:tx>
                <c:rich>
                  <a:bodyPr/>
                  <a:lstStyle/>
                  <a:p>
                    <a:fld id="{64057FB7-D5B7-4800-A90D-3448E18BA51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2"/>
              <c:layout>
                <c:manualLayout>
                  <c:x val="6.0724592034691313E-2"/>
                  <c:y val="-0.11691607407692897"/>
                </c:manualLayout>
              </c:layout>
              <c:tx>
                <c:rich>
                  <a:bodyPr/>
                  <a:lstStyle/>
                  <a:p>
                    <a:fld id="{4E98A21F-DE6D-4B66-A06D-165E43DAA77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3"/>
              <c:layout>
                <c:manualLayout>
                  <c:x val="7.780184868195815E-2"/>
                  <c:y val="-9.6874469747515984E-2"/>
                </c:manualLayout>
              </c:layout>
              <c:tx>
                <c:rich>
                  <a:bodyPr/>
                  <a:lstStyle/>
                  <a:p>
                    <a:fld id="{A1717262-928B-408E-AAB0-CF049D6EF6A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4"/>
              <c:layout>
                <c:manualLayout>
                  <c:x val="8.3429875613374421E-2"/>
                  <c:y val="-7.9051229084589628E-2"/>
                </c:manualLayout>
              </c:layout>
              <c:tx>
                <c:rich>
                  <a:bodyPr/>
                  <a:lstStyle/>
                  <a:p>
                    <a:fld id="{3BCAE09F-3D7F-430B-9AF8-AA8AA851D96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5"/>
              <c:layout>
                <c:manualLayout>
                  <c:x val="8.9806687207577313E-2"/>
                  <c:y val="-6.211643506155809E-2"/>
                </c:manualLayout>
              </c:layout>
              <c:tx>
                <c:rich>
                  <a:bodyPr/>
                  <a:lstStyle/>
                  <a:p>
                    <a:fld id="{32507648-D42D-435C-8704-56B0D950AA2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6"/>
              <c:layout>
                <c:manualLayout>
                  <c:x val="9.5434714138993501E-2"/>
                  <c:y val="-5.6179108840469519E-2"/>
                </c:manualLayout>
              </c:layout>
              <c:tx>
                <c:rich>
                  <a:bodyPr/>
                  <a:lstStyle/>
                  <a:p>
                    <a:fld id="{2799521A-69FE-4391-8D2C-DBDCB643212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7"/>
              <c:layout>
                <c:manualLayout>
                  <c:x val="9.4420267031838243E-2"/>
                  <c:y val="-2.6878388923397882E-2"/>
                </c:manualLayout>
              </c:layout>
              <c:tx>
                <c:rich>
                  <a:bodyPr/>
                  <a:lstStyle/>
                  <a:p>
                    <a:fld id="{A09D44AE-D326-4A67-89DE-F8627A8B97C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8"/>
              <c:layout>
                <c:manualLayout>
                  <c:x val="0.10231869848953697"/>
                  <c:y val="-2.7950979270437912E-2"/>
                </c:manualLayout>
              </c:layout>
              <c:tx>
                <c:rich>
                  <a:bodyPr/>
                  <a:lstStyle/>
                  <a:p>
                    <a:fld id="{177D85A0-7297-4DA1-BAB8-B06157AE933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44450" cap="rnd">
              <a:solidFill>
                <a:schemeClr val="bg1"/>
              </a:solidFill>
              <a:round/>
              <a:headEnd type="oval" w="lg" len="lg"/>
              <a:tailEnd type="stealth" w="lg" len="lg"/>
            </a:ln>
            <a:effectLst/>
          </c:spPr>
          <c:marker>
            <c:symbol val="none"/>
          </c:marker>
          <c:xVal>
            <c:numRef>
              <c:f>'TABLERO DE INDICADORES'!$F$27:$G$27</c:f>
              <c:numCache>
                <c:formatCode>General</c:formatCode>
                <c:ptCount val="2"/>
                <c:pt idx="0">
                  <c:v>0</c:v>
                </c:pt>
                <c:pt idx="1">
                  <c:v>-1</c:v>
                </c:pt>
              </c:numCache>
            </c:numRef>
          </c:xVal>
          <c:yVal>
            <c:numRef>
              <c:f>'TABLERO DE INDICADORES'!$H$27:$I$27</c:f>
              <c:numCache>
                <c:formatCode>General</c:formatCode>
                <c:ptCount val="2"/>
                <c:pt idx="0">
                  <c:v>0</c:v>
                </c:pt>
                <c:pt idx="1">
                  <c:v>0</c:v>
                </c:pt>
              </c:numCache>
            </c:numRef>
          </c:yVal>
          <c:smooth val="1"/>
        </c:ser>
        <c:ser>
          <c:idx val="2"/>
          <c:order val="2"/>
          <c:tx>
            <c:strRef>
              <c:f>'TABLERO DE INDICADORES'!$K$23</c:f>
              <c:strCache>
                <c:ptCount val="1"/>
                <c:pt idx="0">
                  <c:v>PUNTOS 2</c:v>
                </c:pt>
              </c:strCache>
            </c:strRef>
          </c:tx>
          <c:spPr>
            <a:ln w="28575" cap="rnd">
              <a:solidFill>
                <a:schemeClr val="accent3"/>
              </a:solidFill>
              <a:round/>
            </a:ln>
            <a:effectLst/>
          </c:spPr>
          <c:marker>
            <c:symbol val="none"/>
          </c:marker>
          <c:dPt>
            <c:idx val="1"/>
            <c:marker>
              <c:symbol val="none"/>
            </c:marker>
            <c:bubble3D val="0"/>
            <c:spPr>
              <a:ln w="50800" cap="rnd">
                <a:solidFill>
                  <a:srgbClr val="0DE8F3"/>
                </a:solidFill>
                <a:round/>
                <a:headEnd type="diamond" w="med" len="sm"/>
                <a:tailEnd type="arrow"/>
              </a:ln>
              <a:effectLst/>
            </c:spPr>
          </c:dPt>
          <c:xVal>
            <c:numRef>
              <c:f>'TABLERO DE INDICADORES'!$J$27:$K$27</c:f>
              <c:numCache>
                <c:formatCode>General</c:formatCode>
                <c:ptCount val="2"/>
                <c:pt idx="0">
                  <c:v>0</c:v>
                </c:pt>
                <c:pt idx="1">
                  <c:v>-1</c:v>
                </c:pt>
              </c:numCache>
            </c:numRef>
          </c:xVal>
          <c:yVal>
            <c:numRef>
              <c:f>'TABLERO DE INDICADORES'!$L$27:$M$27</c:f>
              <c:numCache>
                <c:formatCode>General</c:formatCode>
                <c:ptCount val="2"/>
                <c:pt idx="0">
                  <c:v>0</c:v>
                </c:pt>
                <c:pt idx="1">
                  <c:v>0</c:v>
                </c:pt>
              </c:numCache>
            </c:numRef>
          </c:yVal>
          <c:smooth val="1"/>
        </c:ser>
        <c:dLbls>
          <c:showLegendKey val="0"/>
          <c:showVal val="0"/>
          <c:showCatName val="0"/>
          <c:showSerName val="0"/>
          <c:showPercent val="0"/>
          <c:showBubbleSize val="0"/>
        </c:dLbls>
        <c:axId val="-1746410080"/>
        <c:axId val="-1746419328"/>
      </c:scatterChart>
      <c:valAx>
        <c:axId val="-1746419328"/>
        <c:scaling>
          <c:orientation val="minMax"/>
          <c:max val="1"/>
          <c:min val="-1"/>
        </c:scaling>
        <c:delete val="1"/>
        <c:axPos val="l"/>
        <c:numFmt formatCode="General" sourceLinked="1"/>
        <c:majorTickMark val="out"/>
        <c:minorTickMark val="none"/>
        <c:tickLblPos val="nextTo"/>
        <c:crossAx val="-1746410080"/>
        <c:crosses val="autoZero"/>
        <c:crossBetween val="midCat"/>
      </c:valAx>
      <c:valAx>
        <c:axId val="-1746410080"/>
        <c:scaling>
          <c:orientation val="minMax"/>
          <c:max val="1"/>
          <c:min val="-1"/>
        </c:scaling>
        <c:delete val="1"/>
        <c:axPos val="b"/>
        <c:numFmt formatCode="General" sourceLinked="1"/>
        <c:majorTickMark val="out"/>
        <c:minorTickMark val="none"/>
        <c:tickLblPos val="nextTo"/>
        <c:crossAx val="-1746419328"/>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93606732554303"/>
          <c:y val="9.1626146788990823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416D62ED-FCBC-449B-B37B-9FC835156EE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layout>
                <c:manualLayout>
                  <c:x val="-0.10007239529841379"/>
                  <c:y val="-3.2131486098437884E-2"/>
                </c:manualLayout>
              </c:layout>
              <c:tx>
                <c:rich>
                  <a:bodyPr/>
                  <a:lstStyle/>
                  <a:p>
                    <a:fld id="{499CA8AF-CB69-45D2-A5CB-FE0F340FDAF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2"/>
              <c:layout>
                <c:manualLayout>
                  <c:x val="-0.10007239529841379"/>
                  <c:y val="-4.2841898042364136E-2"/>
                </c:manualLayout>
              </c:layout>
              <c:tx>
                <c:rich>
                  <a:bodyPr/>
                  <a:lstStyle/>
                  <a:p>
                    <a:fld id="{1F55AA81-069F-42FE-AAB0-5A438629905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3"/>
              <c:layout>
                <c:manualLayout>
                  <c:x val="-9.173917608125072E-2"/>
                  <c:y val="-6.799319675113831E-2"/>
                </c:manualLayout>
              </c:layout>
              <c:tx>
                <c:rich>
                  <a:bodyPr/>
                  <a:lstStyle/>
                  <a:p>
                    <a:fld id="{E178A52F-8F48-4BBE-9683-B3ACA56C67F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4"/>
              <c:layout>
                <c:manualLayout>
                  <c:x val="-7.5507292023279743E-2"/>
                  <c:y val="-8.6511678193114769E-2"/>
                </c:manualLayout>
              </c:layout>
              <c:tx>
                <c:rich>
                  <a:bodyPr/>
                  <a:lstStyle/>
                  <a:p>
                    <a:fld id="{D03C9166-84A1-4CA9-A450-D4F39D54A2C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5"/>
              <c:layout>
                <c:manualLayout>
                  <c:x val="-6.5772908821180004E-2"/>
                  <c:y val="-0.1064814559913588"/>
                </c:manualLayout>
              </c:layout>
              <c:tx>
                <c:rich>
                  <a:bodyPr/>
                  <a:lstStyle/>
                  <a:p>
                    <a:fld id="{6B266181-77B6-44C2-86F9-CB31871971D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6"/>
              <c:layout>
                <c:manualLayout>
                  <c:x val="-5.4227091178820082E-2"/>
                  <c:y val="-0.11629265982904786"/>
                </c:manualLayout>
              </c:layout>
              <c:tx>
                <c:rich>
                  <a:bodyPr/>
                  <a:lstStyle/>
                  <a:p>
                    <a:fld id="{171055C7-977B-4BDD-854C-CC47E742320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7"/>
              <c:layout>
                <c:manualLayout>
                  <c:x val="-3.8454045418235765E-2"/>
                  <c:y val="-0.13135671057511777"/>
                </c:manualLayout>
              </c:layout>
              <c:tx>
                <c:rich>
                  <a:bodyPr/>
                  <a:lstStyle/>
                  <a:p>
                    <a:fld id="{22E6B8F0-77F6-4A0A-930E-2B0843E9B26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8"/>
              <c:layout>
                <c:manualLayout>
                  <c:x val="-2.0869565217391306E-2"/>
                  <c:y val="-0.13653823148564795"/>
                </c:manualLayout>
              </c:layout>
              <c:tx>
                <c:rich>
                  <a:bodyPr/>
                  <a:lstStyle/>
                  <a:p>
                    <a:fld id="{AA3652BF-D2BF-4DEC-8D83-A3542FE8DB3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9"/>
              <c:layout>
                <c:manualLayout>
                  <c:x val="9.1785918064581247E-4"/>
                  <c:y val="-0.13626218736063275"/>
                </c:manualLayout>
              </c:layout>
              <c:tx>
                <c:rich>
                  <a:bodyPr/>
                  <a:lstStyle/>
                  <a:p>
                    <a:fld id="{7FD0F4AE-4242-4D6E-8FBE-84E707C523E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0"/>
              <c:layout>
                <c:manualLayout>
                  <c:x val="2.8768047472326745E-2"/>
                  <c:y val="-0.12962962036049411"/>
                </c:manualLayout>
              </c:layout>
              <c:tx>
                <c:rich>
                  <a:bodyPr/>
                  <a:lstStyle/>
                  <a:p>
                    <a:fld id="{19E2CAA0-7C3B-41D0-B3C3-3AB3CE63F10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1"/>
              <c:layout>
                <c:manualLayout>
                  <c:x val="5.2391372817528245E-2"/>
                  <c:y val="-0.12990541421885018"/>
                </c:manualLayout>
              </c:layout>
              <c:tx>
                <c:rich>
                  <a:bodyPr/>
                  <a:lstStyle/>
                  <a:p>
                    <a:fld id="{0E8AAC3E-6A47-465E-A6E4-E1335BF332E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2"/>
              <c:layout>
                <c:manualLayout>
                  <c:x val="6.0724592034691313E-2"/>
                  <c:y val="-0.11691607407692897"/>
                </c:manualLayout>
              </c:layout>
              <c:tx>
                <c:rich>
                  <a:bodyPr/>
                  <a:lstStyle/>
                  <a:p>
                    <a:fld id="{6294948F-F27A-4C2B-84B2-187FE5CE11E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3"/>
              <c:layout>
                <c:manualLayout>
                  <c:x val="7.780184868195815E-2"/>
                  <c:y val="-9.6874469747515984E-2"/>
                </c:manualLayout>
              </c:layout>
              <c:tx>
                <c:rich>
                  <a:bodyPr/>
                  <a:lstStyle/>
                  <a:p>
                    <a:fld id="{A9D152B4-4829-444A-829B-EECEA6CD881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4"/>
              <c:layout>
                <c:manualLayout>
                  <c:x val="8.3429875613374421E-2"/>
                  <c:y val="-7.9051229084589628E-2"/>
                </c:manualLayout>
              </c:layout>
              <c:tx>
                <c:rich>
                  <a:bodyPr/>
                  <a:lstStyle/>
                  <a:p>
                    <a:fld id="{3F9D4449-40C2-4BC3-9DB6-618AE218D10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5"/>
              <c:layout>
                <c:manualLayout>
                  <c:x val="8.9806687207577313E-2"/>
                  <c:y val="-6.211643506155809E-2"/>
                </c:manualLayout>
              </c:layout>
              <c:tx>
                <c:rich>
                  <a:bodyPr/>
                  <a:lstStyle/>
                  <a:p>
                    <a:fld id="{2DBB8933-4DBE-422D-A1B6-79D3A163B93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6"/>
              <c:layout>
                <c:manualLayout>
                  <c:x val="9.5434714138993501E-2"/>
                  <c:y val="-5.6179108840469519E-2"/>
                </c:manualLayout>
              </c:layout>
              <c:tx>
                <c:rich>
                  <a:bodyPr/>
                  <a:lstStyle/>
                  <a:p>
                    <a:fld id="{CA0F155C-613B-4E07-AE02-26FF983A7C8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7"/>
              <c:layout>
                <c:manualLayout>
                  <c:x val="9.4420267031838243E-2"/>
                  <c:y val="-2.6878388923397882E-2"/>
                </c:manualLayout>
              </c:layout>
              <c:tx>
                <c:rich>
                  <a:bodyPr/>
                  <a:lstStyle/>
                  <a:p>
                    <a:fld id="{27C182CA-77F0-4844-8AEF-C0C46B41424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8"/>
              <c:layout>
                <c:manualLayout>
                  <c:x val="0.10231867358043659"/>
                  <c:y val="-2.7953109072375186E-2"/>
                </c:manualLayout>
              </c:layout>
              <c:tx>
                <c:rich>
                  <a:bodyPr/>
                  <a:lstStyle/>
                  <a:p>
                    <a:fld id="{8731E250-9017-45E5-91F3-96656BB4AF8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28575" cap="rnd">
              <a:solidFill>
                <a:schemeClr val="accent2"/>
              </a:solidFill>
              <a:round/>
            </a:ln>
            <a:effectLst/>
          </c:spPr>
          <c:marker>
            <c:symbol val="none"/>
          </c:marker>
          <c:dPt>
            <c:idx val="1"/>
            <c:marker>
              <c:symbol val="none"/>
            </c:marker>
            <c:bubble3D val="0"/>
            <c:spPr>
              <a:ln w="50800" cap="rnd">
                <a:solidFill>
                  <a:schemeClr val="bg1"/>
                </a:solidFill>
                <a:round/>
                <a:headEnd type="oval" w="lg" len="lg"/>
                <a:tailEnd type="stealth" w="lg" len="lg"/>
              </a:ln>
              <a:effectLst/>
            </c:spPr>
          </c:dPt>
          <c:xVal>
            <c:numRef>
              <c:f>'TABLERO DE INDICADORES'!$F$29:$G$29</c:f>
              <c:numCache>
                <c:formatCode>General</c:formatCode>
                <c:ptCount val="2"/>
                <c:pt idx="0">
                  <c:v>0</c:v>
                </c:pt>
                <c:pt idx="1">
                  <c:v>-0.50000000000000011</c:v>
                </c:pt>
              </c:numCache>
            </c:numRef>
          </c:xVal>
          <c:yVal>
            <c:numRef>
              <c:f>'TABLERO DE INDICADORES'!$H$29:$I$29</c:f>
              <c:numCache>
                <c:formatCode>General</c:formatCode>
                <c:ptCount val="2"/>
                <c:pt idx="0">
                  <c:v>0</c:v>
                </c:pt>
                <c:pt idx="1">
                  <c:v>0.8660254037844386</c:v>
                </c:pt>
              </c:numCache>
            </c:numRef>
          </c:yVal>
          <c:smooth val="1"/>
        </c:ser>
        <c:ser>
          <c:idx val="2"/>
          <c:order val="2"/>
          <c:tx>
            <c:strRef>
              <c:f>'TABLERO DE INDICADORES'!$K$23</c:f>
              <c:strCache>
                <c:ptCount val="1"/>
                <c:pt idx="0">
                  <c:v>PUNTOS 2</c:v>
                </c:pt>
              </c:strCache>
            </c:strRef>
          </c:tx>
          <c:spPr>
            <a:ln w="28575" cap="rnd">
              <a:solidFill>
                <a:schemeClr val="accent3"/>
              </a:solidFill>
              <a:round/>
            </a:ln>
            <a:effectLst/>
          </c:spPr>
          <c:marker>
            <c:symbol val="none"/>
          </c:marker>
          <c:dPt>
            <c:idx val="1"/>
            <c:marker>
              <c:symbol val="none"/>
            </c:marker>
            <c:bubble3D val="0"/>
            <c:spPr>
              <a:ln w="50800" cap="rnd">
                <a:solidFill>
                  <a:srgbClr val="0DE8F3"/>
                </a:solidFill>
                <a:round/>
                <a:headEnd type="diamond" w="med" len="med"/>
                <a:tailEnd type="arrow"/>
              </a:ln>
              <a:effectLst/>
            </c:spPr>
          </c:dPt>
          <c:xVal>
            <c:numRef>
              <c:f>'TABLERO DE INDICADORES'!$J$29:$K$29</c:f>
              <c:numCache>
                <c:formatCode>General</c:formatCode>
                <c:ptCount val="2"/>
                <c:pt idx="0">
                  <c:v>0</c:v>
                </c:pt>
                <c:pt idx="1">
                  <c:v>1</c:v>
                </c:pt>
              </c:numCache>
            </c:numRef>
          </c:xVal>
          <c:yVal>
            <c:numRef>
              <c:f>'TABLERO DE INDICADORES'!$L$29:$M$29</c:f>
              <c:numCache>
                <c:formatCode>General</c:formatCode>
                <c:ptCount val="2"/>
                <c:pt idx="0">
                  <c:v>0</c:v>
                </c:pt>
                <c:pt idx="1">
                  <c:v>1.22514845490862E-16</c:v>
                </c:pt>
              </c:numCache>
            </c:numRef>
          </c:yVal>
          <c:smooth val="1"/>
        </c:ser>
        <c:dLbls>
          <c:showLegendKey val="0"/>
          <c:showVal val="0"/>
          <c:showCatName val="0"/>
          <c:showSerName val="0"/>
          <c:showPercent val="0"/>
          <c:showBubbleSize val="0"/>
        </c:dLbls>
        <c:axId val="-1746410624"/>
        <c:axId val="-1746413344"/>
      </c:scatterChart>
      <c:valAx>
        <c:axId val="-1746413344"/>
        <c:scaling>
          <c:orientation val="minMax"/>
          <c:max val="1"/>
          <c:min val="-1"/>
        </c:scaling>
        <c:delete val="1"/>
        <c:axPos val="l"/>
        <c:numFmt formatCode="General" sourceLinked="1"/>
        <c:majorTickMark val="out"/>
        <c:minorTickMark val="none"/>
        <c:tickLblPos val="nextTo"/>
        <c:crossAx val="-1746410624"/>
        <c:crosses val="autoZero"/>
        <c:crossBetween val="midCat"/>
      </c:valAx>
      <c:valAx>
        <c:axId val="-1746410624"/>
        <c:scaling>
          <c:orientation val="minMax"/>
          <c:max val="1"/>
          <c:min val="-1"/>
        </c:scaling>
        <c:delete val="1"/>
        <c:axPos val="b"/>
        <c:numFmt formatCode="General" sourceLinked="1"/>
        <c:majorTickMark val="out"/>
        <c:minorTickMark val="none"/>
        <c:tickLblPos val="nextTo"/>
        <c:crossAx val="-1746413344"/>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854205138053806"/>
          <c:y val="9.8015139092798451E-2"/>
          <c:w val="0.62291589723892393"/>
          <c:h val="0.80396972181440307"/>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072DEC38-5145-4994-A873-0165D94DEB8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0.10007239529841379"/>
                  <c:y val="-3.2131486098437884E-2"/>
                </c:manualLayout>
              </c:layout>
              <c:tx>
                <c:rich>
                  <a:bodyPr/>
                  <a:lstStyle/>
                  <a:p>
                    <a:fld id="{A6EDC661-2EA3-447F-9576-60B5E3F8C94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manualLayout>
                  <c:x val="-0.10007239529841379"/>
                  <c:y val="-4.2841898042364136E-2"/>
                </c:manualLayout>
              </c:layout>
              <c:tx>
                <c:rich>
                  <a:bodyPr/>
                  <a:lstStyle/>
                  <a:p>
                    <a:fld id="{02DAA036-6794-4AAD-A953-59AFAF4D6A8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manualLayout>
                  <c:x val="-9.173917608125072E-2"/>
                  <c:y val="-6.799319675113831E-2"/>
                </c:manualLayout>
              </c:layout>
              <c:tx>
                <c:rich>
                  <a:bodyPr/>
                  <a:lstStyle/>
                  <a:p>
                    <a:fld id="{75D3836D-95E5-4C54-A938-4025C924B80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manualLayout>
                  <c:x val="-7.5507292023279743E-2"/>
                  <c:y val="-8.6511678193114769E-2"/>
                </c:manualLayout>
              </c:layout>
              <c:tx>
                <c:rich>
                  <a:bodyPr/>
                  <a:lstStyle/>
                  <a:p>
                    <a:fld id="{17B22483-0BA9-4228-974B-5E2D6AA9290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5772908821180004E-2"/>
                  <c:y val="-0.1064814559913588"/>
                </c:manualLayout>
              </c:layout>
              <c:tx>
                <c:rich>
                  <a:bodyPr/>
                  <a:lstStyle/>
                  <a:p>
                    <a:fld id="{D61E4079-3803-4386-90F6-55FB6A43EA3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manualLayout>
                  <c:x val="-5.4227091178820082E-2"/>
                  <c:y val="-0.11629265982904786"/>
                </c:manualLayout>
              </c:layout>
              <c:tx>
                <c:rich>
                  <a:bodyPr/>
                  <a:lstStyle/>
                  <a:p>
                    <a:fld id="{904570BF-0B8D-4AD6-B06A-026C0EBAFB8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manualLayout>
                  <c:x val="-3.8454045418235765E-2"/>
                  <c:y val="-0.13135671057511777"/>
                </c:manualLayout>
              </c:layout>
              <c:tx>
                <c:rich>
                  <a:bodyPr/>
                  <a:lstStyle/>
                  <a:p>
                    <a:fld id="{C3D35CB6-3B09-4C2D-85F7-D967F9D26D6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manualLayout>
                  <c:x val="-2.0869565217391306E-2"/>
                  <c:y val="-0.13653823148564795"/>
                </c:manualLayout>
              </c:layout>
              <c:tx>
                <c:rich>
                  <a:bodyPr/>
                  <a:lstStyle/>
                  <a:p>
                    <a:fld id="{79F0E49F-495D-4ED8-A1DF-B96DB85AC74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fld id="{650A52FA-804A-4152-88AA-DD1B408A9BC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0"/>
              <c:layout>
                <c:manualLayout>
                  <c:x val="2.8768047472326745E-2"/>
                  <c:y val="-0.12962962036049411"/>
                </c:manualLayout>
              </c:layout>
              <c:tx>
                <c:rich>
                  <a:bodyPr/>
                  <a:lstStyle/>
                  <a:p>
                    <a:fld id="{3600B2E3-A7B3-4618-8934-FA06ED619D9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manualLayout>
                  <c:x val="5.2391372817528245E-2"/>
                  <c:y val="-0.12990541421885018"/>
                </c:manualLayout>
              </c:layout>
              <c:tx>
                <c:rich>
                  <a:bodyPr/>
                  <a:lstStyle/>
                  <a:p>
                    <a:fld id="{5FB0340A-A9CE-45D8-BB51-9899D50DD09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2"/>
              <c:layout>
                <c:manualLayout>
                  <c:x val="6.0724592034691313E-2"/>
                  <c:y val="-0.11691607407692897"/>
                </c:manualLayout>
              </c:layout>
              <c:tx>
                <c:rich>
                  <a:bodyPr/>
                  <a:lstStyle/>
                  <a:p>
                    <a:fld id="{BE5AFE48-28DF-4946-87C9-4E7E6D96CE8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3"/>
              <c:layout>
                <c:manualLayout>
                  <c:x val="7.780184868195815E-2"/>
                  <c:y val="-9.6874469747515984E-2"/>
                </c:manualLayout>
              </c:layout>
              <c:tx>
                <c:rich>
                  <a:bodyPr/>
                  <a:lstStyle/>
                  <a:p>
                    <a:fld id="{F702B82D-2E1C-49FA-894D-671E185BF65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4"/>
              <c:layout>
                <c:manualLayout>
                  <c:x val="8.3429875613374421E-2"/>
                  <c:y val="-7.9051229084589628E-2"/>
                </c:manualLayout>
              </c:layout>
              <c:tx>
                <c:rich>
                  <a:bodyPr/>
                  <a:lstStyle/>
                  <a:p>
                    <a:fld id="{2C745D8B-64E6-498C-ACF3-4FF4D29F6CF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5"/>
              <c:layout>
                <c:manualLayout>
                  <c:x val="8.9806687207577313E-2"/>
                  <c:y val="-6.211643506155809E-2"/>
                </c:manualLayout>
              </c:layout>
              <c:tx>
                <c:rich>
                  <a:bodyPr/>
                  <a:lstStyle/>
                  <a:p>
                    <a:fld id="{F1D67D96-AB18-4258-AEA1-82B4C9F1D73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6"/>
              <c:layout>
                <c:manualLayout>
                  <c:x val="9.5434714138993501E-2"/>
                  <c:y val="-5.6179108840469519E-2"/>
                </c:manualLayout>
              </c:layout>
              <c:tx>
                <c:rich>
                  <a:bodyPr/>
                  <a:lstStyle/>
                  <a:p>
                    <a:fld id="{CEB69664-AD57-4439-AD93-32147484E9E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7"/>
              <c:layout>
                <c:manualLayout>
                  <c:x val="9.4420267031838243E-2"/>
                  <c:y val="-2.6878388923397882E-2"/>
                </c:manualLayout>
              </c:layout>
              <c:tx>
                <c:rich>
                  <a:bodyPr/>
                  <a:lstStyle/>
                  <a:p>
                    <a:fld id="{A2A7C458-35D7-4805-92A8-F4F70C58AE5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8"/>
              <c:layout>
                <c:manualLayout>
                  <c:x val="0.1023186735804365"/>
                  <c:y val="-1.819665567143974E-2"/>
                </c:manualLayout>
              </c:layout>
              <c:tx>
                <c:rich>
                  <a:bodyPr/>
                  <a:lstStyle/>
                  <a:p>
                    <a:fld id="{7500D9E3-4CF2-4E92-B3AA-C6104180792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47625" cap="rnd">
              <a:solidFill>
                <a:schemeClr val="bg1"/>
              </a:solidFill>
              <a:round/>
              <a:headEnd type="oval" w="lg" len="lg"/>
              <a:tailEnd type="stealth" w="lg" len="lg"/>
            </a:ln>
            <a:effectLst/>
          </c:spPr>
          <c:marker>
            <c:symbol val="none"/>
          </c:marker>
          <c:xVal>
            <c:numRef>
              <c:f>'TABLERO DE INDICADORES'!$F$28:$G$28</c:f>
              <c:numCache>
                <c:formatCode>General</c:formatCode>
                <c:ptCount val="2"/>
                <c:pt idx="0">
                  <c:v>0</c:v>
                </c:pt>
                <c:pt idx="1">
                  <c:v>-0.50000000000000011</c:v>
                </c:pt>
              </c:numCache>
            </c:numRef>
          </c:xVal>
          <c:yVal>
            <c:numRef>
              <c:f>'TABLERO DE INDICADORES'!$H$28:$I$28</c:f>
              <c:numCache>
                <c:formatCode>General</c:formatCode>
                <c:ptCount val="2"/>
                <c:pt idx="0">
                  <c:v>0</c:v>
                </c:pt>
                <c:pt idx="1">
                  <c:v>0.8660254037844386</c:v>
                </c:pt>
              </c:numCache>
            </c:numRef>
          </c:yVal>
          <c:smooth val="1"/>
        </c:ser>
        <c:ser>
          <c:idx val="2"/>
          <c:order val="2"/>
          <c:tx>
            <c:strRef>
              <c:f>'TABLERO DE INDICADORES'!$K$23</c:f>
              <c:strCache>
                <c:ptCount val="1"/>
                <c:pt idx="0">
                  <c:v>PUNTOS 2</c:v>
                </c:pt>
              </c:strCache>
            </c:strRef>
          </c:tx>
          <c:spPr>
            <a:ln w="28575" cap="rnd">
              <a:solidFill>
                <a:schemeClr val="accent3"/>
              </a:solidFill>
              <a:round/>
            </a:ln>
            <a:effectLst/>
          </c:spPr>
          <c:marker>
            <c:symbol val="none"/>
          </c:marker>
          <c:dPt>
            <c:idx val="1"/>
            <c:marker>
              <c:symbol val="none"/>
            </c:marker>
            <c:bubble3D val="0"/>
            <c:spPr>
              <a:ln w="50800" cap="rnd">
                <a:solidFill>
                  <a:srgbClr val="0DE8F3"/>
                </a:solidFill>
                <a:round/>
                <a:headEnd type="diamond"/>
                <a:tailEnd type="arrow"/>
              </a:ln>
              <a:effectLst/>
            </c:spPr>
          </c:dPt>
          <c:xVal>
            <c:numRef>
              <c:f>'TABLERO DE INDICADORES'!$J$28:$K$28</c:f>
              <c:numCache>
                <c:formatCode>General</c:formatCode>
                <c:ptCount val="2"/>
                <c:pt idx="0">
                  <c:v>0</c:v>
                </c:pt>
                <c:pt idx="1">
                  <c:v>1</c:v>
                </c:pt>
              </c:numCache>
            </c:numRef>
          </c:xVal>
          <c:yVal>
            <c:numRef>
              <c:f>'TABLERO DE INDICADORES'!$L$28:$M$28</c:f>
              <c:numCache>
                <c:formatCode>General</c:formatCode>
                <c:ptCount val="2"/>
                <c:pt idx="0">
                  <c:v>0</c:v>
                </c:pt>
                <c:pt idx="1">
                  <c:v>1.22514845490862E-16</c:v>
                </c:pt>
              </c:numCache>
            </c:numRef>
          </c:yVal>
          <c:smooth val="1"/>
        </c:ser>
        <c:dLbls>
          <c:showLegendKey val="0"/>
          <c:showVal val="0"/>
          <c:showCatName val="0"/>
          <c:showSerName val="0"/>
          <c:showPercent val="0"/>
          <c:showBubbleSize val="0"/>
        </c:dLbls>
        <c:axId val="-1746411712"/>
        <c:axId val="-1746409536"/>
      </c:scatterChart>
      <c:valAx>
        <c:axId val="-1746409536"/>
        <c:scaling>
          <c:orientation val="minMax"/>
          <c:max val="1"/>
          <c:min val="-1"/>
        </c:scaling>
        <c:delete val="1"/>
        <c:axPos val="l"/>
        <c:numFmt formatCode="General" sourceLinked="1"/>
        <c:majorTickMark val="out"/>
        <c:minorTickMark val="none"/>
        <c:tickLblPos val="nextTo"/>
        <c:crossAx val="-1746411712"/>
        <c:crosses val="autoZero"/>
        <c:crossBetween val="midCat"/>
      </c:valAx>
      <c:valAx>
        <c:axId val="-1746411712"/>
        <c:scaling>
          <c:orientation val="minMax"/>
          <c:max val="1"/>
          <c:min val="-1"/>
        </c:scaling>
        <c:delete val="1"/>
        <c:axPos val="b"/>
        <c:numFmt formatCode="General" sourceLinked="1"/>
        <c:majorTickMark val="out"/>
        <c:minorTickMark val="none"/>
        <c:tickLblPos val="nextTo"/>
        <c:crossAx val="-1746409536"/>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011C584C-2170-4FC3-B854-802259E1154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0.10007239529841379"/>
                  <c:y val="-3.2131486098437884E-2"/>
                </c:manualLayout>
              </c:layout>
              <c:tx>
                <c:rich>
                  <a:bodyPr/>
                  <a:lstStyle/>
                  <a:p>
                    <a:fld id="{0DC90998-3367-4730-9AAA-D1BBA1E8BD2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manualLayout>
                  <c:x val="-0.10007239529841379"/>
                  <c:y val="-4.2841898042364136E-2"/>
                </c:manualLayout>
              </c:layout>
              <c:tx>
                <c:rich>
                  <a:bodyPr/>
                  <a:lstStyle/>
                  <a:p>
                    <a:fld id="{1CAE76C0-4053-44F3-BCA0-511E602CB67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manualLayout>
                  <c:x val="-9.173917608125072E-2"/>
                  <c:y val="-6.799319675113831E-2"/>
                </c:manualLayout>
              </c:layout>
              <c:tx>
                <c:rich>
                  <a:bodyPr/>
                  <a:lstStyle/>
                  <a:p>
                    <a:fld id="{F705B692-B357-4892-AC80-AB32C26A77B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manualLayout>
                  <c:x val="-7.5507292023279743E-2"/>
                  <c:y val="-8.6511678193114769E-2"/>
                </c:manualLayout>
              </c:layout>
              <c:tx>
                <c:rich>
                  <a:bodyPr/>
                  <a:lstStyle/>
                  <a:p>
                    <a:fld id="{CA0692A5-086B-4AC7-99AA-EFD6E97A541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5772908821180004E-2"/>
                  <c:y val="-0.1064814559913588"/>
                </c:manualLayout>
              </c:layout>
              <c:tx>
                <c:rich>
                  <a:bodyPr/>
                  <a:lstStyle/>
                  <a:p>
                    <a:fld id="{ABA97B6D-598C-425F-9B6D-B14E30EDC9F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manualLayout>
                  <c:x val="-5.4227091178820082E-2"/>
                  <c:y val="-0.11629265982904786"/>
                </c:manualLayout>
              </c:layout>
              <c:tx>
                <c:rich>
                  <a:bodyPr/>
                  <a:lstStyle/>
                  <a:p>
                    <a:fld id="{7C5BD533-E816-48FC-81FB-C8C275A237D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manualLayout>
                  <c:x val="-3.8454045418235765E-2"/>
                  <c:y val="-0.13135671057511777"/>
                </c:manualLayout>
              </c:layout>
              <c:tx>
                <c:rich>
                  <a:bodyPr/>
                  <a:lstStyle/>
                  <a:p>
                    <a:fld id="{4A5CC156-6E2F-41DC-9F8D-2CBC7D5D8E0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manualLayout>
                  <c:x val="-2.0869565217391306E-2"/>
                  <c:y val="-0.13653823148564795"/>
                </c:manualLayout>
              </c:layout>
              <c:tx>
                <c:rich>
                  <a:bodyPr/>
                  <a:lstStyle/>
                  <a:p>
                    <a:fld id="{8691E583-8AC3-489C-97A4-5EE8B8E08C4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fld id="{E1BBD7B8-8166-4AE3-A593-DB5F6A1BF9A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0"/>
              <c:layout>
                <c:manualLayout>
                  <c:x val="2.8768047472326745E-2"/>
                  <c:y val="-0.12962962036049411"/>
                </c:manualLayout>
              </c:layout>
              <c:tx>
                <c:rich>
                  <a:bodyPr/>
                  <a:lstStyle/>
                  <a:p>
                    <a:fld id="{A7942FF2-AB4F-4D91-A172-0F75CA9A074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manualLayout>
                  <c:x val="5.2391372817528245E-2"/>
                  <c:y val="-0.12990541421885018"/>
                </c:manualLayout>
              </c:layout>
              <c:tx>
                <c:rich>
                  <a:bodyPr/>
                  <a:lstStyle/>
                  <a:p>
                    <a:fld id="{041C8770-ED37-408A-9967-B80E7A4EB0B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2"/>
              <c:layout>
                <c:manualLayout>
                  <c:x val="6.0724592034691313E-2"/>
                  <c:y val="-0.11691607407692897"/>
                </c:manualLayout>
              </c:layout>
              <c:tx>
                <c:rich>
                  <a:bodyPr/>
                  <a:lstStyle/>
                  <a:p>
                    <a:fld id="{90242F4D-1FFD-4E5D-8E9B-D33175019AE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3"/>
              <c:layout>
                <c:manualLayout>
                  <c:x val="7.780184868195815E-2"/>
                  <c:y val="-9.6874469747515984E-2"/>
                </c:manualLayout>
              </c:layout>
              <c:tx>
                <c:rich>
                  <a:bodyPr/>
                  <a:lstStyle/>
                  <a:p>
                    <a:fld id="{775577BF-6102-4548-88F6-6CF3DDB05BE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4"/>
              <c:layout>
                <c:manualLayout>
                  <c:x val="8.3429875613374421E-2"/>
                  <c:y val="-7.9051229084589628E-2"/>
                </c:manualLayout>
              </c:layout>
              <c:tx>
                <c:rich>
                  <a:bodyPr/>
                  <a:lstStyle/>
                  <a:p>
                    <a:fld id="{C2C3CFD8-467E-451C-9CEC-13E2CD50D04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5"/>
              <c:layout>
                <c:manualLayout>
                  <c:x val="8.9806687207577313E-2"/>
                  <c:y val="-6.211643506155809E-2"/>
                </c:manualLayout>
              </c:layout>
              <c:tx>
                <c:rich>
                  <a:bodyPr/>
                  <a:lstStyle/>
                  <a:p>
                    <a:fld id="{6AAF3B1E-B19B-4081-A08A-6FD61B4F7A6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6"/>
              <c:layout>
                <c:manualLayout>
                  <c:x val="9.5434714138993501E-2"/>
                  <c:y val="-5.6179108840469519E-2"/>
                </c:manualLayout>
              </c:layout>
              <c:tx>
                <c:rich>
                  <a:bodyPr/>
                  <a:lstStyle/>
                  <a:p>
                    <a:fld id="{3AE280D8-7176-4B6E-B8CE-07B492A9EED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7"/>
              <c:layout>
                <c:manualLayout>
                  <c:x val="9.4420267031838243E-2"/>
                  <c:y val="-2.6878388923397882E-2"/>
                </c:manualLayout>
              </c:layout>
              <c:tx>
                <c:rich>
                  <a:bodyPr/>
                  <a:lstStyle/>
                  <a:p>
                    <a:fld id="{5CD5DD7D-898B-4DFB-8387-9D99DF07AD8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8"/>
              <c:layout>
                <c:manualLayout>
                  <c:x val="9.981678486997636E-2"/>
                  <c:y val="-2.7950979270437853E-2"/>
                </c:manualLayout>
              </c:layout>
              <c:tx>
                <c:rich>
                  <a:bodyPr/>
                  <a:lstStyle/>
                  <a:p>
                    <a:fld id="{D06DE22A-1BBE-4679-AF12-8870696B281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28575" cap="rnd">
              <a:solidFill>
                <a:schemeClr val="accent2"/>
              </a:solidFill>
              <a:round/>
            </a:ln>
            <a:effectLst/>
          </c:spPr>
          <c:marker>
            <c:symbol val="none"/>
          </c:marker>
          <c:dPt>
            <c:idx val="1"/>
            <c:marker>
              <c:symbol val="none"/>
            </c:marker>
            <c:bubble3D val="0"/>
            <c:spPr>
              <a:ln w="50800" cap="rnd">
                <a:solidFill>
                  <a:schemeClr val="bg1"/>
                </a:solidFill>
                <a:round/>
                <a:headEnd type="oval" w="lg" len="lg"/>
                <a:tailEnd type="stealth" w="lg" len="lg"/>
              </a:ln>
              <a:effectLst/>
            </c:spPr>
          </c:dPt>
          <c:xVal>
            <c:numRef>
              <c:f>'TABLERO DE INDICADORES'!$F$30:$G$30</c:f>
              <c:numCache>
                <c:formatCode>General</c:formatCode>
                <c:ptCount val="2"/>
                <c:pt idx="0">
                  <c:v>0</c:v>
                </c:pt>
                <c:pt idx="1">
                  <c:v>-0.50000362759434203</c:v>
                </c:pt>
              </c:numCache>
            </c:numRef>
          </c:xVal>
          <c:yVal>
            <c:numRef>
              <c:f>'TABLERO DE INDICADORES'!$H$30:$I$30</c:f>
              <c:numCache>
                <c:formatCode>General</c:formatCode>
                <c:ptCount val="2"/>
                <c:pt idx="0">
                  <c:v>0</c:v>
                </c:pt>
                <c:pt idx="1">
                  <c:v>0.86602330938173866</c:v>
                </c:pt>
              </c:numCache>
            </c:numRef>
          </c:yVal>
          <c:smooth val="1"/>
        </c:ser>
        <c:ser>
          <c:idx val="2"/>
          <c:order val="2"/>
          <c:tx>
            <c:strRef>
              <c:f>'TABLERO DE INDICADORES'!$K$23</c:f>
              <c:strCache>
                <c:ptCount val="1"/>
                <c:pt idx="0">
                  <c:v>PUNTOS 2</c:v>
                </c:pt>
              </c:strCache>
            </c:strRef>
          </c:tx>
          <c:spPr>
            <a:ln w="28575" cap="rnd">
              <a:solidFill>
                <a:schemeClr val="accent3"/>
              </a:solidFill>
              <a:round/>
            </a:ln>
            <a:effectLst/>
          </c:spPr>
          <c:marker>
            <c:symbol val="none"/>
          </c:marker>
          <c:dPt>
            <c:idx val="1"/>
            <c:marker>
              <c:symbol val="none"/>
            </c:marker>
            <c:bubble3D val="0"/>
            <c:spPr>
              <a:ln w="50800" cap="rnd">
                <a:solidFill>
                  <a:srgbClr val="0DE8F3"/>
                </a:solidFill>
                <a:round/>
                <a:headEnd type="diamond"/>
                <a:tailEnd type="arrow"/>
              </a:ln>
              <a:effectLst/>
            </c:spPr>
          </c:dPt>
          <c:xVal>
            <c:numRef>
              <c:f>'TABLERO DE INDICADORES'!$J$30:$K$30</c:f>
              <c:numCache>
                <c:formatCode>General</c:formatCode>
                <c:ptCount val="2"/>
                <c:pt idx="0">
                  <c:v>0</c:v>
                </c:pt>
                <c:pt idx="1">
                  <c:v>0.70710678118654746</c:v>
                </c:pt>
              </c:numCache>
            </c:numRef>
          </c:xVal>
          <c:yVal>
            <c:numRef>
              <c:f>'TABLERO DE INDICADORES'!$L$30:$M$30</c:f>
              <c:numCache>
                <c:formatCode>General</c:formatCode>
                <c:ptCount val="2"/>
                <c:pt idx="0">
                  <c:v>0</c:v>
                </c:pt>
                <c:pt idx="1">
                  <c:v>0.70710678118654757</c:v>
                </c:pt>
              </c:numCache>
            </c:numRef>
          </c:yVal>
          <c:smooth val="1"/>
        </c:ser>
        <c:dLbls>
          <c:showLegendKey val="0"/>
          <c:showVal val="0"/>
          <c:showCatName val="0"/>
          <c:showSerName val="0"/>
          <c:showPercent val="0"/>
          <c:showBubbleSize val="0"/>
        </c:dLbls>
        <c:axId val="-1746411168"/>
        <c:axId val="-1746415520"/>
      </c:scatterChart>
      <c:valAx>
        <c:axId val="-1746415520"/>
        <c:scaling>
          <c:orientation val="minMax"/>
          <c:max val="1"/>
          <c:min val="-1"/>
        </c:scaling>
        <c:delete val="1"/>
        <c:axPos val="l"/>
        <c:numFmt formatCode="General" sourceLinked="1"/>
        <c:majorTickMark val="out"/>
        <c:minorTickMark val="none"/>
        <c:tickLblPos val="nextTo"/>
        <c:crossAx val="-1746411168"/>
        <c:crosses val="autoZero"/>
        <c:crossBetween val="midCat"/>
      </c:valAx>
      <c:valAx>
        <c:axId val="-1746411168"/>
        <c:scaling>
          <c:orientation val="minMax"/>
          <c:max val="1"/>
          <c:min val="-1"/>
        </c:scaling>
        <c:delete val="1"/>
        <c:axPos val="b"/>
        <c:numFmt formatCode="General" sourceLinked="1"/>
        <c:majorTickMark val="out"/>
        <c:minorTickMark val="none"/>
        <c:tickLblPos val="nextTo"/>
        <c:crossAx val="-1746415520"/>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1411FFFB-1E4F-420A-ACD8-3BCFD4DDE56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0.10007239529841379"/>
                  <c:y val="-3.2131486098437884E-2"/>
                </c:manualLayout>
              </c:layout>
              <c:tx>
                <c:rich>
                  <a:bodyPr/>
                  <a:lstStyle/>
                  <a:p>
                    <a:fld id="{43C13FAF-9563-4796-B49D-90491B80C67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manualLayout>
                  <c:x val="-0.10007239529841379"/>
                  <c:y val="-4.2841898042364136E-2"/>
                </c:manualLayout>
              </c:layout>
              <c:tx>
                <c:rich>
                  <a:bodyPr/>
                  <a:lstStyle/>
                  <a:p>
                    <a:fld id="{1841B522-B6FC-452E-86FC-DD3E542CB5C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manualLayout>
                  <c:x val="-9.173917608125072E-2"/>
                  <c:y val="-6.799319675113831E-2"/>
                </c:manualLayout>
              </c:layout>
              <c:tx>
                <c:rich>
                  <a:bodyPr/>
                  <a:lstStyle/>
                  <a:p>
                    <a:fld id="{E07BEA95-E457-48CE-BB0A-6A7976DEBCC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manualLayout>
                  <c:x val="-7.5507292023279743E-2"/>
                  <c:y val="-8.6511678193114769E-2"/>
                </c:manualLayout>
              </c:layout>
              <c:tx>
                <c:rich>
                  <a:bodyPr/>
                  <a:lstStyle/>
                  <a:p>
                    <a:fld id="{482ABD47-4D1D-4822-A863-FA44BDECB3C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5772908821180004E-2"/>
                  <c:y val="-0.1064814559913588"/>
                </c:manualLayout>
              </c:layout>
              <c:tx>
                <c:rich>
                  <a:bodyPr/>
                  <a:lstStyle/>
                  <a:p>
                    <a:fld id="{A8A44E9D-7EB5-4D1E-8989-A3C53C6BEDE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manualLayout>
                  <c:x val="-5.4227091178820082E-2"/>
                  <c:y val="-0.11629265982904786"/>
                </c:manualLayout>
              </c:layout>
              <c:tx>
                <c:rich>
                  <a:bodyPr/>
                  <a:lstStyle/>
                  <a:p>
                    <a:fld id="{D40D3A19-FE39-404C-AA30-66A97E73CEF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manualLayout>
                  <c:x val="-3.8454045418235765E-2"/>
                  <c:y val="-0.13135671057511777"/>
                </c:manualLayout>
              </c:layout>
              <c:tx>
                <c:rich>
                  <a:bodyPr/>
                  <a:lstStyle/>
                  <a:p>
                    <a:fld id="{2CDA29AB-7EE1-4520-9BC2-AF020B31403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manualLayout>
                  <c:x val="-2.0869565217391306E-2"/>
                  <c:y val="-0.13653823148564795"/>
                </c:manualLayout>
              </c:layout>
              <c:tx>
                <c:rich>
                  <a:bodyPr/>
                  <a:lstStyle/>
                  <a:p>
                    <a:fld id="{ADD329EA-E95D-4E50-915F-3D11E8196D5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fld id="{FFB84B91-38A8-4D6C-A854-EC2A4EC9548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0"/>
              <c:layout>
                <c:manualLayout>
                  <c:x val="2.8768047472326745E-2"/>
                  <c:y val="-0.12962962036049411"/>
                </c:manualLayout>
              </c:layout>
              <c:tx>
                <c:rich>
                  <a:bodyPr/>
                  <a:lstStyle/>
                  <a:p>
                    <a:fld id="{3E10A409-F464-44FE-B80E-E781038EB80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manualLayout>
                  <c:x val="5.2391372817528245E-2"/>
                  <c:y val="-0.12990541421885018"/>
                </c:manualLayout>
              </c:layout>
              <c:tx>
                <c:rich>
                  <a:bodyPr/>
                  <a:lstStyle/>
                  <a:p>
                    <a:fld id="{BA3A8FE2-2656-4005-AD7A-34D62E05F80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2"/>
              <c:layout>
                <c:manualLayout>
                  <c:x val="6.0724592034691313E-2"/>
                  <c:y val="-0.11691607407692897"/>
                </c:manualLayout>
              </c:layout>
              <c:tx>
                <c:rich>
                  <a:bodyPr/>
                  <a:lstStyle/>
                  <a:p>
                    <a:fld id="{0F63A5E5-717B-4E90-A9C7-0C82558230B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3"/>
              <c:layout>
                <c:manualLayout>
                  <c:x val="7.780184868195815E-2"/>
                  <c:y val="-9.6874469747515984E-2"/>
                </c:manualLayout>
              </c:layout>
              <c:tx>
                <c:rich>
                  <a:bodyPr/>
                  <a:lstStyle/>
                  <a:p>
                    <a:fld id="{153C7F31-F7A2-495B-B7E5-C88BA59078A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4"/>
              <c:layout>
                <c:manualLayout>
                  <c:x val="8.3429875613374421E-2"/>
                  <c:y val="-7.9051229084589628E-2"/>
                </c:manualLayout>
              </c:layout>
              <c:tx>
                <c:rich>
                  <a:bodyPr/>
                  <a:lstStyle/>
                  <a:p>
                    <a:fld id="{78150CB8-3058-45E8-83C8-A2E0FCE02EA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5"/>
              <c:layout>
                <c:manualLayout>
                  <c:x val="8.9806687207577313E-2"/>
                  <c:y val="-6.211643506155809E-2"/>
                </c:manualLayout>
              </c:layout>
              <c:tx>
                <c:rich>
                  <a:bodyPr/>
                  <a:lstStyle/>
                  <a:p>
                    <a:fld id="{4F5AE8EE-E2F4-4291-9C03-369B34DA09A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6"/>
              <c:layout>
                <c:manualLayout>
                  <c:x val="9.5434714138993501E-2"/>
                  <c:y val="-5.6179108840469519E-2"/>
                </c:manualLayout>
              </c:layout>
              <c:tx>
                <c:rich>
                  <a:bodyPr/>
                  <a:lstStyle/>
                  <a:p>
                    <a:fld id="{3543B7E0-A4D6-4576-9356-E502CD6DA15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7"/>
              <c:layout>
                <c:manualLayout>
                  <c:x val="9.4420244253094088E-2"/>
                  <c:y val="-4.6295899905715671E-2"/>
                </c:manualLayout>
              </c:layout>
              <c:tx>
                <c:rich>
                  <a:bodyPr/>
                  <a:lstStyle/>
                  <a:p>
                    <a:fld id="{826A7ADC-F22C-4822-9753-C7EC7EE6CE4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8"/>
              <c:layout>
                <c:manualLayout>
                  <c:x val="9.9719728016454082E-2"/>
                  <c:y val="-5.0604693830746887E-2"/>
                </c:manualLayout>
              </c:layout>
              <c:tx>
                <c:rich>
                  <a:bodyPr/>
                  <a:lstStyle/>
                  <a:p>
                    <a:fld id="{A3F499E8-D26C-479A-8CE3-5A024F78E99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28575" cap="rnd">
              <a:solidFill>
                <a:schemeClr val="accent2"/>
              </a:solidFill>
              <a:round/>
            </a:ln>
            <a:effectLst/>
          </c:spPr>
          <c:marker>
            <c:symbol val="none"/>
          </c:marker>
          <c:dPt>
            <c:idx val="1"/>
            <c:marker>
              <c:symbol val="none"/>
            </c:marker>
            <c:bubble3D val="0"/>
            <c:spPr>
              <a:ln w="50800" cap="rnd">
                <a:solidFill>
                  <a:schemeClr val="bg1"/>
                </a:solidFill>
                <a:round/>
                <a:headEnd type="oval" w="lg" len="lg"/>
                <a:tailEnd type="stealth" w="lg" len="lg"/>
              </a:ln>
              <a:effectLst/>
            </c:spPr>
          </c:dPt>
          <c:xVal>
            <c:numRef>
              <c:f>'TABLERO DE INDICADORES'!$F$31:$G$31</c:f>
              <c:numCache>
                <c:formatCode>General</c:formatCode>
                <c:ptCount val="2"/>
                <c:pt idx="0">
                  <c:v>0</c:v>
                </c:pt>
                <c:pt idx="1">
                  <c:v>-0.51925810805243633</c:v>
                </c:pt>
              </c:numCache>
            </c:numRef>
          </c:xVal>
          <c:yVal>
            <c:numRef>
              <c:f>'TABLERO DE INDICADORES'!$H$31:$I$31</c:f>
              <c:numCache>
                <c:formatCode>General</c:formatCode>
                <c:ptCount val="2"/>
                <c:pt idx="0">
                  <c:v>0</c:v>
                </c:pt>
                <c:pt idx="1">
                  <c:v>0.85461746835751273</c:v>
                </c:pt>
              </c:numCache>
            </c:numRef>
          </c:yVal>
          <c:smooth val="1"/>
        </c:ser>
        <c:ser>
          <c:idx val="2"/>
          <c:order val="2"/>
          <c:tx>
            <c:strRef>
              <c:f>'TABLERO DE INDICADORES'!$K$23</c:f>
              <c:strCache>
                <c:ptCount val="1"/>
                <c:pt idx="0">
                  <c:v>PUNTOS 2</c:v>
                </c:pt>
              </c:strCache>
            </c:strRef>
          </c:tx>
          <c:spPr>
            <a:ln w="28575" cap="rnd">
              <a:solidFill>
                <a:schemeClr val="accent3"/>
              </a:solidFill>
              <a:round/>
            </a:ln>
            <a:effectLst/>
          </c:spPr>
          <c:marker>
            <c:symbol val="none"/>
          </c:marker>
          <c:dPt>
            <c:idx val="1"/>
            <c:marker>
              <c:symbol val="none"/>
            </c:marker>
            <c:bubble3D val="0"/>
            <c:spPr>
              <a:ln w="50800" cap="rnd">
                <a:solidFill>
                  <a:srgbClr val="0DE8F3"/>
                </a:solidFill>
                <a:round/>
                <a:headEnd type="diamond"/>
                <a:tailEnd type="arrow"/>
              </a:ln>
              <a:effectLst/>
            </c:spPr>
          </c:dPt>
          <c:xVal>
            <c:numRef>
              <c:f>'TABLERO DE INDICADORES'!$J$31:$K$31</c:f>
              <c:numCache>
                <c:formatCode>General</c:formatCode>
                <c:ptCount val="2"/>
                <c:pt idx="0">
                  <c:v>0</c:v>
                </c:pt>
                <c:pt idx="1">
                  <c:v>0.9986770708468985</c:v>
                </c:pt>
              </c:numCache>
            </c:numRef>
          </c:xVal>
          <c:yVal>
            <c:numRef>
              <c:f>'TABLERO DE INDICADORES'!$L$31:$M$31</c:f>
              <c:numCache>
                <c:formatCode>General</c:formatCode>
                <c:ptCount val="2"/>
                <c:pt idx="0">
                  <c:v>0</c:v>
                </c:pt>
                <c:pt idx="1">
                  <c:v>5.1420892297381067E-2</c:v>
                </c:pt>
              </c:numCache>
            </c:numRef>
          </c:yVal>
          <c:smooth val="1"/>
        </c:ser>
        <c:dLbls>
          <c:showLegendKey val="0"/>
          <c:showVal val="0"/>
          <c:showCatName val="0"/>
          <c:showSerName val="0"/>
          <c:showPercent val="0"/>
          <c:showBubbleSize val="0"/>
        </c:dLbls>
        <c:axId val="-1746407904"/>
        <c:axId val="-1746408448"/>
      </c:scatterChart>
      <c:valAx>
        <c:axId val="-1746408448"/>
        <c:scaling>
          <c:orientation val="minMax"/>
          <c:max val="1"/>
          <c:min val="-1"/>
        </c:scaling>
        <c:delete val="1"/>
        <c:axPos val="l"/>
        <c:numFmt formatCode="General" sourceLinked="1"/>
        <c:majorTickMark val="out"/>
        <c:minorTickMark val="none"/>
        <c:tickLblPos val="nextTo"/>
        <c:crossAx val="-1746407904"/>
        <c:crosses val="autoZero"/>
        <c:crossBetween val="midCat"/>
      </c:valAx>
      <c:valAx>
        <c:axId val="-1746407904"/>
        <c:scaling>
          <c:orientation val="minMax"/>
          <c:max val="1"/>
          <c:min val="-1"/>
        </c:scaling>
        <c:delete val="1"/>
        <c:axPos val="b"/>
        <c:numFmt formatCode="General" sourceLinked="1"/>
        <c:majorTickMark val="out"/>
        <c:minorTickMark val="none"/>
        <c:tickLblPos val="nextTo"/>
        <c:crossAx val="-1746408448"/>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0032F7F9-7867-462F-B16D-00CF62254C0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0.10007239529841379"/>
                  <c:y val="-3.2131486098437884E-2"/>
                </c:manualLayout>
              </c:layout>
              <c:tx>
                <c:rich>
                  <a:bodyPr/>
                  <a:lstStyle/>
                  <a:p>
                    <a:fld id="{1507DD5F-3EC4-45DE-8173-A1F0831428E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manualLayout>
                  <c:x val="-0.10007239529841379"/>
                  <c:y val="-4.2841898042364136E-2"/>
                </c:manualLayout>
              </c:layout>
              <c:tx>
                <c:rich>
                  <a:bodyPr/>
                  <a:lstStyle/>
                  <a:p>
                    <a:fld id="{1868FF85-6CCA-4F6C-9B8E-470F0BE8F3B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manualLayout>
                  <c:x val="-9.173917608125072E-2"/>
                  <c:y val="-6.799319675113831E-2"/>
                </c:manualLayout>
              </c:layout>
              <c:tx>
                <c:rich>
                  <a:bodyPr/>
                  <a:lstStyle/>
                  <a:p>
                    <a:fld id="{CE61B147-03C0-4570-9A09-ED222FFFD44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manualLayout>
                  <c:x val="-7.5507292023279743E-2"/>
                  <c:y val="-8.6511678193114769E-2"/>
                </c:manualLayout>
              </c:layout>
              <c:tx>
                <c:rich>
                  <a:bodyPr/>
                  <a:lstStyle/>
                  <a:p>
                    <a:fld id="{720B2003-1077-4155-B67E-E6880B147D4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5772908821180004E-2"/>
                  <c:y val="-0.1064814559913588"/>
                </c:manualLayout>
              </c:layout>
              <c:tx>
                <c:rich>
                  <a:bodyPr/>
                  <a:lstStyle/>
                  <a:p>
                    <a:fld id="{462B8730-19CB-4B71-BE63-B3555733053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manualLayout>
                  <c:x val="-5.4227091178820082E-2"/>
                  <c:y val="-0.11629265982904786"/>
                </c:manualLayout>
              </c:layout>
              <c:tx>
                <c:rich>
                  <a:bodyPr/>
                  <a:lstStyle/>
                  <a:p>
                    <a:fld id="{BC3FA32A-4FF8-4300-ACC2-87F5BB01C22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manualLayout>
                  <c:x val="-3.8454045418235765E-2"/>
                  <c:y val="-0.13135671057511777"/>
                </c:manualLayout>
              </c:layout>
              <c:tx>
                <c:rich>
                  <a:bodyPr/>
                  <a:lstStyle/>
                  <a:p>
                    <a:fld id="{8A5AD07F-8843-4674-92CD-8AEC59D6246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manualLayout>
                  <c:x val="-2.0869565217391306E-2"/>
                  <c:y val="-0.13653823148564795"/>
                </c:manualLayout>
              </c:layout>
              <c:tx>
                <c:rich>
                  <a:bodyPr/>
                  <a:lstStyle/>
                  <a:p>
                    <a:fld id="{9689E506-897B-4172-A1D7-F52963EA950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fld id="{A8ED13D3-D823-4DE5-966F-BD8744031D6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0"/>
              <c:layout>
                <c:manualLayout>
                  <c:x val="2.8768047472326745E-2"/>
                  <c:y val="-0.12962962036049411"/>
                </c:manualLayout>
              </c:layout>
              <c:tx>
                <c:rich>
                  <a:bodyPr/>
                  <a:lstStyle/>
                  <a:p>
                    <a:fld id="{0A7031B1-C46E-4550-BF39-7642D47F232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manualLayout>
                  <c:x val="5.2391372817528245E-2"/>
                  <c:y val="-0.12990541421885018"/>
                </c:manualLayout>
              </c:layout>
              <c:tx>
                <c:rich>
                  <a:bodyPr/>
                  <a:lstStyle/>
                  <a:p>
                    <a:fld id="{FCB548A2-55FA-489C-98BF-60D0730A373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2"/>
              <c:layout>
                <c:manualLayout>
                  <c:x val="6.0724592034691313E-2"/>
                  <c:y val="-0.11691607407692897"/>
                </c:manualLayout>
              </c:layout>
              <c:tx>
                <c:rich>
                  <a:bodyPr/>
                  <a:lstStyle/>
                  <a:p>
                    <a:fld id="{A12D5CB3-FF1E-4A01-B783-50470A14D40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3"/>
              <c:layout>
                <c:manualLayout>
                  <c:x val="7.780184868195815E-2"/>
                  <c:y val="-9.6874469747515984E-2"/>
                </c:manualLayout>
              </c:layout>
              <c:tx>
                <c:rich>
                  <a:bodyPr/>
                  <a:lstStyle/>
                  <a:p>
                    <a:fld id="{04F9E50A-DB0E-41B8-ABCD-24B864D2CFD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4"/>
              <c:layout>
                <c:manualLayout>
                  <c:x val="8.3429875613374421E-2"/>
                  <c:y val="-7.9051229084589628E-2"/>
                </c:manualLayout>
              </c:layout>
              <c:tx>
                <c:rich>
                  <a:bodyPr/>
                  <a:lstStyle/>
                  <a:p>
                    <a:fld id="{F1021929-B05C-407E-B5E4-0C562B3BE37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5"/>
              <c:layout>
                <c:manualLayout>
                  <c:x val="8.9806687207577313E-2"/>
                  <c:y val="-6.211643506155809E-2"/>
                </c:manualLayout>
              </c:layout>
              <c:tx>
                <c:rich>
                  <a:bodyPr/>
                  <a:lstStyle/>
                  <a:p>
                    <a:fld id="{79215ED6-FC6B-4D1C-9B8C-13A56124E53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6"/>
              <c:layout>
                <c:manualLayout>
                  <c:x val="9.5434714138993501E-2"/>
                  <c:y val="-5.6179108840469519E-2"/>
                </c:manualLayout>
              </c:layout>
              <c:tx>
                <c:rich>
                  <a:bodyPr/>
                  <a:lstStyle/>
                  <a:p>
                    <a:fld id="{2744DB93-E61B-4F5F-ADFD-E082945AEA0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7"/>
              <c:layout>
                <c:manualLayout>
                  <c:x val="9.4420267031838243E-2"/>
                  <c:y val="-2.6878388923397882E-2"/>
                </c:manualLayout>
              </c:layout>
              <c:tx>
                <c:rich>
                  <a:bodyPr/>
                  <a:lstStyle/>
                  <a:p>
                    <a:fld id="{FB79C52A-2E7C-495E-922F-2DBCDB9DAE1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8"/>
              <c:layout>
                <c:manualLayout>
                  <c:x val="0.10231875492513781"/>
                  <c:y val="-1.824223428382132E-2"/>
                </c:manualLayout>
              </c:layout>
              <c:tx>
                <c:rich>
                  <a:bodyPr/>
                  <a:lstStyle/>
                  <a:p>
                    <a:fld id="{EDDDE125-559E-46AC-9316-D4C7120FAA9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50800" cap="rnd">
              <a:solidFill>
                <a:schemeClr val="bg1"/>
              </a:solidFill>
              <a:round/>
              <a:headEnd type="oval" w="lg" len="lg"/>
              <a:tailEnd type="stealth" w="lg" len="lg"/>
            </a:ln>
            <a:effectLst/>
          </c:spPr>
          <c:marker>
            <c:symbol val="none"/>
          </c:marker>
          <c:xVal>
            <c:numRef>
              <c:f>'TABLERO DE INDICADORES'!$F$32:$G$32</c:f>
              <c:numCache>
                <c:formatCode>General</c:formatCode>
                <c:ptCount val="2"/>
                <c:pt idx="0">
                  <c:v>0</c:v>
                </c:pt>
                <c:pt idx="1">
                  <c:v>-0.50904141575037121</c:v>
                </c:pt>
              </c:numCache>
            </c:numRef>
          </c:xVal>
          <c:yVal>
            <c:numRef>
              <c:f>'TABLERO DE INDICADORES'!$H$32:$I$32</c:f>
              <c:numCache>
                <c:formatCode>General</c:formatCode>
                <c:ptCount val="2"/>
                <c:pt idx="0">
                  <c:v>0</c:v>
                </c:pt>
                <c:pt idx="1">
                  <c:v>0.86074202700394364</c:v>
                </c:pt>
              </c:numCache>
            </c:numRef>
          </c:yVal>
          <c:smooth val="1"/>
        </c:ser>
        <c:ser>
          <c:idx val="2"/>
          <c:order val="2"/>
          <c:tx>
            <c:strRef>
              <c:f>'TABLERO DE INDICADORES'!$K$23</c:f>
              <c:strCache>
                <c:ptCount val="1"/>
                <c:pt idx="0">
                  <c:v>PUNTOS 2</c:v>
                </c:pt>
              </c:strCache>
            </c:strRef>
          </c:tx>
          <c:spPr>
            <a:ln w="28575" cap="rnd">
              <a:solidFill>
                <a:schemeClr val="accent3"/>
              </a:solidFill>
              <a:round/>
            </a:ln>
            <a:effectLst/>
          </c:spPr>
          <c:marker>
            <c:symbol val="none"/>
          </c:marker>
          <c:dPt>
            <c:idx val="1"/>
            <c:marker>
              <c:symbol val="none"/>
            </c:marker>
            <c:bubble3D val="0"/>
            <c:spPr>
              <a:ln w="50800" cap="rnd">
                <a:solidFill>
                  <a:srgbClr val="0DE8F3"/>
                </a:solidFill>
                <a:round/>
                <a:headEnd type="diamond"/>
                <a:tailEnd type="arrow"/>
              </a:ln>
              <a:effectLst/>
            </c:spPr>
          </c:dPt>
          <c:xVal>
            <c:numRef>
              <c:f>'TABLERO DE INDICADORES'!$J$32:$K$32</c:f>
              <c:numCache>
                <c:formatCode>General</c:formatCode>
                <c:ptCount val="2"/>
                <c:pt idx="0">
                  <c:v>0</c:v>
                </c:pt>
                <c:pt idx="1">
                  <c:v>1</c:v>
                </c:pt>
              </c:numCache>
            </c:numRef>
          </c:xVal>
          <c:yVal>
            <c:numRef>
              <c:f>'TABLERO DE INDICADORES'!$L$32:$M$32</c:f>
              <c:numCache>
                <c:formatCode>General</c:formatCode>
                <c:ptCount val="2"/>
                <c:pt idx="0">
                  <c:v>0</c:v>
                </c:pt>
                <c:pt idx="1">
                  <c:v>1.22514845490862E-16</c:v>
                </c:pt>
              </c:numCache>
            </c:numRef>
          </c:yVal>
          <c:smooth val="1"/>
        </c:ser>
        <c:dLbls>
          <c:showLegendKey val="0"/>
          <c:showVal val="0"/>
          <c:showCatName val="0"/>
          <c:showSerName val="0"/>
          <c:showPercent val="0"/>
          <c:showBubbleSize val="0"/>
        </c:dLbls>
        <c:axId val="-1746406816"/>
        <c:axId val="-1746407360"/>
      </c:scatterChart>
      <c:valAx>
        <c:axId val="-1746407360"/>
        <c:scaling>
          <c:orientation val="minMax"/>
          <c:max val="1"/>
          <c:min val="-1"/>
        </c:scaling>
        <c:delete val="1"/>
        <c:axPos val="l"/>
        <c:numFmt formatCode="General" sourceLinked="1"/>
        <c:majorTickMark val="out"/>
        <c:minorTickMark val="none"/>
        <c:tickLblPos val="nextTo"/>
        <c:crossAx val="-1746406816"/>
        <c:crosses val="autoZero"/>
        <c:crossBetween val="midCat"/>
      </c:valAx>
      <c:valAx>
        <c:axId val="-1746406816"/>
        <c:scaling>
          <c:orientation val="minMax"/>
          <c:max val="1"/>
          <c:min val="-1"/>
        </c:scaling>
        <c:delete val="1"/>
        <c:axPos val="b"/>
        <c:numFmt formatCode="General" sourceLinked="1"/>
        <c:majorTickMark val="out"/>
        <c:minorTickMark val="none"/>
        <c:tickLblPos val="nextTo"/>
        <c:crossAx val="-1746407360"/>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05CDEA1C-E584-4ADE-9B74-C4F068BF699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0.10007239529841379"/>
                  <c:y val="-3.2131486098437884E-2"/>
                </c:manualLayout>
              </c:layout>
              <c:tx>
                <c:rich>
                  <a:bodyPr/>
                  <a:lstStyle/>
                  <a:p>
                    <a:fld id="{7829B203-B83B-4B33-8CEA-AE165E56D4A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manualLayout>
                  <c:x val="-0.10007239529841379"/>
                  <c:y val="-4.2841898042364136E-2"/>
                </c:manualLayout>
              </c:layout>
              <c:tx>
                <c:rich>
                  <a:bodyPr/>
                  <a:lstStyle/>
                  <a:p>
                    <a:fld id="{4ABB8579-9143-4CB5-A8CD-45606BEBD43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manualLayout>
                  <c:x val="-9.173917608125072E-2"/>
                  <c:y val="-6.799319675113831E-2"/>
                </c:manualLayout>
              </c:layout>
              <c:tx>
                <c:rich>
                  <a:bodyPr/>
                  <a:lstStyle/>
                  <a:p>
                    <a:fld id="{1A35100C-8533-4E49-859F-78E5672BC17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manualLayout>
                  <c:x val="-7.5507292023279743E-2"/>
                  <c:y val="-8.6511678193114769E-2"/>
                </c:manualLayout>
              </c:layout>
              <c:tx>
                <c:rich>
                  <a:bodyPr/>
                  <a:lstStyle/>
                  <a:p>
                    <a:fld id="{5CAAA127-39BB-49B5-AC09-F01224EB387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5772908821180004E-2"/>
                  <c:y val="-0.1064814559913588"/>
                </c:manualLayout>
              </c:layout>
              <c:tx>
                <c:rich>
                  <a:bodyPr/>
                  <a:lstStyle/>
                  <a:p>
                    <a:fld id="{D58493DB-C2F2-4EBC-B668-A03CD6130D7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manualLayout>
                  <c:x val="-5.4227091178820082E-2"/>
                  <c:y val="-0.11629265982904786"/>
                </c:manualLayout>
              </c:layout>
              <c:tx>
                <c:rich>
                  <a:bodyPr/>
                  <a:lstStyle/>
                  <a:p>
                    <a:fld id="{CC13F7E5-43BE-4747-9846-16044F28C98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manualLayout>
                  <c:x val="-3.8454045418235765E-2"/>
                  <c:y val="-0.13135671057511777"/>
                </c:manualLayout>
              </c:layout>
              <c:tx>
                <c:rich>
                  <a:bodyPr/>
                  <a:lstStyle/>
                  <a:p>
                    <a:fld id="{ED94C2B9-9101-4FA4-9D83-890DB1FE1B6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manualLayout>
                  <c:x val="-2.0869565217391306E-2"/>
                  <c:y val="-0.13653823148564795"/>
                </c:manualLayout>
              </c:layout>
              <c:tx>
                <c:rich>
                  <a:bodyPr/>
                  <a:lstStyle/>
                  <a:p>
                    <a:fld id="{099926D9-65B5-46F1-ADC0-B4C1E7016B5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fld id="{53102077-EF0F-4DA3-92BF-B91C485678F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0"/>
              <c:layout>
                <c:manualLayout>
                  <c:x val="2.8768047472326745E-2"/>
                  <c:y val="-0.12962962036049411"/>
                </c:manualLayout>
              </c:layout>
              <c:tx>
                <c:rich>
                  <a:bodyPr/>
                  <a:lstStyle/>
                  <a:p>
                    <a:fld id="{A4EBAEB8-3EBD-441F-935D-8F95317B4CD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manualLayout>
                  <c:x val="5.2391372817528245E-2"/>
                  <c:y val="-0.12990541421885018"/>
                </c:manualLayout>
              </c:layout>
              <c:tx>
                <c:rich>
                  <a:bodyPr/>
                  <a:lstStyle/>
                  <a:p>
                    <a:fld id="{32F09D37-4A62-4E87-9DE1-E76EDBF8EC6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2"/>
              <c:layout>
                <c:manualLayout>
                  <c:x val="6.0724592034691313E-2"/>
                  <c:y val="-0.11691607407692897"/>
                </c:manualLayout>
              </c:layout>
              <c:tx>
                <c:rich>
                  <a:bodyPr/>
                  <a:lstStyle/>
                  <a:p>
                    <a:fld id="{7EC835E7-F359-4DEF-B443-071585138F2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3"/>
              <c:layout>
                <c:manualLayout>
                  <c:x val="7.780184868195815E-2"/>
                  <c:y val="-9.6874469747515984E-2"/>
                </c:manualLayout>
              </c:layout>
              <c:tx>
                <c:rich>
                  <a:bodyPr/>
                  <a:lstStyle/>
                  <a:p>
                    <a:fld id="{062F3A87-59EB-4E92-97C0-012EA9FE42E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4"/>
              <c:layout>
                <c:manualLayout>
                  <c:x val="8.3429875613374421E-2"/>
                  <c:y val="-7.9051229084589628E-2"/>
                </c:manualLayout>
              </c:layout>
              <c:tx>
                <c:rich>
                  <a:bodyPr/>
                  <a:lstStyle/>
                  <a:p>
                    <a:fld id="{914D02D0-2A02-4437-B520-68F02C51E59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5"/>
              <c:layout>
                <c:manualLayout>
                  <c:x val="8.9806687207577313E-2"/>
                  <c:y val="-6.211643506155809E-2"/>
                </c:manualLayout>
              </c:layout>
              <c:tx>
                <c:rich>
                  <a:bodyPr/>
                  <a:lstStyle/>
                  <a:p>
                    <a:fld id="{3F8CF9FA-B5E2-452E-BDC5-8E18A96151E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6"/>
              <c:layout>
                <c:manualLayout>
                  <c:x val="9.5434714138993501E-2"/>
                  <c:y val="-5.6179108840469519E-2"/>
                </c:manualLayout>
              </c:layout>
              <c:tx>
                <c:rich>
                  <a:bodyPr/>
                  <a:lstStyle/>
                  <a:p>
                    <a:fld id="{E498290B-9321-4FBD-80A3-6CE775BF777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7"/>
              <c:layout>
                <c:manualLayout>
                  <c:x val="9.4420267031838243E-2"/>
                  <c:y val="-2.6878388923397882E-2"/>
                </c:manualLayout>
              </c:layout>
              <c:tx>
                <c:rich>
                  <a:bodyPr/>
                  <a:lstStyle/>
                  <a:p>
                    <a:fld id="{EEDD789D-D282-4661-A645-16F6D26510E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8"/>
              <c:layout>
                <c:manualLayout>
                  <c:x val="0.10231874928677394"/>
                  <c:y val="1.1752522312523995E-3"/>
                </c:manualLayout>
              </c:layout>
              <c:tx>
                <c:rich>
                  <a:bodyPr/>
                  <a:lstStyle/>
                  <a:p>
                    <a:fld id="{7175AE86-A769-4DFF-879A-00246335FE5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28575" cap="rnd">
              <a:solidFill>
                <a:schemeClr val="accent2"/>
              </a:solidFill>
              <a:round/>
            </a:ln>
            <a:effectLst/>
          </c:spPr>
          <c:marker>
            <c:symbol val="none"/>
          </c:marker>
          <c:dPt>
            <c:idx val="1"/>
            <c:marker>
              <c:symbol val="none"/>
            </c:marker>
            <c:bubble3D val="0"/>
            <c:spPr>
              <a:ln w="50800" cap="rnd">
                <a:solidFill>
                  <a:schemeClr val="bg1"/>
                </a:solidFill>
                <a:round/>
                <a:headEnd type="oval" w="lg" len="lg"/>
                <a:tailEnd type="stealth" w="lg" len="lg"/>
              </a:ln>
              <a:effectLst/>
            </c:spPr>
          </c:dPt>
          <c:xVal>
            <c:numRef>
              <c:f>'TABLERO DE INDICADORES'!$F$33:$G$33</c:f>
              <c:numCache>
                <c:formatCode>General</c:formatCode>
                <c:ptCount val="2"/>
                <c:pt idx="0">
                  <c:v>0</c:v>
                </c:pt>
                <c:pt idx="1">
                  <c:v>-0.92897671981679142</c:v>
                </c:pt>
              </c:numCache>
            </c:numRef>
          </c:xVal>
          <c:yVal>
            <c:numRef>
              <c:f>'TABLERO DE INDICADORES'!$H$33:$I$33</c:f>
              <c:numCache>
                <c:formatCode>General</c:formatCode>
                <c:ptCount val="2"/>
                <c:pt idx="0">
                  <c:v>0</c:v>
                </c:pt>
                <c:pt idx="1">
                  <c:v>0.37013815533991434</c:v>
                </c:pt>
              </c:numCache>
            </c:numRef>
          </c:yVal>
          <c:smooth val="1"/>
        </c:ser>
        <c:ser>
          <c:idx val="2"/>
          <c:order val="2"/>
          <c:tx>
            <c:strRef>
              <c:f>'TABLERO DE INDICADORES'!$K$23</c:f>
              <c:strCache>
                <c:ptCount val="1"/>
                <c:pt idx="0">
                  <c:v>PUNTOS 2</c:v>
                </c:pt>
              </c:strCache>
            </c:strRef>
          </c:tx>
          <c:spPr>
            <a:ln w="28575" cap="rnd">
              <a:solidFill>
                <a:schemeClr val="accent3"/>
              </a:solidFill>
              <a:round/>
            </a:ln>
            <a:effectLst/>
          </c:spPr>
          <c:marker>
            <c:symbol val="none"/>
          </c:marker>
          <c:dPt>
            <c:idx val="1"/>
            <c:marker>
              <c:symbol val="none"/>
            </c:marker>
            <c:bubble3D val="0"/>
            <c:spPr>
              <a:ln w="50800" cap="rnd">
                <a:solidFill>
                  <a:srgbClr val="0DE8F3"/>
                </a:solidFill>
                <a:round/>
                <a:headEnd type="diamond"/>
                <a:tailEnd type="arrow"/>
              </a:ln>
              <a:effectLst/>
            </c:spPr>
          </c:dPt>
          <c:xVal>
            <c:numRef>
              <c:f>'TABLERO DE INDICADORES'!$J$33:$K$33</c:f>
              <c:numCache>
                <c:formatCode>General</c:formatCode>
                <c:ptCount val="2"/>
                <c:pt idx="0">
                  <c:v>0</c:v>
                </c:pt>
                <c:pt idx="1">
                  <c:v>0.92788902729650935</c:v>
                </c:pt>
              </c:numCache>
            </c:numRef>
          </c:xVal>
          <c:yVal>
            <c:numRef>
              <c:f>'TABLERO DE INDICADORES'!$L$33:$M$33</c:f>
              <c:numCache>
                <c:formatCode>General</c:formatCode>
                <c:ptCount val="2"/>
                <c:pt idx="0">
                  <c:v>0</c:v>
                </c:pt>
                <c:pt idx="1">
                  <c:v>0.37285647778030867</c:v>
                </c:pt>
              </c:numCache>
            </c:numRef>
          </c:yVal>
          <c:smooth val="1"/>
        </c:ser>
        <c:dLbls>
          <c:showLegendKey val="0"/>
          <c:showVal val="0"/>
          <c:showCatName val="0"/>
          <c:showSerName val="0"/>
          <c:showPercent val="0"/>
          <c:showBubbleSize val="0"/>
        </c:dLbls>
        <c:axId val="-1746418784"/>
        <c:axId val="-1746421504"/>
      </c:scatterChart>
      <c:valAx>
        <c:axId val="-1746421504"/>
        <c:scaling>
          <c:orientation val="minMax"/>
          <c:max val="1"/>
          <c:min val="-1"/>
        </c:scaling>
        <c:delete val="1"/>
        <c:axPos val="l"/>
        <c:numFmt formatCode="General" sourceLinked="1"/>
        <c:majorTickMark val="out"/>
        <c:minorTickMark val="none"/>
        <c:tickLblPos val="nextTo"/>
        <c:crossAx val="-1746418784"/>
        <c:crosses val="autoZero"/>
        <c:crossBetween val="midCat"/>
      </c:valAx>
      <c:valAx>
        <c:axId val="-1746418784"/>
        <c:scaling>
          <c:orientation val="minMax"/>
          <c:max val="1"/>
          <c:min val="-1"/>
        </c:scaling>
        <c:delete val="1"/>
        <c:axPos val="b"/>
        <c:numFmt formatCode="General" sourceLinked="1"/>
        <c:majorTickMark val="out"/>
        <c:minorTickMark val="none"/>
        <c:tickLblPos val="nextTo"/>
        <c:crossAx val="-1746421504"/>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2AF59FB9-D0F3-452C-B83D-2CB124F570F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0.10007239529841379"/>
                  <c:y val="-3.2131486098437884E-2"/>
                </c:manualLayout>
              </c:layout>
              <c:tx>
                <c:rich>
                  <a:bodyPr/>
                  <a:lstStyle/>
                  <a:p>
                    <a:fld id="{ED6F3081-86C6-4478-A94A-AFDFAF42B28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manualLayout>
                  <c:x val="-0.10007239529841379"/>
                  <c:y val="-4.2841898042364136E-2"/>
                </c:manualLayout>
              </c:layout>
              <c:tx>
                <c:rich>
                  <a:bodyPr/>
                  <a:lstStyle/>
                  <a:p>
                    <a:fld id="{7C565488-E0E8-46B3-B2FD-F725F28CED8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manualLayout>
                  <c:x val="-9.173917608125072E-2"/>
                  <c:y val="-6.799319675113831E-2"/>
                </c:manualLayout>
              </c:layout>
              <c:tx>
                <c:rich>
                  <a:bodyPr/>
                  <a:lstStyle/>
                  <a:p>
                    <a:fld id="{C3FC0A68-3DE9-4D84-8F41-013A65DA087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manualLayout>
                  <c:x val="-7.5507292023279743E-2"/>
                  <c:y val="-8.6511678193114769E-2"/>
                </c:manualLayout>
              </c:layout>
              <c:tx>
                <c:rich>
                  <a:bodyPr/>
                  <a:lstStyle/>
                  <a:p>
                    <a:fld id="{82B99671-8655-406D-9FE4-436D28FDA6A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5772908821180004E-2"/>
                  <c:y val="-0.1064814559913588"/>
                </c:manualLayout>
              </c:layout>
              <c:tx>
                <c:rich>
                  <a:bodyPr/>
                  <a:lstStyle/>
                  <a:p>
                    <a:fld id="{9038D3C4-6B7B-418C-A060-FF13E7944DD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manualLayout>
                  <c:x val="-5.4227091178820082E-2"/>
                  <c:y val="-0.11629265982904786"/>
                </c:manualLayout>
              </c:layout>
              <c:tx>
                <c:rich>
                  <a:bodyPr/>
                  <a:lstStyle/>
                  <a:p>
                    <a:fld id="{6E0876D1-0DD7-45DC-94A0-44A2D701FAB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manualLayout>
                  <c:x val="-3.8454045418235765E-2"/>
                  <c:y val="-0.13135671057511777"/>
                </c:manualLayout>
              </c:layout>
              <c:tx>
                <c:rich>
                  <a:bodyPr/>
                  <a:lstStyle/>
                  <a:p>
                    <a:fld id="{629D670C-99AD-4E56-9257-B9D01682390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manualLayout>
                  <c:x val="-2.0869565217391306E-2"/>
                  <c:y val="-0.13653823148564795"/>
                </c:manualLayout>
              </c:layout>
              <c:tx>
                <c:rich>
                  <a:bodyPr/>
                  <a:lstStyle/>
                  <a:p>
                    <a:fld id="{1CCF1DE4-4532-474A-91EE-18724BD1FC1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fld id="{AE7D9072-D78F-41D8-BBAD-EC997E6AFE3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0"/>
              <c:layout>
                <c:manualLayout>
                  <c:x val="2.8768047472326745E-2"/>
                  <c:y val="-0.12962962036049411"/>
                </c:manualLayout>
              </c:layout>
              <c:tx>
                <c:rich>
                  <a:bodyPr/>
                  <a:lstStyle/>
                  <a:p>
                    <a:fld id="{616181EF-CDFC-4089-A163-A9AB521F027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manualLayout>
                  <c:x val="5.2391372817528245E-2"/>
                  <c:y val="-0.12990541421885018"/>
                </c:manualLayout>
              </c:layout>
              <c:tx>
                <c:rich>
                  <a:bodyPr/>
                  <a:lstStyle/>
                  <a:p>
                    <a:fld id="{BA90E95B-C2E0-4981-9B46-61F183A1ADE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2"/>
              <c:layout>
                <c:manualLayout>
                  <c:x val="6.0724592034691313E-2"/>
                  <c:y val="-0.11691607407692897"/>
                </c:manualLayout>
              </c:layout>
              <c:tx>
                <c:rich>
                  <a:bodyPr/>
                  <a:lstStyle/>
                  <a:p>
                    <a:fld id="{A206C1A1-4659-4554-BECB-479F4BEC7F9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3"/>
              <c:layout>
                <c:manualLayout>
                  <c:x val="7.780184868195815E-2"/>
                  <c:y val="-9.6874469747515984E-2"/>
                </c:manualLayout>
              </c:layout>
              <c:tx>
                <c:rich>
                  <a:bodyPr/>
                  <a:lstStyle/>
                  <a:p>
                    <a:fld id="{8977A2B7-EC22-4AF8-91B3-6F3879DB016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4"/>
              <c:layout>
                <c:manualLayout>
                  <c:x val="8.3429875613374421E-2"/>
                  <c:y val="-7.9051229084589628E-2"/>
                </c:manualLayout>
              </c:layout>
              <c:tx>
                <c:rich>
                  <a:bodyPr/>
                  <a:lstStyle/>
                  <a:p>
                    <a:fld id="{72700A56-0A23-4BAC-8D6F-3D8C7CCC5B5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5"/>
              <c:layout>
                <c:manualLayout>
                  <c:x val="8.9806687207577313E-2"/>
                  <c:y val="-6.211643506155809E-2"/>
                </c:manualLayout>
              </c:layout>
              <c:tx>
                <c:rich>
                  <a:bodyPr/>
                  <a:lstStyle/>
                  <a:p>
                    <a:fld id="{41B21394-30B5-469E-B4D9-FA6966B7EA9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6"/>
              <c:layout>
                <c:manualLayout>
                  <c:x val="9.5434714138993501E-2"/>
                  <c:y val="-5.6179108840469519E-2"/>
                </c:manualLayout>
              </c:layout>
              <c:tx>
                <c:rich>
                  <a:bodyPr/>
                  <a:lstStyle/>
                  <a:p>
                    <a:fld id="{63BE7227-57F4-4C1C-96A2-81A74BDA091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7"/>
              <c:layout>
                <c:manualLayout>
                  <c:x val="9.6922182821118988E-2"/>
                  <c:y val="-3.9823407996330613E-2"/>
                </c:manualLayout>
              </c:layout>
              <c:tx>
                <c:rich>
                  <a:bodyPr/>
                  <a:lstStyle/>
                  <a:p>
                    <a:fld id="{BCE9AA2A-00F0-48BE-BCF5-F7A68B634C6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8"/>
              <c:layout>
                <c:manualLayout>
                  <c:x val="9.7314814814814729E-2"/>
                  <c:y val="-3.7659710011976655E-2"/>
                </c:manualLayout>
              </c:layout>
              <c:tx>
                <c:rich>
                  <a:bodyPr/>
                  <a:lstStyle/>
                  <a:p>
                    <a:fld id="{A99D4DD2-4AD0-4559-8EED-DCC322A5C7B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50800" cap="rnd">
              <a:solidFill>
                <a:schemeClr val="bg1"/>
              </a:solidFill>
              <a:round/>
              <a:headEnd type="oval" w="lg" len="lg"/>
              <a:tailEnd type="stealth" w="lg" len="lg"/>
            </a:ln>
            <a:effectLst/>
          </c:spPr>
          <c:marker>
            <c:symbol val="none"/>
          </c:marker>
          <c:xVal>
            <c:numRef>
              <c:f>'TABLERO DE INDICADORES'!$F$34:$G$34</c:f>
              <c:numCache>
                <c:formatCode>General</c:formatCode>
                <c:ptCount val="2"/>
                <c:pt idx="0">
                  <c:v>0</c:v>
                </c:pt>
                <c:pt idx="1">
                  <c:v>-1</c:v>
                </c:pt>
              </c:numCache>
            </c:numRef>
          </c:xVal>
          <c:yVal>
            <c:numRef>
              <c:f>'TABLERO DE INDICADORES'!$H$34:$I$34</c:f>
              <c:numCache>
                <c:formatCode>General</c:formatCode>
                <c:ptCount val="2"/>
                <c:pt idx="0">
                  <c:v>0</c:v>
                </c:pt>
                <c:pt idx="1">
                  <c:v>0</c:v>
                </c:pt>
              </c:numCache>
            </c:numRef>
          </c:yVal>
          <c:smooth val="1"/>
        </c:ser>
        <c:ser>
          <c:idx val="2"/>
          <c:order val="2"/>
          <c:tx>
            <c:strRef>
              <c:f>'TABLERO DE INDICADORES'!$K$23</c:f>
              <c:strCache>
                <c:ptCount val="1"/>
                <c:pt idx="0">
                  <c:v>PUNTOS 2</c:v>
                </c:pt>
              </c:strCache>
            </c:strRef>
          </c:tx>
          <c:spPr>
            <a:ln w="50800" cap="rnd">
              <a:solidFill>
                <a:srgbClr val="0DE8F3"/>
              </a:solidFill>
              <a:round/>
              <a:headEnd type="diamond"/>
              <a:tailEnd type="arrow"/>
            </a:ln>
            <a:effectLst/>
          </c:spPr>
          <c:marker>
            <c:symbol val="none"/>
          </c:marker>
          <c:xVal>
            <c:numRef>
              <c:f>'TABLERO DE INDICADORES'!$J$34:$K$34</c:f>
              <c:numCache>
                <c:formatCode>General</c:formatCode>
                <c:ptCount val="2"/>
                <c:pt idx="0">
                  <c:v>0</c:v>
                </c:pt>
                <c:pt idx="1">
                  <c:v>-1</c:v>
                </c:pt>
              </c:numCache>
            </c:numRef>
          </c:xVal>
          <c:yVal>
            <c:numRef>
              <c:f>'TABLERO DE INDICADORES'!$L$34:$M$34</c:f>
              <c:numCache>
                <c:formatCode>General</c:formatCode>
                <c:ptCount val="2"/>
                <c:pt idx="0">
                  <c:v>0</c:v>
                </c:pt>
                <c:pt idx="1">
                  <c:v>0</c:v>
                </c:pt>
              </c:numCache>
            </c:numRef>
          </c:yVal>
          <c:smooth val="1"/>
        </c:ser>
        <c:dLbls>
          <c:showLegendKey val="0"/>
          <c:showVal val="0"/>
          <c:showCatName val="0"/>
          <c:showSerName val="0"/>
          <c:showPercent val="0"/>
          <c:showBubbleSize val="0"/>
        </c:dLbls>
        <c:axId val="-1746416064"/>
        <c:axId val="-1746417696"/>
      </c:scatterChart>
      <c:valAx>
        <c:axId val="-1746417696"/>
        <c:scaling>
          <c:orientation val="minMax"/>
          <c:max val="1"/>
          <c:min val="-1"/>
        </c:scaling>
        <c:delete val="1"/>
        <c:axPos val="l"/>
        <c:numFmt formatCode="General" sourceLinked="1"/>
        <c:majorTickMark val="out"/>
        <c:minorTickMark val="none"/>
        <c:tickLblPos val="nextTo"/>
        <c:crossAx val="-1746416064"/>
        <c:crosses val="autoZero"/>
        <c:crossBetween val="midCat"/>
      </c:valAx>
      <c:valAx>
        <c:axId val="-1746416064"/>
        <c:scaling>
          <c:orientation val="minMax"/>
          <c:max val="1"/>
          <c:min val="-1"/>
        </c:scaling>
        <c:delete val="1"/>
        <c:axPos val="b"/>
        <c:numFmt formatCode="General" sourceLinked="1"/>
        <c:majorTickMark val="out"/>
        <c:minorTickMark val="none"/>
        <c:tickLblPos val="nextTo"/>
        <c:crossAx val="-1746417696"/>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266700</xdr:colOff>
      <xdr:row>1</xdr:row>
      <xdr:rowOff>47625</xdr:rowOff>
    </xdr:from>
    <xdr:to>
      <xdr:col>1</xdr:col>
      <xdr:colOff>57150</xdr:colOff>
      <xdr:row>2</xdr:row>
      <xdr:rowOff>333231</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238125"/>
          <a:ext cx="1476375" cy="666606"/>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0.48369</cdr:x>
      <cdr:y>0.29965</cdr:y>
    </cdr:from>
    <cdr:to>
      <cdr:x>0.675</cdr:x>
      <cdr:y>0.49648</cdr:y>
    </cdr:to>
    <cdr:sp macro="" textlink="'TABLERO DE INDICADORES'!$B$33">
      <cdr:nvSpPr>
        <cdr:cNvPr id="3" name="Conector 1"/>
        <cdr:cNvSpPr/>
      </cdr:nvSpPr>
      <cdr:spPr>
        <a:xfrm xmlns:a="http://schemas.openxmlformats.org/drawingml/2006/main">
          <a:off x="2369086" y="1175936"/>
          <a:ext cx="937030" cy="772420"/>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40806BD4-9B80-4000-BA0A-6BEB62865ED3}"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12%</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0.51721</cdr:x>
      <cdr:y>0.33311</cdr:y>
    </cdr:from>
    <cdr:to>
      <cdr:x>0.70852</cdr:x>
      <cdr:y>0.52994</cdr:y>
    </cdr:to>
    <cdr:sp macro="" textlink="'TABLERO DE INDICADORES'!$B$34">
      <cdr:nvSpPr>
        <cdr:cNvPr id="3" name="Conector 1"/>
        <cdr:cNvSpPr/>
      </cdr:nvSpPr>
      <cdr:spPr>
        <a:xfrm xmlns:a="http://schemas.openxmlformats.org/drawingml/2006/main">
          <a:off x="2626467" y="1307209"/>
          <a:ext cx="971495" cy="772420"/>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0924F369-7D64-48FD-B2BE-56624B4D3E4A}"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0%</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0.47111</cdr:x>
      <cdr:y>0.31207</cdr:y>
    </cdr:from>
    <cdr:to>
      <cdr:x>0.69814</cdr:x>
      <cdr:y>0.5089</cdr:y>
    </cdr:to>
    <cdr:sp macro="" textlink="'TABLERO DE INDICADORES'!$B$35">
      <cdr:nvSpPr>
        <cdr:cNvPr id="3" name="Conector 1"/>
        <cdr:cNvSpPr/>
      </cdr:nvSpPr>
      <cdr:spPr>
        <a:xfrm xmlns:a="http://schemas.openxmlformats.org/drawingml/2006/main">
          <a:off x="2307493" y="1224647"/>
          <a:ext cx="1111982" cy="772420"/>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A9091AEB-EE06-4254-B69B-B94A43D676BF}"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0%</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0.27816</cdr:x>
      <cdr:y>0.39487</cdr:y>
    </cdr:from>
    <cdr:to>
      <cdr:x>0.46947</cdr:x>
      <cdr:y>0.5917</cdr:y>
    </cdr:to>
    <cdr:sp macro="" textlink="'TABLERO DE INDICADORES'!$B$36">
      <cdr:nvSpPr>
        <cdr:cNvPr id="3" name="Conector 1"/>
        <cdr:cNvSpPr/>
      </cdr:nvSpPr>
      <cdr:spPr>
        <a:xfrm xmlns:a="http://schemas.openxmlformats.org/drawingml/2006/main">
          <a:off x="1412542" y="1549597"/>
          <a:ext cx="971494" cy="772420"/>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5C4ECE40-4AC1-46B5-86C7-F1BA80A30E30}"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11%</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dr:relSizeAnchor xmlns:cdr="http://schemas.openxmlformats.org/drawingml/2006/chartDrawing">
    <cdr:from>
      <cdr:x>0.38336</cdr:x>
      <cdr:y>0.78964</cdr:y>
    </cdr:from>
    <cdr:to>
      <cdr:x>0.59725</cdr:x>
      <cdr:y>0.98139</cdr:y>
    </cdr:to>
    <cdr:sp macro="" textlink="'2022'!$G$34">
      <cdr:nvSpPr>
        <cdr:cNvPr id="4" name="Hexágono 3"/>
        <cdr:cNvSpPr/>
      </cdr:nvSpPr>
      <cdr:spPr>
        <a:xfrm xmlns:a="http://schemas.openxmlformats.org/drawingml/2006/main">
          <a:off x="1946275" y="3098800"/>
          <a:ext cx="1085850" cy="752475"/>
        </a:xfrm>
        <a:prstGeom xmlns:a="http://schemas.openxmlformats.org/drawingml/2006/main" prst="hexagon">
          <a:avLst/>
        </a:prstGeom>
        <a:noFill xmlns:a="http://schemas.openxmlformats.org/drawingml/2006/main"/>
        <a:ln xmlns:a="http://schemas.openxmlformats.org/drawingml/2006/main" w="28575">
          <a:solidFill>
            <a:srgbClr val="00FF00"/>
          </a:solidFill>
          <a:prstDash val="sysDot"/>
        </a:ln>
        <a:effectLst xmlns:a="http://schemas.openxmlformats.org/drawingml/2006/main">
          <a:glow rad="101600">
            <a:schemeClr val="accent6">
              <a:satMod val="175000"/>
              <a:alpha val="40000"/>
            </a:schemeClr>
          </a:glow>
        </a:effec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Overflow="clip" horzOverflow="clip"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indent="0" algn="ctr"/>
          <a:fld id="{5CDD726B-1146-44CA-A8C1-A13AA8E9651B}"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91%</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cdr:txBody>
    </cdr:sp>
  </cdr:relSizeAnchor>
</c:userShapes>
</file>

<file path=xl/drawings/drawing14.xml><?xml version="1.0" encoding="utf-8"?>
<c:userShapes xmlns:c="http://schemas.openxmlformats.org/drawingml/2006/chart">
  <cdr:relSizeAnchor xmlns:cdr="http://schemas.openxmlformats.org/drawingml/2006/chartDrawing">
    <cdr:from>
      <cdr:x>0.38182</cdr:x>
      <cdr:y>0.25276</cdr:y>
    </cdr:from>
    <cdr:to>
      <cdr:x>0.57313</cdr:x>
      <cdr:y>0.44959</cdr:y>
    </cdr:to>
    <cdr:sp macro="" textlink="'TABLERO DE INDICADORES'!$B$37">
      <cdr:nvSpPr>
        <cdr:cNvPr id="3" name="Conector 1"/>
        <cdr:cNvSpPr/>
      </cdr:nvSpPr>
      <cdr:spPr>
        <a:xfrm xmlns:a="http://schemas.openxmlformats.org/drawingml/2006/main">
          <a:off x="1865297" y="991889"/>
          <a:ext cx="934600" cy="772420"/>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BC19ED56-986C-47FE-A6F5-2B4AD336F195}"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28%</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323849</xdr:colOff>
      <xdr:row>10</xdr:row>
      <xdr:rowOff>180975</xdr:rowOff>
    </xdr:from>
    <xdr:to>
      <xdr:col>5</xdr:col>
      <xdr:colOff>85724</xdr:colOff>
      <xdr:row>12</xdr:row>
      <xdr:rowOff>76200</xdr:rowOff>
    </xdr:to>
    <xdr:sp macro="" textlink="">
      <xdr:nvSpPr>
        <xdr:cNvPr id="49" name="CuadroTexto 48"/>
        <xdr:cNvSpPr txBox="1"/>
      </xdr:nvSpPr>
      <xdr:spPr>
        <a:xfrm>
          <a:off x="3848099" y="1981200"/>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i="0" u="none" strike="noStrike" kern="1200" baseline="0">
              <a:solidFill>
                <a:sysClr val="window" lastClr="FFFFFF"/>
              </a:solidFill>
              <a:latin typeface="+mn-lt"/>
              <a:ea typeface="+mn-ea"/>
              <a:cs typeface="+mn-cs"/>
            </a:rPr>
            <a:t>100</a:t>
          </a:r>
          <a:r>
            <a:rPr lang="es-CO" sz="1100" b="1">
              <a:solidFill>
                <a:schemeClr val="bg1"/>
              </a:solidFill>
            </a:rPr>
            <a:t>%</a:t>
          </a:r>
        </a:p>
      </xdr:txBody>
    </xdr:sp>
    <xdr:clientData/>
  </xdr:twoCellAnchor>
  <xdr:twoCellAnchor>
    <xdr:from>
      <xdr:col>0</xdr:col>
      <xdr:colOff>0</xdr:colOff>
      <xdr:row>1</xdr:row>
      <xdr:rowOff>0</xdr:rowOff>
    </xdr:from>
    <xdr:to>
      <xdr:col>6</xdr:col>
      <xdr:colOff>219072</xdr:colOff>
      <xdr:row>21</xdr:row>
      <xdr:rowOff>190499</xdr:rowOff>
    </xdr:to>
    <xdr:grpSp>
      <xdr:nvGrpSpPr>
        <xdr:cNvPr id="12" name="Grupo 11"/>
        <xdr:cNvGrpSpPr/>
      </xdr:nvGrpSpPr>
      <xdr:grpSpPr>
        <a:xfrm>
          <a:off x="0" y="84667"/>
          <a:ext cx="5002739" cy="4000499"/>
          <a:chOff x="0" y="85725"/>
          <a:chExt cx="5000622" cy="4000499"/>
        </a:xfrm>
      </xdr:grpSpPr>
      <xdr:grpSp>
        <xdr:nvGrpSpPr>
          <xdr:cNvPr id="9" name="Grupo 8"/>
          <xdr:cNvGrpSpPr/>
        </xdr:nvGrpSpPr>
        <xdr:grpSpPr>
          <a:xfrm>
            <a:off x="0" y="85725"/>
            <a:ext cx="5000622" cy="4000499"/>
            <a:chOff x="0" y="85725"/>
            <a:chExt cx="5000622" cy="4000499"/>
          </a:xfrm>
        </xdr:grpSpPr>
        <xdr:grpSp>
          <xdr:nvGrpSpPr>
            <xdr:cNvPr id="53" name="Grupo 52"/>
            <xdr:cNvGrpSpPr/>
          </xdr:nvGrpSpPr>
          <xdr:grpSpPr>
            <a:xfrm>
              <a:off x="0" y="85725"/>
              <a:ext cx="5000622" cy="4000499"/>
              <a:chOff x="0" y="85725"/>
              <a:chExt cx="5000622" cy="4000499"/>
            </a:xfrm>
          </xdr:grpSpPr>
          <xdr:grpSp>
            <xdr:nvGrpSpPr>
              <xdr:cNvPr id="6" name="Grupo 5"/>
              <xdr:cNvGrpSpPr/>
            </xdr:nvGrpSpPr>
            <xdr:grpSpPr>
              <a:xfrm>
                <a:off x="0" y="85725"/>
                <a:ext cx="5000622" cy="4000499"/>
                <a:chOff x="1947014" y="123305"/>
                <a:chExt cx="5395545" cy="4073327"/>
              </a:xfrm>
            </xdr:grpSpPr>
            <xdr:graphicFrame macro="">
              <xdr:nvGraphicFramePr>
                <xdr:cNvPr id="2" name="Gráfico 1"/>
                <xdr:cNvGraphicFramePr/>
              </xdr:nvGraphicFramePr>
              <xdr:xfrm>
                <a:off x="1947014" y="123305"/>
                <a:ext cx="5395545" cy="4073327"/>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CuadroTexto 2"/>
                <xdr:cNvSpPr txBox="1"/>
              </xdr:nvSpPr>
              <xdr:spPr>
                <a:xfrm>
                  <a:off x="3561780" y="1614904"/>
                  <a:ext cx="1047774" cy="78648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GERENCIA</a:t>
                  </a:r>
                </a:p>
              </xdr:txBody>
            </xdr:sp>
          </xdr:grpSp>
          <xdr:sp macro="" textlink="'2022'!G9:G10">
            <xdr:nvSpPr>
              <xdr:cNvPr id="4" name="Hexágono 3"/>
              <xdr:cNvSpPr/>
            </xdr:nvSpPr>
            <xdr:spPr>
              <a:xfrm>
                <a:off x="2019300" y="3171825"/>
                <a:ext cx="99060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6096B5D-88A2-4822-8D30-F48F6392B3AE}"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cs typeface="Arial"/>
                  </a:rPr>
                  <a:pPr algn="ctr"/>
                  <a:t>95%</a:t>
                </a:fld>
                <a:endParaRPr lang="es-CO" sz="1100" b="1"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endParaRPr>
              </a:p>
            </xdr:txBody>
          </xdr:sp>
          <xdr:sp macro="" textlink="$C$26">
            <xdr:nvSpPr>
              <xdr:cNvPr id="50" name="Conector 49"/>
              <xdr:cNvSpPr/>
            </xdr:nvSpPr>
            <xdr:spPr>
              <a:xfrm>
                <a:off x="3598342" y="1938866"/>
                <a:ext cx="1116868"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fld id="{8A79A984-528D-4BB9-82D2-710BF23CD333}"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cs typeface="Arial"/>
                  </a:rPr>
                  <a:pPr/>
                  <a:t>106%</a:t>
                </a:fld>
                <a:endParaRPr lang="es-CO" sz="1600" b="1"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endParaRPr>
              </a:p>
            </xdr:txBody>
          </xdr:sp>
        </xdr:grpSp>
        <xdr:cxnSp macro="">
          <xdr:nvCxnSpPr>
            <xdr:cNvPr id="57" name="Conector recto de flecha 56"/>
            <xdr:cNvCxnSpPr/>
          </xdr:nvCxnSpPr>
          <xdr:spPr>
            <a:xfrm>
              <a:off x="104775" y="3276600"/>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9" name="Conector recto de flecha 58"/>
            <xdr:cNvCxnSpPr/>
          </xdr:nvCxnSpPr>
          <xdr:spPr>
            <a:xfrm>
              <a:off x="114300" y="3781425"/>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0" name="CuadroTexto 59"/>
            <xdr:cNvSpPr txBox="1"/>
          </xdr:nvSpPr>
          <xdr:spPr>
            <a:xfrm>
              <a:off x="304800" y="3067050"/>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61" name="CuadroTexto 60"/>
            <xdr:cNvSpPr txBox="1"/>
          </xdr:nvSpPr>
          <xdr:spPr>
            <a:xfrm>
              <a:off x="257175" y="3552825"/>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grpSp>
      <xdr:sp macro="" textlink="">
        <xdr:nvSpPr>
          <xdr:cNvPr id="62" name="CuadroTexto 61"/>
          <xdr:cNvSpPr txBox="1"/>
        </xdr:nvSpPr>
        <xdr:spPr>
          <a:xfrm>
            <a:off x="285750" y="2705100"/>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clientData/>
  </xdr:twoCellAnchor>
  <xdr:twoCellAnchor>
    <xdr:from>
      <xdr:col>6</xdr:col>
      <xdr:colOff>590550</xdr:colOff>
      <xdr:row>1</xdr:row>
      <xdr:rowOff>47625</xdr:rowOff>
    </xdr:from>
    <xdr:to>
      <xdr:col>14</xdr:col>
      <xdr:colOff>447675</xdr:colOff>
      <xdr:row>21</xdr:row>
      <xdr:rowOff>161924</xdr:rowOff>
    </xdr:to>
    <xdr:grpSp>
      <xdr:nvGrpSpPr>
        <xdr:cNvPr id="18" name="Grupo 17"/>
        <xdr:cNvGrpSpPr/>
      </xdr:nvGrpSpPr>
      <xdr:grpSpPr>
        <a:xfrm>
          <a:off x="5374217" y="132292"/>
          <a:ext cx="4894791" cy="3924299"/>
          <a:chOff x="5372100" y="133350"/>
          <a:chExt cx="4895850" cy="3924299"/>
        </a:xfrm>
      </xdr:grpSpPr>
      <xdr:grpSp>
        <xdr:nvGrpSpPr>
          <xdr:cNvPr id="54" name="Grupo 53"/>
          <xdr:cNvGrpSpPr/>
        </xdr:nvGrpSpPr>
        <xdr:grpSpPr>
          <a:xfrm>
            <a:off x="5372100" y="133350"/>
            <a:ext cx="4895850" cy="3924299"/>
            <a:chOff x="5362575" y="171450"/>
            <a:chExt cx="4895850" cy="3924299"/>
          </a:xfrm>
        </xdr:grpSpPr>
        <xdr:grpSp>
          <xdr:nvGrpSpPr>
            <xdr:cNvPr id="5" name="Grupo 4"/>
            <xdr:cNvGrpSpPr/>
          </xdr:nvGrpSpPr>
          <xdr:grpSpPr>
            <a:xfrm>
              <a:off x="5362575" y="171450"/>
              <a:ext cx="4895850" cy="3924299"/>
              <a:chOff x="1802421" y="-623471"/>
              <a:chExt cx="5476875" cy="3995738"/>
            </a:xfrm>
          </xdr:grpSpPr>
          <xdr:graphicFrame macro="">
            <xdr:nvGraphicFramePr>
              <xdr:cNvPr id="7" name="Gráfico 6"/>
              <xdr:cNvGraphicFramePr/>
            </xdr:nvGraphicFramePr>
            <xdr:xfrm>
              <a:off x="1802421" y="-623471"/>
              <a:ext cx="5476875" cy="3995738"/>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8" name="CuadroTexto 7"/>
              <xdr:cNvSpPr txBox="1"/>
            </xdr:nvSpPr>
            <xdr:spPr>
              <a:xfrm>
                <a:off x="3344322" y="1530551"/>
                <a:ext cx="2409825" cy="80398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SISTEMA INTEGRADO DE GESTIÓN</a:t>
                </a:r>
              </a:p>
            </xdr:txBody>
          </xdr:sp>
        </xdr:grpSp>
        <xdr:sp macro="" textlink="'2022'!G11:G13">
          <xdr:nvSpPr>
            <xdr:cNvPr id="39" name="Hexágono 38"/>
            <xdr:cNvSpPr/>
          </xdr:nvSpPr>
          <xdr:spPr>
            <a:xfrm>
              <a:off x="7305675" y="3114675"/>
              <a:ext cx="99060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6A77500-6E1A-4155-AB21-0F75D47AEAE1}"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92%</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sp macro="" textlink="$C$27">
          <xdr:nvSpPr>
            <xdr:cNvPr id="51" name="Conector 50"/>
            <xdr:cNvSpPr/>
          </xdr:nvSpPr>
          <xdr:spPr>
            <a:xfrm>
              <a:off x="5701551" y="1771650"/>
              <a:ext cx="1009650"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9833DFBE-DF40-4688-AD9C-41743040904F}"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0%</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grpSp>
        <xdr:nvGrpSpPr>
          <xdr:cNvPr id="70" name="Grupo 69"/>
          <xdr:cNvGrpSpPr/>
        </xdr:nvGrpSpPr>
        <xdr:grpSpPr>
          <a:xfrm>
            <a:off x="5448300" y="2714625"/>
            <a:ext cx="1162050" cy="1285875"/>
            <a:chOff x="5448300" y="2714625"/>
            <a:chExt cx="1162050" cy="1285875"/>
          </a:xfrm>
        </xdr:grpSpPr>
        <xdr:grpSp>
          <xdr:nvGrpSpPr>
            <xdr:cNvPr id="68" name="Grupo 67"/>
            <xdr:cNvGrpSpPr/>
          </xdr:nvGrpSpPr>
          <xdr:grpSpPr>
            <a:xfrm>
              <a:off x="5476875" y="2714625"/>
              <a:ext cx="1133475" cy="1285875"/>
              <a:chOff x="5476875" y="2543175"/>
              <a:chExt cx="1133475" cy="1285875"/>
            </a:xfrm>
          </xdr:grpSpPr>
          <xdr:cxnSp macro="">
            <xdr:nvCxnSpPr>
              <xdr:cNvPr id="58" name="Conector recto de flecha 57"/>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4" name="Conector recto de flecha 63"/>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5" name="CuadroTexto 64"/>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66" name="CuadroTexto 65"/>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67" name="CuadroTexto 66"/>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69" name="Hexágono 68"/>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grpSp>
    <xdr:clientData/>
  </xdr:twoCellAnchor>
  <xdr:twoCellAnchor>
    <xdr:from>
      <xdr:col>14</xdr:col>
      <xdr:colOff>714375</xdr:colOff>
      <xdr:row>1</xdr:row>
      <xdr:rowOff>57150</xdr:rowOff>
    </xdr:from>
    <xdr:to>
      <xdr:col>21</xdr:col>
      <xdr:colOff>457200</xdr:colOff>
      <xdr:row>21</xdr:row>
      <xdr:rowOff>171450</xdr:rowOff>
    </xdr:to>
    <xdr:grpSp>
      <xdr:nvGrpSpPr>
        <xdr:cNvPr id="45" name="Grupo 44"/>
        <xdr:cNvGrpSpPr/>
      </xdr:nvGrpSpPr>
      <xdr:grpSpPr>
        <a:xfrm>
          <a:off x="10535708" y="141817"/>
          <a:ext cx="5076825" cy="3924300"/>
          <a:chOff x="10534650" y="142875"/>
          <a:chExt cx="5076825" cy="3924300"/>
        </a:xfrm>
      </xdr:grpSpPr>
      <xdr:graphicFrame macro="">
        <xdr:nvGraphicFramePr>
          <xdr:cNvPr id="13" name="Gráfico 12"/>
          <xdr:cNvGraphicFramePr/>
        </xdr:nvGraphicFramePr>
        <xdr:xfrm>
          <a:off x="10534650" y="142875"/>
          <a:ext cx="5076825" cy="3924000"/>
        </xdr:xfrm>
        <a:graphic>
          <a:graphicData uri="http://schemas.openxmlformats.org/drawingml/2006/chart">
            <c:chart xmlns:c="http://schemas.openxmlformats.org/drawingml/2006/chart" xmlns:r="http://schemas.openxmlformats.org/officeDocument/2006/relationships" r:id="rId3"/>
          </a:graphicData>
        </a:graphic>
      </xdr:graphicFrame>
      <xdr:grpSp>
        <xdr:nvGrpSpPr>
          <xdr:cNvPr id="44" name="Grupo 43"/>
          <xdr:cNvGrpSpPr/>
        </xdr:nvGrpSpPr>
        <xdr:grpSpPr>
          <a:xfrm>
            <a:off x="10620375" y="1704975"/>
            <a:ext cx="4914900" cy="2362200"/>
            <a:chOff x="10620375" y="1704975"/>
            <a:chExt cx="4914900" cy="2362200"/>
          </a:xfrm>
        </xdr:grpSpPr>
        <xdr:sp macro="" textlink="">
          <xdr:nvSpPr>
            <xdr:cNvPr id="14" name="CuadroTexto 13"/>
            <xdr:cNvSpPr txBox="1"/>
          </xdr:nvSpPr>
          <xdr:spPr>
            <a:xfrm>
              <a:off x="11765659" y="2229641"/>
              <a:ext cx="2569465" cy="78955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JURÍDICA (JU)</a:t>
              </a:r>
            </a:p>
          </xdr:txBody>
        </xdr:sp>
        <xdr:sp macro="" textlink="'2022'!G16:G16">
          <xdr:nvSpPr>
            <xdr:cNvPr id="41" name="Hexágono 40"/>
            <xdr:cNvSpPr/>
          </xdr:nvSpPr>
          <xdr:spPr>
            <a:xfrm>
              <a:off x="12534900" y="3105150"/>
              <a:ext cx="108585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B4148D8-8376-4592-B37D-018F14F0ADAF}"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100%</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sp macro="" textlink="$C$29">
          <xdr:nvSpPr>
            <xdr:cNvPr id="52" name="Conector 51"/>
            <xdr:cNvSpPr/>
          </xdr:nvSpPr>
          <xdr:spPr>
            <a:xfrm>
              <a:off x="14401800" y="1704975"/>
              <a:ext cx="113347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EAE2B962-A50D-46A9-9BE9-2D6756526CD5}"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100%</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nvGrpSpPr>
            <xdr:cNvPr id="71" name="Grupo 70"/>
            <xdr:cNvGrpSpPr/>
          </xdr:nvGrpSpPr>
          <xdr:grpSpPr>
            <a:xfrm>
              <a:off x="10620375" y="2781300"/>
              <a:ext cx="1162050" cy="1285875"/>
              <a:chOff x="5448300" y="2714625"/>
              <a:chExt cx="1162050" cy="1285875"/>
            </a:xfrm>
          </xdr:grpSpPr>
          <xdr:grpSp>
            <xdr:nvGrpSpPr>
              <xdr:cNvPr id="72" name="Grupo 71"/>
              <xdr:cNvGrpSpPr/>
            </xdr:nvGrpSpPr>
            <xdr:grpSpPr>
              <a:xfrm>
                <a:off x="5476875" y="2714625"/>
                <a:ext cx="1133475" cy="1285875"/>
                <a:chOff x="5476875" y="2543175"/>
                <a:chExt cx="1133475" cy="1285875"/>
              </a:xfrm>
            </xdr:grpSpPr>
            <xdr:cxnSp macro="">
              <xdr:nvCxnSpPr>
                <xdr:cNvPr id="74" name="Conector recto de flecha 73"/>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5" name="Conector recto de flecha 74"/>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6" name="CuadroTexto 75"/>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77" name="CuadroTexto 76"/>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78" name="CuadroTexto 77"/>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73" name="Hexágono 72"/>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grpSp>
    </xdr:grpSp>
    <xdr:clientData/>
  </xdr:twoCellAnchor>
  <xdr:twoCellAnchor>
    <xdr:from>
      <xdr:col>13</xdr:col>
      <xdr:colOff>428625</xdr:colOff>
      <xdr:row>23</xdr:row>
      <xdr:rowOff>0</xdr:rowOff>
    </xdr:from>
    <xdr:to>
      <xdr:col>20</xdr:col>
      <xdr:colOff>171450</xdr:colOff>
      <xdr:row>41</xdr:row>
      <xdr:rowOff>114300</xdr:rowOff>
    </xdr:to>
    <xdr:grpSp>
      <xdr:nvGrpSpPr>
        <xdr:cNvPr id="55" name="Grupo 54"/>
        <xdr:cNvGrpSpPr/>
      </xdr:nvGrpSpPr>
      <xdr:grpSpPr>
        <a:xfrm>
          <a:off x="9487958" y="4286250"/>
          <a:ext cx="5076825" cy="3945467"/>
          <a:chOff x="9486900" y="4286250"/>
          <a:chExt cx="5076825" cy="3943350"/>
        </a:xfrm>
      </xdr:grpSpPr>
      <xdr:graphicFrame macro="">
        <xdr:nvGraphicFramePr>
          <xdr:cNvPr id="10" name="Gráfico 9"/>
          <xdr:cNvGraphicFramePr/>
        </xdr:nvGraphicFramePr>
        <xdr:xfrm>
          <a:off x="9486900" y="4286250"/>
          <a:ext cx="5076825" cy="3933525"/>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1" name="CuadroTexto 10"/>
          <xdr:cNvSpPr txBox="1"/>
        </xdr:nvSpPr>
        <xdr:spPr>
          <a:xfrm>
            <a:off x="10746485" y="6530281"/>
            <a:ext cx="2569465" cy="868374"/>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DE TECNOLOGÍA E INFORMÁTICA</a:t>
            </a:r>
          </a:p>
        </xdr:txBody>
      </xdr:sp>
      <xdr:sp macro="" textlink="'2022'!G14:G15">
        <xdr:nvSpPr>
          <xdr:cNvPr id="40" name="Hexágono 39"/>
          <xdr:cNvSpPr/>
        </xdr:nvSpPr>
        <xdr:spPr>
          <a:xfrm>
            <a:off x="11496675" y="7419975"/>
            <a:ext cx="108585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571418C-3431-426C-8ED3-919F43A24A88}"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79%</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grpSp>
        <xdr:nvGrpSpPr>
          <xdr:cNvPr id="79" name="Grupo 78"/>
          <xdr:cNvGrpSpPr/>
        </xdr:nvGrpSpPr>
        <xdr:grpSpPr>
          <a:xfrm>
            <a:off x="9525000" y="6943725"/>
            <a:ext cx="1162050" cy="1285875"/>
            <a:chOff x="5448300" y="2714625"/>
            <a:chExt cx="1162050" cy="1285875"/>
          </a:xfrm>
        </xdr:grpSpPr>
        <xdr:grpSp>
          <xdr:nvGrpSpPr>
            <xdr:cNvPr id="80" name="Grupo 79"/>
            <xdr:cNvGrpSpPr/>
          </xdr:nvGrpSpPr>
          <xdr:grpSpPr>
            <a:xfrm>
              <a:off x="5476875" y="2714625"/>
              <a:ext cx="1133475" cy="1285875"/>
              <a:chOff x="5476875" y="2543175"/>
              <a:chExt cx="1133475" cy="1285875"/>
            </a:xfrm>
          </xdr:grpSpPr>
          <xdr:cxnSp macro="">
            <xdr:nvCxnSpPr>
              <xdr:cNvPr id="82" name="Conector recto de flecha 81"/>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3" name="Conector recto de flecha 82"/>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4" name="CuadroTexto 83"/>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85" name="CuadroTexto 84"/>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86" name="CuadroTexto 85"/>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81" name="Hexágono 80"/>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grpSp>
    <xdr:clientData/>
  </xdr:twoCellAnchor>
  <xdr:twoCellAnchor>
    <xdr:from>
      <xdr:col>0</xdr:col>
      <xdr:colOff>0</xdr:colOff>
      <xdr:row>37</xdr:row>
      <xdr:rowOff>180975</xdr:rowOff>
    </xdr:from>
    <xdr:to>
      <xdr:col>6</xdr:col>
      <xdr:colOff>294450</xdr:colOff>
      <xdr:row>58</xdr:row>
      <xdr:rowOff>123825</xdr:rowOff>
    </xdr:to>
    <xdr:grpSp>
      <xdr:nvGrpSpPr>
        <xdr:cNvPr id="63" name="Grupo 62"/>
        <xdr:cNvGrpSpPr/>
      </xdr:nvGrpSpPr>
      <xdr:grpSpPr>
        <a:xfrm>
          <a:off x="0" y="7536392"/>
          <a:ext cx="5078117" cy="3943350"/>
          <a:chOff x="0" y="7534275"/>
          <a:chExt cx="5076000" cy="3943350"/>
        </a:xfrm>
      </xdr:grpSpPr>
      <xdr:grpSp>
        <xdr:nvGrpSpPr>
          <xdr:cNvPr id="56" name="Grupo 55"/>
          <xdr:cNvGrpSpPr/>
        </xdr:nvGrpSpPr>
        <xdr:grpSpPr>
          <a:xfrm>
            <a:off x="0" y="7534275"/>
            <a:ext cx="5076000" cy="3943350"/>
            <a:chOff x="0" y="7534275"/>
            <a:chExt cx="5076000" cy="3943350"/>
          </a:xfrm>
        </xdr:grpSpPr>
        <xdr:grpSp>
          <xdr:nvGrpSpPr>
            <xdr:cNvPr id="15" name="Grupo 14"/>
            <xdr:cNvGrpSpPr/>
          </xdr:nvGrpSpPr>
          <xdr:grpSpPr>
            <a:xfrm>
              <a:off x="0" y="7534275"/>
              <a:ext cx="5076000" cy="3924299"/>
              <a:chOff x="-1445816" y="-856233"/>
              <a:chExt cx="5476875" cy="3995738"/>
            </a:xfrm>
          </xdr:grpSpPr>
          <xdr:graphicFrame macro="">
            <xdr:nvGraphicFramePr>
              <xdr:cNvPr id="16" name="Gráfico 15"/>
              <xdr:cNvGraphicFramePr/>
            </xdr:nvGraphicFramePr>
            <xdr:xfrm>
              <a:off x="-1445816" y="-856233"/>
              <a:ext cx="5476875" cy="3995738"/>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7" name="CuadroTexto 16"/>
              <xdr:cNvSpPr txBox="1"/>
            </xdr:nvSpPr>
            <xdr:spPr>
              <a:xfrm>
                <a:off x="-35599" y="1433568"/>
                <a:ext cx="2771937" cy="803984"/>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JURÍDICA (SEGURIDAD)</a:t>
                </a:r>
              </a:p>
            </xdr:txBody>
          </xdr:sp>
        </xdr:grpSp>
        <xdr:sp macro="" textlink="'2022'!G18:G20">
          <xdr:nvSpPr>
            <xdr:cNvPr id="42" name="Hexágono 41"/>
            <xdr:cNvSpPr/>
          </xdr:nvSpPr>
          <xdr:spPr>
            <a:xfrm>
              <a:off x="1962150" y="10620375"/>
              <a:ext cx="108720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4D23AC4-9FFD-4206-B4B7-B821CE0DC828}"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100%</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grpSp>
          <xdr:nvGrpSpPr>
            <xdr:cNvPr id="89" name="Grupo 88"/>
            <xdr:cNvGrpSpPr/>
          </xdr:nvGrpSpPr>
          <xdr:grpSpPr>
            <a:xfrm>
              <a:off x="57150" y="10191750"/>
              <a:ext cx="1162050" cy="1285875"/>
              <a:chOff x="5448300" y="2714625"/>
              <a:chExt cx="1162050" cy="1285875"/>
            </a:xfrm>
          </xdr:grpSpPr>
          <xdr:grpSp>
            <xdr:nvGrpSpPr>
              <xdr:cNvPr id="90" name="Grupo 89"/>
              <xdr:cNvGrpSpPr/>
            </xdr:nvGrpSpPr>
            <xdr:grpSpPr>
              <a:xfrm>
                <a:off x="5476875" y="2714625"/>
                <a:ext cx="1133475" cy="1285875"/>
                <a:chOff x="5476875" y="2543175"/>
                <a:chExt cx="1133475" cy="1285875"/>
              </a:xfrm>
            </xdr:grpSpPr>
            <xdr:cxnSp macro="">
              <xdr:nvCxnSpPr>
                <xdr:cNvPr id="92" name="Conector recto de flecha 91"/>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3" name="Conector recto de flecha 92"/>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4" name="CuadroTexto 93"/>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95" name="CuadroTexto 94"/>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96" name="CuadroTexto 95"/>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91" name="Hexágono 90"/>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grpSp>
      <xdr:sp macro="" textlink="$C$30">
        <xdr:nvSpPr>
          <xdr:cNvPr id="169" name="Conector 168"/>
          <xdr:cNvSpPr/>
        </xdr:nvSpPr>
        <xdr:spPr>
          <a:xfrm>
            <a:off x="3921676" y="9069917"/>
            <a:ext cx="93662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327C0676-E9F8-452D-B77B-59EE92D3E746}"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75%</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clientData/>
  </xdr:twoCellAnchor>
  <xdr:twoCellAnchor>
    <xdr:from>
      <xdr:col>6</xdr:col>
      <xdr:colOff>628650</xdr:colOff>
      <xdr:row>41</xdr:row>
      <xdr:rowOff>180975</xdr:rowOff>
    </xdr:from>
    <xdr:to>
      <xdr:col>14</xdr:col>
      <xdr:colOff>476250</xdr:colOff>
      <xdr:row>62</xdr:row>
      <xdr:rowOff>133350</xdr:rowOff>
    </xdr:to>
    <xdr:grpSp>
      <xdr:nvGrpSpPr>
        <xdr:cNvPr id="87" name="Grupo 86"/>
        <xdr:cNvGrpSpPr/>
      </xdr:nvGrpSpPr>
      <xdr:grpSpPr>
        <a:xfrm>
          <a:off x="5412317" y="8298392"/>
          <a:ext cx="4885266" cy="3952875"/>
          <a:chOff x="5410200" y="8296275"/>
          <a:chExt cx="4886325" cy="3952875"/>
        </a:xfrm>
      </xdr:grpSpPr>
      <xdr:graphicFrame macro="">
        <xdr:nvGraphicFramePr>
          <xdr:cNvPr id="19" name="Gráfico 18"/>
          <xdr:cNvGraphicFramePr/>
        </xdr:nvGraphicFramePr>
        <xdr:xfrm>
          <a:off x="5410200" y="8296275"/>
          <a:ext cx="4886325" cy="39243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0" name="CuadroTexto 19"/>
          <xdr:cNvSpPr txBox="1"/>
        </xdr:nvSpPr>
        <xdr:spPr>
          <a:xfrm>
            <a:off x="6659192" y="10535613"/>
            <a:ext cx="2473050" cy="789610"/>
          </a:xfrm>
          <a:prstGeom prst="rect">
            <a:avLst/>
          </a:prstGeom>
          <a:solidFill>
            <a:srgbClr val="FFCC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TÉCNICA</a:t>
            </a:r>
          </a:p>
        </xdr:txBody>
      </xdr:sp>
      <xdr:sp macro="" textlink="'2022'!G22:G25">
        <xdr:nvSpPr>
          <xdr:cNvPr id="43" name="Hexágono 42"/>
          <xdr:cNvSpPr/>
        </xdr:nvSpPr>
        <xdr:spPr>
          <a:xfrm>
            <a:off x="7229475" y="11410950"/>
            <a:ext cx="108585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1B38C67-AC81-4F23-95F0-DE16C017592D}"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92%</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grpSp>
        <xdr:nvGrpSpPr>
          <xdr:cNvPr id="97" name="Grupo 96"/>
          <xdr:cNvGrpSpPr/>
        </xdr:nvGrpSpPr>
        <xdr:grpSpPr>
          <a:xfrm>
            <a:off x="5467350" y="10963275"/>
            <a:ext cx="1162050" cy="1285875"/>
            <a:chOff x="5448300" y="2714625"/>
            <a:chExt cx="1162050" cy="1285875"/>
          </a:xfrm>
        </xdr:grpSpPr>
        <xdr:grpSp>
          <xdr:nvGrpSpPr>
            <xdr:cNvPr id="98" name="Grupo 97"/>
            <xdr:cNvGrpSpPr/>
          </xdr:nvGrpSpPr>
          <xdr:grpSpPr>
            <a:xfrm>
              <a:off x="5476875" y="2714625"/>
              <a:ext cx="1133475" cy="1285875"/>
              <a:chOff x="5476875" y="2543175"/>
              <a:chExt cx="1133475" cy="1285875"/>
            </a:xfrm>
          </xdr:grpSpPr>
          <xdr:cxnSp macro="">
            <xdr:nvCxnSpPr>
              <xdr:cNvPr id="100" name="Conector recto de flecha 99"/>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1" name="Conector recto de flecha 100"/>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2" name="CuadroTexto 101"/>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103" name="CuadroTexto 102"/>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104" name="CuadroTexto 103"/>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99" name="Hexágono 98"/>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sp macro="" textlink="$C$31">
        <xdr:nvSpPr>
          <xdr:cNvPr id="166" name="Conector 165"/>
          <xdr:cNvSpPr/>
        </xdr:nvSpPr>
        <xdr:spPr>
          <a:xfrm>
            <a:off x="9142127" y="9709150"/>
            <a:ext cx="93662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30B29AFF-ACDA-4D0C-A8DD-2ECF6CC98055}"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98%</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clientData/>
  </xdr:twoCellAnchor>
  <xdr:twoCellAnchor>
    <xdr:from>
      <xdr:col>0</xdr:col>
      <xdr:colOff>0</xdr:colOff>
      <xdr:row>59</xdr:row>
      <xdr:rowOff>161925</xdr:rowOff>
    </xdr:from>
    <xdr:to>
      <xdr:col>6</xdr:col>
      <xdr:colOff>294450</xdr:colOff>
      <xdr:row>80</xdr:row>
      <xdr:rowOff>114300</xdr:rowOff>
    </xdr:to>
    <xdr:grpSp>
      <xdr:nvGrpSpPr>
        <xdr:cNvPr id="88" name="Grupo 87"/>
        <xdr:cNvGrpSpPr/>
      </xdr:nvGrpSpPr>
      <xdr:grpSpPr>
        <a:xfrm>
          <a:off x="0" y="11708342"/>
          <a:ext cx="5078117" cy="3952875"/>
          <a:chOff x="0" y="11706225"/>
          <a:chExt cx="5076000" cy="3952875"/>
        </a:xfrm>
      </xdr:grpSpPr>
      <xdr:grpSp>
        <xdr:nvGrpSpPr>
          <xdr:cNvPr id="128" name="Grupo 127"/>
          <xdr:cNvGrpSpPr/>
        </xdr:nvGrpSpPr>
        <xdr:grpSpPr>
          <a:xfrm>
            <a:off x="0" y="11706225"/>
            <a:ext cx="5076000" cy="3952875"/>
            <a:chOff x="0" y="11715750"/>
            <a:chExt cx="5076000" cy="3952875"/>
          </a:xfrm>
        </xdr:grpSpPr>
        <xdr:grpSp>
          <xdr:nvGrpSpPr>
            <xdr:cNvPr id="121" name="Grupo 120"/>
            <xdr:cNvGrpSpPr/>
          </xdr:nvGrpSpPr>
          <xdr:grpSpPr>
            <a:xfrm>
              <a:off x="0" y="11715750"/>
              <a:ext cx="5076000" cy="3952875"/>
              <a:chOff x="0" y="13449300"/>
              <a:chExt cx="5076000" cy="3952875"/>
            </a:xfrm>
          </xdr:grpSpPr>
          <xdr:grpSp>
            <xdr:nvGrpSpPr>
              <xdr:cNvPr id="21" name="Grupo 20"/>
              <xdr:cNvGrpSpPr/>
            </xdr:nvGrpSpPr>
            <xdr:grpSpPr>
              <a:xfrm>
                <a:off x="0" y="13449300"/>
                <a:ext cx="5076000" cy="3924300"/>
                <a:chOff x="-2278137" y="-3562085"/>
                <a:chExt cx="5476875" cy="3995738"/>
              </a:xfrm>
            </xdr:grpSpPr>
            <xdr:graphicFrame macro="">
              <xdr:nvGraphicFramePr>
                <xdr:cNvPr id="22" name="Gráfico 21"/>
                <xdr:cNvGraphicFramePr/>
              </xdr:nvGraphicFramePr>
              <xdr:xfrm>
                <a:off x="-2278137" y="-3562085"/>
                <a:ext cx="5476875" cy="3995738"/>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23" name="CuadroTexto 22"/>
                <xdr:cNvSpPr txBox="1"/>
              </xdr:nvSpPr>
              <xdr:spPr>
                <a:xfrm>
                  <a:off x="-929573" y="-1291680"/>
                  <a:ext cx="2792488" cy="803984"/>
                </a:xfrm>
                <a:prstGeom prst="rect">
                  <a:avLst/>
                </a:prstGeom>
                <a:solidFill>
                  <a:srgbClr val="FF99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DE</a:t>
                  </a:r>
                  <a:r>
                    <a:rPr lang="es-CO" sz="1200" baseline="0">
                      <a:solidFill>
                        <a:srgbClr val="002060"/>
                      </a:solidFill>
                      <a:latin typeface="Arial Rounded MT Bold" panose="020F0704030504030204" pitchFamily="34" charset="0"/>
                    </a:rPr>
                    <a:t> OPERACIONES</a:t>
                  </a:r>
                  <a:endParaRPr lang="es-CO" sz="1200">
                    <a:solidFill>
                      <a:srgbClr val="002060"/>
                    </a:solidFill>
                    <a:latin typeface="Arial Rounded MT Bold" panose="020F0704030504030204" pitchFamily="34" charset="0"/>
                  </a:endParaRPr>
                </a:p>
              </xdr:txBody>
            </xdr:sp>
          </xdr:grpSp>
          <xdr:grpSp>
            <xdr:nvGrpSpPr>
              <xdr:cNvPr id="105" name="Grupo 104"/>
              <xdr:cNvGrpSpPr/>
            </xdr:nvGrpSpPr>
            <xdr:grpSpPr>
              <a:xfrm>
                <a:off x="66675" y="16116300"/>
                <a:ext cx="1162050" cy="1285875"/>
                <a:chOff x="5448300" y="2714625"/>
                <a:chExt cx="1162050" cy="1285875"/>
              </a:xfrm>
            </xdr:grpSpPr>
            <xdr:grpSp>
              <xdr:nvGrpSpPr>
                <xdr:cNvPr id="106" name="Grupo 105"/>
                <xdr:cNvGrpSpPr/>
              </xdr:nvGrpSpPr>
              <xdr:grpSpPr>
                <a:xfrm>
                  <a:off x="5476875" y="2714625"/>
                  <a:ext cx="1133475" cy="1285875"/>
                  <a:chOff x="5476875" y="2543175"/>
                  <a:chExt cx="1133475" cy="1285875"/>
                </a:xfrm>
              </xdr:grpSpPr>
              <xdr:cxnSp macro="">
                <xdr:nvCxnSpPr>
                  <xdr:cNvPr id="108" name="Conector recto de flecha 107"/>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9" name="Conector recto de flecha 108"/>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0" name="CuadroTexto 109"/>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111" name="CuadroTexto 110"/>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112" name="CuadroTexto 111"/>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107" name="Hexágono 106"/>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grpSp>
        <xdr:sp macro="" textlink="'2022'!G27:G28">
          <xdr:nvSpPr>
            <xdr:cNvPr id="125" name="Hexágono 124"/>
            <xdr:cNvSpPr/>
          </xdr:nvSpPr>
          <xdr:spPr>
            <a:xfrm>
              <a:off x="1905000" y="14801850"/>
              <a:ext cx="108720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A0CD0FF-4CC6-40C7-82B9-B8F5D2AAB9EC}"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94%</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grpSp>
      <xdr:sp macro="" textlink="$C$32">
        <xdr:nvSpPr>
          <xdr:cNvPr id="167" name="Conector 166"/>
          <xdr:cNvSpPr/>
        </xdr:nvSpPr>
        <xdr:spPr>
          <a:xfrm>
            <a:off x="3900518" y="13242925"/>
            <a:ext cx="103822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DFBC4C21-AC11-4FF7-918E-057709CF5CE5}"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100%</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clientData/>
  </xdr:twoCellAnchor>
  <xdr:twoCellAnchor>
    <xdr:from>
      <xdr:col>7</xdr:col>
      <xdr:colOff>0</xdr:colOff>
      <xdr:row>63</xdr:row>
      <xdr:rowOff>57150</xdr:rowOff>
    </xdr:from>
    <xdr:to>
      <xdr:col>14</xdr:col>
      <xdr:colOff>495300</xdr:colOff>
      <xdr:row>83</xdr:row>
      <xdr:rowOff>180975</xdr:rowOff>
    </xdr:to>
    <xdr:grpSp>
      <xdr:nvGrpSpPr>
        <xdr:cNvPr id="124" name="Grupo 123"/>
        <xdr:cNvGrpSpPr/>
      </xdr:nvGrpSpPr>
      <xdr:grpSpPr>
        <a:xfrm>
          <a:off x="5418667" y="12365567"/>
          <a:ext cx="4897966" cy="3933825"/>
          <a:chOff x="5419725" y="12363450"/>
          <a:chExt cx="4895850" cy="3933825"/>
        </a:xfrm>
      </xdr:grpSpPr>
      <xdr:grpSp>
        <xdr:nvGrpSpPr>
          <xdr:cNvPr id="122" name="Grupo 121"/>
          <xdr:cNvGrpSpPr/>
        </xdr:nvGrpSpPr>
        <xdr:grpSpPr>
          <a:xfrm>
            <a:off x="5419725" y="12363450"/>
            <a:ext cx="4895850" cy="3933825"/>
            <a:chOff x="6953250" y="13449300"/>
            <a:chExt cx="4895850" cy="3933825"/>
          </a:xfrm>
        </xdr:grpSpPr>
        <xdr:grpSp>
          <xdr:nvGrpSpPr>
            <xdr:cNvPr id="24" name="Grupo 23"/>
            <xdr:cNvGrpSpPr/>
          </xdr:nvGrpSpPr>
          <xdr:grpSpPr>
            <a:xfrm>
              <a:off x="6953250" y="13449300"/>
              <a:ext cx="4895850" cy="3924300"/>
              <a:chOff x="-2278137" y="-3562085"/>
              <a:chExt cx="5476875" cy="3995738"/>
            </a:xfrm>
          </xdr:grpSpPr>
          <xdr:graphicFrame macro="">
            <xdr:nvGraphicFramePr>
              <xdr:cNvPr id="25" name="Gráfico 24"/>
              <xdr:cNvGraphicFramePr/>
            </xdr:nvGraphicFramePr>
            <xdr:xfrm>
              <a:off x="-2278137" y="-3562085"/>
              <a:ext cx="5476875" cy="3995738"/>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26" name="CuadroTexto 25"/>
              <xdr:cNvSpPr txBox="1"/>
            </xdr:nvSpPr>
            <xdr:spPr>
              <a:xfrm>
                <a:off x="-929573" y="-1272284"/>
                <a:ext cx="2792488" cy="803984"/>
              </a:xfrm>
              <a:prstGeom prst="rect">
                <a:avLst/>
              </a:prstGeom>
              <a:solidFill>
                <a:srgbClr val="CC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ADMINISTRATIVA (GH)</a:t>
                </a:r>
              </a:p>
            </xdr:txBody>
          </xdr:sp>
        </xdr:grpSp>
        <xdr:grpSp>
          <xdr:nvGrpSpPr>
            <xdr:cNvPr id="113" name="Grupo 112"/>
            <xdr:cNvGrpSpPr/>
          </xdr:nvGrpSpPr>
          <xdr:grpSpPr>
            <a:xfrm>
              <a:off x="7019925" y="16097250"/>
              <a:ext cx="1162050" cy="1285875"/>
              <a:chOff x="5448300" y="2714625"/>
              <a:chExt cx="1162050" cy="1285875"/>
            </a:xfrm>
          </xdr:grpSpPr>
          <xdr:grpSp>
            <xdr:nvGrpSpPr>
              <xdr:cNvPr id="114" name="Grupo 113"/>
              <xdr:cNvGrpSpPr/>
            </xdr:nvGrpSpPr>
            <xdr:grpSpPr>
              <a:xfrm>
                <a:off x="5476875" y="2714625"/>
                <a:ext cx="1133475" cy="1285875"/>
                <a:chOff x="5476875" y="2543175"/>
                <a:chExt cx="1133475" cy="1285875"/>
              </a:xfrm>
            </xdr:grpSpPr>
            <xdr:cxnSp macro="">
              <xdr:nvCxnSpPr>
                <xdr:cNvPr id="116" name="Conector recto de flecha 115"/>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7" name="Conector recto de flecha 116"/>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8" name="CuadroTexto 117"/>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119" name="CuadroTexto 118"/>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120" name="CuadroTexto 119"/>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115" name="Hexágono 114"/>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grpSp>
      <xdr:sp macro="" textlink="'2022'!G29:G31">
        <xdr:nvSpPr>
          <xdr:cNvPr id="123" name="Hexágono 122"/>
          <xdr:cNvSpPr/>
        </xdr:nvSpPr>
        <xdr:spPr>
          <a:xfrm>
            <a:off x="7305675" y="15440025"/>
            <a:ext cx="108585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366640B-FDF5-44F7-94F8-55F916585977}"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85%</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sp macro="" textlink="$C$33">
        <xdr:nvSpPr>
          <xdr:cNvPr id="170" name="Conector 169"/>
          <xdr:cNvSpPr/>
        </xdr:nvSpPr>
        <xdr:spPr>
          <a:xfrm>
            <a:off x="7991475" y="13936134"/>
            <a:ext cx="103822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C6CB8F8D-DB1B-403D-A3FA-6157C2C28A89}"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88%</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clientData/>
  </xdr:twoCellAnchor>
  <xdr:twoCellAnchor>
    <xdr:from>
      <xdr:col>0</xdr:col>
      <xdr:colOff>0</xdr:colOff>
      <xdr:row>82</xdr:row>
      <xdr:rowOff>95250</xdr:rowOff>
    </xdr:from>
    <xdr:to>
      <xdr:col>6</xdr:col>
      <xdr:colOff>294450</xdr:colOff>
      <xdr:row>103</xdr:row>
      <xdr:rowOff>47625</xdr:rowOff>
    </xdr:to>
    <xdr:grpSp>
      <xdr:nvGrpSpPr>
        <xdr:cNvPr id="126" name="Grupo 125"/>
        <xdr:cNvGrpSpPr/>
      </xdr:nvGrpSpPr>
      <xdr:grpSpPr>
        <a:xfrm>
          <a:off x="0" y="16023167"/>
          <a:ext cx="5078117" cy="3952875"/>
          <a:chOff x="0" y="16021050"/>
          <a:chExt cx="5076000" cy="3952875"/>
        </a:xfrm>
      </xdr:grpSpPr>
      <xdr:grpSp>
        <xdr:nvGrpSpPr>
          <xdr:cNvPr id="27" name="Grupo 26"/>
          <xdr:cNvGrpSpPr/>
        </xdr:nvGrpSpPr>
        <xdr:grpSpPr>
          <a:xfrm>
            <a:off x="0" y="16021050"/>
            <a:ext cx="5076000" cy="3924300"/>
            <a:chOff x="-2278137" y="-3562085"/>
            <a:chExt cx="5476875" cy="3995738"/>
          </a:xfrm>
        </xdr:grpSpPr>
        <xdr:graphicFrame macro="">
          <xdr:nvGraphicFramePr>
            <xdr:cNvPr id="28" name="Gráfico 27"/>
            <xdr:cNvGraphicFramePr/>
          </xdr:nvGraphicFramePr>
          <xdr:xfrm>
            <a:off x="-2278137" y="-3562085"/>
            <a:ext cx="5476875" cy="3995738"/>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29" name="CuadroTexto 28"/>
            <xdr:cNvSpPr txBox="1"/>
          </xdr:nvSpPr>
          <xdr:spPr>
            <a:xfrm>
              <a:off x="-1066546" y="-1387587"/>
              <a:ext cx="2792488" cy="803984"/>
            </a:xfrm>
            <a:prstGeom prst="rect">
              <a:avLst/>
            </a:prstGeom>
            <a:solidFill>
              <a:srgbClr val="66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ADMINISTRATIVA (SST)</a:t>
              </a:r>
            </a:p>
          </xdr:txBody>
        </xdr:sp>
      </xdr:grpSp>
      <xdr:sp macro="" textlink="'2022'!G32:G32">
        <xdr:nvSpPr>
          <xdr:cNvPr id="46" name="Hexágono 45"/>
          <xdr:cNvSpPr/>
        </xdr:nvSpPr>
        <xdr:spPr>
          <a:xfrm>
            <a:off x="1885950" y="19059525"/>
            <a:ext cx="108720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DDB7D8F-F608-4777-9F97-5B4B865C20FC}"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100%</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grpSp>
        <xdr:nvGrpSpPr>
          <xdr:cNvPr id="130" name="Grupo 129"/>
          <xdr:cNvGrpSpPr/>
        </xdr:nvGrpSpPr>
        <xdr:grpSpPr>
          <a:xfrm>
            <a:off x="57150" y="18688050"/>
            <a:ext cx="1162050" cy="1285875"/>
            <a:chOff x="5448300" y="2714625"/>
            <a:chExt cx="1162050" cy="1285875"/>
          </a:xfrm>
        </xdr:grpSpPr>
        <xdr:grpSp>
          <xdr:nvGrpSpPr>
            <xdr:cNvPr id="131" name="Grupo 130"/>
            <xdr:cNvGrpSpPr/>
          </xdr:nvGrpSpPr>
          <xdr:grpSpPr>
            <a:xfrm>
              <a:off x="5476875" y="2714625"/>
              <a:ext cx="1133475" cy="1285875"/>
              <a:chOff x="5476875" y="2543175"/>
              <a:chExt cx="1133475" cy="1285875"/>
            </a:xfrm>
          </xdr:grpSpPr>
          <xdr:cxnSp macro="">
            <xdr:nvCxnSpPr>
              <xdr:cNvPr id="133" name="Conector recto de flecha 132"/>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4" name="Conector recto de flecha 133"/>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35" name="CuadroTexto 134"/>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136" name="CuadroTexto 135"/>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137" name="CuadroTexto 136"/>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132" name="Hexágono 131"/>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sp macro="" textlink="$C$34">
        <xdr:nvSpPr>
          <xdr:cNvPr id="171" name="Conector 170"/>
          <xdr:cNvSpPr/>
        </xdr:nvSpPr>
        <xdr:spPr>
          <a:xfrm>
            <a:off x="3875621" y="17563042"/>
            <a:ext cx="103822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8F2F105A-4341-408A-909A-AE31BB93B75A}"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0%</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clientData/>
  </xdr:twoCellAnchor>
  <xdr:twoCellAnchor>
    <xdr:from>
      <xdr:col>7</xdr:col>
      <xdr:colOff>9525</xdr:colOff>
      <xdr:row>84</xdr:row>
      <xdr:rowOff>133350</xdr:rowOff>
    </xdr:from>
    <xdr:to>
      <xdr:col>14</xdr:col>
      <xdr:colOff>504825</xdr:colOff>
      <xdr:row>105</xdr:row>
      <xdr:rowOff>57150</xdr:rowOff>
    </xdr:to>
    <xdr:grpSp>
      <xdr:nvGrpSpPr>
        <xdr:cNvPr id="127" name="Grupo 126"/>
        <xdr:cNvGrpSpPr/>
      </xdr:nvGrpSpPr>
      <xdr:grpSpPr>
        <a:xfrm>
          <a:off x="5428192" y="16442267"/>
          <a:ext cx="4897966" cy="3924300"/>
          <a:chOff x="5429250" y="16440150"/>
          <a:chExt cx="4895850" cy="3924300"/>
        </a:xfrm>
      </xdr:grpSpPr>
      <xdr:grpSp>
        <xdr:nvGrpSpPr>
          <xdr:cNvPr id="148" name="Grupo 147"/>
          <xdr:cNvGrpSpPr/>
        </xdr:nvGrpSpPr>
        <xdr:grpSpPr>
          <a:xfrm>
            <a:off x="5429250" y="16440150"/>
            <a:ext cx="4895850" cy="3924300"/>
            <a:chOff x="5429250" y="16440150"/>
            <a:chExt cx="4895850" cy="3924300"/>
          </a:xfrm>
        </xdr:grpSpPr>
        <xdr:grpSp>
          <xdr:nvGrpSpPr>
            <xdr:cNvPr id="139" name="Grupo 138"/>
            <xdr:cNvGrpSpPr/>
          </xdr:nvGrpSpPr>
          <xdr:grpSpPr>
            <a:xfrm>
              <a:off x="5429250" y="16440150"/>
              <a:ext cx="4895850" cy="3924300"/>
              <a:chOff x="6953250" y="17640300"/>
              <a:chExt cx="4895850" cy="3924300"/>
            </a:xfrm>
          </xdr:grpSpPr>
          <xdr:grpSp>
            <xdr:nvGrpSpPr>
              <xdr:cNvPr id="30" name="Grupo 29"/>
              <xdr:cNvGrpSpPr/>
            </xdr:nvGrpSpPr>
            <xdr:grpSpPr>
              <a:xfrm>
                <a:off x="6953250" y="17640300"/>
                <a:ext cx="4895850" cy="3924300"/>
                <a:chOff x="-2278137" y="-3562085"/>
                <a:chExt cx="5476875" cy="3995738"/>
              </a:xfrm>
            </xdr:grpSpPr>
            <xdr:graphicFrame macro="">
              <xdr:nvGraphicFramePr>
                <xdr:cNvPr id="31" name="Gráfico 30"/>
                <xdr:cNvGraphicFramePr/>
              </xdr:nvGraphicFramePr>
              <xdr:xfrm>
                <a:off x="-2278137" y="-3562085"/>
                <a:ext cx="5476875" cy="3995738"/>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32" name="CuadroTexto 31"/>
                <xdr:cNvSpPr txBox="1"/>
              </xdr:nvSpPr>
              <xdr:spPr>
                <a:xfrm>
                  <a:off x="-898747" y="-1281982"/>
                  <a:ext cx="2792488" cy="803984"/>
                </a:xfrm>
                <a:prstGeom prst="rect">
                  <a:avLst/>
                </a:prstGeom>
                <a:solidFill>
                  <a:srgbClr val="66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ADMINISTRATIVA (RSE)</a:t>
                  </a:r>
                </a:p>
              </xdr:txBody>
            </xdr:sp>
          </xdr:grpSp>
          <xdr:sp macro="" textlink="'2022'!G33">
            <xdr:nvSpPr>
              <xdr:cNvPr id="47" name="Hexágono 46"/>
              <xdr:cNvSpPr/>
            </xdr:nvSpPr>
            <xdr:spPr>
              <a:xfrm>
                <a:off x="8829675" y="20707350"/>
                <a:ext cx="108585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92F0F5E-E0DB-42B2-A5F0-C80CC8F1ED20}"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80%</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grpSp>
        <xdr:grpSp>
          <xdr:nvGrpSpPr>
            <xdr:cNvPr id="140" name="Grupo 139"/>
            <xdr:cNvGrpSpPr/>
          </xdr:nvGrpSpPr>
          <xdr:grpSpPr>
            <a:xfrm>
              <a:off x="5495925" y="19078575"/>
              <a:ext cx="1162050" cy="1285875"/>
              <a:chOff x="5448300" y="2714625"/>
              <a:chExt cx="1162050" cy="1285875"/>
            </a:xfrm>
          </xdr:grpSpPr>
          <xdr:grpSp>
            <xdr:nvGrpSpPr>
              <xdr:cNvPr id="141" name="Grupo 140"/>
              <xdr:cNvGrpSpPr/>
            </xdr:nvGrpSpPr>
            <xdr:grpSpPr>
              <a:xfrm>
                <a:off x="5476875" y="2714625"/>
                <a:ext cx="1133475" cy="1285875"/>
                <a:chOff x="5476875" y="2543175"/>
                <a:chExt cx="1133475" cy="1285875"/>
              </a:xfrm>
            </xdr:grpSpPr>
            <xdr:cxnSp macro="">
              <xdr:nvCxnSpPr>
                <xdr:cNvPr id="143" name="Conector recto de flecha 142"/>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4" name="Conector recto de flecha 143"/>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5" name="CuadroTexto 144"/>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146" name="CuadroTexto 145"/>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147" name="CuadroTexto 146"/>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142" name="Hexágono 141"/>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grpSp>
      <xdr:sp macro="" textlink="$C$35">
        <xdr:nvSpPr>
          <xdr:cNvPr id="172" name="Conector 171"/>
          <xdr:cNvSpPr/>
        </xdr:nvSpPr>
        <xdr:spPr>
          <a:xfrm>
            <a:off x="9140905" y="18089033"/>
            <a:ext cx="103822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859EF570-12A0-4C05-89A9-3E3CF9291A93}"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0%</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clientData/>
  </xdr:twoCellAnchor>
  <xdr:twoCellAnchor>
    <xdr:from>
      <xdr:col>0</xdr:col>
      <xdr:colOff>0</xdr:colOff>
      <xdr:row>105</xdr:row>
      <xdr:rowOff>9525</xdr:rowOff>
    </xdr:from>
    <xdr:to>
      <xdr:col>6</xdr:col>
      <xdr:colOff>294450</xdr:colOff>
      <xdr:row>125</xdr:row>
      <xdr:rowOff>133350</xdr:rowOff>
    </xdr:to>
    <xdr:grpSp>
      <xdr:nvGrpSpPr>
        <xdr:cNvPr id="129" name="Grupo 128"/>
        <xdr:cNvGrpSpPr/>
      </xdr:nvGrpSpPr>
      <xdr:grpSpPr>
        <a:xfrm>
          <a:off x="0" y="20318942"/>
          <a:ext cx="5078117" cy="3933825"/>
          <a:chOff x="0" y="20316825"/>
          <a:chExt cx="5076000" cy="3933825"/>
        </a:xfrm>
      </xdr:grpSpPr>
      <xdr:grpSp>
        <xdr:nvGrpSpPr>
          <xdr:cNvPr id="33" name="Grupo 32"/>
          <xdr:cNvGrpSpPr/>
        </xdr:nvGrpSpPr>
        <xdr:grpSpPr>
          <a:xfrm>
            <a:off x="0" y="20316825"/>
            <a:ext cx="5076000" cy="3924300"/>
            <a:chOff x="-2278137" y="-3562085"/>
            <a:chExt cx="5476875" cy="3995738"/>
          </a:xfrm>
        </xdr:grpSpPr>
        <xdr:graphicFrame macro="">
          <xdr:nvGraphicFramePr>
            <xdr:cNvPr id="34" name="Gráfico 33"/>
            <xdr:cNvGraphicFramePr/>
          </xdr:nvGraphicFramePr>
          <xdr:xfrm>
            <a:off x="-2278137" y="-3562085"/>
            <a:ext cx="5476875" cy="3995738"/>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35" name="CuadroTexto 34"/>
            <xdr:cNvSpPr txBox="1"/>
          </xdr:nvSpPr>
          <xdr:spPr>
            <a:xfrm>
              <a:off x="-929573" y="-1281982"/>
              <a:ext cx="2792488" cy="803984"/>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CONTABLE</a:t>
              </a:r>
              <a:r>
                <a:rPr lang="es-CO" sz="1200" baseline="0">
                  <a:solidFill>
                    <a:srgbClr val="002060"/>
                  </a:solidFill>
                  <a:latin typeface="Arial Rounded MT Bold" panose="020F0704030504030204" pitchFamily="34" charset="0"/>
                </a:rPr>
                <a:t> Y FINANCIERA</a:t>
              </a:r>
              <a:endParaRPr lang="es-CO" sz="1200">
                <a:solidFill>
                  <a:srgbClr val="002060"/>
                </a:solidFill>
                <a:latin typeface="Arial Rounded MT Bold" panose="020F0704030504030204" pitchFamily="34" charset="0"/>
              </a:endParaRPr>
            </a:p>
          </xdr:txBody>
        </xdr:sp>
      </xdr:grpSp>
      <xdr:grpSp>
        <xdr:nvGrpSpPr>
          <xdr:cNvPr id="149" name="Grupo 148"/>
          <xdr:cNvGrpSpPr/>
        </xdr:nvGrpSpPr>
        <xdr:grpSpPr>
          <a:xfrm>
            <a:off x="57150" y="22964775"/>
            <a:ext cx="1162050" cy="1285875"/>
            <a:chOff x="5448300" y="2714625"/>
            <a:chExt cx="1162050" cy="1285875"/>
          </a:xfrm>
        </xdr:grpSpPr>
        <xdr:grpSp>
          <xdr:nvGrpSpPr>
            <xdr:cNvPr id="150" name="Grupo 149"/>
            <xdr:cNvGrpSpPr/>
          </xdr:nvGrpSpPr>
          <xdr:grpSpPr>
            <a:xfrm>
              <a:off x="5476875" y="2714625"/>
              <a:ext cx="1133475" cy="1285875"/>
              <a:chOff x="5476875" y="2543175"/>
              <a:chExt cx="1133475" cy="1285875"/>
            </a:xfrm>
          </xdr:grpSpPr>
          <xdr:cxnSp macro="">
            <xdr:nvCxnSpPr>
              <xdr:cNvPr id="152" name="Conector recto de flecha 151"/>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3" name="Conector recto de flecha 152"/>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54" name="CuadroTexto 153"/>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155" name="CuadroTexto 154"/>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156" name="CuadroTexto 155"/>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151" name="Hexágono 150"/>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sp macro="" textlink="$C$36">
        <xdr:nvSpPr>
          <xdr:cNvPr id="173" name="Conector 172"/>
          <xdr:cNvSpPr/>
        </xdr:nvSpPr>
        <xdr:spPr>
          <a:xfrm>
            <a:off x="2122165" y="21427017"/>
            <a:ext cx="103822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BC96B7F7-D406-422E-83BD-3B5EC8E80708}"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32%</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clientData/>
  </xdr:twoCellAnchor>
  <xdr:twoCellAnchor>
    <xdr:from>
      <xdr:col>6</xdr:col>
      <xdr:colOff>619125</xdr:colOff>
      <xdr:row>106</xdr:row>
      <xdr:rowOff>9525</xdr:rowOff>
    </xdr:from>
    <xdr:to>
      <xdr:col>14</xdr:col>
      <xdr:colOff>466724</xdr:colOff>
      <xdr:row>126</xdr:row>
      <xdr:rowOff>142875</xdr:rowOff>
    </xdr:to>
    <xdr:grpSp>
      <xdr:nvGrpSpPr>
        <xdr:cNvPr id="157" name="Grupo 156"/>
        <xdr:cNvGrpSpPr/>
      </xdr:nvGrpSpPr>
      <xdr:grpSpPr>
        <a:xfrm>
          <a:off x="5402792" y="20509442"/>
          <a:ext cx="4885265" cy="3943350"/>
          <a:chOff x="5400675" y="20507325"/>
          <a:chExt cx="4886324" cy="3943350"/>
        </a:xfrm>
      </xdr:grpSpPr>
      <xdr:grpSp>
        <xdr:nvGrpSpPr>
          <xdr:cNvPr id="36" name="Grupo 35"/>
          <xdr:cNvGrpSpPr/>
        </xdr:nvGrpSpPr>
        <xdr:grpSpPr>
          <a:xfrm>
            <a:off x="5400675" y="20507325"/>
            <a:ext cx="4886324" cy="3924300"/>
            <a:chOff x="-4049181" y="-4919859"/>
            <a:chExt cx="5476875" cy="3995738"/>
          </a:xfrm>
        </xdr:grpSpPr>
        <xdr:graphicFrame macro="">
          <xdr:nvGraphicFramePr>
            <xdr:cNvPr id="37" name="Gráfico 36"/>
            <xdr:cNvGraphicFramePr/>
          </xdr:nvGraphicFramePr>
          <xdr:xfrm>
            <a:off x="-4049181" y="-4919859"/>
            <a:ext cx="5476875" cy="3995738"/>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38" name="CuadroTexto 37"/>
            <xdr:cNvSpPr txBox="1"/>
          </xdr:nvSpPr>
          <xdr:spPr>
            <a:xfrm>
              <a:off x="-2595056" y="-2630060"/>
              <a:ext cx="2792488" cy="803984"/>
            </a:xfrm>
            <a:prstGeom prst="rect">
              <a:avLst/>
            </a:prstGeom>
            <a:solidFill>
              <a:srgbClr val="66C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GERENCIA</a:t>
              </a:r>
              <a:r>
                <a:rPr lang="es-CO" sz="1200" baseline="0">
                  <a:solidFill>
                    <a:srgbClr val="002060"/>
                  </a:solidFill>
                  <a:latin typeface="Arial Rounded MT Bold" panose="020F0704030504030204" pitchFamily="34" charset="0"/>
                </a:rPr>
                <a:t> (EFICACIA DEL SG)</a:t>
              </a:r>
              <a:endParaRPr lang="es-CO" sz="1200">
                <a:solidFill>
                  <a:srgbClr val="002060"/>
                </a:solidFill>
                <a:latin typeface="Arial Rounded MT Bold" panose="020F0704030504030204" pitchFamily="34" charset="0"/>
              </a:endParaRPr>
            </a:p>
          </xdr:txBody>
        </xdr:sp>
      </xdr:grpSp>
      <xdr:sp macro="" textlink="'2022'!G37">
        <xdr:nvSpPr>
          <xdr:cNvPr id="48" name="Hexágono 47"/>
          <xdr:cNvSpPr/>
        </xdr:nvSpPr>
        <xdr:spPr>
          <a:xfrm>
            <a:off x="7286625" y="23564850"/>
            <a:ext cx="1085882" cy="75248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fld id="{2B0AAACE-7BD2-4D34-8FBB-34F8F79DAF6A}"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92%</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grpSp>
        <xdr:nvGrpSpPr>
          <xdr:cNvPr id="158" name="Grupo 157"/>
          <xdr:cNvGrpSpPr/>
        </xdr:nvGrpSpPr>
        <xdr:grpSpPr>
          <a:xfrm>
            <a:off x="5505450" y="23164800"/>
            <a:ext cx="1162050" cy="1285875"/>
            <a:chOff x="3924300" y="1381125"/>
            <a:chExt cx="1162050" cy="1285875"/>
          </a:xfrm>
        </xdr:grpSpPr>
        <xdr:grpSp>
          <xdr:nvGrpSpPr>
            <xdr:cNvPr id="159" name="Grupo 158"/>
            <xdr:cNvGrpSpPr/>
          </xdr:nvGrpSpPr>
          <xdr:grpSpPr>
            <a:xfrm>
              <a:off x="3952875" y="1381125"/>
              <a:ext cx="1133475" cy="1285875"/>
              <a:chOff x="3952875" y="1209675"/>
              <a:chExt cx="1133475" cy="1285875"/>
            </a:xfrm>
          </xdr:grpSpPr>
          <xdr:cxnSp macro="">
            <xdr:nvCxnSpPr>
              <xdr:cNvPr id="161" name="Conector recto de flecha 160"/>
              <xdr:cNvCxnSpPr/>
            </xdr:nvCxnSpPr>
            <xdr:spPr>
              <a:xfrm>
                <a:off x="3962400" y="18192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2" name="Conector recto de flecha 161"/>
              <xdr:cNvCxnSpPr/>
            </xdr:nvCxnSpPr>
            <xdr:spPr>
              <a:xfrm>
                <a:off x="3952875" y="22860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63" name="CuadroTexto 162"/>
              <xdr:cNvSpPr txBox="1"/>
            </xdr:nvSpPr>
            <xdr:spPr>
              <a:xfrm>
                <a:off x="4143375" y="15716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164" name="CuadroTexto 163"/>
              <xdr:cNvSpPr txBox="1"/>
            </xdr:nvSpPr>
            <xdr:spPr>
              <a:xfrm>
                <a:off x="4095750" y="20574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165" name="CuadroTexto 164"/>
              <xdr:cNvSpPr txBox="1"/>
            </xdr:nvSpPr>
            <xdr:spPr>
              <a:xfrm>
                <a:off x="4124325" y="12096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160" name="Hexágono 159"/>
            <xdr:cNvSpPr/>
          </xdr:nvSpPr>
          <xdr:spPr>
            <a:xfrm>
              <a:off x="3924300" y="14954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sp macro="" textlink="$C$37">
        <xdr:nvSpPr>
          <xdr:cNvPr id="174" name="Conector 173"/>
          <xdr:cNvSpPr/>
        </xdr:nvSpPr>
        <xdr:spPr>
          <a:xfrm>
            <a:off x="6888200" y="21828125"/>
            <a:ext cx="103822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98892959-0158-42E1-BF20-D3FFFEA66F9D}"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87%</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clientData/>
  </xdr:twoCellAnchor>
</xdr:wsDr>
</file>

<file path=xl/drawings/drawing3.xml><?xml version="1.0" encoding="utf-8"?>
<c:userShapes xmlns:c="http://schemas.openxmlformats.org/drawingml/2006/chart">
  <cdr:relSizeAnchor xmlns:cdr="http://schemas.openxmlformats.org/drawingml/2006/chartDrawing">
    <cdr:from>
      <cdr:x>0.41275</cdr:x>
      <cdr:y>0.27666</cdr:y>
    </cdr:from>
    <cdr:to>
      <cdr:x>0.60406</cdr:x>
      <cdr:y>0.47349</cdr:y>
    </cdr:to>
    <cdr:sp macro="" textlink="'TABLERO DE INDICADORES'!$B$26">
      <cdr:nvSpPr>
        <cdr:cNvPr id="2" name="Conector 1"/>
        <cdr:cNvSpPr/>
      </cdr:nvSpPr>
      <cdr:spPr>
        <a:xfrm xmlns:a="http://schemas.openxmlformats.org/drawingml/2006/main">
          <a:off x="2064867" y="1106759"/>
          <a:ext cx="957074" cy="787418"/>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fld id="{349C72FB-7FC5-4868-A771-988B0718C62E}"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cs typeface="Arial"/>
            </a:rPr>
            <a:pPr/>
            <a:t>33%</a:t>
          </a:fld>
          <a:endParaRPr lang="es-CO" sz="1800" b="1"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endParaRPr>
        </a:p>
      </cdr:txBody>
    </cdr:sp>
  </cdr:relSizeAnchor>
  <cdr:relSizeAnchor xmlns:cdr="http://schemas.openxmlformats.org/drawingml/2006/chartDrawing">
    <cdr:from>
      <cdr:x>0.01501</cdr:x>
      <cdr:y>0.67718</cdr:y>
    </cdr:from>
    <cdr:to>
      <cdr:x>0.06755</cdr:x>
      <cdr:y>0.74272</cdr:y>
    </cdr:to>
    <cdr:sp macro="" textlink="">
      <cdr:nvSpPr>
        <cdr:cNvPr id="3" name="Hexágono 2"/>
        <cdr:cNvSpPr/>
      </cdr:nvSpPr>
      <cdr:spPr>
        <a:xfrm xmlns:a="http://schemas.openxmlformats.org/drawingml/2006/main">
          <a:off x="76200" y="2657475"/>
          <a:ext cx="266700" cy="257175"/>
        </a:xfrm>
        <a:prstGeom xmlns:a="http://schemas.openxmlformats.org/drawingml/2006/main" prst="hexagon">
          <a:avLst/>
        </a:prstGeom>
        <a:noFill xmlns:a="http://schemas.openxmlformats.org/drawingml/2006/main"/>
        <a:ln xmlns:a="http://schemas.openxmlformats.org/drawingml/2006/main" w="28575">
          <a:solidFill>
            <a:srgbClr val="00FF00"/>
          </a:solidFill>
          <a:prstDash val="sysDot"/>
        </a:ln>
        <a:effectLst xmlns:a="http://schemas.openxmlformats.org/drawingml/2006/main">
          <a:glow rad="63500">
            <a:schemeClr val="accent6">
              <a:satMod val="175000"/>
              <a:alpha val="40000"/>
            </a:schemeClr>
          </a:glow>
        </a:effec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s-CO"/>
        </a:p>
      </cdr:txBody>
    </cdr:sp>
  </cdr:relSizeAnchor>
</c:userShapes>
</file>

<file path=xl/drawings/drawing4.xml><?xml version="1.0" encoding="utf-8"?>
<c:userShapes xmlns:c="http://schemas.openxmlformats.org/drawingml/2006/chart">
  <cdr:relSizeAnchor xmlns:cdr="http://schemas.openxmlformats.org/drawingml/2006/chartDrawing">
    <cdr:from>
      <cdr:x>0.2827</cdr:x>
      <cdr:y>0.35091</cdr:y>
    </cdr:from>
    <cdr:to>
      <cdr:x>0.5099</cdr:x>
      <cdr:y>0.54774</cdr:y>
    </cdr:to>
    <cdr:sp macro="" textlink="'TABLERO DE INDICADORES'!$B$27">
      <cdr:nvSpPr>
        <cdr:cNvPr id="2" name="Conector 1"/>
        <cdr:cNvSpPr/>
      </cdr:nvSpPr>
      <cdr:spPr>
        <a:xfrm xmlns:a="http://schemas.openxmlformats.org/drawingml/2006/main">
          <a:off x="1383757" y="1377080"/>
          <a:ext cx="1112097" cy="772420"/>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703C152C-DA47-4939-968B-D044F7FADCAE}"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0%</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0.46383</cdr:x>
      <cdr:y>0.31126</cdr:y>
    </cdr:from>
    <cdr:to>
      <cdr:x>0.70273</cdr:x>
      <cdr:y>0.50809</cdr:y>
    </cdr:to>
    <cdr:sp macro="" textlink="'TABLERO DE INDICADORES'!$B$29">
      <cdr:nvSpPr>
        <cdr:cNvPr id="3" name="Conector 1"/>
        <cdr:cNvSpPr/>
      </cdr:nvSpPr>
      <cdr:spPr>
        <a:xfrm xmlns:a="http://schemas.openxmlformats.org/drawingml/2006/main">
          <a:off x="2354792" y="1221384"/>
          <a:ext cx="1212845" cy="772361"/>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4E70797B-4319-4EE6-B7C1-775FE2666EE1}"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33%</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0.52164</cdr:x>
      <cdr:y>0.31467</cdr:y>
    </cdr:from>
    <cdr:to>
      <cdr:x>0.71295</cdr:x>
      <cdr:y>0.5115</cdr:y>
    </cdr:to>
    <cdr:sp macro="" textlink="'TABLERO DE INDICADORES'!$B$28">
      <cdr:nvSpPr>
        <cdr:cNvPr id="2" name="Conector 1"/>
        <cdr:cNvSpPr/>
      </cdr:nvSpPr>
      <cdr:spPr>
        <a:xfrm xmlns:a="http://schemas.openxmlformats.org/drawingml/2006/main">
          <a:off x="2648268" y="1238425"/>
          <a:ext cx="971247" cy="774651"/>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DB83E457-7301-4287-8216-61019A352B64}"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33%</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dr:relSizeAnchor xmlns:cdr="http://schemas.openxmlformats.org/drawingml/2006/chartDrawing">
    <cdr:from>
      <cdr:x>0.78241</cdr:x>
      <cdr:y>0.40752</cdr:y>
    </cdr:from>
    <cdr:to>
      <cdr:x>0.98708</cdr:x>
      <cdr:y>0.60434</cdr:y>
    </cdr:to>
    <cdr:sp macro="" textlink="'TABLERO DE INDICADORES'!$C$28">
      <cdr:nvSpPr>
        <cdr:cNvPr id="5" name="Conector 1"/>
        <cdr:cNvSpPr/>
      </cdr:nvSpPr>
      <cdr:spPr>
        <a:xfrm xmlns:a="http://schemas.openxmlformats.org/drawingml/2006/main">
          <a:off x="3972159" y="1603851"/>
          <a:ext cx="1039050" cy="774612"/>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anchor="ctr"/>
        <a:lstStyle xmlns:a="http://schemas.openxmlformats.org/drawingml/2006/main"/>
        <a:p xmlns:a="http://schemas.openxmlformats.org/drawingml/2006/main">
          <a:pPr marL="0" indent="0"/>
          <a:fld id="{93319FF4-FBF0-41E4-95A6-15B9538CBAE1}"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100%</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0.51785</cdr:x>
      <cdr:y>0.32285</cdr:y>
    </cdr:from>
    <cdr:to>
      <cdr:x>0.70916</cdr:x>
      <cdr:y>0.51968</cdr:y>
    </cdr:to>
    <cdr:sp macro="" textlink="'TABLERO DE INDICADORES'!$B$30">
      <cdr:nvSpPr>
        <cdr:cNvPr id="3" name="Conector 1"/>
        <cdr:cNvSpPr/>
      </cdr:nvSpPr>
      <cdr:spPr>
        <a:xfrm xmlns:a="http://schemas.openxmlformats.org/drawingml/2006/main">
          <a:off x="2629707" y="1266974"/>
          <a:ext cx="971495" cy="772420"/>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3F092A01-B783-4DE2-8BC3-C740CF057340}"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33%</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0.51355</cdr:x>
      <cdr:y>0.32179</cdr:y>
    </cdr:from>
    <cdr:to>
      <cdr:x>0.70486</cdr:x>
      <cdr:y>0.51862</cdr:y>
    </cdr:to>
    <cdr:sp macro="" textlink="'TABLERO DE INDICADORES'!$B$31">
      <cdr:nvSpPr>
        <cdr:cNvPr id="3" name="Conector 1"/>
        <cdr:cNvSpPr/>
      </cdr:nvSpPr>
      <cdr:spPr>
        <a:xfrm xmlns:a="http://schemas.openxmlformats.org/drawingml/2006/main">
          <a:off x="2508843" y="1262793"/>
          <a:ext cx="934601" cy="772420"/>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FB005D87-7EA2-4CEA-8832-4981A42E9B67}"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33%</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0.50387</cdr:x>
      <cdr:y>0.32284</cdr:y>
    </cdr:from>
    <cdr:to>
      <cdr:x>0.69518</cdr:x>
      <cdr:y>0.51967</cdr:y>
    </cdr:to>
    <cdr:sp macro="" textlink="'TABLERO DE INDICADORES'!$B$32">
      <cdr:nvSpPr>
        <cdr:cNvPr id="3" name="Conector 1"/>
        <cdr:cNvSpPr/>
      </cdr:nvSpPr>
      <cdr:spPr>
        <a:xfrm xmlns:a="http://schemas.openxmlformats.org/drawingml/2006/main">
          <a:off x="2558686" y="1266940"/>
          <a:ext cx="971494" cy="772420"/>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72BFFCD9-488B-44E6-8B4D-5A8F4B416264}"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33%</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B38"/>
  <sheetViews>
    <sheetView tabSelected="1" view="pageBreakPreview" topLeftCell="A7" zoomScale="60" zoomScaleNormal="90" workbookViewId="0">
      <pane xSplit="2" ySplit="2" topLeftCell="C27" activePane="bottomRight" state="frozen"/>
      <selection activeCell="A7" sqref="A7"/>
      <selection pane="topRight" activeCell="C7" sqref="C7"/>
      <selection pane="bottomLeft" activeCell="A9" sqref="A9"/>
      <selection pane="bottomRight" activeCell="E30" sqref="E30"/>
    </sheetView>
  </sheetViews>
  <sheetFormatPr baseColWidth="10" defaultRowHeight="14.25" x14ac:dyDescent="0.25"/>
  <cols>
    <col min="1" max="1" width="25.28515625" style="1" customWidth="1"/>
    <col min="2" max="2" width="38.140625" style="1" customWidth="1"/>
    <col min="3" max="3" width="24.7109375" style="1" customWidth="1"/>
    <col min="4" max="4" width="38.5703125" style="1" customWidth="1"/>
    <col min="5" max="5" width="47.7109375" style="1" customWidth="1"/>
    <col min="6" max="6" width="15.42578125" style="1" customWidth="1"/>
    <col min="7" max="7" width="12.140625" style="1" customWidth="1"/>
    <col min="8" max="8" width="9.140625" style="1" customWidth="1"/>
    <col min="9" max="9" width="9.5703125" style="1" customWidth="1"/>
    <col min="10" max="10" width="14.85546875" style="1" customWidth="1"/>
    <col min="11" max="11" width="6.7109375" style="1" customWidth="1"/>
    <col min="12" max="12" width="8.28515625" style="1" customWidth="1"/>
    <col min="13" max="13" width="8.42578125" style="1" customWidth="1"/>
    <col min="14" max="14" width="9.42578125" style="1" customWidth="1"/>
    <col min="15" max="15" width="6.7109375" style="1" customWidth="1"/>
    <col min="16" max="16" width="7.42578125" style="1" customWidth="1"/>
    <col min="17" max="17" width="8.28515625" style="1" customWidth="1"/>
    <col min="18" max="18" width="8.140625" style="1" customWidth="1"/>
    <col min="19" max="19" width="6.7109375" style="1" customWidth="1"/>
    <col min="20" max="20" width="8.42578125" style="1" customWidth="1"/>
    <col min="21" max="22" width="7.5703125" style="1" customWidth="1"/>
    <col min="23" max="23" width="6.7109375" style="1" customWidth="1"/>
    <col min="24" max="24" width="7.5703125" style="1" customWidth="1"/>
    <col min="25" max="25" width="7.7109375" style="1" customWidth="1"/>
    <col min="26" max="27" width="6.7109375" style="1" customWidth="1"/>
    <col min="28" max="28" width="7.7109375" style="1" customWidth="1"/>
    <col min="29" max="29" width="9.140625" style="1" customWidth="1"/>
    <col min="30" max="32" width="6.7109375" style="1" customWidth="1"/>
    <col min="33" max="33" width="9.7109375" style="1" customWidth="1"/>
    <col min="34" max="34" width="9" style="1" customWidth="1"/>
    <col min="35" max="41" width="6.7109375" style="1" customWidth="1"/>
    <col min="42" max="42" width="8.140625" style="1" customWidth="1"/>
    <col min="43" max="44" width="6.7109375" style="1" customWidth="1"/>
    <col min="45" max="45" width="9.7109375" style="1" customWidth="1"/>
    <col min="46" max="46" width="8.28515625" style="1" customWidth="1"/>
    <col min="47" max="53" width="6.7109375" style="1" customWidth="1"/>
    <col min="54" max="54" width="8.5703125" style="1" customWidth="1"/>
    <col min="55" max="56" width="6.7109375" style="1" customWidth="1"/>
    <col min="57" max="57" width="9.5703125" style="1" customWidth="1"/>
    <col min="58" max="58" width="8.5703125" style="1" customWidth="1"/>
    <col min="59" max="59" width="9.85546875" style="1" customWidth="1"/>
    <col min="60" max="60" width="8.5703125" style="1" customWidth="1"/>
    <col min="61" max="61" width="10.42578125" style="1" customWidth="1"/>
    <col min="62" max="62" width="13.140625" style="1" customWidth="1"/>
    <col min="63" max="63" width="14.42578125" style="1" customWidth="1"/>
    <col min="64" max="64" width="22" style="1" customWidth="1"/>
    <col min="65" max="16384" width="11.42578125" style="1"/>
  </cols>
  <sheetData>
    <row r="1" spans="1:80" ht="15" thickBot="1" x14ac:dyDescent="0.3"/>
    <row r="2" spans="1:80" ht="30" customHeight="1" x14ac:dyDescent="0.25">
      <c r="A2" s="233" t="s">
        <v>20</v>
      </c>
      <c r="B2" s="234"/>
      <c r="C2" s="234"/>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c r="AK2" s="234"/>
      <c r="AL2" s="234"/>
      <c r="AM2" s="234"/>
      <c r="AN2" s="234"/>
      <c r="AO2" s="234"/>
      <c r="AP2" s="234"/>
      <c r="AQ2" s="234"/>
      <c r="AR2" s="234"/>
      <c r="AS2" s="234"/>
      <c r="AT2" s="234"/>
      <c r="AU2" s="234"/>
      <c r="AV2" s="234"/>
      <c r="AW2" s="234"/>
      <c r="AX2" s="234"/>
      <c r="AY2" s="234"/>
      <c r="AZ2" s="234"/>
      <c r="BA2" s="234"/>
      <c r="BB2" s="234"/>
      <c r="BC2" s="234"/>
      <c r="BD2" s="234"/>
      <c r="BE2" s="234"/>
      <c r="BF2" s="234"/>
      <c r="BG2" s="234"/>
      <c r="BH2" s="234"/>
      <c r="BI2" s="234"/>
      <c r="BJ2" s="234"/>
      <c r="BK2" s="234"/>
      <c r="BL2" s="235"/>
    </row>
    <row r="3" spans="1:80" ht="30" customHeight="1" thickBot="1" x14ac:dyDescent="0.3">
      <c r="A3" s="236"/>
      <c r="B3" s="237"/>
      <c r="C3" s="237"/>
      <c r="D3" s="237"/>
      <c r="E3" s="237"/>
      <c r="F3" s="237"/>
      <c r="G3" s="237"/>
      <c r="H3" s="237"/>
      <c r="I3" s="237"/>
      <c r="J3" s="237"/>
      <c r="K3" s="237"/>
      <c r="L3" s="237"/>
      <c r="M3" s="237"/>
      <c r="N3" s="237"/>
      <c r="O3" s="237"/>
      <c r="P3" s="237"/>
      <c r="Q3" s="237"/>
      <c r="R3" s="237"/>
      <c r="S3" s="237"/>
      <c r="T3" s="237"/>
      <c r="U3" s="237"/>
      <c r="V3" s="237"/>
      <c r="W3" s="237"/>
      <c r="X3" s="237"/>
      <c r="Y3" s="237"/>
      <c r="Z3" s="237"/>
      <c r="AA3" s="237"/>
      <c r="AB3" s="237"/>
      <c r="AC3" s="237"/>
      <c r="AD3" s="237"/>
      <c r="AE3" s="237"/>
      <c r="AF3" s="237"/>
      <c r="AG3" s="237"/>
      <c r="AH3" s="237"/>
      <c r="AI3" s="237"/>
      <c r="AJ3" s="237"/>
      <c r="AK3" s="237"/>
      <c r="AL3" s="237"/>
      <c r="AM3" s="237"/>
      <c r="AN3" s="237"/>
      <c r="AO3" s="237"/>
      <c r="AP3" s="237"/>
      <c r="AQ3" s="237"/>
      <c r="AR3" s="237"/>
      <c r="AS3" s="237"/>
      <c r="AT3" s="237"/>
      <c r="AU3" s="237"/>
      <c r="AV3" s="237"/>
      <c r="AW3" s="237"/>
      <c r="AX3" s="237"/>
      <c r="AY3" s="237"/>
      <c r="AZ3" s="237"/>
      <c r="BA3" s="237"/>
      <c r="BB3" s="237"/>
      <c r="BC3" s="237"/>
      <c r="BD3" s="237"/>
      <c r="BE3" s="237"/>
      <c r="BF3" s="237"/>
      <c r="BG3" s="237"/>
      <c r="BH3" s="237"/>
      <c r="BI3" s="237"/>
      <c r="BJ3" s="237"/>
      <c r="BK3" s="237"/>
      <c r="BL3" s="238"/>
    </row>
    <row r="4" spans="1:80" s="4" customFormat="1" ht="30.75" customHeight="1" thickBot="1" x14ac:dyDescent="0.3">
      <c r="A4" s="378" t="s">
        <v>25</v>
      </c>
      <c r="B4" s="379"/>
      <c r="C4" s="379"/>
      <c r="D4" s="380"/>
      <c r="E4" s="378" t="s">
        <v>21</v>
      </c>
      <c r="F4" s="379"/>
      <c r="G4" s="379"/>
      <c r="H4" s="379"/>
      <c r="I4" s="379"/>
      <c r="J4" s="379"/>
      <c r="K4" s="380"/>
      <c r="L4" s="387" t="s">
        <v>22</v>
      </c>
      <c r="M4" s="388"/>
      <c r="N4" s="388"/>
      <c r="O4" s="388"/>
      <c r="P4" s="388"/>
      <c r="Q4" s="388"/>
      <c r="R4" s="388"/>
      <c r="S4" s="388"/>
      <c r="T4" s="388"/>
      <c r="U4" s="388"/>
      <c r="V4" s="388"/>
      <c r="W4" s="388"/>
      <c r="X4" s="388"/>
      <c r="Y4" s="388"/>
      <c r="Z4" s="388"/>
      <c r="AA4" s="388"/>
      <c r="AB4" s="388"/>
      <c r="AC4" s="388"/>
      <c r="AD4" s="384" t="s">
        <v>23</v>
      </c>
      <c r="AE4" s="385"/>
      <c r="AF4" s="385"/>
      <c r="AG4" s="385"/>
      <c r="AH4" s="385"/>
      <c r="AI4" s="385"/>
      <c r="AJ4" s="385"/>
      <c r="AK4" s="385"/>
      <c r="AL4" s="385"/>
      <c r="AM4" s="385"/>
      <c r="AN4" s="385"/>
      <c r="AO4" s="385"/>
      <c r="AP4" s="385"/>
      <c r="AQ4" s="385"/>
      <c r="AR4" s="385"/>
      <c r="AS4" s="385"/>
      <c r="AT4" s="385"/>
      <c r="AU4" s="385"/>
      <c r="AV4" s="386"/>
      <c r="AW4" s="239" t="s">
        <v>24</v>
      </c>
      <c r="AX4" s="240"/>
      <c r="AY4" s="240"/>
      <c r="AZ4" s="240"/>
      <c r="BA4" s="240"/>
      <c r="BB4" s="240"/>
      <c r="BC4" s="240"/>
      <c r="BD4" s="240"/>
      <c r="BE4" s="240"/>
      <c r="BF4" s="240"/>
      <c r="BG4" s="240"/>
      <c r="BH4" s="240"/>
      <c r="BI4" s="240"/>
      <c r="BJ4" s="240"/>
      <c r="BK4" s="240"/>
      <c r="BL4" s="241"/>
    </row>
    <row r="5" spans="1:80" ht="31.5" customHeight="1" thickBot="1" x14ac:dyDescent="0.3">
      <c r="A5" s="242" t="s">
        <v>69</v>
      </c>
      <c r="B5" s="243"/>
      <c r="C5" s="243"/>
      <c r="D5" s="244"/>
      <c r="E5" s="381">
        <v>42895</v>
      </c>
      <c r="F5" s="382"/>
      <c r="G5" s="382"/>
      <c r="H5" s="382"/>
      <c r="I5" s="382"/>
      <c r="J5" s="382"/>
      <c r="K5" s="383"/>
      <c r="L5" s="381">
        <v>44067</v>
      </c>
      <c r="M5" s="382"/>
      <c r="N5" s="382"/>
      <c r="O5" s="382"/>
      <c r="P5" s="382"/>
      <c r="Q5" s="382"/>
      <c r="R5" s="382"/>
      <c r="S5" s="382"/>
      <c r="T5" s="382"/>
      <c r="U5" s="382"/>
      <c r="V5" s="382"/>
      <c r="W5" s="382"/>
      <c r="X5" s="382"/>
      <c r="Y5" s="382"/>
      <c r="Z5" s="382"/>
      <c r="AA5" s="382"/>
      <c r="AB5" s="382"/>
      <c r="AC5" s="383"/>
      <c r="AD5" s="242">
        <v>5</v>
      </c>
      <c r="AE5" s="243"/>
      <c r="AF5" s="243"/>
      <c r="AG5" s="243"/>
      <c r="AH5" s="243"/>
      <c r="AI5" s="243"/>
      <c r="AJ5" s="243"/>
      <c r="AK5" s="243"/>
      <c r="AL5" s="243"/>
      <c r="AM5" s="243"/>
      <c r="AN5" s="243"/>
      <c r="AO5" s="243"/>
      <c r="AP5" s="243"/>
      <c r="AQ5" s="243"/>
      <c r="AR5" s="243"/>
      <c r="AS5" s="243"/>
      <c r="AT5" s="243"/>
      <c r="AU5" s="243"/>
      <c r="AV5" s="244"/>
      <c r="AW5" s="242" t="s">
        <v>56</v>
      </c>
      <c r="AX5" s="243"/>
      <c r="AY5" s="243"/>
      <c r="AZ5" s="243"/>
      <c r="BA5" s="243"/>
      <c r="BB5" s="243"/>
      <c r="BC5" s="243"/>
      <c r="BD5" s="243"/>
      <c r="BE5" s="243"/>
      <c r="BF5" s="243"/>
      <c r="BG5" s="243"/>
      <c r="BH5" s="243"/>
      <c r="BI5" s="243"/>
      <c r="BJ5" s="243"/>
      <c r="BK5" s="243"/>
      <c r="BL5" s="244"/>
    </row>
    <row r="6" spans="1:80" ht="15" thickBot="1" x14ac:dyDescent="0.3">
      <c r="J6" s="145"/>
      <c r="M6" s="144"/>
      <c r="N6" s="146"/>
      <c r="P6" s="146"/>
      <c r="Q6" s="146"/>
      <c r="BJ6" s="144">
        <v>0.13400000000000001</v>
      </c>
    </row>
    <row r="7" spans="1:80" s="2" customFormat="1" ht="20.25" customHeight="1" thickBot="1" x14ac:dyDescent="0.3">
      <c r="A7" s="333" t="s">
        <v>0</v>
      </c>
      <c r="B7" s="335" t="s">
        <v>1</v>
      </c>
      <c r="C7" s="347" t="s">
        <v>49</v>
      </c>
      <c r="D7" s="348"/>
      <c r="E7" s="348"/>
      <c r="F7" s="348"/>
      <c r="G7" s="348"/>
      <c r="H7" s="348"/>
      <c r="I7" s="348"/>
      <c r="J7" s="349"/>
      <c r="K7" s="245" t="s">
        <v>5</v>
      </c>
      <c r="L7" s="246"/>
      <c r="M7" s="246"/>
      <c r="N7" s="246"/>
      <c r="O7" s="246"/>
      <c r="P7" s="246"/>
      <c r="Q7" s="246"/>
      <c r="R7" s="246"/>
      <c r="S7" s="246"/>
      <c r="T7" s="246"/>
      <c r="U7" s="246"/>
      <c r="V7" s="246"/>
      <c r="W7" s="246"/>
      <c r="X7" s="246"/>
      <c r="Y7" s="246"/>
      <c r="Z7" s="246"/>
      <c r="AA7" s="246"/>
      <c r="AB7" s="246"/>
      <c r="AC7" s="246"/>
      <c r="AD7" s="246"/>
      <c r="AE7" s="246"/>
      <c r="AF7" s="246"/>
      <c r="AG7" s="246"/>
      <c r="AH7" s="246"/>
      <c r="AI7" s="246"/>
      <c r="AJ7" s="246"/>
      <c r="AK7" s="246"/>
      <c r="AL7" s="246"/>
      <c r="AM7" s="246"/>
      <c r="AN7" s="246"/>
      <c r="AO7" s="246"/>
      <c r="AP7" s="246"/>
      <c r="AQ7" s="246"/>
      <c r="AR7" s="246"/>
      <c r="AS7" s="246"/>
      <c r="AT7" s="246"/>
      <c r="AU7" s="246"/>
      <c r="AV7" s="246"/>
      <c r="AW7" s="246"/>
      <c r="AX7" s="246"/>
      <c r="AY7" s="246"/>
      <c r="AZ7" s="246"/>
      <c r="BA7" s="246"/>
      <c r="BB7" s="246"/>
      <c r="BC7" s="246"/>
      <c r="BD7" s="246"/>
      <c r="BE7" s="246"/>
      <c r="BF7" s="246"/>
      <c r="BG7" s="246"/>
      <c r="BH7" s="246"/>
      <c r="BI7" s="246"/>
      <c r="BJ7" s="246"/>
      <c r="BK7" s="246"/>
      <c r="BL7" s="247"/>
    </row>
    <row r="8" spans="1:80" s="2" customFormat="1" ht="42" customHeight="1" thickBot="1" x14ac:dyDescent="0.3">
      <c r="A8" s="334"/>
      <c r="B8" s="336"/>
      <c r="C8" s="9" t="s">
        <v>2</v>
      </c>
      <c r="D8" s="9" t="s">
        <v>3</v>
      </c>
      <c r="E8" s="9" t="s">
        <v>4</v>
      </c>
      <c r="F8" s="31" t="s">
        <v>75</v>
      </c>
      <c r="G8" s="35" t="s">
        <v>80</v>
      </c>
      <c r="H8" s="337" t="s">
        <v>81</v>
      </c>
      <c r="I8" s="338"/>
      <c r="J8" s="42" t="s">
        <v>79</v>
      </c>
      <c r="K8" s="344" t="s">
        <v>17</v>
      </c>
      <c r="L8" s="344"/>
      <c r="M8" s="344"/>
      <c r="N8" s="345"/>
      <c r="O8" s="350" t="s">
        <v>6</v>
      </c>
      <c r="P8" s="344"/>
      <c r="Q8" s="344"/>
      <c r="R8" s="345"/>
      <c r="S8" s="256" t="s">
        <v>7</v>
      </c>
      <c r="T8" s="257"/>
      <c r="U8" s="257"/>
      <c r="V8" s="268"/>
      <c r="W8" s="256" t="s">
        <v>8</v>
      </c>
      <c r="X8" s="257"/>
      <c r="Y8" s="257"/>
      <c r="Z8" s="268"/>
      <c r="AA8" s="350" t="s">
        <v>9</v>
      </c>
      <c r="AB8" s="344"/>
      <c r="AC8" s="344"/>
      <c r="AD8" s="345"/>
      <c r="AE8" s="350" t="s">
        <v>10</v>
      </c>
      <c r="AF8" s="344"/>
      <c r="AG8" s="344"/>
      <c r="AH8" s="345"/>
      <c r="AI8" s="350" t="s">
        <v>11</v>
      </c>
      <c r="AJ8" s="344"/>
      <c r="AK8" s="344"/>
      <c r="AL8" s="345"/>
      <c r="AM8" s="256" t="s">
        <v>12</v>
      </c>
      <c r="AN8" s="257"/>
      <c r="AO8" s="257"/>
      <c r="AP8" s="268"/>
      <c r="AQ8" s="256" t="s">
        <v>13</v>
      </c>
      <c r="AR8" s="257"/>
      <c r="AS8" s="257"/>
      <c r="AT8" s="268"/>
      <c r="AU8" s="256" t="s">
        <v>14</v>
      </c>
      <c r="AV8" s="257"/>
      <c r="AW8" s="257"/>
      <c r="AX8" s="268"/>
      <c r="AY8" s="256" t="s">
        <v>15</v>
      </c>
      <c r="AZ8" s="257"/>
      <c r="BA8" s="257"/>
      <c r="BB8" s="268"/>
      <c r="BC8" s="256" t="s">
        <v>16</v>
      </c>
      <c r="BD8" s="257"/>
      <c r="BE8" s="257"/>
      <c r="BF8" s="257"/>
      <c r="BG8" s="276" t="s">
        <v>101</v>
      </c>
      <c r="BH8" s="277"/>
      <c r="BI8" s="278"/>
      <c r="BJ8" s="84" t="s">
        <v>76</v>
      </c>
      <c r="BK8" s="82" t="s">
        <v>77</v>
      </c>
      <c r="BL8" s="83" t="s">
        <v>100</v>
      </c>
      <c r="BM8" s="81"/>
      <c r="BN8" s="81"/>
    </row>
    <row r="9" spans="1:80" s="2" customFormat="1" ht="100.5" customHeight="1" x14ac:dyDescent="0.25">
      <c r="A9" s="340" t="s">
        <v>54</v>
      </c>
      <c r="B9" s="303" t="s">
        <v>124</v>
      </c>
      <c r="C9" s="25" t="s">
        <v>58</v>
      </c>
      <c r="D9" s="11" t="s">
        <v>108</v>
      </c>
      <c r="E9" s="471" t="s">
        <v>60</v>
      </c>
      <c r="F9" s="16" t="s">
        <v>33</v>
      </c>
      <c r="G9" s="300">
        <f>AVERAGE(H9:I10)</f>
        <v>0.95</v>
      </c>
      <c r="H9" s="298">
        <v>0.9</v>
      </c>
      <c r="I9" s="299"/>
      <c r="J9" s="43">
        <f>H9/11</f>
        <v>8.1818181818181818E-2</v>
      </c>
      <c r="K9" s="212">
        <v>0.67</v>
      </c>
      <c r="L9" s="212"/>
      <c r="M9" s="187">
        <f>(K9*$J$9)/$H$9</f>
        <v>6.0909090909090913E-2</v>
      </c>
      <c r="N9" s="188"/>
      <c r="O9" s="212">
        <v>1.2</v>
      </c>
      <c r="P9" s="212"/>
      <c r="Q9" s="187">
        <f>(O9*$J$9)/$H$9</f>
        <v>0.10909090909090909</v>
      </c>
      <c r="R9" s="188"/>
      <c r="S9" s="255">
        <v>0.91</v>
      </c>
      <c r="T9" s="255"/>
      <c r="U9" s="187">
        <f>(S9*$J$9)/$H$9</f>
        <v>8.2727272727272719E-2</v>
      </c>
      <c r="V9" s="188"/>
      <c r="W9" s="255">
        <v>1.6841999999999999</v>
      </c>
      <c r="X9" s="255"/>
      <c r="Y9" s="187">
        <f>(W9*$J$9)/$H$9</f>
        <v>0.15310909090909092</v>
      </c>
      <c r="Z9" s="188"/>
      <c r="AA9" s="231"/>
      <c r="AB9" s="232"/>
      <c r="AC9" s="187">
        <f>(AA9*$J$9)/$H$9</f>
        <v>0</v>
      </c>
      <c r="AD9" s="188"/>
      <c r="AE9" s="266"/>
      <c r="AF9" s="267"/>
      <c r="AG9" s="187">
        <f>(AE9*$J$9)/$H$9</f>
        <v>0</v>
      </c>
      <c r="AH9" s="188"/>
      <c r="AI9" s="231"/>
      <c r="AJ9" s="232"/>
      <c r="AK9" s="187">
        <f>(AI9*$J$9)/$H$9</f>
        <v>0</v>
      </c>
      <c r="AL9" s="188"/>
      <c r="AM9" s="231"/>
      <c r="AN9" s="232"/>
      <c r="AO9" s="187">
        <f>(AM9*$J$9)/$H$9</f>
        <v>0</v>
      </c>
      <c r="AP9" s="188"/>
      <c r="AQ9" s="231"/>
      <c r="AR9" s="232"/>
      <c r="AS9" s="187">
        <f>(AQ9*$J$9)/$H$9</f>
        <v>0</v>
      </c>
      <c r="AT9" s="188"/>
      <c r="AU9" s="231"/>
      <c r="AV9" s="232"/>
      <c r="AW9" s="187">
        <f>(AU9*$J$9)/$H$9</f>
        <v>0</v>
      </c>
      <c r="AX9" s="188"/>
      <c r="AY9" s="231"/>
      <c r="AZ9" s="232"/>
      <c r="BA9" s="187">
        <f>(AY9*$J$9)/$H$9</f>
        <v>0</v>
      </c>
      <c r="BB9" s="188"/>
      <c r="BC9" s="231"/>
      <c r="BD9" s="232"/>
      <c r="BE9" s="187">
        <f>(BC9*$J$9)/$H$9</f>
        <v>0</v>
      </c>
      <c r="BF9" s="188"/>
      <c r="BG9" s="279">
        <f>IFERROR(AVERAGE(K9,O9,S9,W9,AA9,AE9,AI9,AM9,AQ9,AU9,AY9,BC9),0)</f>
        <v>1.11605</v>
      </c>
      <c r="BH9" s="280"/>
      <c r="BI9" s="281"/>
      <c r="BJ9" s="36">
        <f>SUM(M9,Q9,U9,Y9,AC9,AG9,AK9,AO9,AS9,AW9,BA9,BE9)</f>
        <v>0.40583636363636361</v>
      </c>
      <c r="BK9" s="296">
        <f>IFERROR(AVERAGEIF(BJ9:BJ10,"&lt;&gt;0",BJ9:BJ10),0)</f>
        <v>0.32791818181818178</v>
      </c>
      <c r="BL9" s="216">
        <f>IFERROR(AVERAGEIF(BG9:BI10,"&lt;&gt;0",BG9:BI10),0)</f>
        <v>1.058025</v>
      </c>
    </row>
    <row r="10" spans="1:80" s="2" customFormat="1" ht="105.75" customHeight="1" thickBot="1" x14ac:dyDescent="0.3">
      <c r="A10" s="341"/>
      <c r="B10" s="339"/>
      <c r="C10" s="164" t="s">
        <v>31</v>
      </c>
      <c r="D10" s="14" t="s">
        <v>61</v>
      </c>
      <c r="E10" s="472" t="s">
        <v>125</v>
      </c>
      <c r="F10" s="13" t="s">
        <v>34</v>
      </c>
      <c r="G10" s="301"/>
      <c r="H10" s="342">
        <v>1</v>
      </c>
      <c r="I10" s="343"/>
      <c r="J10" s="44">
        <f>H10/4</f>
        <v>0.25</v>
      </c>
      <c r="K10" s="310"/>
      <c r="L10" s="310"/>
      <c r="M10" s="310"/>
      <c r="N10" s="311"/>
      <c r="O10" s="346"/>
      <c r="P10" s="310"/>
      <c r="Q10" s="310"/>
      <c r="R10" s="311"/>
      <c r="S10" s="255">
        <v>1</v>
      </c>
      <c r="T10" s="255"/>
      <c r="U10" s="203">
        <f>S10*$J$10</f>
        <v>0.25</v>
      </c>
      <c r="V10" s="204"/>
      <c r="W10" s="346"/>
      <c r="X10" s="310"/>
      <c r="Y10" s="310"/>
      <c r="Z10" s="311"/>
      <c r="AA10" s="346"/>
      <c r="AB10" s="310"/>
      <c r="AC10" s="310"/>
      <c r="AD10" s="311"/>
      <c r="AE10" s="266"/>
      <c r="AF10" s="267"/>
      <c r="AG10" s="203">
        <f>AE10*$J$10</f>
        <v>0</v>
      </c>
      <c r="AH10" s="204"/>
      <c r="AI10" s="289"/>
      <c r="AJ10" s="290"/>
      <c r="AK10" s="290"/>
      <c r="AL10" s="291"/>
      <c r="AM10" s="289"/>
      <c r="AN10" s="290"/>
      <c r="AO10" s="290"/>
      <c r="AP10" s="291"/>
      <c r="AQ10" s="266"/>
      <c r="AR10" s="267"/>
      <c r="AS10" s="203">
        <f>AQ10*$J$10</f>
        <v>0</v>
      </c>
      <c r="AT10" s="204"/>
      <c r="AU10" s="225"/>
      <c r="AV10" s="223"/>
      <c r="AW10" s="223"/>
      <c r="AX10" s="224"/>
      <c r="AY10" s="225"/>
      <c r="AZ10" s="223"/>
      <c r="BA10" s="223"/>
      <c r="BB10" s="224"/>
      <c r="BC10" s="266"/>
      <c r="BD10" s="267"/>
      <c r="BE10" s="203">
        <f>BC10*$J$10</f>
        <v>0</v>
      </c>
      <c r="BF10" s="389"/>
      <c r="BG10" s="282">
        <f>IFERROR(AVERAGE(S10,AE10,AQ10,BC10),0)</f>
        <v>1</v>
      </c>
      <c r="BH10" s="283"/>
      <c r="BI10" s="284"/>
      <c r="BJ10" s="37">
        <f>SUM(U10,AG10,AS10,BE10)</f>
        <v>0.25</v>
      </c>
      <c r="BK10" s="315"/>
      <c r="BL10" s="248"/>
    </row>
    <row r="11" spans="1:80" s="7" customFormat="1" ht="87" customHeight="1" x14ac:dyDescent="0.25">
      <c r="A11" s="272" t="s">
        <v>131</v>
      </c>
      <c r="B11" s="207" t="s">
        <v>78</v>
      </c>
      <c r="C11" s="29" t="s">
        <v>127</v>
      </c>
      <c r="D11" s="27" t="s">
        <v>128</v>
      </c>
      <c r="E11" s="167" t="s">
        <v>166</v>
      </c>
      <c r="F11" s="28" t="s">
        <v>34</v>
      </c>
      <c r="G11" s="312">
        <f>AVERAGE(H11:I13)</f>
        <v>0.92333333333333334</v>
      </c>
      <c r="H11" s="198">
        <v>0.9</v>
      </c>
      <c r="I11" s="199"/>
      <c r="J11" s="48">
        <f>H11/3</f>
        <v>0.3</v>
      </c>
      <c r="K11" s="184"/>
      <c r="L11" s="200"/>
      <c r="M11" s="200"/>
      <c r="N11" s="200"/>
      <c r="O11" s="189"/>
      <c r="P11" s="190"/>
      <c r="Q11" s="190"/>
      <c r="R11" s="191"/>
      <c r="S11" s="185"/>
      <c r="T11" s="186"/>
      <c r="U11" s="187">
        <f>(S11*$J$11)/$H$11</f>
        <v>0</v>
      </c>
      <c r="V11" s="188"/>
      <c r="W11" s="182"/>
      <c r="X11" s="183"/>
      <c r="Y11" s="183"/>
      <c r="Z11" s="184"/>
      <c r="AA11" s="182"/>
      <c r="AB11" s="183"/>
      <c r="AC11" s="183"/>
      <c r="AD11" s="184"/>
      <c r="AE11" s="185"/>
      <c r="AF11" s="186"/>
      <c r="AG11" s="187">
        <f>(AE11*$J$11)/$H$11</f>
        <v>0</v>
      </c>
      <c r="AH11" s="188"/>
      <c r="AI11" s="182"/>
      <c r="AJ11" s="183"/>
      <c r="AK11" s="183"/>
      <c r="AL11" s="184"/>
      <c r="AM11" s="182"/>
      <c r="AN11" s="183"/>
      <c r="AO11" s="183"/>
      <c r="AP11" s="184"/>
      <c r="AQ11" s="185"/>
      <c r="AR11" s="186"/>
      <c r="AS11" s="187">
        <f>(AQ11*$J$11)/$H$11</f>
        <v>0</v>
      </c>
      <c r="AT11" s="188"/>
      <c r="AU11" s="189"/>
      <c r="AV11" s="190"/>
      <c r="AW11" s="190"/>
      <c r="AX11" s="191"/>
      <c r="AY11" s="189"/>
      <c r="AZ11" s="190"/>
      <c r="BA11" s="190"/>
      <c r="BB11" s="191"/>
      <c r="BC11" s="185"/>
      <c r="BD11" s="186"/>
      <c r="BE11" s="187">
        <f>(BC11*$J$11)/$H$11</f>
        <v>0</v>
      </c>
      <c r="BF11" s="188"/>
      <c r="BG11" s="365">
        <f>SUM(AE11,S11,AQ11,BC11)</f>
        <v>0</v>
      </c>
      <c r="BH11" s="366"/>
      <c r="BI11" s="367"/>
      <c r="BJ11" s="58">
        <f>SUM(S11,AE11,AQ11,BC11)</f>
        <v>0</v>
      </c>
      <c r="BK11" s="295">
        <f ca="1">IFERROR(AVERAGEIF(BJ11:BJ13,"&lt;&gt;0",BJ11:BJ12),0)</f>
        <v>0</v>
      </c>
      <c r="BL11" s="249">
        <f ca="1">IFERROR(AVERAGEIF(BG11:BI13,"&lt;&gt;0",BG11:BI12),0)</f>
        <v>0</v>
      </c>
    </row>
    <row r="12" spans="1:80" s="7" customFormat="1" ht="161.25" customHeight="1" x14ac:dyDescent="0.25">
      <c r="A12" s="272"/>
      <c r="B12" s="208"/>
      <c r="C12" s="59" t="s">
        <v>53</v>
      </c>
      <c r="D12" s="27" t="s">
        <v>151</v>
      </c>
      <c r="E12" s="148" t="s">
        <v>73</v>
      </c>
      <c r="F12" s="60" t="s">
        <v>35</v>
      </c>
      <c r="G12" s="313"/>
      <c r="H12" s="198">
        <v>0.96</v>
      </c>
      <c r="I12" s="199"/>
      <c r="J12" s="46">
        <f>H12/2</f>
        <v>0.48</v>
      </c>
      <c r="K12" s="370"/>
      <c r="L12" s="370"/>
      <c r="M12" s="370"/>
      <c r="N12" s="371"/>
      <c r="O12" s="189"/>
      <c r="P12" s="190"/>
      <c r="Q12" s="190"/>
      <c r="R12" s="191"/>
      <c r="S12" s="189"/>
      <c r="T12" s="190"/>
      <c r="U12" s="190"/>
      <c r="V12" s="191"/>
      <c r="W12" s="182"/>
      <c r="X12" s="183"/>
      <c r="Y12" s="183"/>
      <c r="Z12" s="184"/>
      <c r="AA12" s="182"/>
      <c r="AB12" s="183"/>
      <c r="AC12" s="183"/>
      <c r="AD12" s="184"/>
      <c r="AE12" s="198"/>
      <c r="AF12" s="374"/>
      <c r="AG12" s="375">
        <f>(AE12*$J$12)/$H$12</f>
        <v>0</v>
      </c>
      <c r="AH12" s="376"/>
      <c r="AI12" s="198"/>
      <c r="AJ12" s="374"/>
      <c r="AK12" s="375">
        <f>(AI12*$J$12)/$H$12</f>
        <v>0</v>
      </c>
      <c r="AL12" s="376"/>
      <c r="AM12" s="189"/>
      <c r="AN12" s="190"/>
      <c r="AO12" s="190"/>
      <c r="AP12" s="191"/>
      <c r="AQ12" s="189"/>
      <c r="AR12" s="190"/>
      <c r="AS12" s="190"/>
      <c r="AT12" s="191"/>
      <c r="AU12" s="189"/>
      <c r="AV12" s="190"/>
      <c r="AW12" s="190"/>
      <c r="AX12" s="191"/>
      <c r="AY12" s="189"/>
      <c r="AZ12" s="190"/>
      <c r="BA12" s="190"/>
      <c r="BB12" s="191"/>
      <c r="BC12" s="189"/>
      <c r="BD12" s="190"/>
      <c r="BE12" s="190"/>
      <c r="BF12" s="190"/>
      <c r="BG12" s="285">
        <f>IFERROR(AVERAGE(AE12,AI12),0)</f>
        <v>0</v>
      </c>
      <c r="BH12" s="286"/>
      <c r="BI12" s="286"/>
      <c r="BJ12" s="61">
        <f>SUM(AG12,AK12)</f>
        <v>0</v>
      </c>
      <c r="BK12" s="296"/>
      <c r="BL12" s="250"/>
      <c r="BM12" s="23"/>
      <c r="BN12" s="23"/>
      <c r="BO12" s="23"/>
      <c r="BP12" s="23"/>
      <c r="BQ12" s="23"/>
      <c r="BR12" s="23"/>
      <c r="BS12" s="23"/>
      <c r="BT12" s="23"/>
      <c r="BU12" s="23"/>
      <c r="BV12" s="23"/>
      <c r="BW12" s="23"/>
      <c r="BX12" s="23"/>
      <c r="BY12" s="23"/>
      <c r="BZ12" s="23"/>
      <c r="CA12" s="23"/>
      <c r="CB12" s="23"/>
    </row>
    <row r="13" spans="1:80" s="7" customFormat="1" ht="110.25" customHeight="1" thickBot="1" x14ac:dyDescent="0.3">
      <c r="A13" s="273"/>
      <c r="B13" s="209"/>
      <c r="C13" s="62" t="s">
        <v>126</v>
      </c>
      <c r="D13" s="63" t="s">
        <v>128</v>
      </c>
      <c r="E13" s="473" t="s">
        <v>130</v>
      </c>
      <c r="F13" s="64" t="s">
        <v>34</v>
      </c>
      <c r="G13" s="301"/>
      <c r="H13" s="274">
        <v>0.91</v>
      </c>
      <c r="I13" s="275"/>
      <c r="J13" s="65">
        <v>0.91</v>
      </c>
      <c r="K13" s="372"/>
      <c r="L13" s="372"/>
      <c r="M13" s="372"/>
      <c r="N13" s="373"/>
      <c r="O13" s="292"/>
      <c r="P13" s="293"/>
      <c r="Q13" s="293"/>
      <c r="R13" s="294"/>
      <c r="S13" s="201"/>
      <c r="T13" s="202"/>
      <c r="U13" s="203">
        <f>(S13*$J$13)/$H$13</f>
        <v>0</v>
      </c>
      <c r="V13" s="204"/>
      <c r="W13" s="292"/>
      <c r="X13" s="293"/>
      <c r="Y13" s="293"/>
      <c r="Z13" s="294"/>
      <c r="AA13" s="292"/>
      <c r="AB13" s="293"/>
      <c r="AC13" s="293"/>
      <c r="AD13" s="294"/>
      <c r="AE13" s="201"/>
      <c r="AF13" s="202"/>
      <c r="AG13" s="203">
        <f>(AE13*$J$13)/$H$13</f>
        <v>0</v>
      </c>
      <c r="AH13" s="204"/>
      <c r="AI13" s="292"/>
      <c r="AJ13" s="293"/>
      <c r="AK13" s="293"/>
      <c r="AL13" s="294"/>
      <c r="AM13" s="292"/>
      <c r="AN13" s="293"/>
      <c r="AO13" s="293"/>
      <c r="AP13" s="294"/>
      <c r="AQ13" s="201"/>
      <c r="AR13" s="202"/>
      <c r="AS13" s="203">
        <f>(AQ13*$J$13)/$H$13</f>
        <v>0</v>
      </c>
      <c r="AT13" s="204"/>
      <c r="AU13" s="292"/>
      <c r="AV13" s="293"/>
      <c r="AW13" s="293"/>
      <c r="AX13" s="294"/>
      <c r="AY13" s="292"/>
      <c r="AZ13" s="293"/>
      <c r="BA13" s="293"/>
      <c r="BB13" s="294"/>
      <c r="BC13" s="201"/>
      <c r="BD13" s="202"/>
      <c r="BE13" s="203">
        <f>(BC13*$J$13)/$H$13</f>
        <v>0</v>
      </c>
      <c r="BF13" s="204"/>
      <c r="BG13" s="365">
        <f>SUM(AE13,S13,AQ13,BC13)</f>
        <v>0</v>
      </c>
      <c r="BH13" s="366"/>
      <c r="BI13" s="367"/>
      <c r="BJ13" s="66">
        <f>BG13</f>
        <v>0</v>
      </c>
      <c r="BK13" s="315"/>
      <c r="BL13" s="251"/>
      <c r="BM13" s="23"/>
      <c r="BN13" s="23"/>
      <c r="BO13" s="23"/>
      <c r="BP13" s="23"/>
      <c r="BQ13" s="23"/>
      <c r="BR13" s="23"/>
      <c r="BS13" s="23"/>
      <c r="BT13" s="23"/>
      <c r="BU13" s="23"/>
      <c r="BV13" s="23"/>
      <c r="BW13" s="23"/>
      <c r="BX13" s="23"/>
      <c r="BY13" s="23"/>
      <c r="BZ13" s="23"/>
      <c r="CA13" s="23"/>
      <c r="CB13" s="23"/>
    </row>
    <row r="14" spans="1:80" s="5" customFormat="1" ht="74.25" customHeight="1" x14ac:dyDescent="0.25">
      <c r="A14" s="305" t="s">
        <v>18</v>
      </c>
      <c r="B14" s="207" t="s">
        <v>136</v>
      </c>
      <c r="C14" s="166" t="s">
        <v>114</v>
      </c>
      <c r="D14" s="165" t="s">
        <v>116</v>
      </c>
      <c r="E14" s="167" t="s">
        <v>129</v>
      </c>
      <c r="F14" s="30" t="s">
        <v>34</v>
      </c>
      <c r="G14" s="300">
        <f>AVERAGE(H14:I15)</f>
        <v>0.78500000000000003</v>
      </c>
      <c r="H14" s="354">
        <v>0.77</v>
      </c>
      <c r="I14" s="355"/>
      <c r="J14" s="48">
        <f>H14/3</f>
        <v>0.25666666666666665</v>
      </c>
      <c r="K14" s="323"/>
      <c r="L14" s="314"/>
      <c r="M14" s="314"/>
      <c r="N14" s="324"/>
      <c r="O14" s="229"/>
      <c r="P14" s="269"/>
      <c r="Q14" s="269"/>
      <c r="R14" s="230"/>
      <c r="S14" s="185"/>
      <c r="T14" s="186"/>
      <c r="U14" s="368">
        <f>(S14*$J$14)/$H$14</f>
        <v>0</v>
      </c>
      <c r="V14" s="369"/>
      <c r="W14" s="229"/>
      <c r="X14" s="269"/>
      <c r="Y14" s="269"/>
      <c r="Z14" s="230"/>
      <c r="AA14" s="229"/>
      <c r="AB14" s="269"/>
      <c r="AC14" s="269"/>
      <c r="AD14" s="230"/>
      <c r="AE14" s="185"/>
      <c r="AF14" s="186"/>
      <c r="AG14" s="187">
        <f>(AE14*$J$14)/$H$14</f>
        <v>0</v>
      </c>
      <c r="AH14" s="188"/>
      <c r="AI14" s="229"/>
      <c r="AJ14" s="269"/>
      <c r="AK14" s="269"/>
      <c r="AL14" s="230"/>
      <c r="AM14" s="229"/>
      <c r="AN14" s="269"/>
      <c r="AO14" s="269"/>
      <c r="AP14" s="230"/>
      <c r="AQ14" s="185"/>
      <c r="AR14" s="186"/>
      <c r="AS14" s="187">
        <f>(AQ14*$J$14)/$H$14</f>
        <v>0</v>
      </c>
      <c r="AT14" s="188"/>
      <c r="AU14" s="229"/>
      <c r="AV14" s="269"/>
      <c r="AW14" s="269"/>
      <c r="AX14" s="230"/>
      <c r="AY14" s="229"/>
      <c r="AZ14" s="269"/>
      <c r="BA14" s="269"/>
      <c r="BB14" s="230"/>
      <c r="BC14" s="185"/>
      <c r="BD14" s="186"/>
      <c r="BE14" s="187">
        <f>(BC14*$J$14)/$H$14</f>
        <v>0</v>
      </c>
      <c r="BF14" s="188"/>
      <c r="BG14" s="287">
        <f>SUM(S14,AE14,AQ14,BC14)</f>
        <v>0</v>
      </c>
      <c r="BH14" s="288"/>
      <c r="BI14" s="211"/>
      <c r="BJ14" s="40">
        <f>SUM(U14,AG14,AS14,BE14)</f>
        <v>0</v>
      </c>
      <c r="BK14" s="295">
        <f>AVERAGEIF(BJ14:BJ15,"&lt;&gt;0",BJ14:BJ15)</f>
        <v>0.33333333333333331</v>
      </c>
      <c r="BL14" s="249">
        <f>AVERAGEIF(BI14:BI15,"&lt;&gt;0",BI14:BI15)</f>
        <v>1</v>
      </c>
      <c r="BM14" s="6"/>
      <c r="BN14" s="6"/>
      <c r="BO14" s="6"/>
      <c r="BP14" s="6"/>
      <c r="BQ14" s="6"/>
      <c r="BR14" s="6"/>
      <c r="BS14" s="6"/>
      <c r="BT14" s="6"/>
      <c r="BU14" s="6"/>
      <c r="BV14" s="6"/>
      <c r="BW14" s="6"/>
      <c r="BX14" s="6"/>
      <c r="BY14" s="6"/>
      <c r="BZ14" s="6"/>
      <c r="CA14" s="6"/>
      <c r="CB14" s="6"/>
    </row>
    <row r="15" spans="1:80" s="6" customFormat="1" ht="82.5" customHeight="1" thickBot="1" x14ac:dyDescent="0.3">
      <c r="A15" s="272"/>
      <c r="B15" s="208"/>
      <c r="C15" s="168" t="s">
        <v>19</v>
      </c>
      <c r="D15" s="169" t="s">
        <v>152</v>
      </c>
      <c r="E15" s="167" t="s">
        <v>115</v>
      </c>
      <c r="F15" s="12" t="s">
        <v>33</v>
      </c>
      <c r="G15" s="312"/>
      <c r="H15" s="356">
        <v>0.8</v>
      </c>
      <c r="I15" s="357"/>
      <c r="J15" s="132">
        <f>H15/12</f>
        <v>6.6666666666666666E-2</v>
      </c>
      <c r="K15" s="134">
        <v>21</v>
      </c>
      <c r="L15" s="135">
        <v>21</v>
      </c>
      <c r="M15" s="133">
        <f>K15/L15</f>
        <v>1</v>
      </c>
      <c r="N15" s="138">
        <f>($J$15*M15)/$H$15</f>
        <v>8.3333333333333329E-2</v>
      </c>
      <c r="O15" s="135">
        <v>11</v>
      </c>
      <c r="P15" s="135">
        <v>11</v>
      </c>
      <c r="Q15" s="133">
        <f>IFERROR(O15/P15,0)</f>
        <v>1</v>
      </c>
      <c r="R15" s="140">
        <f>($J$15*Q15)/$H$15</f>
        <v>8.3333333333333329E-2</v>
      </c>
      <c r="S15" s="135">
        <v>15</v>
      </c>
      <c r="T15" s="135">
        <v>15</v>
      </c>
      <c r="U15" s="133">
        <f>IFERROR(S15/T15,0)</f>
        <v>1</v>
      </c>
      <c r="V15" s="140">
        <f>($J$15*U15)/$H$15</f>
        <v>8.3333333333333329E-2</v>
      </c>
      <c r="W15" s="135">
        <v>5</v>
      </c>
      <c r="X15" s="135">
        <v>5</v>
      </c>
      <c r="Y15" s="133">
        <f>IFERROR(W15/X15,0)</f>
        <v>1</v>
      </c>
      <c r="Z15" s="140">
        <f>($J$15*Y15)/$H$15</f>
        <v>8.3333333333333329E-2</v>
      </c>
      <c r="AA15" s="135"/>
      <c r="AB15" s="135"/>
      <c r="AC15" s="133">
        <f>IFERROR(AA15/AB15,0)</f>
        <v>0</v>
      </c>
      <c r="AD15" s="140">
        <f>($J$15*AC15)/$H$15</f>
        <v>0</v>
      </c>
      <c r="AE15" s="135"/>
      <c r="AF15" s="135"/>
      <c r="AG15" s="133">
        <f>IFERROR(AE15/AF15,0)</f>
        <v>0</v>
      </c>
      <c r="AH15" s="140">
        <f>($J$15*AG15)/$H$15</f>
        <v>0</v>
      </c>
      <c r="AI15" s="135"/>
      <c r="AJ15" s="135"/>
      <c r="AK15" s="133">
        <f>IFERROR(AI15/AJ15,0)</f>
        <v>0</v>
      </c>
      <c r="AL15" s="140">
        <f>($J$15*AK15)/$H$15</f>
        <v>0</v>
      </c>
      <c r="AM15" s="135"/>
      <c r="AN15" s="135"/>
      <c r="AO15" s="133">
        <f>IFERROR(AM15/AN15,0)</f>
        <v>0</v>
      </c>
      <c r="AP15" s="140">
        <f>($J$15*AO15)/$H$15</f>
        <v>0</v>
      </c>
      <c r="AQ15" s="135"/>
      <c r="AR15" s="135"/>
      <c r="AS15" s="133">
        <f>IFERROR(AQ15/AR15,0)</f>
        <v>0</v>
      </c>
      <c r="AT15" s="140">
        <f>($J$15*AS15)/$H$15</f>
        <v>0</v>
      </c>
      <c r="AU15" s="135"/>
      <c r="AV15" s="135"/>
      <c r="AW15" s="133">
        <f>IFERROR(AU15/AV15,0)</f>
        <v>0</v>
      </c>
      <c r="AX15" s="140">
        <f>($J$15*AW15)/$H$15</f>
        <v>0</v>
      </c>
      <c r="AY15" s="135"/>
      <c r="AZ15" s="135"/>
      <c r="BA15" s="133">
        <f>IFERROR(AY15/AZ15,0)</f>
        <v>0</v>
      </c>
      <c r="BB15" s="140">
        <f>($J$15*BA15)/$H$15</f>
        <v>0</v>
      </c>
      <c r="BC15" s="135"/>
      <c r="BD15" s="135"/>
      <c r="BE15" s="133">
        <f>IFERROR(BC15/BD15,0)</f>
        <v>0</v>
      </c>
      <c r="BF15" s="140">
        <f>($J$15*BE15)/$H$15</f>
        <v>0</v>
      </c>
      <c r="BG15" s="136">
        <f>SUM(K15,O15,S15,W15,AA15,AE15,AI15,AM15,AQ15,AU15,AY15,BC15)</f>
        <v>52</v>
      </c>
      <c r="BH15" s="137">
        <f>SUM(L15,P15,T15,X15,AB15,AF15,AJ15,AN15,AR15,AV15,AZ15,BD15)</f>
        <v>52</v>
      </c>
      <c r="BI15" s="139">
        <f>BG15/BH15</f>
        <v>1</v>
      </c>
      <c r="BJ15" s="39">
        <f>SUM(N15,R15,V15,Z15,AD15,AH15,AL15,AP15,AT15,AX15,BB15,BF15)</f>
        <v>0.33333333333333331</v>
      </c>
      <c r="BK15" s="296"/>
      <c r="BL15" s="250"/>
    </row>
    <row r="16" spans="1:80" s="7" customFormat="1" ht="60" customHeight="1" x14ac:dyDescent="0.25">
      <c r="A16" s="305" t="s">
        <v>26</v>
      </c>
      <c r="B16" s="207" t="s">
        <v>137</v>
      </c>
      <c r="C16" s="15" t="s">
        <v>36</v>
      </c>
      <c r="D16" s="10" t="s">
        <v>62</v>
      </c>
      <c r="E16" s="147" t="s">
        <v>51</v>
      </c>
      <c r="F16" s="8" t="s">
        <v>33</v>
      </c>
      <c r="G16" s="300">
        <f>AVERAGE(H16:I17)</f>
        <v>1</v>
      </c>
      <c r="H16" s="358">
        <v>1</v>
      </c>
      <c r="I16" s="359"/>
      <c r="J16" s="50">
        <f>H16/12</f>
        <v>8.3333333333333329E-2</v>
      </c>
      <c r="K16" s="314">
        <v>1</v>
      </c>
      <c r="L16" s="314"/>
      <c r="M16" s="270">
        <f>K16*$J$16</f>
        <v>8.3333333333333329E-2</v>
      </c>
      <c r="N16" s="271"/>
      <c r="O16" s="229">
        <v>1</v>
      </c>
      <c r="P16" s="269"/>
      <c r="Q16" s="325">
        <f>O16*$J$16</f>
        <v>8.3333333333333329E-2</v>
      </c>
      <c r="R16" s="326"/>
      <c r="S16" s="229">
        <v>1</v>
      </c>
      <c r="T16" s="269"/>
      <c r="U16" s="270">
        <f>S16*$J$16</f>
        <v>8.3333333333333329E-2</v>
      </c>
      <c r="V16" s="271"/>
      <c r="W16" s="229">
        <v>1</v>
      </c>
      <c r="X16" s="269"/>
      <c r="Y16" s="270">
        <f>W16*$J$16</f>
        <v>8.3333333333333329E-2</v>
      </c>
      <c r="Z16" s="271"/>
      <c r="AA16" s="229"/>
      <c r="AB16" s="269"/>
      <c r="AC16" s="270">
        <f>AA16*$J$16</f>
        <v>0</v>
      </c>
      <c r="AD16" s="271"/>
      <c r="AE16" s="229"/>
      <c r="AF16" s="269"/>
      <c r="AG16" s="270">
        <f>AE16*$J$16</f>
        <v>0</v>
      </c>
      <c r="AH16" s="271"/>
      <c r="AI16" s="229"/>
      <c r="AJ16" s="269"/>
      <c r="AK16" s="270">
        <f>AI16*$J$16</f>
        <v>0</v>
      </c>
      <c r="AL16" s="271"/>
      <c r="AM16" s="229"/>
      <c r="AN16" s="269"/>
      <c r="AO16" s="270">
        <f>AM16*$J$16</f>
        <v>0</v>
      </c>
      <c r="AP16" s="271"/>
      <c r="AQ16" s="229"/>
      <c r="AR16" s="269"/>
      <c r="AS16" s="270">
        <f>AQ16*$J$16</f>
        <v>0</v>
      </c>
      <c r="AT16" s="271"/>
      <c r="AU16" s="229"/>
      <c r="AV16" s="269"/>
      <c r="AW16" s="270">
        <f>AU16*$J$16</f>
        <v>0</v>
      </c>
      <c r="AX16" s="271"/>
      <c r="AY16" s="229"/>
      <c r="AZ16" s="269"/>
      <c r="BA16" s="270">
        <f>AY16*$J$16</f>
        <v>0</v>
      </c>
      <c r="BB16" s="271"/>
      <c r="BC16" s="229"/>
      <c r="BD16" s="269"/>
      <c r="BE16" s="270">
        <f>BC16*$J$16</f>
        <v>0</v>
      </c>
      <c r="BF16" s="316"/>
      <c r="BG16" s="321">
        <f>AVERAGE(K16,O16,S16,W16,AA16,AE16,AI16,AM16,AQ16,AU16,AY16,BC16)</f>
        <v>1</v>
      </c>
      <c r="BH16" s="288"/>
      <c r="BI16" s="211"/>
      <c r="BJ16" s="41">
        <f>SUM(M16,Q16,U16,Y16,AC16,AG16,AK16,AO16,AS16,AW16,BA16,BE16)</f>
        <v>0.33333333333333331</v>
      </c>
      <c r="BK16" s="295">
        <f>AVERAGEIF(BJ16:BJ17,"&lt;&gt;0",BJ16:BJ17)</f>
        <v>0.33333333333333331</v>
      </c>
      <c r="BL16" s="249">
        <f>AVERAGEIF(BG16:BI17,"&lt;&gt;0",BG16:BI17)</f>
        <v>1</v>
      </c>
    </row>
    <row r="17" spans="1:64" s="7" customFormat="1" ht="78.75" customHeight="1" x14ac:dyDescent="0.25">
      <c r="A17" s="272"/>
      <c r="B17" s="403"/>
      <c r="C17" s="67" t="s">
        <v>106</v>
      </c>
      <c r="D17" s="170" t="s">
        <v>107</v>
      </c>
      <c r="E17" s="171" t="s">
        <v>153</v>
      </c>
      <c r="F17" s="172" t="s">
        <v>34</v>
      </c>
      <c r="G17" s="406"/>
      <c r="H17" s="404">
        <v>1</v>
      </c>
      <c r="I17" s="405"/>
      <c r="J17" s="51">
        <f>H17/4</f>
        <v>0.25</v>
      </c>
      <c r="K17" s="308"/>
      <c r="L17" s="309"/>
      <c r="M17" s="309"/>
      <c r="N17" s="232"/>
      <c r="O17" s="231"/>
      <c r="P17" s="309"/>
      <c r="Q17" s="309"/>
      <c r="R17" s="309"/>
      <c r="S17" s="231"/>
      <c r="T17" s="232"/>
      <c r="U17" s="187">
        <f>(S17*$J$17)/$H$17</f>
        <v>0</v>
      </c>
      <c r="V17" s="188"/>
      <c r="W17" s="231"/>
      <c r="X17" s="309"/>
      <c r="Y17" s="309"/>
      <c r="Z17" s="232"/>
      <c r="AA17" s="231"/>
      <c r="AB17" s="309"/>
      <c r="AC17" s="309"/>
      <c r="AD17" s="232"/>
      <c r="AE17" s="231"/>
      <c r="AF17" s="232"/>
      <c r="AG17" s="187">
        <f>(AE17*$J$17)/$H$17</f>
        <v>0</v>
      </c>
      <c r="AH17" s="188"/>
      <c r="AI17" s="231"/>
      <c r="AJ17" s="309"/>
      <c r="AK17" s="309"/>
      <c r="AL17" s="232"/>
      <c r="AM17" s="231"/>
      <c r="AN17" s="309"/>
      <c r="AO17" s="309"/>
      <c r="AP17" s="232"/>
      <c r="AQ17" s="231"/>
      <c r="AR17" s="232"/>
      <c r="AS17" s="187">
        <f>(AQ17*$J$17)/$H$17</f>
        <v>0</v>
      </c>
      <c r="AT17" s="188"/>
      <c r="AU17" s="231"/>
      <c r="AV17" s="309"/>
      <c r="AW17" s="309"/>
      <c r="AX17" s="232"/>
      <c r="AY17" s="231"/>
      <c r="AZ17" s="309"/>
      <c r="BA17" s="309"/>
      <c r="BB17" s="232"/>
      <c r="BC17" s="231"/>
      <c r="BD17" s="232"/>
      <c r="BE17" s="187">
        <f>(BC17*$J$17)/$H$17</f>
        <v>0</v>
      </c>
      <c r="BF17" s="188"/>
      <c r="BG17" s="398">
        <f>IFERROR(AVERAGE(K17,O17,S17,W17,AA17,AE17,AI17,AM17,AQ17,AU17,AY17,BC17),0)</f>
        <v>0</v>
      </c>
      <c r="BH17" s="399"/>
      <c r="BI17" s="263"/>
      <c r="BJ17" s="39">
        <f t="shared" ref="BJ17" si="0">SUM(M17,Q17,U17,Y17,AC17,AG17,AK17,AO17,AS17,AW17,BA17,BE17)</f>
        <v>0</v>
      </c>
      <c r="BK17" s="297"/>
      <c r="BL17" s="393"/>
    </row>
    <row r="18" spans="1:64" s="7" customFormat="1" ht="15.75" customHeight="1" x14ac:dyDescent="0.25">
      <c r="A18" s="272"/>
      <c r="B18" s="407" t="s">
        <v>138</v>
      </c>
      <c r="C18" s="18" t="s">
        <v>37</v>
      </c>
      <c r="D18" s="306" t="s">
        <v>154</v>
      </c>
      <c r="E18" s="418" t="s">
        <v>40</v>
      </c>
      <c r="F18" s="3" t="s">
        <v>33</v>
      </c>
      <c r="G18" s="410">
        <f>AVERAGE(H18:I21)</f>
        <v>1</v>
      </c>
      <c r="H18" s="360">
        <v>1</v>
      </c>
      <c r="I18" s="361"/>
      <c r="J18" s="51">
        <v>8.3333000000000004E-2</v>
      </c>
      <c r="K18" s="308">
        <v>1</v>
      </c>
      <c r="L18" s="309"/>
      <c r="M18" s="187">
        <f>K18*$J$18</f>
        <v>8.3333000000000004E-2</v>
      </c>
      <c r="N18" s="254"/>
      <c r="O18" s="255">
        <v>1</v>
      </c>
      <c r="P18" s="255"/>
      <c r="Q18" s="187">
        <f>O18*$J$18</f>
        <v>8.3333000000000004E-2</v>
      </c>
      <c r="R18" s="254"/>
      <c r="S18" s="255">
        <v>1</v>
      </c>
      <c r="T18" s="255"/>
      <c r="U18" s="187">
        <f>S18*$J$18</f>
        <v>8.3333000000000004E-2</v>
      </c>
      <c r="V18" s="254"/>
      <c r="W18" s="255">
        <v>1</v>
      </c>
      <c r="X18" s="255"/>
      <c r="Y18" s="187">
        <f>W18*$J$18</f>
        <v>8.3333000000000004E-2</v>
      </c>
      <c r="Z18" s="254"/>
      <c r="AA18" s="255"/>
      <c r="AB18" s="255"/>
      <c r="AC18" s="187">
        <f>AA18*$J$18</f>
        <v>0</v>
      </c>
      <c r="AD18" s="254"/>
      <c r="AE18" s="255"/>
      <c r="AF18" s="255"/>
      <c r="AG18" s="187">
        <f>AE18*$J$18</f>
        <v>0</v>
      </c>
      <c r="AH18" s="254"/>
      <c r="AI18" s="255"/>
      <c r="AJ18" s="255"/>
      <c r="AK18" s="187">
        <f>AI18*$J$18</f>
        <v>0</v>
      </c>
      <c r="AL18" s="254"/>
      <c r="AM18" s="255"/>
      <c r="AN18" s="255"/>
      <c r="AO18" s="187">
        <f>AM18*$J$18</f>
        <v>0</v>
      </c>
      <c r="AP18" s="254"/>
      <c r="AQ18" s="255"/>
      <c r="AR18" s="255"/>
      <c r="AS18" s="187">
        <f>AQ18*$J$18</f>
        <v>0</v>
      </c>
      <c r="AT18" s="254"/>
      <c r="AU18" s="255"/>
      <c r="AV18" s="255"/>
      <c r="AW18" s="187">
        <f>AU18*$J$18</f>
        <v>0</v>
      </c>
      <c r="AX18" s="254"/>
      <c r="AY18" s="255"/>
      <c r="AZ18" s="255"/>
      <c r="BA18" s="187">
        <f>AY18*$J$18</f>
        <v>0</v>
      </c>
      <c r="BB18" s="254"/>
      <c r="BC18" s="255"/>
      <c r="BD18" s="255"/>
      <c r="BE18" s="187">
        <f>BC18*$J$18</f>
        <v>0</v>
      </c>
      <c r="BF18" s="254"/>
      <c r="BG18" s="318">
        <f t="shared" ref="BG18:BG24" si="1">AVERAGE(K18,O18,S18,W18,AA18,AE18,AI18,AM18,AQ18,AU18,AY18,BC18)</f>
        <v>1</v>
      </c>
      <c r="BH18" s="319"/>
      <c r="BI18" s="320"/>
      <c r="BJ18" s="39">
        <f t="shared" ref="BJ18:BJ24" si="2">SUM(M18,Q18,U18,Y18,AC18,AG18,AK18,AO18,AS18,AW18,BA18,BE18)</f>
        <v>0.33333200000000002</v>
      </c>
      <c r="BK18" s="396">
        <f>AVERAGEIF(BJ18:BJ21,"&lt;&gt;0",BJ18:BJ21)</f>
        <v>0.33333200000000002</v>
      </c>
      <c r="BL18" s="397">
        <f>AVERAGE(BG18:BI21)</f>
        <v>0.75</v>
      </c>
    </row>
    <row r="19" spans="1:64" s="7" customFormat="1" ht="39" customHeight="1" x14ac:dyDescent="0.25">
      <c r="A19" s="272"/>
      <c r="B19" s="208"/>
      <c r="C19" s="17" t="s">
        <v>38</v>
      </c>
      <c r="D19" s="307"/>
      <c r="E19" s="474"/>
      <c r="F19" s="3" t="s">
        <v>33</v>
      </c>
      <c r="G19" s="312"/>
      <c r="H19" s="360">
        <v>1</v>
      </c>
      <c r="I19" s="361"/>
      <c r="J19" s="51">
        <v>8.3333000000000004E-2</v>
      </c>
      <c r="K19" s="308">
        <v>1</v>
      </c>
      <c r="L19" s="309"/>
      <c r="M19" s="187">
        <f>(K19*$J$19)/$H$19</f>
        <v>8.3333000000000004E-2</v>
      </c>
      <c r="N19" s="254"/>
      <c r="O19" s="255">
        <v>1</v>
      </c>
      <c r="P19" s="255"/>
      <c r="Q19" s="187">
        <f>(O19*$J$19)/$H$19</f>
        <v>8.3333000000000004E-2</v>
      </c>
      <c r="R19" s="254"/>
      <c r="S19" s="255">
        <v>1</v>
      </c>
      <c r="T19" s="255"/>
      <c r="U19" s="187">
        <f>(S19*$J$19)/$H$19</f>
        <v>8.3333000000000004E-2</v>
      </c>
      <c r="V19" s="254"/>
      <c r="W19" s="255">
        <v>1</v>
      </c>
      <c r="X19" s="255"/>
      <c r="Y19" s="187">
        <f>(W19*$J$19)/$H$19</f>
        <v>8.3333000000000004E-2</v>
      </c>
      <c r="Z19" s="254"/>
      <c r="AA19" s="255"/>
      <c r="AB19" s="255"/>
      <c r="AC19" s="187">
        <f>(AA19*$J$19)/$H$19</f>
        <v>0</v>
      </c>
      <c r="AD19" s="254"/>
      <c r="AE19" s="255"/>
      <c r="AF19" s="255"/>
      <c r="AG19" s="187">
        <f>(AE19*$J$19)/$H$19</f>
        <v>0</v>
      </c>
      <c r="AH19" s="254"/>
      <c r="AI19" s="255"/>
      <c r="AJ19" s="255"/>
      <c r="AK19" s="187">
        <f>(AI19*$J$19)/$H$19</f>
        <v>0</v>
      </c>
      <c r="AL19" s="254"/>
      <c r="AM19" s="255"/>
      <c r="AN19" s="255"/>
      <c r="AO19" s="187">
        <f>(AM19*$J$19)/$H$19</f>
        <v>0</v>
      </c>
      <c r="AP19" s="254"/>
      <c r="AQ19" s="255"/>
      <c r="AR19" s="255"/>
      <c r="AS19" s="187">
        <f>(AQ19*$J$19)/$H$19</f>
        <v>0</v>
      </c>
      <c r="AT19" s="254"/>
      <c r="AU19" s="255"/>
      <c r="AV19" s="255"/>
      <c r="AW19" s="187">
        <f>(AU19*$J$19)/$H$19</f>
        <v>0</v>
      </c>
      <c r="AX19" s="254"/>
      <c r="AY19" s="255"/>
      <c r="AZ19" s="255"/>
      <c r="BA19" s="187">
        <f>(AY19*$J$19)/$H$19</f>
        <v>0</v>
      </c>
      <c r="BB19" s="254"/>
      <c r="BC19" s="255"/>
      <c r="BD19" s="255"/>
      <c r="BE19" s="187">
        <f>(BC19*$J$19)/$H$19</f>
        <v>0</v>
      </c>
      <c r="BF19" s="254"/>
      <c r="BG19" s="318">
        <f t="shared" si="1"/>
        <v>1</v>
      </c>
      <c r="BH19" s="319"/>
      <c r="BI19" s="320"/>
      <c r="BJ19" s="39">
        <f t="shared" si="2"/>
        <v>0.33333200000000002</v>
      </c>
      <c r="BK19" s="296"/>
      <c r="BL19" s="250"/>
    </row>
    <row r="20" spans="1:64" s="7" customFormat="1" ht="60" customHeight="1" x14ac:dyDescent="0.25">
      <c r="A20" s="272"/>
      <c r="B20" s="208"/>
      <c r="C20" s="17" t="s">
        <v>39</v>
      </c>
      <c r="D20" s="11" t="s">
        <v>155</v>
      </c>
      <c r="E20" s="419"/>
      <c r="F20" s="3" t="s">
        <v>33</v>
      </c>
      <c r="G20" s="312"/>
      <c r="H20" s="360">
        <v>1</v>
      </c>
      <c r="I20" s="361"/>
      <c r="J20" s="51">
        <v>8.3333000000000004E-2</v>
      </c>
      <c r="K20" s="308">
        <v>1</v>
      </c>
      <c r="L20" s="309"/>
      <c r="M20" s="187">
        <f>(K20*$J$20)/H20</f>
        <v>8.3333000000000004E-2</v>
      </c>
      <c r="N20" s="254"/>
      <c r="O20" s="255">
        <v>1</v>
      </c>
      <c r="P20" s="255"/>
      <c r="Q20" s="187">
        <f>(O20*$J$20)/H20</f>
        <v>8.3333000000000004E-2</v>
      </c>
      <c r="R20" s="254"/>
      <c r="S20" s="255">
        <v>1</v>
      </c>
      <c r="T20" s="255"/>
      <c r="U20" s="187">
        <f>(S20*$J$20)/H20</f>
        <v>8.3333000000000004E-2</v>
      </c>
      <c r="V20" s="254"/>
      <c r="W20" s="255">
        <v>1</v>
      </c>
      <c r="X20" s="255"/>
      <c r="Y20" s="187">
        <f>(W20*$J$20)/$H$20</f>
        <v>8.3333000000000004E-2</v>
      </c>
      <c r="Z20" s="254"/>
      <c r="AA20" s="255"/>
      <c r="AB20" s="255"/>
      <c r="AC20" s="187">
        <f>(AA20*$J$20)/$H$20</f>
        <v>0</v>
      </c>
      <c r="AD20" s="254"/>
      <c r="AE20" s="255"/>
      <c r="AF20" s="255"/>
      <c r="AG20" s="187">
        <f>(AE20*$J$20)/$H$20</f>
        <v>0</v>
      </c>
      <c r="AH20" s="254"/>
      <c r="AI20" s="255"/>
      <c r="AJ20" s="255"/>
      <c r="AK20" s="187">
        <f>(AI20*$J$20)/$H$20</f>
        <v>0</v>
      </c>
      <c r="AL20" s="254"/>
      <c r="AM20" s="255"/>
      <c r="AN20" s="255"/>
      <c r="AO20" s="187">
        <f>(AM20*$J$20)/$H$20</f>
        <v>0</v>
      </c>
      <c r="AP20" s="254"/>
      <c r="AQ20" s="255"/>
      <c r="AR20" s="255"/>
      <c r="AS20" s="187">
        <f>(AQ20*$J$20)/$H$20</f>
        <v>0</v>
      </c>
      <c r="AT20" s="254"/>
      <c r="AU20" s="255"/>
      <c r="AV20" s="255"/>
      <c r="AW20" s="187">
        <f>(AU20*$J$20)/$H$20</f>
        <v>0</v>
      </c>
      <c r="AX20" s="254"/>
      <c r="AY20" s="255"/>
      <c r="AZ20" s="255"/>
      <c r="BA20" s="187">
        <f>(AY20*$J$20)/$H$20</f>
        <v>0</v>
      </c>
      <c r="BB20" s="254"/>
      <c r="BC20" s="255"/>
      <c r="BD20" s="255"/>
      <c r="BE20" s="187">
        <f>(BC20*$J$20)/$H$20</f>
        <v>0</v>
      </c>
      <c r="BF20" s="254"/>
      <c r="BG20" s="318">
        <f t="shared" si="1"/>
        <v>1</v>
      </c>
      <c r="BH20" s="319"/>
      <c r="BI20" s="320"/>
      <c r="BJ20" s="39">
        <f t="shared" si="2"/>
        <v>0.33333200000000002</v>
      </c>
      <c r="BK20" s="296"/>
      <c r="BL20" s="250"/>
    </row>
    <row r="21" spans="1:64" s="7" customFormat="1" ht="78.75" customHeight="1" thickBot="1" x14ac:dyDescent="0.3">
      <c r="A21" s="273"/>
      <c r="B21" s="209"/>
      <c r="C21" s="173" t="s">
        <v>109</v>
      </c>
      <c r="D21" s="149" t="s">
        <v>107</v>
      </c>
      <c r="E21" s="150" t="s">
        <v>153</v>
      </c>
      <c r="F21" s="172" t="s">
        <v>34</v>
      </c>
      <c r="G21" s="411"/>
      <c r="H21" s="408">
        <v>1</v>
      </c>
      <c r="I21" s="409"/>
      <c r="J21" s="178">
        <f>H21/4</f>
        <v>0.25</v>
      </c>
      <c r="K21" s="412"/>
      <c r="L21" s="413"/>
      <c r="M21" s="413"/>
      <c r="N21" s="414"/>
      <c r="O21" s="415"/>
      <c r="P21" s="413"/>
      <c r="Q21" s="413"/>
      <c r="R21" s="414"/>
      <c r="S21" s="394"/>
      <c r="T21" s="395"/>
      <c r="U21" s="368">
        <f>(S21*$J$21)/$H$21</f>
        <v>0</v>
      </c>
      <c r="V21" s="369"/>
      <c r="W21" s="400"/>
      <c r="X21" s="401"/>
      <c r="Y21" s="401"/>
      <c r="Z21" s="402"/>
      <c r="AA21" s="400"/>
      <c r="AB21" s="401"/>
      <c r="AC21" s="401"/>
      <c r="AD21" s="402"/>
      <c r="AE21" s="394"/>
      <c r="AF21" s="395"/>
      <c r="AG21" s="368">
        <f>(AE21*$J$21)/$H$21</f>
        <v>0</v>
      </c>
      <c r="AH21" s="369"/>
      <c r="AI21" s="400"/>
      <c r="AJ21" s="401"/>
      <c r="AK21" s="401"/>
      <c r="AL21" s="402"/>
      <c r="AM21" s="400"/>
      <c r="AN21" s="401"/>
      <c r="AO21" s="401"/>
      <c r="AP21" s="402"/>
      <c r="AQ21" s="394"/>
      <c r="AR21" s="395"/>
      <c r="AS21" s="368">
        <f>(AQ21*$J$21)/$H$21</f>
        <v>0</v>
      </c>
      <c r="AT21" s="369"/>
      <c r="AU21" s="400"/>
      <c r="AV21" s="401"/>
      <c r="AW21" s="401"/>
      <c r="AX21" s="402"/>
      <c r="AY21" s="400"/>
      <c r="AZ21" s="401"/>
      <c r="BA21" s="401"/>
      <c r="BB21" s="402"/>
      <c r="BC21" s="394"/>
      <c r="BD21" s="395"/>
      <c r="BE21" s="368">
        <f>(BC21*$J$21)/$H$21</f>
        <v>0</v>
      </c>
      <c r="BF21" s="369"/>
      <c r="BG21" s="398">
        <f>IFERROR(AVERAGE(S21,AE21,AQ21,BC21),0)</f>
        <v>0</v>
      </c>
      <c r="BH21" s="399"/>
      <c r="BI21" s="263"/>
      <c r="BJ21" s="54">
        <f>SUM(U21,AG21,AS21,BE21)</f>
        <v>0</v>
      </c>
      <c r="BK21" s="315"/>
      <c r="BL21" s="251"/>
    </row>
    <row r="22" spans="1:64" s="7" customFormat="1" ht="115.5" customHeight="1" x14ac:dyDescent="0.25">
      <c r="A22" s="305" t="s">
        <v>27</v>
      </c>
      <c r="B22" s="207" t="s">
        <v>139</v>
      </c>
      <c r="C22" s="152" t="s">
        <v>41</v>
      </c>
      <c r="D22" s="153" t="s">
        <v>156</v>
      </c>
      <c r="E22" s="162" t="s">
        <v>42</v>
      </c>
      <c r="F22" s="8" t="s">
        <v>33</v>
      </c>
      <c r="G22" s="300">
        <f>AVERAGE(H22:I26)</f>
        <v>0.91600000000000004</v>
      </c>
      <c r="H22" s="358">
        <v>0.98</v>
      </c>
      <c r="I22" s="359"/>
      <c r="J22" s="53">
        <f>H22/12</f>
        <v>8.1666666666666665E-2</v>
      </c>
      <c r="K22" s="322">
        <v>1</v>
      </c>
      <c r="L22" s="269"/>
      <c r="M22" s="252">
        <f>K22*$J$22</f>
        <v>8.1666666666666665E-2</v>
      </c>
      <c r="N22" s="253"/>
      <c r="O22" s="229">
        <v>1</v>
      </c>
      <c r="P22" s="230"/>
      <c r="Q22" s="252">
        <f>O22*$J$22</f>
        <v>8.1666666666666665E-2</v>
      </c>
      <c r="R22" s="253"/>
      <c r="S22" s="229">
        <v>1</v>
      </c>
      <c r="T22" s="230"/>
      <c r="U22" s="252">
        <f>S22*$J$22</f>
        <v>8.1666666666666665E-2</v>
      </c>
      <c r="V22" s="253"/>
      <c r="W22" s="229">
        <v>1</v>
      </c>
      <c r="X22" s="230"/>
      <c r="Y22" s="252">
        <f>W22*$J$22</f>
        <v>8.1666666666666665E-2</v>
      </c>
      <c r="Z22" s="253"/>
      <c r="AA22" s="229"/>
      <c r="AB22" s="230"/>
      <c r="AC22" s="252">
        <f>AA22*$J$22</f>
        <v>0</v>
      </c>
      <c r="AD22" s="253"/>
      <c r="AE22" s="229"/>
      <c r="AF22" s="230"/>
      <c r="AG22" s="252">
        <f>AE22*$J$22</f>
        <v>0</v>
      </c>
      <c r="AH22" s="253"/>
      <c r="AI22" s="229"/>
      <c r="AJ22" s="230"/>
      <c r="AK22" s="252">
        <f>AI22*$J$22</f>
        <v>0</v>
      </c>
      <c r="AL22" s="253"/>
      <c r="AM22" s="229"/>
      <c r="AN22" s="230"/>
      <c r="AO22" s="252">
        <f>AM22*$J$22</f>
        <v>0</v>
      </c>
      <c r="AP22" s="253"/>
      <c r="AQ22" s="229"/>
      <c r="AR22" s="230"/>
      <c r="AS22" s="252">
        <f>AQ22*$J$22</f>
        <v>0</v>
      </c>
      <c r="AT22" s="253"/>
      <c r="AU22" s="229"/>
      <c r="AV22" s="230"/>
      <c r="AW22" s="252">
        <f>AU22*$J$22</f>
        <v>0</v>
      </c>
      <c r="AX22" s="253"/>
      <c r="AY22" s="229"/>
      <c r="AZ22" s="230"/>
      <c r="BA22" s="252">
        <f>AY22*$J$22</f>
        <v>0</v>
      </c>
      <c r="BB22" s="253"/>
      <c r="BC22" s="229"/>
      <c r="BD22" s="230"/>
      <c r="BE22" s="252">
        <f>BC22*$J$22</f>
        <v>0</v>
      </c>
      <c r="BF22" s="317"/>
      <c r="BG22" s="321">
        <f t="shared" si="1"/>
        <v>1</v>
      </c>
      <c r="BH22" s="288"/>
      <c r="BI22" s="211"/>
      <c r="BJ22" s="38">
        <f t="shared" si="2"/>
        <v>0.32666666666666666</v>
      </c>
      <c r="BK22" s="295">
        <f>AVERAGEIF(BJ22:BJ26,"&lt;&gt;0",BJ22:BJ26)</f>
        <v>0.32620833333333332</v>
      </c>
      <c r="BL22" s="249">
        <f>AVERAGEIF(BG22:BI26,"&lt;&gt;0",BG22:BI26)</f>
        <v>0.98362499999999997</v>
      </c>
    </row>
    <row r="23" spans="1:64" s="7" customFormat="1" ht="50.25" customHeight="1" x14ac:dyDescent="0.25">
      <c r="A23" s="272"/>
      <c r="B23" s="208"/>
      <c r="C23" s="154" t="s">
        <v>70</v>
      </c>
      <c r="D23" s="151" t="s">
        <v>63</v>
      </c>
      <c r="E23" s="418" t="s">
        <v>52</v>
      </c>
      <c r="F23" s="3" t="s">
        <v>33</v>
      </c>
      <c r="G23" s="312"/>
      <c r="H23" s="360">
        <v>0.9</v>
      </c>
      <c r="I23" s="361"/>
      <c r="J23" s="51">
        <f>H23/12</f>
        <v>7.4999999999999997E-2</v>
      </c>
      <c r="K23" s="308">
        <v>1</v>
      </c>
      <c r="L23" s="309"/>
      <c r="M23" s="187">
        <f>(K23*$J$23)/$H$23</f>
        <v>8.3333333333333329E-2</v>
      </c>
      <c r="N23" s="188"/>
      <c r="O23" s="231">
        <v>1</v>
      </c>
      <c r="P23" s="232"/>
      <c r="Q23" s="187">
        <f>(O23*$J$23)/$H$23</f>
        <v>8.3333333333333329E-2</v>
      </c>
      <c r="R23" s="188"/>
      <c r="S23" s="231">
        <v>1</v>
      </c>
      <c r="T23" s="232"/>
      <c r="U23" s="187">
        <f>(S23*$J$23)/$H$23</f>
        <v>8.3333333333333329E-2</v>
      </c>
      <c r="V23" s="188"/>
      <c r="W23" s="231">
        <v>0.93799999999999994</v>
      </c>
      <c r="X23" s="232"/>
      <c r="Y23" s="187">
        <f>(W23*$J$23)/$H$23</f>
        <v>7.8166666666666662E-2</v>
      </c>
      <c r="Z23" s="188"/>
      <c r="AA23" s="231"/>
      <c r="AB23" s="232"/>
      <c r="AC23" s="187">
        <f>(AA23*$J$23)/$H$23</f>
        <v>0</v>
      </c>
      <c r="AD23" s="188"/>
      <c r="AE23" s="231"/>
      <c r="AF23" s="232"/>
      <c r="AG23" s="187">
        <f>(AE23*$J$23)/$H$23</f>
        <v>0</v>
      </c>
      <c r="AH23" s="188"/>
      <c r="AI23" s="231"/>
      <c r="AJ23" s="232"/>
      <c r="AK23" s="187">
        <f>(AI23*$J$23)/$H$23</f>
        <v>0</v>
      </c>
      <c r="AL23" s="188"/>
      <c r="AM23" s="231"/>
      <c r="AN23" s="232"/>
      <c r="AO23" s="187">
        <f>(AM23*$J$23)/$H$23</f>
        <v>0</v>
      </c>
      <c r="AP23" s="188"/>
      <c r="AQ23" s="231"/>
      <c r="AR23" s="232"/>
      <c r="AS23" s="187">
        <f>(AQ23*$J$23)/$H$23</f>
        <v>0</v>
      </c>
      <c r="AT23" s="188"/>
      <c r="AU23" s="231"/>
      <c r="AV23" s="232"/>
      <c r="AW23" s="187">
        <f>(AU23*$J$23)/$H$23</f>
        <v>0</v>
      </c>
      <c r="AX23" s="188"/>
      <c r="AY23" s="231"/>
      <c r="AZ23" s="232"/>
      <c r="BA23" s="187">
        <f>(AY23*$J$23)/$H$23</f>
        <v>0</v>
      </c>
      <c r="BB23" s="188"/>
      <c r="BC23" s="231"/>
      <c r="BD23" s="232"/>
      <c r="BE23" s="187">
        <f>(BC23*$J$23)/$H$23</f>
        <v>0</v>
      </c>
      <c r="BF23" s="188"/>
      <c r="BG23" s="318">
        <f t="shared" si="1"/>
        <v>0.98449999999999993</v>
      </c>
      <c r="BH23" s="319"/>
      <c r="BI23" s="320"/>
      <c r="BJ23" s="39">
        <f t="shared" si="2"/>
        <v>0.32816666666666666</v>
      </c>
      <c r="BK23" s="296"/>
      <c r="BL23" s="250"/>
    </row>
    <row r="24" spans="1:64" s="7" customFormat="1" ht="57" x14ac:dyDescent="0.25">
      <c r="A24" s="272"/>
      <c r="B24" s="208"/>
      <c r="C24" s="154" t="s">
        <v>71</v>
      </c>
      <c r="D24" s="151" t="s">
        <v>64</v>
      </c>
      <c r="E24" s="419"/>
      <c r="F24" s="3" t="s">
        <v>33</v>
      </c>
      <c r="G24" s="312"/>
      <c r="H24" s="360">
        <v>0.9</v>
      </c>
      <c r="I24" s="361"/>
      <c r="J24" s="51">
        <f>H24/12</f>
        <v>7.4999999999999997E-2</v>
      </c>
      <c r="K24" s="308">
        <v>1</v>
      </c>
      <c r="L24" s="309"/>
      <c r="M24" s="187">
        <f>(K24*$J$24)/$H$24</f>
        <v>8.3333333333333329E-2</v>
      </c>
      <c r="N24" s="188"/>
      <c r="O24" s="231">
        <v>1</v>
      </c>
      <c r="P24" s="232"/>
      <c r="Q24" s="187">
        <f>(O24*$J$24)/$H$24</f>
        <v>8.3333333333333329E-2</v>
      </c>
      <c r="R24" s="188"/>
      <c r="S24" s="231">
        <v>1</v>
      </c>
      <c r="T24" s="232"/>
      <c r="U24" s="187">
        <f>(S24*$J$24)/$H$24</f>
        <v>8.3333333333333329E-2</v>
      </c>
      <c r="V24" s="188"/>
      <c r="W24" s="231">
        <v>0.8</v>
      </c>
      <c r="X24" s="232"/>
      <c r="Y24" s="187">
        <f>(W24*$J$24)/$H$24</f>
        <v>6.6666666666666666E-2</v>
      </c>
      <c r="Z24" s="188"/>
      <c r="AA24" s="231"/>
      <c r="AB24" s="232"/>
      <c r="AC24" s="187">
        <f>(AA24*$J$24)/$H$24</f>
        <v>0</v>
      </c>
      <c r="AD24" s="188"/>
      <c r="AE24" s="231"/>
      <c r="AF24" s="232"/>
      <c r="AG24" s="187">
        <f>(AE24*$J$24)/$H$24</f>
        <v>0</v>
      </c>
      <c r="AH24" s="188"/>
      <c r="AI24" s="231"/>
      <c r="AJ24" s="232"/>
      <c r="AK24" s="187">
        <f>(AI24*$J$24)/$H$24</f>
        <v>0</v>
      </c>
      <c r="AL24" s="188"/>
      <c r="AM24" s="231"/>
      <c r="AN24" s="232"/>
      <c r="AO24" s="187">
        <f>(AM24*$J$24)/$H$24</f>
        <v>0</v>
      </c>
      <c r="AP24" s="188"/>
      <c r="AQ24" s="231"/>
      <c r="AR24" s="232"/>
      <c r="AS24" s="187">
        <f>(AQ24*$J$24)/$H$24</f>
        <v>0</v>
      </c>
      <c r="AT24" s="188"/>
      <c r="AU24" s="231"/>
      <c r="AV24" s="232"/>
      <c r="AW24" s="187">
        <f>(AU24*$J$24)/$H$24</f>
        <v>0</v>
      </c>
      <c r="AX24" s="188"/>
      <c r="AY24" s="231"/>
      <c r="AZ24" s="232"/>
      <c r="BA24" s="187">
        <f>(AY24*$J$24)/$H$24</f>
        <v>0</v>
      </c>
      <c r="BB24" s="188"/>
      <c r="BC24" s="231"/>
      <c r="BD24" s="232"/>
      <c r="BE24" s="187">
        <f>(BC24*$J$24)/$H$24</f>
        <v>0</v>
      </c>
      <c r="BF24" s="188"/>
      <c r="BG24" s="318">
        <f t="shared" si="1"/>
        <v>0.95</v>
      </c>
      <c r="BH24" s="319"/>
      <c r="BI24" s="320"/>
      <c r="BJ24" s="39">
        <f t="shared" si="2"/>
        <v>0.31666666666666665</v>
      </c>
      <c r="BK24" s="296"/>
      <c r="BL24" s="250"/>
    </row>
    <row r="25" spans="1:64" s="7" customFormat="1" ht="89.25" customHeight="1" x14ac:dyDescent="0.25">
      <c r="A25" s="272"/>
      <c r="B25" s="208"/>
      <c r="C25" s="174" t="s">
        <v>48</v>
      </c>
      <c r="D25" s="148" t="s">
        <v>157</v>
      </c>
      <c r="E25" s="148" t="s">
        <v>158</v>
      </c>
      <c r="F25" s="175" t="s">
        <v>33</v>
      </c>
      <c r="G25" s="312"/>
      <c r="H25" s="360">
        <v>0.9</v>
      </c>
      <c r="I25" s="361"/>
      <c r="J25" s="51">
        <f>H25/12</f>
        <v>7.4999999999999997E-2</v>
      </c>
      <c r="K25" s="308">
        <v>1</v>
      </c>
      <c r="L25" s="309"/>
      <c r="M25" s="187">
        <f>(K25*$J$25)/$H$25</f>
        <v>8.3333333333333329E-2</v>
      </c>
      <c r="N25" s="254"/>
      <c r="O25" s="231">
        <v>1</v>
      </c>
      <c r="P25" s="232"/>
      <c r="Q25" s="187">
        <f t="shared" ref="Q25" si="3">(O25*$J$25)/$H$25</f>
        <v>8.3333333333333329E-2</v>
      </c>
      <c r="R25" s="254"/>
      <c r="S25" s="231">
        <v>1</v>
      </c>
      <c r="T25" s="232"/>
      <c r="U25" s="187">
        <f t="shared" ref="U25" si="4">(S25*$J$25)/$H$25</f>
        <v>8.3333333333333329E-2</v>
      </c>
      <c r="V25" s="254"/>
      <c r="W25" s="231">
        <v>1</v>
      </c>
      <c r="X25" s="232"/>
      <c r="Y25" s="187">
        <f t="shared" ref="Y25" si="5">(W25*$J$25)/$H$25</f>
        <v>8.3333333333333329E-2</v>
      </c>
      <c r="Z25" s="254"/>
      <c r="AA25" s="231"/>
      <c r="AB25" s="232"/>
      <c r="AC25" s="187">
        <f t="shared" ref="AC25" si="6">(AA25*$J$25)/$H$25</f>
        <v>0</v>
      </c>
      <c r="AD25" s="254"/>
      <c r="AE25" s="231"/>
      <c r="AF25" s="232"/>
      <c r="AG25" s="187">
        <f t="shared" ref="AG25" si="7">(AE25*$J$25)/$H$25</f>
        <v>0</v>
      </c>
      <c r="AH25" s="254"/>
      <c r="AI25" s="231"/>
      <c r="AJ25" s="232"/>
      <c r="AK25" s="187">
        <f t="shared" ref="AK25" si="8">(AI25*$J$25)/$H$25</f>
        <v>0</v>
      </c>
      <c r="AL25" s="254"/>
      <c r="AM25" s="231"/>
      <c r="AN25" s="232"/>
      <c r="AO25" s="187">
        <f t="shared" ref="AO25" si="9">(AM25*$J$25)/$H$25</f>
        <v>0</v>
      </c>
      <c r="AP25" s="254"/>
      <c r="AQ25" s="231"/>
      <c r="AR25" s="232"/>
      <c r="AS25" s="187">
        <f t="shared" ref="AS25" si="10">(AQ25*$J$25)/$H$25</f>
        <v>0</v>
      </c>
      <c r="AT25" s="254"/>
      <c r="AU25" s="231"/>
      <c r="AV25" s="232"/>
      <c r="AW25" s="187">
        <f t="shared" ref="AW25" si="11">(AU25*$J$25)/$H$25</f>
        <v>0</v>
      </c>
      <c r="AX25" s="254"/>
      <c r="AY25" s="231"/>
      <c r="AZ25" s="232"/>
      <c r="BA25" s="187">
        <f t="shared" ref="BA25" si="12">(AY25*$J$25)/$H$25</f>
        <v>0</v>
      </c>
      <c r="BB25" s="254"/>
      <c r="BC25" s="231"/>
      <c r="BD25" s="232"/>
      <c r="BE25" s="187">
        <f t="shared" ref="BE25" si="13">(BC25*$J$25)/$H$25</f>
        <v>0</v>
      </c>
      <c r="BF25" s="188"/>
      <c r="BG25" s="318">
        <f t="shared" ref="BG25" si="14">AVERAGE(K25,O25,S25,W25,AA25,AE25,AI25,AM25,AQ25,AU25,AY25,BC25)</f>
        <v>1</v>
      </c>
      <c r="BH25" s="319"/>
      <c r="BI25" s="320"/>
      <c r="BJ25" s="39">
        <f t="shared" ref="BJ25" si="15">SUM(M25,Q25,U25,Y25,AC25,AG25,AK25,AO25,AS25,AW25,BA25,BE25)</f>
        <v>0.33333333333333331</v>
      </c>
      <c r="BK25" s="296"/>
      <c r="BL25" s="250"/>
    </row>
    <row r="26" spans="1:64" s="7" customFormat="1" ht="57.75" thickBot="1" x14ac:dyDescent="0.3">
      <c r="A26" s="273"/>
      <c r="B26" s="209"/>
      <c r="C26" s="176" t="s">
        <v>110</v>
      </c>
      <c r="D26" s="177" t="s">
        <v>112</v>
      </c>
      <c r="E26" s="167" t="s">
        <v>113</v>
      </c>
      <c r="F26" s="172" t="s">
        <v>34</v>
      </c>
      <c r="G26" s="411"/>
      <c r="H26" s="416">
        <v>0.9</v>
      </c>
      <c r="I26" s="417"/>
      <c r="J26" s="53" t="s">
        <v>82</v>
      </c>
      <c r="K26" s="327"/>
      <c r="L26" s="328"/>
      <c r="M26" s="328"/>
      <c r="N26" s="329"/>
      <c r="O26" s="330"/>
      <c r="P26" s="328"/>
      <c r="Q26" s="328"/>
      <c r="R26" s="329"/>
      <c r="S26" s="330" t="s">
        <v>111</v>
      </c>
      <c r="T26" s="328"/>
      <c r="U26" s="328"/>
      <c r="V26" s="329"/>
      <c r="W26" s="330"/>
      <c r="X26" s="328"/>
      <c r="Y26" s="328"/>
      <c r="Z26" s="329"/>
      <c r="AA26" s="330"/>
      <c r="AB26" s="328"/>
      <c r="AC26" s="328"/>
      <c r="AD26" s="329"/>
      <c r="AE26" s="420"/>
      <c r="AF26" s="421"/>
      <c r="AG26" s="421"/>
      <c r="AH26" s="422"/>
      <c r="AI26" s="330"/>
      <c r="AJ26" s="328"/>
      <c r="AK26" s="328"/>
      <c r="AL26" s="329"/>
      <c r="AM26" s="330"/>
      <c r="AN26" s="328"/>
      <c r="AO26" s="328"/>
      <c r="AP26" s="329"/>
      <c r="AQ26" s="420"/>
      <c r="AR26" s="421"/>
      <c r="AS26" s="421"/>
      <c r="AT26" s="422"/>
      <c r="AU26" s="330"/>
      <c r="AV26" s="328"/>
      <c r="AW26" s="328"/>
      <c r="AX26" s="329"/>
      <c r="AY26" s="330"/>
      <c r="AZ26" s="328"/>
      <c r="BA26" s="328"/>
      <c r="BB26" s="329"/>
      <c r="BC26" s="420"/>
      <c r="BD26" s="421"/>
      <c r="BE26" s="421"/>
      <c r="BF26" s="423"/>
      <c r="BG26" s="365">
        <f>SUM(AE26,S26,AQ26,BC26)</f>
        <v>0</v>
      </c>
      <c r="BH26" s="366"/>
      <c r="BI26" s="367"/>
      <c r="BJ26" s="69">
        <f>SUM(S26,AE26,AQ26,BC26)</f>
        <v>0</v>
      </c>
      <c r="BK26" s="315"/>
      <c r="BL26" s="251"/>
    </row>
    <row r="27" spans="1:64" ht="78" customHeight="1" x14ac:dyDescent="0.25">
      <c r="A27" s="305" t="s">
        <v>28</v>
      </c>
      <c r="B27" s="207" t="s">
        <v>123</v>
      </c>
      <c r="C27" s="15" t="s">
        <v>119</v>
      </c>
      <c r="D27" s="34" t="s">
        <v>122</v>
      </c>
      <c r="E27" s="147" t="s">
        <v>159</v>
      </c>
      <c r="F27" s="8" t="s">
        <v>33</v>
      </c>
      <c r="G27" s="300">
        <f>AVERAGE(I27,H28)</f>
        <v>0.94</v>
      </c>
      <c r="H27" s="155" t="s">
        <v>121</v>
      </c>
      <c r="I27" s="26">
        <v>0.89</v>
      </c>
      <c r="J27" s="45">
        <f>I27/8</f>
        <v>0.11125</v>
      </c>
      <c r="K27" s="158"/>
      <c r="L27" s="258"/>
      <c r="M27" s="259"/>
      <c r="N27" s="159"/>
      <c r="O27" s="158"/>
      <c r="P27" s="258"/>
      <c r="Q27" s="259"/>
      <c r="R27" s="159"/>
      <c r="S27" s="158"/>
      <c r="T27" s="258"/>
      <c r="U27" s="259"/>
      <c r="V27" s="159"/>
      <c r="W27" s="158"/>
      <c r="X27" s="258"/>
      <c r="Y27" s="259"/>
      <c r="Z27" s="159"/>
      <c r="AA27" s="157"/>
      <c r="AB27" s="205">
        <f>100%-AA27</f>
        <v>1</v>
      </c>
      <c r="AC27" s="206"/>
      <c r="AD27" s="156">
        <f>(AB27*$J$27)/$I$27</f>
        <v>0.125</v>
      </c>
      <c r="AE27" s="157"/>
      <c r="AF27" s="205">
        <f>100%-AE27</f>
        <v>1</v>
      </c>
      <c r="AG27" s="206"/>
      <c r="AH27" s="156">
        <f>(AF27*$J$27)/$I$27</f>
        <v>0.125</v>
      </c>
      <c r="AI27" s="157"/>
      <c r="AJ27" s="205">
        <f>100%-AI27</f>
        <v>1</v>
      </c>
      <c r="AK27" s="206"/>
      <c r="AL27" s="156">
        <f>(AJ27*$J$27)/$I$27</f>
        <v>0.125</v>
      </c>
      <c r="AM27" s="157"/>
      <c r="AN27" s="205">
        <f>100%-AM27</f>
        <v>1</v>
      </c>
      <c r="AO27" s="206"/>
      <c r="AP27" s="156">
        <f>(AN27*$J$27)/$I$27</f>
        <v>0.125</v>
      </c>
      <c r="AQ27" s="157"/>
      <c r="AR27" s="205">
        <f>100%-AQ27</f>
        <v>1</v>
      </c>
      <c r="AS27" s="206"/>
      <c r="AT27" s="156">
        <f>(AR27*$J$27)/$I$27</f>
        <v>0.125</v>
      </c>
      <c r="AU27" s="157"/>
      <c r="AV27" s="205">
        <f>100%-AU27</f>
        <v>1</v>
      </c>
      <c r="AW27" s="206"/>
      <c r="AX27" s="156">
        <f>(AV27*$J$27)/$I$27</f>
        <v>0.125</v>
      </c>
      <c r="AY27" s="157"/>
      <c r="AZ27" s="205">
        <f>100%-AY27</f>
        <v>1</v>
      </c>
      <c r="BA27" s="206"/>
      <c r="BB27" s="156">
        <f>(AZ27*$J$27)/$I$27</f>
        <v>0.125</v>
      </c>
      <c r="BC27" s="157"/>
      <c r="BD27" s="205">
        <f>100%-BC27</f>
        <v>1</v>
      </c>
      <c r="BE27" s="206"/>
      <c r="BF27" s="156">
        <f>(BD27*$J$27)/$I$27</f>
        <v>0.125</v>
      </c>
      <c r="BG27" s="85">
        <f>IFERROR(AVERAGE(AA27,AE27,AI27,AM27,AQ27,AU27,AY27,BC27),0)</f>
        <v>0</v>
      </c>
      <c r="BH27" s="210">
        <f>100%-BG27</f>
        <v>1</v>
      </c>
      <c r="BI27" s="211"/>
      <c r="BJ27" s="143">
        <f>SUM(N27,R27,V27,Z27)</f>
        <v>0</v>
      </c>
      <c r="BK27" s="227">
        <f>AVERAGEIF(BJ27:BJ28,"&lt;&gt;0",BJ27:BJ28)</f>
        <v>0.33</v>
      </c>
      <c r="BL27" s="264">
        <f>AVERAGEIF(BH27:BH28,"&lt;&gt;0",BH27:BH28)</f>
        <v>1</v>
      </c>
    </row>
    <row r="28" spans="1:64" ht="69.75" customHeight="1" thickBot="1" x14ac:dyDescent="0.3">
      <c r="A28" s="272"/>
      <c r="B28" s="208"/>
      <c r="C28" s="17" t="s">
        <v>43</v>
      </c>
      <c r="D28" s="14" t="s">
        <v>120</v>
      </c>
      <c r="E28" s="475" t="s">
        <v>44</v>
      </c>
      <c r="F28" s="3" t="s">
        <v>33</v>
      </c>
      <c r="G28" s="313"/>
      <c r="H28" s="363">
        <v>0.99</v>
      </c>
      <c r="I28" s="364"/>
      <c r="J28" s="178">
        <f>H28/12</f>
        <v>8.2500000000000004E-2</v>
      </c>
      <c r="K28" s="466">
        <v>1</v>
      </c>
      <c r="L28" s="377"/>
      <c r="M28" s="467">
        <f>K28*$J$28</f>
        <v>8.2500000000000004E-2</v>
      </c>
      <c r="N28" s="468"/>
      <c r="O28" s="469">
        <v>1</v>
      </c>
      <c r="P28" s="469"/>
      <c r="Q28" s="467">
        <f>O28*$J$28</f>
        <v>8.2500000000000004E-2</v>
      </c>
      <c r="R28" s="470"/>
      <c r="S28" s="212">
        <v>1</v>
      </c>
      <c r="T28" s="212"/>
      <c r="U28" s="213">
        <f>S28*$J$28</f>
        <v>8.2500000000000004E-2</v>
      </c>
      <c r="V28" s="214"/>
      <c r="W28" s="212">
        <v>1</v>
      </c>
      <c r="X28" s="212"/>
      <c r="Y28" s="213">
        <f>W28*$J$28</f>
        <v>8.2500000000000004E-2</v>
      </c>
      <c r="Z28" s="214"/>
      <c r="AA28" s="212"/>
      <c r="AB28" s="212"/>
      <c r="AC28" s="213">
        <f>AA28*$J$28</f>
        <v>0</v>
      </c>
      <c r="AD28" s="214"/>
      <c r="AE28" s="212"/>
      <c r="AF28" s="212"/>
      <c r="AG28" s="213">
        <f>AE28*$J$28</f>
        <v>0</v>
      </c>
      <c r="AH28" s="214"/>
      <c r="AI28" s="212"/>
      <c r="AJ28" s="212"/>
      <c r="AK28" s="213">
        <f>AI28*$J$28</f>
        <v>0</v>
      </c>
      <c r="AL28" s="214"/>
      <c r="AM28" s="212"/>
      <c r="AN28" s="212"/>
      <c r="AO28" s="213">
        <f>AM28*$J$28</f>
        <v>0</v>
      </c>
      <c r="AP28" s="214"/>
      <c r="AQ28" s="212"/>
      <c r="AR28" s="212"/>
      <c r="AS28" s="213">
        <f>AQ28*$J$28</f>
        <v>0</v>
      </c>
      <c r="AT28" s="214"/>
      <c r="AU28" s="212"/>
      <c r="AV28" s="212"/>
      <c r="AW28" s="213">
        <f>AU28*$J$28</f>
        <v>0</v>
      </c>
      <c r="AX28" s="214"/>
      <c r="AY28" s="212"/>
      <c r="AZ28" s="212"/>
      <c r="BA28" s="213">
        <f>AY28*$J$28</f>
        <v>0</v>
      </c>
      <c r="BB28" s="214"/>
      <c r="BC28" s="212"/>
      <c r="BD28" s="212"/>
      <c r="BE28" s="213">
        <f>BC28*$J$28</f>
        <v>0</v>
      </c>
      <c r="BF28" s="214"/>
      <c r="BG28" s="318">
        <f>AVERAGE(K28,O28,S28,W28,AA28,AE28,AI28,AM28,AQ28,AU28,AY28,BC28)</f>
        <v>1</v>
      </c>
      <c r="BH28" s="319"/>
      <c r="BI28" s="320"/>
      <c r="BJ28" s="39">
        <f>SUM(M28,Q28,U28,Y28,AC28,AG28,AK28,AO28,AS28,AW28,BA28,BE28)</f>
        <v>0.33</v>
      </c>
      <c r="BK28" s="228"/>
      <c r="BL28" s="265"/>
    </row>
    <row r="29" spans="1:64" ht="61.5" customHeight="1" x14ac:dyDescent="0.25">
      <c r="A29" s="305" t="s">
        <v>29</v>
      </c>
      <c r="B29" s="302" t="s">
        <v>160</v>
      </c>
      <c r="C29" s="180" t="s">
        <v>141</v>
      </c>
      <c r="D29" s="165" t="s">
        <v>116</v>
      </c>
      <c r="E29" s="167" t="s">
        <v>145</v>
      </c>
      <c r="F29" s="8" t="s">
        <v>34</v>
      </c>
      <c r="G29" s="300">
        <f>AVERAGE(I29,I30,H31)</f>
        <v>0.85000000000000009</v>
      </c>
      <c r="H29" s="460">
        <v>0.9</v>
      </c>
      <c r="I29" s="461"/>
      <c r="J29" s="48">
        <f>H29/3</f>
        <v>0.3</v>
      </c>
      <c r="K29" s="371"/>
      <c r="L29" s="462"/>
      <c r="M29" s="462"/>
      <c r="N29" s="462"/>
      <c r="O29" s="463"/>
      <c r="P29" s="464"/>
      <c r="Q29" s="464"/>
      <c r="R29" s="465"/>
      <c r="S29" s="185"/>
      <c r="T29" s="186"/>
      <c r="U29" s="187">
        <f>(S29*$J$11)/$H$11</f>
        <v>0</v>
      </c>
      <c r="V29" s="188"/>
      <c r="W29" s="182"/>
      <c r="X29" s="183"/>
      <c r="Y29" s="183"/>
      <c r="Z29" s="184"/>
      <c r="AA29" s="182"/>
      <c r="AB29" s="183"/>
      <c r="AC29" s="183"/>
      <c r="AD29" s="184"/>
      <c r="AE29" s="185"/>
      <c r="AF29" s="186"/>
      <c r="AG29" s="187">
        <f>(AE29*$J$11)/$H$11</f>
        <v>0</v>
      </c>
      <c r="AH29" s="188"/>
      <c r="AI29" s="182"/>
      <c r="AJ29" s="183"/>
      <c r="AK29" s="183"/>
      <c r="AL29" s="184"/>
      <c r="AM29" s="182"/>
      <c r="AN29" s="183"/>
      <c r="AO29" s="183"/>
      <c r="AP29" s="184"/>
      <c r="AQ29" s="185"/>
      <c r="AR29" s="186"/>
      <c r="AS29" s="187">
        <f>(AQ29*$J$11)/$H$11</f>
        <v>0</v>
      </c>
      <c r="AT29" s="188"/>
      <c r="AU29" s="189"/>
      <c r="AV29" s="190"/>
      <c r="AW29" s="190"/>
      <c r="AX29" s="191"/>
      <c r="AY29" s="189"/>
      <c r="AZ29" s="190"/>
      <c r="BA29" s="190"/>
      <c r="BB29" s="191"/>
      <c r="BC29" s="229"/>
      <c r="BD29" s="230"/>
      <c r="BE29" s="187">
        <f>(BC29*$J$11)/$H$11</f>
        <v>0</v>
      </c>
      <c r="BF29" s="188"/>
      <c r="BG29" s="85">
        <f>IFERROR(AVERAGE(K29,O29,S29,W29,AA29,AE29,AI29,AM29,AQ29,AU29,AY29,BC29),0)</f>
        <v>0</v>
      </c>
      <c r="BH29" s="210">
        <f>100%-BG29</f>
        <v>1</v>
      </c>
      <c r="BI29" s="211"/>
      <c r="BJ29" s="143">
        <f>SUM(N29,R29,V29,Z29)</f>
        <v>0</v>
      </c>
      <c r="BK29" s="295">
        <f>AVERAGEIF(BJ29:BJ31,"&lt;&gt;100%")</f>
        <v>0.1206896551724138</v>
      </c>
      <c r="BL29" s="215">
        <f>AVERAGE(BH29,BI31)</f>
        <v>0.8783783783783784</v>
      </c>
    </row>
    <row r="30" spans="1:64" ht="60.75" customHeight="1" x14ac:dyDescent="0.25">
      <c r="A30" s="272"/>
      <c r="B30" s="303"/>
      <c r="C30" s="181" t="s">
        <v>45</v>
      </c>
      <c r="D30" s="27" t="s">
        <v>161</v>
      </c>
      <c r="E30" s="148" t="s">
        <v>65</v>
      </c>
      <c r="F30" s="3" t="s">
        <v>35</v>
      </c>
      <c r="G30" s="313"/>
      <c r="H30" s="33" t="s">
        <v>142</v>
      </c>
      <c r="I30" s="179">
        <f>100%-20%</f>
        <v>0.8</v>
      </c>
      <c r="J30" s="48">
        <v>0.62</v>
      </c>
      <c r="K30" s="194"/>
      <c r="L30" s="195"/>
      <c r="M30" s="195"/>
      <c r="N30" s="226"/>
      <c r="O30" s="197"/>
      <c r="P30" s="195"/>
      <c r="Q30" s="195"/>
      <c r="R30" s="226"/>
      <c r="S30" s="197"/>
      <c r="T30" s="195"/>
      <c r="U30" s="195"/>
      <c r="V30" s="196"/>
      <c r="W30" s="197"/>
      <c r="X30" s="195"/>
      <c r="Y30" s="195"/>
      <c r="Z30" s="196"/>
      <c r="AA30" s="197"/>
      <c r="AB30" s="195"/>
      <c r="AC30" s="195"/>
      <c r="AD30" s="196"/>
      <c r="AE30" s="197"/>
      <c r="AF30" s="195"/>
      <c r="AG30" s="195"/>
      <c r="AH30" s="196"/>
      <c r="AI30" s="197"/>
      <c r="AJ30" s="195"/>
      <c r="AK30" s="195"/>
      <c r="AL30" s="196"/>
      <c r="AM30" s="197"/>
      <c r="AN30" s="195"/>
      <c r="AO30" s="195"/>
      <c r="AP30" s="196"/>
      <c r="AQ30" s="197"/>
      <c r="AR30" s="195"/>
      <c r="AS30" s="195"/>
      <c r="AT30" s="196"/>
      <c r="AU30" s="197"/>
      <c r="AV30" s="195"/>
      <c r="AW30" s="195"/>
      <c r="AX30" s="196"/>
      <c r="AY30" s="197"/>
      <c r="AZ30" s="195"/>
      <c r="BA30" s="195"/>
      <c r="BB30" s="196"/>
      <c r="BC30" s="68"/>
      <c r="BD30" s="260">
        <f>100%-BC30</f>
        <v>1</v>
      </c>
      <c r="BE30" s="261"/>
      <c r="BF30" s="130">
        <f>(BD30*$J$30)/$I$30</f>
        <v>0.77499999999999991</v>
      </c>
      <c r="BG30" s="131">
        <f>BC30</f>
        <v>0</v>
      </c>
      <c r="BH30" s="262">
        <f>100%-BG30</f>
        <v>1</v>
      </c>
      <c r="BI30" s="263"/>
      <c r="BJ30" s="55">
        <f>BH30</f>
        <v>1</v>
      </c>
      <c r="BK30" s="296"/>
      <c r="BL30" s="216"/>
    </row>
    <row r="31" spans="1:64" ht="58.5" customHeight="1" x14ac:dyDescent="0.25">
      <c r="A31" s="272"/>
      <c r="B31" s="304"/>
      <c r="C31" s="181" t="s">
        <v>140</v>
      </c>
      <c r="D31" s="162" t="s">
        <v>67</v>
      </c>
      <c r="E31" s="151" t="s">
        <v>50</v>
      </c>
      <c r="F31" s="3" t="s">
        <v>33</v>
      </c>
      <c r="G31" s="362"/>
      <c r="H31" s="72">
        <v>0.9</v>
      </c>
      <c r="I31" s="73">
        <v>116</v>
      </c>
      <c r="J31" s="47">
        <v>0.9</v>
      </c>
      <c r="K31" s="74">
        <v>1</v>
      </c>
      <c r="L31" s="75">
        <v>1</v>
      </c>
      <c r="M31" s="70">
        <f>IFERROR(K31/L31,1)</f>
        <v>1</v>
      </c>
      <c r="N31" s="141">
        <f>K31/$I$31</f>
        <v>8.6206896551724137E-3</v>
      </c>
      <c r="O31" s="76">
        <v>8</v>
      </c>
      <c r="P31" s="75">
        <v>8</v>
      </c>
      <c r="Q31" s="70">
        <f>O31/P31</f>
        <v>1</v>
      </c>
      <c r="R31" s="141">
        <f>O31/$I$31</f>
        <v>6.8965517241379309E-2</v>
      </c>
      <c r="S31" s="76">
        <v>9</v>
      </c>
      <c r="T31" s="75">
        <v>11</v>
      </c>
      <c r="U31" s="70">
        <f>S31/T31</f>
        <v>0.81818181818181823</v>
      </c>
      <c r="V31" s="141">
        <f>S31/$I$31</f>
        <v>7.7586206896551727E-2</v>
      </c>
      <c r="W31" s="76">
        <v>10</v>
      </c>
      <c r="X31" s="75">
        <v>17</v>
      </c>
      <c r="Y31" s="70">
        <f>W31/X31</f>
        <v>0.58823529411764708</v>
      </c>
      <c r="Z31" s="141">
        <f>W31/$I$31</f>
        <v>8.6206896551724144E-2</v>
      </c>
      <c r="AA31" s="76"/>
      <c r="AB31" s="75"/>
      <c r="AC31" s="161">
        <f>IFERROR(AA31/AB31,0)</f>
        <v>0</v>
      </c>
      <c r="AD31" s="141">
        <f>AA31/$I$31</f>
        <v>0</v>
      </c>
      <c r="AE31" s="76"/>
      <c r="AF31" s="75"/>
      <c r="AG31" s="161">
        <f>IFERROR(AE31/AF31,0)</f>
        <v>0</v>
      </c>
      <c r="AH31" s="141">
        <f>AE31/$I$31</f>
        <v>0</v>
      </c>
      <c r="AI31" s="76"/>
      <c r="AJ31" s="75"/>
      <c r="AK31" s="161">
        <f>IFERROR(AI31/AJ31,0)</f>
        <v>0</v>
      </c>
      <c r="AL31" s="141">
        <f>AI31/$I$31</f>
        <v>0</v>
      </c>
      <c r="AM31" s="76"/>
      <c r="AN31" s="75"/>
      <c r="AO31" s="70">
        <f>IFERROR(AM31/AN31,0)</f>
        <v>0</v>
      </c>
      <c r="AP31" s="141">
        <f>AM31/$I$31</f>
        <v>0</v>
      </c>
      <c r="AQ31" s="76"/>
      <c r="AR31" s="75"/>
      <c r="AS31" s="70">
        <f>IFERROR(AQ31/AR31,0)</f>
        <v>0</v>
      </c>
      <c r="AT31" s="141">
        <f>AQ31/$I$31</f>
        <v>0</v>
      </c>
      <c r="AU31" s="76"/>
      <c r="AV31" s="75"/>
      <c r="AW31" s="70">
        <f>IFERROR(AU31/AV31,0)</f>
        <v>0</v>
      </c>
      <c r="AX31" s="141">
        <f>AU31/$I$31</f>
        <v>0</v>
      </c>
      <c r="AY31" s="76"/>
      <c r="AZ31" s="75"/>
      <c r="BA31" s="70">
        <f>IFERROR(AY31/AZ31,0)</f>
        <v>0</v>
      </c>
      <c r="BB31" s="141">
        <f>AY31/$I$31</f>
        <v>0</v>
      </c>
      <c r="BC31" s="76"/>
      <c r="BD31" s="75"/>
      <c r="BE31" s="129">
        <f>IFERROR(BC31/BD31,1)</f>
        <v>1</v>
      </c>
      <c r="BF31" s="141">
        <f>BC31/$I$31</f>
        <v>0</v>
      </c>
      <c r="BG31" s="127">
        <f>SUM(K31,O31,S31,W31,AA31,AE31,AI31,AM31,AQ31,AU31,AY31,BC31)</f>
        <v>28</v>
      </c>
      <c r="BH31" s="128">
        <f>SUM(L31,P31,T31,X31,AB31,AF31,AJ31,AN31,AR31,AV31,AZ31,BD31)</f>
        <v>37</v>
      </c>
      <c r="BI31" s="71">
        <f>IFERROR(BG31/BH31,0)</f>
        <v>0.7567567567567568</v>
      </c>
      <c r="BJ31" s="142">
        <f>SUM(N31,R31,V31,Z31,AD31,AH31,AL31,AP31,AT31,AX31,BB31,BF31)</f>
        <v>0.2413793103448276</v>
      </c>
      <c r="BK31" s="297"/>
      <c r="BL31" s="217"/>
    </row>
    <row r="32" spans="1:64" ht="126.75" customHeight="1" x14ac:dyDescent="0.25">
      <c r="A32" s="272"/>
      <c r="B32" s="431" t="s">
        <v>66</v>
      </c>
      <c r="C32" s="433" t="s">
        <v>143</v>
      </c>
      <c r="D32" s="151" t="s">
        <v>144</v>
      </c>
      <c r="E32" s="151" t="s">
        <v>162</v>
      </c>
      <c r="F32" s="3" t="s">
        <v>35</v>
      </c>
      <c r="G32" s="160">
        <v>1</v>
      </c>
      <c r="H32" s="192">
        <v>1</v>
      </c>
      <c r="I32" s="193"/>
      <c r="J32" s="48">
        <v>1</v>
      </c>
      <c r="K32" s="194"/>
      <c r="L32" s="195"/>
      <c r="M32" s="195"/>
      <c r="N32" s="196"/>
      <c r="O32" s="197"/>
      <c r="P32" s="195"/>
      <c r="Q32" s="195"/>
      <c r="R32" s="196"/>
      <c r="S32" s="197"/>
      <c r="T32" s="195"/>
      <c r="U32" s="195"/>
      <c r="V32" s="196"/>
      <c r="W32" s="197"/>
      <c r="X32" s="195"/>
      <c r="Y32" s="195"/>
      <c r="Z32" s="196"/>
      <c r="AA32" s="197"/>
      <c r="AB32" s="195"/>
      <c r="AC32" s="195"/>
      <c r="AD32" s="196"/>
      <c r="AE32" s="197"/>
      <c r="AF32" s="195"/>
      <c r="AG32" s="195"/>
      <c r="AH32" s="196"/>
      <c r="AI32" s="197"/>
      <c r="AJ32" s="195"/>
      <c r="AK32" s="195"/>
      <c r="AL32" s="196"/>
      <c r="AM32" s="197"/>
      <c r="AN32" s="195"/>
      <c r="AO32" s="195"/>
      <c r="AP32" s="196"/>
      <c r="AQ32" s="197"/>
      <c r="AR32" s="195"/>
      <c r="AS32" s="195"/>
      <c r="AT32" s="196"/>
      <c r="AU32" s="197"/>
      <c r="AV32" s="195"/>
      <c r="AW32" s="195"/>
      <c r="AX32" s="196"/>
      <c r="AY32" s="197"/>
      <c r="AZ32" s="195"/>
      <c r="BA32" s="195"/>
      <c r="BB32" s="196"/>
      <c r="BC32" s="197"/>
      <c r="BD32" s="195"/>
      <c r="BE32" s="195"/>
      <c r="BF32" s="196"/>
      <c r="BG32" s="432">
        <f>BC32</f>
        <v>0</v>
      </c>
      <c r="BH32" s="183"/>
      <c r="BI32" s="184"/>
      <c r="BJ32" s="55">
        <f>BC32</f>
        <v>0</v>
      </c>
      <c r="BK32" s="456">
        <f>AVERAGE(BJ32:BJ33)</f>
        <v>0</v>
      </c>
      <c r="BL32" s="454">
        <f>AVERAGE(BG32:BI33)</f>
        <v>0</v>
      </c>
    </row>
    <row r="33" spans="1:64" ht="92.25" customHeight="1" thickBot="1" x14ac:dyDescent="0.3">
      <c r="A33" s="272"/>
      <c r="B33" s="163" t="s">
        <v>117</v>
      </c>
      <c r="C33" s="433" t="s">
        <v>118</v>
      </c>
      <c r="D33" s="148" t="s">
        <v>163</v>
      </c>
      <c r="E33" s="148" t="s">
        <v>59</v>
      </c>
      <c r="F33" s="3" t="s">
        <v>32</v>
      </c>
      <c r="G33" s="57">
        <f>H33</f>
        <v>0.8</v>
      </c>
      <c r="H33" s="363">
        <v>0.8</v>
      </c>
      <c r="I33" s="364"/>
      <c r="J33" s="49">
        <f>H33/2</f>
        <v>0.4</v>
      </c>
      <c r="K33" s="222"/>
      <c r="L33" s="223"/>
      <c r="M33" s="223"/>
      <c r="N33" s="224"/>
      <c r="O33" s="225"/>
      <c r="P33" s="223"/>
      <c r="Q33" s="223"/>
      <c r="R33" s="224"/>
      <c r="S33" s="225"/>
      <c r="T33" s="223"/>
      <c r="U33" s="223"/>
      <c r="V33" s="224"/>
      <c r="W33" s="225"/>
      <c r="X33" s="223"/>
      <c r="Y33" s="223"/>
      <c r="Z33" s="224"/>
      <c r="AA33" s="225"/>
      <c r="AB33" s="223"/>
      <c r="AC33" s="223"/>
      <c r="AD33" s="224"/>
      <c r="AE33" s="363"/>
      <c r="AF33" s="377"/>
      <c r="AG33" s="377"/>
      <c r="AH33" s="364"/>
      <c r="AI33" s="225"/>
      <c r="AJ33" s="223"/>
      <c r="AK33" s="223"/>
      <c r="AL33" s="224"/>
      <c r="AM33" s="225"/>
      <c r="AN33" s="223"/>
      <c r="AO33" s="223"/>
      <c r="AP33" s="224"/>
      <c r="AQ33" s="225"/>
      <c r="AR33" s="223"/>
      <c r="AS33" s="223"/>
      <c r="AT33" s="224"/>
      <c r="AU33" s="225"/>
      <c r="AV33" s="223"/>
      <c r="AW33" s="223"/>
      <c r="AX33" s="224"/>
      <c r="AY33" s="225"/>
      <c r="AZ33" s="223"/>
      <c r="BA33" s="223"/>
      <c r="BB33" s="224"/>
      <c r="BC33" s="225"/>
      <c r="BD33" s="223"/>
      <c r="BE33" s="223"/>
      <c r="BF33" s="224"/>
      <c r="BG33" s="392">
        <f>SUM(AE33,BC33)</f>
        <v>0</v>
      </c>
      <c r="BH33" s="372"/>
      <c r="BI33" s="373"/>
      <c r="BJ33" s="69">
        <f>BG33</f>
        <v>0</v>
      </c>
      <c r="BK33" s="457"/>
      <c r="BL33" s="455"/>
    </row>
    <row r="34" spans="1:64" ht="66" customHeight="1" x14ac:dyDescent="0.25">
      <c r="A34" s="305" t="s">
        <v>30</v>
      </c>
      <c r="B34" s="302" t="s">
        <v>150</v>
      </c>
      <c r="C34" s="441" t="s">
        <v>46</v>
      </c>
      <c r="D34" s="147" t="s">
        <v>72</v>
      </c>
      <c r="E34" s="147" t="s">
        <v>47</v>
      </c>
      <c r="F34" s="8" t="s">
        <v>33</v>
      </c>
      <c r="G34" s="450">
        <f>AVERAGE(H34:I36)</f>
        <v>0.90666666666666662</v>
      </c>
      <c r="H34" s="442">
        <v>0.92</v>
      </c>
      <c r="I34" s="324"/>
      <c r="J34" s="443">
        <f>H34/12</f>
        <v>7.6666666666666675E-2</v>
      </c>
      <c r="K34" s="323">
        <v>0.97</v>
      </c>
      <c r="L34" s="314"/>
      <c r="M34" s="448">
        <f>(K34*$J$34)/$H$34</f>
        <v>8.083333333333334E-2</v>
      </c>
      <c r="N34" s="449"/>
      <c r="O34" s="442">
        <v>0.98</v>
      </c>
      <c r="P34" s="314"/>
      <c r="Q34" s="270">
        <f>(O34*$J$34)/$H$34</f>
        <v>8.1666666666666679E-2</v>
      </c>
      <c r="R34" s="271"/>
      <c r="S34" s="442">
        <v>0.95</v>
      </c>
      <c r="T34" s="314"/>
      <c r="U34" s="270">
        <f>(S34*$J$34)/$H$34</f>
        <v>7.9166666666666663E-2</v>
      </c>
      <c r="V34" s="271"/>
      <c r="W34" s="442">
        <v>0.96</v>
      </c>
      <c r="X34" s="314"/>
      <c r="Y34" s="270">
        <f>(W34*$J$34)/$H$34</f>
        <v>0.08</v>
      </c>
      <c r="Z34" s="271"/>
      <c r="AA34" s="442"/>
      <c r="AB34" s="314"/>
      <c r="AC34" s="270">
        <f>(AA34*$J$34)/$H$34</f>
        <v>0</v>
      </c>
      <c r="AD34" s="271"/>
      <c r="AE34" s="442"/>
      <c r="AF34" s="314"/>
      <c r="AG34" s="270">
        <f>(AE34*$J$34)/$H$34</f>
        <v>0</v>
      </c>
      <c r="AH34" s="271"/>
      <c r="AI34" s="442"/>
      <c r="AJ34" s="314"/>
      <c r="AK34" s="270">
        <f>(AI34*$J$34)/$H$34</f>
        <v>0</v>
      </c>
      <c r="AL34" s="271"/>
      <c r="AM34" s="442"/>
      <c r="AN34" s="314"/>
      <c r="AO34" s="270">
        <f>(AM34*$J$34)/$H$34</f>
        <v>0</v>
      </c>
      <c r="AP34" s="271"/>
      <c r="AQ34" s="442"/>
      <c r="AR34" s="314"/>
      <c r="AS34" s="270">
        <f>(AQ34*$J$34)/$H$34</f>
        <v>0</v>
      </c>
      <c r="AT34" s="271"/>
      <c r="AU34" s="442"/>
      <c r="AV34" s="314"/>
      <c r="AW34" s="270">
        <f>(AU34*$J$34)/$H$34</f>
        <v>0</v>
      </c>
      <c r="AX34" s="271"/>
      <c r="AY34" s="442"/>
      <c r="AZ34" s="314"/>
      <c r="BA34" s="270">
        <f>(AY34*$J$34)/$H$34</f>
        <v>0</v>
      </c>
      <c r="BB34" s="271"/>
      <c r="BC34" s="442"/>
      <c r="BD34" s="314"/>
      <c r="BE34" s="270">
        <f>(BC34*$J$34)/$H$34</f>
        <v>0</v>
      </c>
      <c r="BF34" s="271"/>
      <c r="BG34" s="321">
        <f>AVERAGE(K34,O34,S34,W34,AA34,AE34,AI34,AM34,AQ34,AU34,AY34,BC34)</f>
        <v>0.96499999999999997</v>
      </c>
      <c r="BH34" s="288"/>
      <c r="BI34" s="211"/>
      <c r="BJ34" s="453">
        <f>SUM(M34,Q34,U34,Y34,AC34,AG34,AK34,AO34,AS34,AW34,BA34,BE34)</f>
        <v>0.32166666666666671</v>
      </c>
      <c r="BK34" s="295">
        <f>AVERAGE(BJ34:BJ36)</f>
        <v>0.10722222222222223</v>
      </c>
      <c r="BL34" s="249">
        <f>AVERAGE(BG34:BI36)</f>
        <v>0.32166666666666666</v>
      </c>
    </row>
    <row r="35" spans="1:64" ht="57" customHeight="1" x14ac:dyDescent="0.25">
      <c r="A35" s="272"/>
      <c r="B35" s="303"/>
      <c r="C35" s="18" t="s">
        <v>146</v>
      </c>
      <c r="D35" s="162" t="s">
        <v>164</v>
      </c>
      <c r="E35" s="162" t="s">
        <v>148</v>
      </c>
      <c r="F35" s="444" t="s">
        <v>34</v>
      </c>
      <c r="G35" s="451"/>
      <c r="H35" s="445">
        <v>0.85</v>
      </c>
      <c r="I35" s="446"/>
      <c r="J35" s="48">
        <f>H35/3</f>
        <v>0.28333333333333333</v>
      </c>
      <c r="K35" s="331"/>
      <c r="L35" s="332"/>
      <c r="M35" s="332"/>
      <c r="N35" s="193"/>
      <c r="O35" s="192"/>
      <c r="P35" s="332"/>
      <c r="Q35" s="332"/>
      <c r="R35" s="332"/>
      <c r="S35" s="192"/>
      <c r="T35" s="332"/>
      <c r="U35" s="332"/>
      <c r="V35" s="332"/>
      <c r="W35" s="192"/>
      <c r="X35" s="332"/>
      <c r="Y35" s="332"/>
      <c r="Z35" s="332"/>
      <c r="AA35" s="192"/>
      <c r="AB35" s="332"/>
      <c r="AC35" s="332"/>
      <c r="AD35" s="332"/>
      <c r="AE35" s="192"/>
      <c r="AF35" s="332"/>
      <c r="AG35" s="332"/>
      <c r="AH35" s="332"/>
      <c r="AI35" s="192"/>
      <c r="AJ35" s="332"/>
      <c r="AK35" s="332"/>
      <c r="AL35" s="332"/>
      <c r="AM35" s="192"/>
      <c r="AN35" s="332"/>
      <c r="AO35" s="332"/>
      <c r="AP35" s="332"/>
      <c r="AQ35" s="192"/>
      <c r="AR35" s="332"/>
      <c r="AS35" s="332"/>
      <c r="AT35" s="332"/>
      <c r="AU35" s="192"/>
      <c r="AV35" s="332"/>
      <c r="AW35" s="332"/>
      <c r="AX35" s="332"/>
      <c r="AY35" s="192"/>
      <c r="AZ35" s="332"/>
      <c r="BA35" s="332"/>
      <c r="BB35" s="332"/>
      <c r="BC35" s="192"/>
      <c r="BD35" s="332"/>
      <c r="BE35" s="332"/>
      <c r="BF35" s="332"/>
      <c r="BG35" s="398">
        <f>SUM(AE35,AQ35,BC35)</f>
        <v>0</v>
      </c>
      <c r="BH35" s="399"/>
      <c r="BI35" s="263"/>
      <c r="BJ35" s="447">
        <f>BG35</f>
        <v>0</v>
      </c>
      <c r="BK35" s="296"/>
      <c r="BL35" s="250"/>
    </row>
    <row r="36" spans="1:64" ht="57.75" customHeight="1" thickBot="1" x14ac:dyDescent="0.3">
      <c r="A36" s="273"/>
      <c r="B36" s="436"/>
      <c r="C36" s="437" t="s">
        <v>147</v>
      </c>
      <c r="D36" s="150" t="s">
        <v>165</v>
      </c>
      <c r="E36" s="150" t="s">
        <v>149</v>
      </c>
      <c r="F36" s="438" t="s">
        <v>34</v>
      </c>
      <c r="G36" s="452"/>
      <c r="H36" s="439">
        <v>0.95</v>
      </c>
      <c r="I36" s="440"/>
      <c r="J36" s="52">
        <f>H36/3</f>
        <v>0.31666666666666665</v>
      </c>
      <c r="K36" s="331"/>
      <c r="L36" s="332"/>
      <c r="M36" s="332"/>
      <c r="N36" s="332"/>
      <c r="O36" s="363"/>
      <c r="P36" s="377"/>
      <c r="Q36" s="377"/>
      <c r="R36" s="364"/>
      <c r="S36" s="192"/>
      <c r="T36" s="332"/>
      <c r="U36" s="332"/>
      <c r="V36" s="332"/>
      <c r="W36" s="192"/>
      <c r="X36" s="332"/>
      <c r="Y36" s="332"/>
      <c r="Z36" s="332"/>
      <c r="AA36" s="192"/>
      <c r="AB36" s="332"/>
      <c r="AC36" s="332"/>
      <c r="AD36" s="332"/>
      <c r="AE36" s="192"/>
      <c r="AF36" s="332"/>
      <c r="AG36" s="332"/>
      <c r="AH36" s="332"/>
      <c r="AI36" s="192"/>
      <c r="AJ36" s="332"/>
      <c r="AK36" s="332"/>
      <c r="AL36" s="332"/>
      <c r="AM36" s="458"/>
      <c r="AN36" s="459"/>
      <c r="AO36" s="459"/>
      <c r="AP36" s="459"/>
      <c r="AQ36" s="192"/>
      <c r="AR36" s="332"/>
      <c r="AS36" s="332"/>
      <c r="AT36" s="332"/>
      <c r="AU36" s="192"/>
      <c r="AV36" s="332"/>
      <c r="AW36" s="332"/>
      <c r="AX36" s="332"/>
      <c r="AY36" s="192"/>
      <c r="AZ36" s="332"/>
      <c r="BA36" s="332"/>
      <c r="BB36" s="332"/>
      <c r="BC36" s="192"/>
      <c r="BD36" s="332"/>
      <c r="BE36" s="332"/>
      <c r="BF36" s="332"/>
      <c r="BG36" s="398">
        <f>SUM(AE36,AQ36,BC36)</f>
        <v>0</v>
      </c>
      <c r="BH36" s="399"/>
      <c r="BI36" s="263"/>
      <c r="BJ36" s="435">
        <f>BG36</f>
        <v>0</v>
      </c>
      <c r="BK36" s="315"/>
      <c r="BL36" s="251"/>
    </row>
    <row r="37" spans="1:64" ht="43.5" thickBot="1" x14ac:dyDescent="0.3">
      <c r="A37" s="19" t="s">
        <v>54</v>
      </c>
      <c r="B37" s="22" t="s">
        <v>74</v>
      </c>
      <c r="C37" s="24" t="s">
        <v>68</v>
      </c>
      <c r="D37" s="20" t="s">
        <v>134</v>
      </c>
      <c r="E37" s="434" t="s">
        <v>55</v>
      </c>
      <c r="F37" s="21" t="s">
        <v>35</v>
      </c>
      <c r="G37" s="32">
        <f>AVERAGE(G9:G34)</f>
        <v>0.91554545454545455</v>
      </c>
      <c r="H37" s="351">
        <v>0.92</v>
      </c>
      <c r="I37" s="352"/>
      <c r="J37" s="56">
        <v>0.92</v>
      </c>
      <c r="K37" s="218" t="s">
        <v>135</v>
      </c>
      <c r="L37" s="219"/>
      <c r="M37" s="219"/>
      <c r="N37" s="219"/>
      <c r="O37" s="219"/>
      <c r="P37" s="219"/>
      <c r="Q37" s="219"/>
      <c r="R37" s="219"/>
      <c r="S37" s="219"/>
      <c r="T37" s="219"/>
      <c r="U37" s="219"/>
      <c r="V37" s="219"/>
      <c r="W37" s="219"/>
      <c r="X37" s="219"/>
      <c r="Y37" s="219"/>
      <c r="Z37" s="219"/>
      <c r="AA37" s="219"/>
      <c r="AB37" s="219"/>
      <c r="AC37" s="219"/>
      <c r="AD37" s="219"/>
      <c r="AE37" s="219"/>
      <c r="AF37" s="219"/>
      <c r="AG37" s="219"/>
      <c r="AH37" s="219"/>
      <c r="AI37" s="219"/>
      <c r="AJ37" s="219"/>
      <c r="AK37" s="219"/>
      <c r="AL37" s="219"/>
      <c r="AM37" s="219"/>
      <c r="AN37" s="219"/>
      <c r="AO37" s="219"/>
      <c r="AP37" s="219"/>
      <c r="AQ37" s="219"/>
      <c r="AR37" s="219"/>
      <c r="AS37" s="219"/>
      <c r="AT37" s="219"/>
      <c r="AU37" s="219"/>
      <c r="AV37" s="219"/>
      <c r="AW37" s="219"/>
      <c r="AX37" s="219"/>
      <c r="AY37" s="219"/>
      <c r="AZ37" s="219"/>
      <c r="BA37" s="219"/>
      <c r="BB37" s="219"/>
      <c r="BC37" s="219"/>
      <c r="BD37" s="219"/>
      <c r="BE37" s="219"/>
      <c r="BF37" s="219"/>
      <c r="BG37" s="219"/>
      <c r="BH37" s="219"/>
      <c r="BI37" s="220"/>
      <c r="BJ37" s="390">
        <f ca="1">AVERAGEIF(BK9:BK36,"&lt;&gt;0")</f>
        <v>0.27650463240160217</v>
      </c>
      <c r="BK37" s="391"/>
      <c r="BL37" s="86">
        <f ca="1">AVERAGEIF(BL9:BL36,"&lt;&gt;0")</f>
        <v>0.87396188063063052</v>
      </c>
    </row>
    <row r="38" spans="1:64" ht="43.5" thickBot="1" x14ac:dyDescent="0.3">
      <c r="A38" s="19" t="s">
        <v>54</v>
      </c>
      <c r="B38" s="22" t="s">
        <v>74</v>
      </c>
      <c r="C38" s="24" t="s">
        <v>68</v>
      </c>
      <c r="D38" s="20" t="s">
        <v>57</v>
      </c>
      <c r="E38" s="434" t="s">
        <v>55</v>
      </c>
      <c r="F38" s="21" t="s">
        <v>35</v>
      </c>
      <c r="G38" s="351">
        <v>0.89</v>
      </c>
      <c r="H38" s="352"/>
      <c r="I38" s="352"/>
      <c r="J38" s="353"/>
      <c r="K38" s="218" t="s">
        <v>105</v>
      </c>
      <c r="L38" s="219"/>
      <c r="M38" s="219"/>
      <c r="N38" s="219"/>
      <c r="O38" s="219"/>
      <c r="P38" s="219"/>
      <c r="Q38" s="219"/>
      <c r="R38" s="219"/>
      <c r="S38" s="219"/>
      <c r="T38" s="219"/>
      <c r="U38" s="219"/>
      <c r="V38" s="219"/>
      <c r="W38" s="219"/>
      <c r="X38" s="219"/>
      <c r="Y38" s="219"/>
      <c r="Z38" s="219"/>
      <c r="AA38" s="219"/>
      <c r="AB38" s="219"/>
      <c r="AC38" s="219"/>
      <c r="AD38" s="219"/>
      <c r="AE38" s="219"/>
      <c r="AF38" s="219"/>
      <c r="AG38" s="219"/>
      <c r="AH38" s="219"/>
      <c r="AI38" s="219"/>
      <c r="AJ38" s="219"/>
      <c r="AK38" s="219"/>
      <c r="AL38" s="219"/>
      <c r="AM38" s="219"/>
      <c r="AN38" s="219"/>
      <c r="AO38" s="219"/>
      <c r="AP38" s="219"/>
      <c r="AQ38" s="219"/>
      <c r="AR38" s="219"/>
      <c r="AS38" s="219"/>
      <c r="AT38" s="219"/>
      <c r="AU38" s="219"/>
      <c r="AV38" s="219"/>
      <c r="AW38" s="219"/>
      <c r="AX38" s="219"/>
      <c r="AY38" s="219"/>
      <c r="AZ38" s="219"/>
      <c r="BA38" s="219"/>
      <c r="BB38" s="219"/>
      <c r="BC38" s="219"/>
      <c r="BD38" s="219"/>
      <c r="BE38" s="219"/>
      <c r="BF38" s="219"/>
      <c r="BG38" s="219"/>
      <c r="BH38" s="219"/>
      <c r="BI38" s="220"/>
      <c r="BJ38" s="221">
        <v>0.89</v>
      </c>
      <c r="BK38" s="221"/>
      <c r="BL38" s="221"/>
    </row>
  </sheetData>
  <mergeCells count="609">
    <mergeCell ref="BL32:BL33"/>
    <mergeCell ref="BK32:BK33"/>
    <mergeCell ref="BL34:BL36"/>
    <mergeCell ref="A34:A36"/>
    <mergeCell ref="AI35:AL35"/>
    <mergeCell ref="AM35:AP35"/>
    <mergeCell ref="AQ35:AT35"/>
    <mergeCell ref="AU35:AX35"/>
    <mergeCell ref="AY35:BB35"/>
    <mergeCell ref="BC35:BF35"/>
    <mergeCell ref="S36:V36"/>
    <mergeCell ref="W36:Z36"/>
    <mergeCell ref="AA36:AD36"/>
    <mergeCell ref="AE36:AH36"/>
    <mergeCell ref="AI36:AL36"/>
    <mergeCell ref="AM36:AP36"/>
    <mergeCell ref="AQ36:AT36"/>
    <mergeCell ref="AU36:AX36"/>
    <mergeCell ref="AY36:BB36"/>
    <mergeCell ref="BC36:BF36"/>
    <mergeCell ref="B34:B36"/>
    <mergeCell ref="H35:I35"/>
    <mergeCell ref="H36:I36"/>
    <mergeCell ref="K35:N35"/>
    <mergeCell ref="O35:R35"/>
    <mergeCell ref="S35:V35"/>
    <mergeCell ref="W35:Z35"/>
    <mergeCell ref="AA35:AD35"/>
    <mergeCell ref="AE35:AH35"/>
    <mergeCell ref="K36:N36"/>
    <mergeCell ref="O36:R36"/>
    <mergeCell ref="G34:G36"/>
    <mergeCell ref="BL22:BL26"/>
    <mergeCell ref="AA26:AD26"/>
    <mergeCell ref="AE26:AH26"/>
    <mergeCell ref="AI26:AL26"/>
    <mergeCell ref="AM26:AP26"/>
    <mergeCell ref="AQ26:AT26"/>
    <mergeCell ref="AU26:AX26"/>
    <mergeCell ref="AY26:BB26"/>
    <mergeCell ref="BC26:BF26"/>
    <mergeCell ref="BK22:BK26"/>
    <mergeCell ref="AQ25:AR25"/>
    <mergeCell ref="AS25:AT25"/>
    <mergeCell ref="AU25:AV25"/>
    <mergeCell ref="AW25:AX25"/>
    <mergeCell ref="AY25:AZ25"/>
    <mergeCell ref="BA25:BB25"/>
    <mergeCell ref="BC25:BD25"/>
    <mergeCell ref="BE25:BF25"/>
    <mergeCell ref="BG25:BI25"/>
    <mergeCell ref="AU24:AV24"/>
    <mergeCell ref="BC22:BD22"/>
    <mergeCell ref="AI16:AJ16"/>
    <mergeCell ref="AO18:AP18"/>
    <mergeCell ref="B22:B26"/>
    <mergeCell ref="A22:A26"/>
    <mergeCell ref="H26:I26"/>
    <mergeCell ref="G22:G26"/>
    <mergeCell ref="H25:I25"/>
    <mergeCell ref="M25:N25"/>
    <mergeCell ref="K25:L25"/>
    <mergeCell ref="O25:P25"/>
    <mergeCell ref="Q25:R25"/>
    <mergeCell ref="O24:P24"/>
    <mergeCell ref="Q22:R22"/>
    <mergeCell ref="Q23:R23"/>
    <mergeCell ref="O22:P22"/>
    <mergeCell ref="E23:E24"/>
    <mergeCell ref="S25:T25"/>
    <mergeCell ref="U25:V25"/>
    <mergeCell ref="W25:X25"/>
    <mergeCell ref="Y25:Z25"/>
    <mergeCell ref="AA25:AB25"/>
    <mergeCell ref="AC25:AD25"/>
    <mergeCell ref="AE25:AF25"/>
    <mergeCell ref="AG25:AH25"/>
    <mergeCell ref="A16:A21"/>
    <mergeCell ref="B18:B21"/>
    <mergeCell ref="H21:I21"/>
    <mergeCell ref="G18:G21"/>
    <mergeCell ref="K21:N21"/>
    <mergeCell ref="O21:R21"/>
    <mergeCell ref="S21:T21"/>
    <mergeCell ref="U21:V21"/>
    <mergeCell ref="W21:Z21"/>
    <mergeCell ref="AW34:AX34"/>
    <mergeCell ref="AY34:AZ34"/>
    <mergeCell ref="BA34:BB34"/>
    <mergeCell ref="BL14:BL15"/>
    <mergeCell ref="BK14:BK15"/>
    <mergeCell ref="BC28:BD28"/>
    <mergeCell ref="BE28:BF28"/>
    <mergeCell ref="AY28:AZ28"/>
    <mergeCell ref="BA28:BB28"/>
    <mergeCell ref="AY18:AZ18"/>
    <mergeCell ref="BL16:BL17"/>
    <mergeCell ref="BC21:BD21"/>
    <mergeCell ref="BE21:BF21"/>
    <mergeCell ref="BK18:BK21"/>
    <mergeCell ref="BL18:BL21"/>
    <mergeCell ref="BG21:BI21"/>
    <mergeCell ref="AY21:BB21"/>
    <mergeCell ref="AU21:AX21"/>
    <mergeCell ref="AY22:AZ22"/>
    <mergeCell ref="BE17:BF17"/>
    <mergeCell ref="AU17:AX17"/>
    <mergeCell ref="AY17:BB17"/>
    <mergeCell ref="BG17:BI17"/>
    <mergeCell ref="AY8:BB8"/>
    <mergeCell ref="AY10:BB10"/>
    <mergeCell ref="BE9:BF9"/>
    <mergeCell ref="BE10:BF10"/>
    <mergeCell ref="BJ37:BK37"/>
    <mergeCell ref="BC34:BD34"/>
    <mergeCell ref="BE34:BF34"/>
    <mergeCell ref="BG34:BI34"/>
    <mergeCell ref="BG33:BI33"/>
    <mergeCell ref="AY24:AZ24"/>
    <mergeCell ref="BG32:BI32"/>
    <mergeCell ref="BK34:BK36"/>
    <mergeCell ref="BG35:BI35"/>
    <mergeCell ref="BG36:BI36"/>
    <mergeCell ref="AA33:AD33"/>
    <mergeCell ref="O33:R33"/>
    <mergeCell ref="AE33:AH33"/>
    <mergeCell ref="AI33:AL33"/>
    <mergeCell ref="A4:D4"/>
    <mergeCell ref="A5:D5"/>
    <mergeCell ref="E4:K4"/>
    <mergeCell ref="E5:K5"/>
    <mergeCell ref="AD4:AV4"/>
    <mergeCell ref="AD5:AV5"/>
    <mergeCell ref="L4:AC4"/>
    <mergeCell ref="L5:AC5"/>
    <mergeCell ref="AQ10:AR10"/>
    <mergeCell ref="AU8:AX8"/>
    <mergeCell ref="AQ21:AR21"/>
    <mergeCell ref="AS21:AT21"/>
    <mergeCell ref="AQ17:AR17"/>
    <mergeCell ref="AG17:AH17"/>
    <mergeCell ref="B16:B17"/>
    <mergeCell ref="H17:I17"/>
    <mergeCell ref="G16:G17"/>
    <mergeCell ref="K17:N17"/>
    <mergeCell ref="O17:R17"/>
    <mergeCell ref="S17:T17"/>
    <mergeCell ref="K34:L34"/>
    <mergeCell ref="M34:N34"/>
    <mergeCell ref="O34:P34"/>
    <mergeCell ref="Q34:R34"/>
    <mergeCell ref="S34:T34"/>
    <mergeCell ref="U34:V34"/>
    <mergeCell ref="W34:X34"/>
    <mergeCell ref="Y34:Z34"/>
    <mergeCell ref="AA34:AB34"/>
    <mergeCell ref="AE34:AF34"/>
    <mergeCell ref="AG34:AH34"/>
    <mergeCell ref="AI34:AJ34"/>
    <mergeCell ref="AK34:AL34"/>
    <mergeCell ref="AM34:AN34"/>
    <mergeCell ref="AU18:AV18"/>
    <mergeCell ref="AQ19:AR19"/>
    <mergeCell ref="AS19:AT19"/>
    <mergeCell ref="AU19:AV19"/>
    <mergeCell ref="AQ20:AR20"/>
    <mergeCell ref="AU20:AV20"/>
    <mergeCell ref="AI24:AJ24"/>
    <mergeCell ref="AK23:AL23"/>
    <mergeCell ref="AG19:AH19"/>
    <mergeCell ref="AI19:AJ19"/>
    <mergeCell ref="AK19:AL19"/>
    <mergeCell ref="AI20:AJ20"/>
    <mergeCell ref="AO34:AP34"/>
    <mergeCell ref="AQ34:AR34"/>
    <mergeCell ref="AS34:AT34"/>
    <mergeCell ref="AU34:AV34"/>
    <mergeCell ref="AE21:AF21"/>
    <mergeCell ref="AG21:AH21"/>
    <mergeCell ref="AG22:AH22"/>
    <mergeCell ref="AU10:AX10"/>
    <mergeCell ref="AA8:AD8"/>
    <mergeCell ref="AG9:AH9"/>
    <mergeCell ref="AE8:AH8"/>
    <mergeCell ref="AG10:AH10"/>
    <mergeCell ref="AI8:AL8"/>
    <mergeCell ref="AE9:AF9"/>
    <mergeCell ref="AI9:AJ9"/>
    <mergeCell ref="AM9:AN9"/>
    <mergeCell ref="AI10:AL10"/>
    <mergeCell ref="AK9:AL9"/>
    <mergeCell ref="AE10:AF10"/>
    <mergeCell ref="AC9:AD9"/>
    <mergeCell ref="AA9:AB9"/>
    <mergeCell ref="AA10:AD10"/>
    <mergeCell ref="AM8:AP8"/>
    <mergeCell ref="AW9:AX9"/>
    <mergeCell ref="AU9:AV9"/>
    <mergeCell ref="AE12:AF12"/>
    <mergeCell ref="AG12:AH12"/>
    <mergeCell ref="AI12:AJ12"/>
    <mergeCell ref="AK12:AL12"/>
    <mergeCell ref="O11:R11"/>
    <mergeCell ref="W11:Z11"/>
    <mergeCell ref="AA11:AD11"/>
    <mergeCell ref="AI11:AL11"/>
    <mergeCell ref="AS10:AT10"/>
    <mergeCell ref="K12:N12"/>
    <mergeCell ref="K13:N13"/>
    <mergeCell ref="O12:R12"/>
    <mergeCell ref="S12:V12"/>
    <mergeCell ref="O13:R13"/>
    <mergeCell ref="W12:Z12"/>
    <mergeCell ref="AA12:AD12"/>
    <mergeCell ref="W13:Z13"/>
    <mergeCell ref="AA13:AD13"/>
    <mergeCell ref="BK11:BK13"/>
    <mergeCell ref="BG16:BI16"/>
    <mergeCell ref="BG18:BI18"/>
    <mergeCell ref="BC14:BD14"/>
    <mergeCell ref="BG13:BI13"/>
    <mergeCell ref="BA18:BB18"/>
    <mergeCell ref="BC18:BD18"/>
    <mergeCell ref="AW16:AX16"/>
    <mergeCell ref="AY16:AZ16"/>
    <mergeCell ref="BA16:BB16"/>
    <mergeCell ref="BC16:BD16"/>
    <mergeCell ref="BK16:BK17"/>
    <mergeCell ref="AY12:BB12"/>
    <mergeCell ref="BC12:BF12"/>
    <mergeCell ref="AU11:AX11"/>
    <mergeCell ref="BG11:BI11"/>
    <mergeCell ref="AY13:BB13"/>
    <mergeCell ref="AY14:BB14"/>
    <mergeCell ref="AW18:AX18"/>
    <mergeCell ref="G14:G15"/>
    <mergeCell ref="BG23:BI23"/>
    <mergeCell ref="BG24:BI24"/>
    <mergeCell ref="BA22:BB22"/>
    <mergeCell ref="BC20:BD20"/>
    <mergeCell ref="BE20:BF20"/>
    <mergeCell ref="BC23:BD23"/>
    <mergeCell ref="BC24:BD24"/>
    <mergeCell ref="BG28:BI28"/>
    <mergeCell ref="BA20:BB20"/>
    <mergeCell ref="BG26:BI26"/>
    <mergeCell ref="BE24:BF24"/>
    <mergeCell ref="BA24:BB24"/>
    <mergeCell ref="BH27:BI27"/>
    <mergeCell ref="S14:T14"/>
    <mergeCell ref="U14:V14"/>
    <mergeCell ref="S16:T16"/>
    <mergeCell ref="U16:V16"/>
    <mergeCell ref="AG16:AH16"/>
    <mergeCell ref="W14:Z14"/>
    <mergeCell ref="AI17:AL17"/>
    <mergeCell ref="AM17:AP17"/>
    <mergeCell ref="AS17:AT17"/>
    <mergeCell ref="BC17:BD17"/>
    <mergeCell ref="C7:J7"/>
    <mergeCell ref="O8:R8"/>
    <mergeCell ref="L27:M27"/>
    <mergeCell ref="P27:Q27"/>
    <mergeCell ref="T27:U27"/>
    <mergeCell ref="G38:J38"/>
    <mergeCell ref="H14:I14"/>
    <mergeCell ref="H15:I15"/>
    <mergeCell ref="H16:I16"/>
    <mergeCell ref="H18:I18"/>
    <mergeCell ref="H19:I19"/>
    <mergeCell ref="H20:I20"/>
    <mergeCell ref="H22:I22"/>
    <mergeCell ref="H23:I23"/>
    <mergeCell ref="H24:I24"/>
    <mergeCell ref="G27:G28"/>
    <mergeCell ref="G29:G31"/>
    <mergeCell ref="H28:I28"/>
    <mergeCell ref="H33:I33"/>
    <mergeCell ref="H34:I34"/>
    <mergeCell ref="H37:I37"/>
    <mergeCell ref="U20:V20"/>
    <mergeCell ref="K20:L20"/>
    <mergeCell ref="M20:N20"/>
    <mergeCell ref="H10:I10"/>
    <mergeCell ref="K8:N8"/>
    <mergeCell ref="W9:X9"/>
    <mergeCell ref="S8:V8"/>
    <mergeCell ref="U10:V10"/>
    <mergeCell ref="O10:R10"/>
    <mergeCell ref="W8:Z8"/>
    <mergeCell ref="W10:Z10"/>
    <mergeCell ref="Y9:Z9"/>
    <mergeCell ref="W33:Z33"/>
    <mergeCell ref="K26:N26"/>
    <mergeCell ref="O26:R26"/>
    <mergeCell ref="S26:V26"/>
    <mergeCell ref="W26:Z26"/>
    <mergeCell ref="K28:L28"/>
    <mergeCell ref="M28:N28"/>
    <mergeCell ref="O28:P28"/>
    <mergeCell ref="S28:T28"/>
    <mergeCell ref="Q28:R28"/>
    <mergeCell ref="K24:L24"/>
    <mergeCell ref="M24:N24"/>
    <mergeCell ref="Q24:R24"/>
    <mergeCell ref="K14:N14"/>
    <mergeCell ref="O14:R14"/>
    <mergeCell ref="Y19:Z19"/>
    <mergeCell ref="O16:P16"/>
    <mergeCell ref="Q16:R16"/>
    <mergeCell ref="U24:V24"/>
    <mergeCell ref="W18:X18"/>
    <mergeCell ref="Y18:Z18"/>
    <mergeCell ref="U17:V17"/>
    <mergeCell ref="W17:Z17"/>
    <mergeCell ref="M16:N16"/>
    <mergeCell ref="Y16:Z16"/>
    <mergeCell ref="W20:X20"/>
    <mergeCell ref="Y20:Z20"/>
    <mergeCell ref="BG19:BI19"/>
    <mergeCell ref="BG20:BI20"/>
    <mergeCell ref="BG22:BI22"/>
    <mergeCell ref="AE14:AF14"/>
    <mergeCell ref="K22:L22"/>
    <mergeCell ref="K23:L23"/>
    <mergeCell ref="M22:N22"/>
    <mergeCell ref="M23:N23"/>
    <mergeCell ref="O23:P23"/>
    <mergeCell ref="AA19:AB19"/>
    <mergeCell ref="AC19:AD19"/>
    <mergeCell ref="U18:V18"/>
    <mergeCell ref="AK16:AL16"/>
    <mergeCell ref="AM16:AN16"/>
    <mergeCell ref="Q19:R19"/>
    <mergeCell ref="S19:T19"/>
    <mergeCell ref="U19:V19"/>
    <mergeCell ref="W19:X19"/>
    <mergeCell ref="Y22:Z22"/>
    <mergeCell ref="Y23:Z23"/>
    <mergeCell ref="U23:V23"/>
    <mergeCell ref="AA18:AB18"/>
    <mergeCell ref="AC18:AD18"/>
    <mergeCell ref="AW19:AX19"/>
    <mergeCell ref="BC19:BD19"/>
    <mergeCell ref="AY23:AZ23"/>
    <mergeCell ref="S20:T20"/>
    <mergeCell ref="BE18:BF18"/>
    <mergeCell ref="BE19:BF19"/>
    <mergeCell ref="BA23:BB23"/>
    <mergeCell ref="BE22:BF22"/>
    <mergeCell ref="BE23:BF23"/>
    <mergeCell ref="AA20:AB20"/>
    <mergeCell ref="AC20:AD20"/>
    <mergeCell ref="AO23:AP23"/>
    <mergeCell ref="AO22:AP22"/>
    <mergeCell ref="AW20:AX20"/>
    <mergeCell ref="AA21:AD21"/>
    <mergeCell ref="AM21:AP21"/>
    <mergeCell ref="AI21:AL21"/>
    <mergeCell ref="AK18:AL18"/>
    <mergeCell ref="B29:B31"/>
    <mergeCell ref="A14:A15"/>
    <mergeCell ref="D18:D19"/>
    <mergeCell ref="Q9:R9"/>
    <mergeCell ref="U9:V9"/>
    <mergeCell ref="S10:T10"/>
    <mergeCell ref="M9:N9"/>
    <mergeCell ref="E18:E20"/>
    <mergeCell ref="B27:B28"/>
    <mergeCell ref="K18:L18"/>
    <mergeCell ref="K19:L19"/>
    <mergeCell ref="M18:N18"/>
    <mergeCell ref="M19:N19"/>
    <mergeCell ref="O18:P18"/>
    <mergeCell ref="Q18:R18"/>
    <mergeCell ref="S18:T18"/>
    <mergeCell ref="K10:N10"/>
    <mergeCell ref="O20:P20"/>
    <mergeCell ref="G11:G13"/>
    <mergeCell ref="A27:A28"/>
    <mergeCell ref="K11:N11"/>
    <mergeCell ref="K16:L16"/>
    <mergeCell ref="A29:A33"/>
    <mergeCell ref="Q20:R20"/>
    <mergeCell ref="BK29:BK31"/>
    <mergeCell ref="H9:I9"/>
    <mergeCell ref="G9:G10"/>
    <mergeCell ref="K9:L9"/>
    <mergeCell ref="O9:P9"/>
    <mergeCell ref="S9:T9"/>
    <mergeCell ref="AI13:AL13"/>
    <mergeCell ref="AM13:AP13"/>
    <mergeCell ref="AM12:AP12"/>
    <mergeCell ref="AQ16:AR16"/>
    <mergeCell ref="AS16:AT16"/>
    <mergeCell ref="AU16:AV16"/>
    <mergeCell ref="AM19:AN19"/>
    <mergeCell ref="AQ9:AR9"/>
    <mergeCell ref="AQ14:AR14"/>
    <mergeCell ref="AS14:AT14"/>
    <mergeCell ref="AG14:AH14"/>
    <mergeCell ref="O19:P19"/>
    <mergeCell ref="AY9:AZ9"/>
    <mergeCell ref="AY11:BB11"/>
    <mergeCell ref="AU14:AX14"/>
    <mergeCell ref="BK9:BK10"/>
    <mergeCell ref="BE16:BF16"/>
    <mergeCell ref="AE18:AF18"/>
    <mergeCell ref="A11:A13"/>
    <mergeCell ref="H13:I13"/>
    <mergeCell ref="H12:I12"/>
    <mergeCell ref="H11:I11"/>
    <mergeCell ref="BG8:BI8"/>
    <mergeCell ref="BG9:BI9"/>
    <mergeCell ref="BG10:BI10"/>
    <mergeCell ref="BE14:BF14"/>
    <mergeCell ref="BG12:BI12"/>
    <mergeCell ref="BG14:BI14"/>
    <mergeCell ref="BC9:BD9"/>
    <mergeCell ref="AO9:AP9"/>
    <mergeCell ref="AM10:AP10"/>
    <mergeCell ref="BA9:BB9"/>
    <mergeCell ref="AQ12:AT12"/>
    <mergeCell ref="AU12:AX12"/>
    <mergeCell ref="AM11:AP11"/>
    <mergeCell ref="AS9:AT9"/>
    <mergeCell ref="AU13:AX13"/>
    <mergeCell ref="A7:A8"/>
    <mergeCell ref="B7:B8"/>
    <mergeCell ref="H8:I8"/>
    <mergeCell ref="B9:B10"/>
    <mergeCell ref="A9:A10"/>
    <mergeCell ref="BC10:BD10"/>
    <mergeCell ref="AS20:AT20"/>
    <mergeCell ref="AM18:AN18"/>
    <mergeCell ref="AQ8:AT8"/>
    <mergeCell ref="AG24:AH24"/>
    <mergeCell ref="AA24:AB24"/>
    <mergeCell ref="AE22:AF22"/>
    <mergeCell ref="AE23:AF23"/>
    <mergeCell ref="AE24:AF24"/>
    <mergeCell ref="AA22:AB22"/>
    <mergeCell ref="AA23:AB23"/>
    <mergeCell ref="AM22:AN22"/>
    <mergeCell ref="AO19:AP19"/>
    <mergeCell ref="AA14:AD14"/>
    <mergeCell ref="AI14:AL14"/>
    <mergeCell ref="AM14:AP14"/>
    <mergeCell ref="AC22:AD22"/>
    <mergeCell ref="AC23:AD23"/>
    <mergeCell ref="AO16:AP16"/>
    <mergeCell ref="AI22:AJ22"/>
    <mergeCell ref="AK22:AL22"/>
    <mergeCell ref="AE20:AF20"/>
    <mergeCell ref="AY19:AZ19"/>
    <mergeCell ref="BA19:BB19"/>
    <mergeCell ref="AS22:AT22"/>
    <mergeCell ref="AQ22:AR22"/>
    <mergeCell ref="AM24:AN24"/>
    <mergeCell ref="AW23:AX23"/>
    <mergeCell ref="AW24:AX24"/>
    <mergeCell ref="AK25:AL25"/>
    <mergeCell ref="AC24:AD24"/>
    <mergeCell ref="AU28:AV28"/>
    <mergeCell ref="AB27:AC27"/>
    <mergeCell ref="AF27:AG27"/>
    <mergeCell ref="AJ27:AK27"/>
    <mergeCell ref="AN27:AO27"/>
    <mergeCell ref="AR27:AS27"/>
    <mergeCell ref="AI25:AJ25"/>
    <mergeCell ref="AM25:AN25"/>
    <mergeCell ref="AO25:AP25"/>
    <mergeCell ref="AI30:AL30"/>
    <mergeCell ref="AM30:AP30"/>
    <mergeCell ref="AQ30:AT30"/>
    <mergeCell ref="AU30:AX30"/>
    <mergeCell ref="AY30:BB30"/>
    <mergeCell ref="BD30:BE30"/>
    <mergeCell ref="BH30:BI30"/>
    <mergeCell ref="BL27:BL28"/>
    <mergeCell ref="B14:B15"/>
    <mergeCell ref="AK28:AL28"/>
    <mergeCell ref="AS23:AT23"/>
    <mergeCell ref="AS24:AT24"/>
    <mergeCell ref="AY20:AZ20"/>
    <mergeCell ref="AQ18:AR18"/>
    <mergeCell ref="AS18:AT18"/>
    <mergeCell ref="AW28:AX28"/>
    <mergeCell ref="U28:V28"/>
    <mergeCell ref="W28:X28"/>
    <mergeCell ref="Y28:Z28"/>
    <mergeCell ref="AA28:AB28"/>
    <mergeCell ref="AC28:AD28"/>
    <mergeCell ref="AE28:AF28"/>
    <mergeCell ref="AG28:AH28"/>
    <mergeCell ref="AI28:AJ28"/>
    <mergeCell ref="A2:BL3"/>
    <mergeCell ref="AW4:BL4"/>
    <mergeCell ref="AW5:BL5"/>
    <mergeCell ref="K7:BL7"/>
    <mergeCell ref="BL9:BL10"/>
    <mergeCell ref="BL11:BL13"/>
    <mergeCell ref="U22:V22"/>
    <mergeCell ref="S22:T22"/>
    <mergeCell ref="S23:T23"/>
    <mergeCell ref="AK20:AL20"/>
    <mergeCell ref="AM20:AN20"/>
    <mergeCell ref="AO20:AP20"/>
    <mergeCell ref="AG20:AH20"/>
    <mergeCell ref="AM23:AN23"/>
    <mergeCell ref="AI23:AJ23"/>
    <mergeCell ref="AG23:AH23"/>
    <mergeCell ref="BC8:BF8"/>
    <mergeCell ref="AG18:AH18"/>
    <mergeCell ref="AI18:AJ18"/>
    <mergeCell ref="AW22:AX22"/>
    <mergeCell ref="AE19:AF19"/>
    <mergeCell ref="W22:X22"/>
    <mergeCell ref="W23:X23"/>
    <mergeCell ref="AQ23:AR23"/>
    <mergeCell ref="BH29:BI29"/>
    <mergeCell ref="AC34:AD34"/>
    <mergeCell ref="AM28:AN28"/>
    <mergeCell ref="AO28:AP28"/>
    <mergeCell ref="AQ28:AR28"/>
    <mergeCell ref="BL29:BL31"/>
    <mergeCell ref="K37:BI37"/>
    <mergeCell ref="BJ38:BL38"/>
    <mergeCell ref="K38:BI38"/>
    <mergeCell ref="K33:N33"/>
    <mergeCell ref="AU33:AX33"/>
    <mergeCell ref="AY33:BB33"/>
    <mergeCell ref="BC33:BF33"/>
    <mergeCell ref="K30:N30"/>
    <mergeCell ref="O30:R30"/>
    <mergeCell ref="S30:V30"/>
    <mergeCell ref="W30:Z30"/>
    <mergeCell ref="AA30:AD30"/>
    <mergeCell ref="AE30:AH30"/>
    <mergeCell ref="AM33:AP33"/>
    <mergeCell ref="AQ33:AT33"/>
    <mergeCell ref="S33:V33"/>
    <mergeCell ref="AS28:AT28"/>
    <mergeCell ref="BK27:BK28"/>
    <mergeCell ref="AQ13:AR13"/>
    <mergeCell ref="AS13:AT13"/>
    <mergeCell ref="BC13:BD13"/>
    <mergeCell ref="BE13:BF13"/>
    <mergeCell ref="AV27:AW27"/>
    <mergeCell ref="AZ27:BA27"/>
    <mergeCell ref="BD27:BE27"/>
    <mergeCell ref="B11:B13"/>
    <mergeCell ref="S11:T11"/>
    <mergeCell ref="U11:V11"/>
    <mergeCell ref="AE11:AF11"/>
    <mergeCell ref="AG11:AH11"/>
    <mergeCell ref="AQ11:AR11"/>
    <mergeCell ref="AS11:AT11"/>
    <mergeCell ref="BC11:BD11"/>
    <mergeCell ref="BE11:BF11"/>
    <mergeCell ref="AU22:AV22"/>
    <mergeCell ref="AU23:AV23"/>
    <mergeCell ref="S24:T24"/>
    <mergeCell ref="AO24:AP24"/>
    <mergeCell ref="X27:Y27"/>
    <mergeCell ref="W24:X24"/>
    <mergeCell ref="AQ24:AR24"/>
    <mergeCell ref="AK24:AL24"/>
    <mergeCell ref="S29:T29"/>
    <mergeCell ref="U29:V29"/>
    <mergeCell ref="W29:Z29"/>
    <mergeCell ref="AA29:AD29"/>
    <mergeCell ref="AE29:AF29"/>
    <mergeCell ref="AG29:AH29"/>
    <mergeCell ref="S13:T13"/>
    <mergeCell ref="U13:V13"/>
    <mergeCell ref="AE13:AF13"/>
    <mergeCell ref="AG13:AH13"/>
    <mergeCell ref="W16:X16"/>
    <mergeCell ref="Y24:Z24"/>
    <mergeCell ref="AA17:AD17"/>
    <mergeCell ref="AA16:AB16"/>
    <mergeCell ref="AC16:AD16"/>
    <mergeCell ref="AE17:AF17"/>
    <mergeCell ref="AE16:AF16"/>
    <mergeCell ref="AI29:AL29"/>
    <mergeCell ref="AM29:AP29"/>
    <mergeCell ref="AQ29:AR29"/>
    <mergeCell ref="AS29:AT29"/>
    <mergeCell ref="AU29:AX29"/>
    <mergeCell ref="AY29:BB29"/>
    <mergeCell ref="BC29:BD29"/>
    <mergeCell ref="BE29:BF29"/>
    <mergeCell ref="H32:I32"/>
    <mergeCell ref="K32:N32"/>
    <mergeCell ref="O32:R32"/>
    <mergeCell ref="S32:V32"/>
    <mergeCell ref="W32:Z32"/>
    <mergeCell ref="AA32:AD32"/>
    <mergeCell ref="AE32:AH32"/>
    <mergeCell ref="AI32:AL32"/>
    <mergeCell ref="AM32:AP32"/>
    <mergeCell ref="AQ32:AT32"/>
    <mergeCell ref="AU32:AX32"/>
    <mergeCell ref="AY32:BB32"/>
    <mergeCell ref="BC32:BF32"/>
    <mergeCell ref="H29:I29"/>
    <mergeCell ref="K29:N29"/>
    <mergeCell ref="O29:R29"/>
  </mergeCells>
  <pageMargins left="0.7" right="0.7" top="0.75" bottom="0.75" header="0.3" footer="0.3"/>
  <pageSetup scale="13"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topLeftCell="A28" zoomScale="90" zoomScaleNormal="90" workbookViewId="0">
      <selection activeCell="C36" sqref="C36"/>
    </sheetView>
  </sheetViews>
  <sheetFormatPr baseColWidth="10" defaultRowHeight="15" x14ac:dyDescent="0.25"/>
  <cols>
    <col min="1" max="1" width="19.5703125" customWidth="1"/>
    <col min="3" max="3" width="10.42578125" customWidth="1"/>
    <col min="6" max="6" width="7.42578125" customWidth="1"/>
    <col min="7" max="7" width="9.5703125" customWidth="1"/>
    <col min="8" max="8" width="7.140625" customWidth="1"/>
    <col min="9" max="9" width="7.28515625" customWidth="1"/>
    <col min="10" max="10" width="8.5703125" customWidth="1"/>
    <col min="12" max="12" width="8.7109375" customWidth="1"/>
  </cols>
  <sheetData>
    <row r="1" spans="1:3" ht="6.75" customHeight="1" x14ac:dyDescent="0.25">
      <c r="A1" s="77" t="s">
        <v>84</v>
      </c>
      <c r="B1" s="77" t="s">
        <v>83</v>
      </c>
      <c r="C1" s="80"/>
    </row>
    <row r="2" spans="1:3" x14ac:dyDescent="0.25">
      <c r="A2" s="78">
        <v>0.05</v>
      </c>
      <c r="B2" s="77">
        <v>1</v>
      </c>
      <c r="C2" s="80"/>
    </row>
    <row r="3" spans="1:3" x14ac:dyDescent="0.25">
      <c r="A3" s="78">
        <v>0.1</v>
      </c>
      <c r="B3" s="77">
        <v>1</v>
      </c>
      <c r="C3" s="80"/>
    </row>
    <row r="4" spans="1:3" x14ac:dyDescent="0.25">
      <c r="A4" s="78">
        <v>0.15</v>
      </c>
      <c r="B4" s="77">
        <v>1</v>
      </c>
      <c r="C4" s="80"/>
    </row>
    <row r="5" spans="1:3" x14ac:dyDescent="0.25">
      <c r="A5" s="78">
        <v>0.2</v>
      </c>
      <c r="B5" s="77">
        <v>1</v>
      </c>
      <c r="C5" s="80"/>
    </row>
    <row r="6" spans="1:3" x14ac:dyDescent="0.25">
      <c r="A6" s="78">
        <v>0.25</v>
      </c>
      <c r="B6" s="77">
        <v>1</v>
      </c>
      <c r="C6" s="80"/>
    </row>
    <row r="7" spans="1:3" x14ac:dyDescent="0.25">
      <c r="A7" s="78">
        <v>0.3</v>
      </c>
      <c r="B7" s="77">
        <v>1</v>
      </c>
      <c r="C7" s="80"/>
    </row>
    <row r="8" spans="1:3" x14ac:dyDescent="0.25">
      <c r="A8" s="78">
        <v>0.35</v>
      </c>
      <c r="B8" s="77">
        <v>1</v>
      </c>
      <c r="C8" s="80"/>
    </row>
    <row r="9" spans="1:3" x14ac:dyDescent="0.25">
      <c r="A9" s="78">
        <v>0.4</v>
      </c>
      <c r="B9" s="77">
        <v>1</v>
      </c>
      <c r="C9" s="80"/>
    </row>
    <row r="10" spans="1:3" x14ac:dyDescent="0.25">
      <c r="A10" s="78">
        <v>0.45</v>
      </c>
      <c r="B10" s="77">
        <v>1</v>
      </c>
      <c r="C10" s="80"/>
    </row>
    <row r="11" spans="1:3" x14ac:dyDescent="0.25">
      <c r="A11" s="78">
        <v>0.5</v>
      </c>
      <c r="B11" s="77">
        <v>1</v>
      </c>
      <c r="C11" s="80"/>
    </row>
    <row r="12" spans="1:3" x14ac:dyDescent="0.25">
      <c r="A12" s="78">
        <v>0.55000000000000004</v>
      </c>
      <c r="B12" s="77">
        <v>1</v>
      </c>
      <c r="C12" s="80"/>
    </row>
    <row r="13" spans="1:3" x14ac:dyDescent="0.25">
      <c r="A13" s="78">
        <v>0.6</v>
      </c>
      <c r="B13" s="77">
        <v>1</v>
      </c>
      <c r="C13" s="80"/>
    </row>
    <row r="14" spans="1:3" x14ac:dyDescent="0.25">
      <c r="A14" s="78">
        <v>0.65</v>
      </c>
      <c r="B14" s="77">
        <v>1</v>
      </c>
      <c r="C14" s="80"/>
    </row>
    <row r="15" spans="1:3" x14ac:dyDescent="0.25">
      <c r="A15" s="78">
        <v>0.7</v>
      </c>
      <c r="B15" s="77">
        <v>1</v>
      </c>
      <c r="C15" s="80"/>
    </row>
    <row r="16" spans="1:3" x14ac:dyDescent="0.25">
      <c r="A16" s="78">
        <v>0.75</v>
      </c>
      <c r="B16" s="77">
        <v>1</v>
      </c>
      <c r="C16" s="80"/>
    </row>
    <row r="17" spans="1:13" x14ac:dyDescent="0.25">
      <c r="A17" s="78">
        <v>0.8</v>
      </c>
      <c r="B17" s="77">
        <v>1</v>
      </c>
      <c r="C17" s="80"/>
    </row>
    <row r="18" spans="1:13" x14ac:dyDescent="0.25">
      <c r="A18" s="78">
        <v>0.85</v>
      </c>
      <c r="B18" s="77">
        <v>1</v>
      </c>
      <c r="C18" s="80"/>
    </row>
    <row r="19" spans="1:13" x14ac:dyDescent="0.25">
      <c r="A19" s="78">
        <v>0.9</v>
      </c>
      <c r="B19" s="77">
        <v>1</v>
      </c>
      <c r="C19" s="80"/>
    </row>
    <row r="20" spans="1:13" x14ac:dyDescent="0.25">
      <c r="A20" s="78">
        <v>0.95</v>
      </c>
      <c r="B20" s="77">
        <v>1</v>
      </c>
      <c r="C20" s="80"/>
    </row>
    <row r="21" spans="1:13" x14ac:dyDescent="0.25">
      <c r="A21" s="78">
        <v>1</v>
      </c>
      <c r="B21" s="77">
        <f>SUM(B2:B20)</f>
        <v>19</v>
      </c>
      <c r="C21" s="80"/>
    </row>
    <row r="22" spans="1:13" x14ac:dyDescent="0.25">
      <c r="A22" s="77"/>
      <c r="B22" s="77"/>
      <c r="C22" s="80"/>
    </row>
    <row r="23" spans="1:13" ht="15.75" thickBot="1" x14ac:dyDescent="0.3">
      <c r="A23" s="77"/>
      <c r="B23" s="77"/>
      <c r="C23" s="80"/>
      <c r="F23" s="77"/>
      <c r="G23" s="77"/>
      <c r="H23" s="77"/>
      <c r="I23" s="77"/>
      <c r="K23" s="125" t="s">
        <v>104</v>
      </c>
    </row>
    <row r="24" spans="1:13" x14ac:dyDescent="0.25">
      <c r="A24" s="90"/>
      <c r="B24" s="91"/>
      <c r="C24" s="91"/>
      <c r="D24" s="126" t="s">
        <v>99</v>
      </c>
      <c r="E24" s="103"/>
      <c r="F24" s="424" t="s">
        <v>95</v>
      </c>
      <c r="G24" s="425"/>
      <c r="H24" s="426" t="s">
        <v>96</v>
      </c>
      <c r="I24" s="427"/>
      <c r="J24" s="428" t="s">
        <v>95</v>
      </c>
      <c r="K24" s="429"/>
      <c r="L24" s="430" t="s">
        <v>96</v>
      </c>
      <c r="M24" s="429"/>
    </row>
    <row r="25" spans="1:13" ht="45" x14ac:dyDescent="0.25">
      <c r="A25" s="92"/>
      <c r="B25" s="100" t="str">
        <f>'2022'!BK8</f>
        <v>LOGRO DE OBJETIVO</v>
      </c>
      <c r="C25" s="101" t="str">
        <f>'2022'!BL8</f>
        <v>PRPMEDIO CUMPL OBJETIVO</v>
      </c>
      <c r="D25" s="100" t="s">
        <v>103</v>
      </c>
      <c r="E25" s="104" t="s">
        <v>102</v>
      </c>
      <c r="F25" s="110" t="s">
        <v>97</v>
      </c>
      <c r="G25" s="111" t="s">
        <v>98</v>
      </c>
      <c r="H25" s="107" t="s">
        <v>97</v>
      </c>
      <c r="I25" s="116" t="s">
        <v>98</v>
      </c>
      <c r="J25" s="122" t="s">
        <v>97</v>
      </c>
      <c r="K25" s="102" t="s">
        <v>98</v>
      </c>
      <c r="L25" s="119" t="s">
        <v>97</v>
      </c>
      <c r="M25" s="102" t="s">
        <v>98</v>
      </c>
    </row>
    <row r="26" spans="1:13" x14ac:dyDescent="0.25">
      <c r="A26" s="94" t="s">
        <v>132</v>
      </c>
      <c r="B26" s="87">
        <f>'2022'!BK9</f>
        <v>0.32791818181818178</v>
      </c>
      <c r="C26" s="88">
        <f>'2022'!BL9</f>
        <v>1.058025</v>
      </c>
      <c r="D26" s="89">
        <f>B26*PI()</f>
        <v>1.0301853509785219</v>
      </c>
      <c r="E26" s="105">
        <f>C26*PI()</f>
        <v>3.3238835673143408</v>
      </c>
      <c r="F26" s="112">
        <v>0</v>
      </c>
      <c r="G26" s="113">
        <f>COS(D26)*-1</f>
        <v>-0.51465993492103634</v>
      </c>
      <c r="H26" s="108">
        <v>0</v>
      </c>
      <c r="I26" s="117">
        <f>SIN(D26)</f>
        <v>0.85739439663848671</v>
      </c>
      <c r="J26" s="123">
        <v>0</v>
      </c>
      <c r="K26" s="93">
        <f>COS(E26)*-1</f>
        <v>0.98343097009475711</v>
      </c>
      <c r="L26" s="120">
        <v>0</v>
      </c>
      <c r="M26" s="93">
        <f>SIN(E26)</f>
        <v>-0.18128300267395414</v>
      </c>
    </row>
    <row r="27" spans="1:13" x14ac:dyDescent="0.25">
      <c r="A27" s="94" t="s">
        <v>85</v>
      </c>
      <c r="B27" s="87">
        <f ca="1">'2022'!BK11</f>
        <v>0</v>
      </c>
      <c r="C27" s="88">
        <f ca="1">'2022'!BL11</f>
        <v>0</v>
      </c>
      <c r="D27" s="89">
        <f t="shared" ref="D27:E37" ca="1" si="0">B27*PI()</f>
        <v>0</v>
      </c>
      <c r="E27" s="105">
        <f t="shared" ca="1" si="0"/>
        <v>0</v>
      </c>
      <c r="F27" s="112">
        <v>0</v>
      </c>
      <c r="G27" s="113">
        <f t="shared" ref="G27:G37" ca="1" si="1">COS(D27)*-1</f>
        <v>-1</v>
      </c>
      <c r="H27" s="108">
        <v>0</v>
      </c>
      <c r="I27" s="117">
        <f t="shared" ref="I27:I37" ca="1" si="2">SIN(D27)</f>
        <v>0</v>
      </c>
      <c r="J27" s="123">
        <v>0</v>
      </c>
      <c r="K27" s="93">
        <f t="shared" ref="K27:K37" ca="1" si="3">COS(E27)*-1</f>
        <v>-1</v>
      </c>
      <c r="L27" s="120">
        <v>0</v>
      </c>
      <c r="M27" s="93">
        <f t="shared" ref="M27:M37" ca="1" si="4">SIN(E27)</f>
        <v>0</v>
      </c>
    </row>
    <row r="28" spans="1:13" x14ac:dyDescent="0.25">
      <c r="A28" s="94" t="s">
        <v>86</v>
      </c>
      <c r="B28" s="87">
        <f>'2022'!BK14</f>
        <v>0.33333333333333331</v>
      </c>
      <c r="C28" s="88">
        <f>'2022'!BL14</f>
        <v>1</v>
      </c>
      <c r="D28" s="89">
        <f t="shared" si="0"/>
        <v>1.0471975511965976</v>
      </c>
      <c r="E28" s="105">
        <f t="shared" si="0"/>
        <v>3.1415926535897931</v>
      </c>
      <c r="F28" s="112">
        <v>0</v>
      </c>
      <c r="G28" s="113">
        <f t="shared" si="1"/>
        <v>-0.50000000000000011</v>
      </c>
      <c r="H28" s="108">
        <v>0</v>
      </c>
      <c r="I28" s="117">
        <f t="shared" si="2"/>
        <v>0.8660254037844386</v>
      </c>
      <c r="J28" s="123">
        <v>0</v>
      </c>
      <c r="K28" s="93">
        <f t="shared" si="3"/>
        <v>1</v>
      </c>
      <c r="L28" s="120">
        <v>0</v>
      </c>
      <c r="M28" s="93">
        <f t="shared" si="4"/>
        <v>1.22514845490862E-16</v>
      </c>
    </row>
    <row r="29" spans="1:13" x14ac:dyDescent="0.25">
      <c r="A29" s="94" t="s">
        <v>91</v>
      </c>
      <c r="B29" s="87">
        <f>'2022'!BK16</f>
        <v>0.33333333333333331</v>
      </c>
      <c r="C29" s="88">
        <f>'2022'!BL16</f>
        <v>1</v>
      </c>
      <c r="D29" s="89">
        <f t="shared" si="0"/>
        <v>1.0471975511965976</v>
      </c>
      <c r="E29" s="105">
        <f t="shared" si="0"/>
        <v>3.1415926535897931</v>
      </c>
      <c r="F29" s="112">
        <v>0</v>
      </c>
      <c r="G29" s="113">
        <f t="shared" si="1"/>
        <v>-0.50000000000000011</v>
      </c>
      <c r="H29" s="108">
        <v>0</v>
      </c>
      <c r="I29" s="117">
        <f t="shared" si="2"/>
        <v>0.8660254037844386</v>
      </c>
      <c r="J29" s="123">
        <v>0</v>
      </c>
      <c r="K29" s="93">
        <f t="shared" si="3"/>
        <v>1</v>
      </c>
      <c r="L29" s="120">
        <v>0</v>
      </c>
      <c r="M29" s="93">
        <f t="shared" si="4"/>
        <v>1.22514845490862E-16</v>
      </c>
    </row>
    <row r="30" spans="1:13" x14ac:dyDescent="0.25">
      <c r="A30" s="94" t="s">
        <v>92</v>
      </c>
      <c r="B30" s="87">
        <f>'2022'!BK18</f>
        <v>0.33333200000000002</v>
      </c>
      <c r="C30" s="88">
        <f>'2022'!BL18</f>
        <v>0.75</v>
      </c>
      <c r="D30" s="89">
        <f t="shared" si="0"/>
        <v>1.0471933624063929</v>
      </c>
      <c r="E30" s="105">
        <f t="shared" si="0"/>
        <v>2.3561944901923448</v>
      </c>
      <c r="F30" s="112">
        <v>0</v>
      </c>
      <c r="G30" s="113">
        <f t="shared" si="1"/>
        <v>-0.50000362759434203</v>
      </c>
      <c r="H30" s="108">
        <v>0</v>
      </c>
      <c r="I30" s="117">
        <f t="shared" si="2"/>
        <v>0.86602330938173866</v>
      </c>
      <c r="J30" s="123">
        <v>0</v>
      </c>
      <c r="K30" s="93">
        <f t="shared" si="3"/>
        <v>0.70710678118654746</v>
      </c>
      <c r="L30" s="120">
        <v>0</v>
      </c>
      <c r="M30" s="93">
        <f t="shared" si="4"/>
        <v>0.70710678118654757</v>
      </c>
    </row>
    <row r="31" spans="1:13" x14ac:dyDescent="0.25">
      <c r="A31" s="94" t="s">
        <v>87</v>
      </c>
      <c r="B31" s="87">
        <f>'2022'!BK22</f>
        <v>0.32620833333333332</v>
      </c>
      <c r="C31" s="88">
        <f>'2022'!BL22</f>
        <v>0.98362499999999997</v>
      </c>
      <c r="D31" s="89">
        <f t="shared" si="0"/>
        <v>1.0248137035397704</v>
      </c>
      <c r="E31" s="105">
        <f t="shared" si="0"/>
        <v>3.0901490738872601</v>
      </c>
      <c r="F31" s="112">
        <v>0</v>
      </c>
      <c r="G31" s="113">
        <f t="shared" si="1"/>
        <v>-0.51925810805243633</v>
      </c>
      <c r="H31" s="108">
        <v>0</v>
      </c>
      <c r="I31" s="117">
        <f t="shared" si="2"/>
        <v>0.85461746835751273</v>
      </c>
      <c r="J31" s="123">
        <v>0</v>
      </c>
      <c r="K31" s="93">
        <f t="shared" si="3"/>
        <v>0.9986770708468985</v>
      </c>
      <c r="L31" s="120">
        <v>0</v>
      </c>
      <c r="M31" s="93">
        <f t="shared" si="4"/>
        <v>5.1420892297381067E-2</v>
      </c>
    </row>
    <row r="32" spans="1:13" x14ac:dyDescent="0.25">
      <c r="A32" s="94" t="s">
        <v>88</v>
      </c>
      <c r="B32" s="87">
        <f>'2022'!BK27</f>
        <v>0.33</v>
      </c>
      <c r="C32" s="88">
        <f>'2022'!BL27</f>
        <v>1</v>
      </c>
      <c r="D32" s="89">
        <f t="shared" si="0"/>
        <v>1.0367255756846319</v>
      </c>
      <c r="E32" s="105">
        <f t="shared" si="0"/>
        <v>3.1415926535897931</v>
      </c>
      <c r="F32" s="112">
        <v>0</v>
      </c>
      <c r="G32" s="113">
        <f t="shared" si="1"/>
        <v>-0.50904141575037121</v>
      </c>
      <c r="H32" s="108">
        <v>0</v>
      </c>
      <c r="I32" s="117">
        <f t="shared" si="2"/>
        <v>0.86074202700394364</v>
      </c>
      <c r="J32" s="123">
        <v>0</v>
      </c>
      <c r="K32" s="93">
        <f t="shared" si="3"/>
        <v>1</v>
      </c>
      <c r="L32" s="120">
        <v>0</v>
      </c>
      <c r="M32" s="93">
        <f t="shared" si="4"/>
        <v>1.22514845490862E-16</v>
      </c>
    </row>
    <row r="33" spans="1:13" x14ac:dyDescent="0.25">
      <c r="A33" s="94" t="s">
        <v>90</v>
      </c>
      <c r="B33" s="87">
        <f>'2022'!BK29</f>
        <v>0.1206896551724138</v>
      </c>
      <c r="C33" s="88">
        <f>'2022'!BL29</f>
        <v>0.8783783783783784</v>
      </c>
      <c r="D33" s="89">
        <f t="shared" si="0"/>
        <v>0.37915773405394054</v>
      </c>
      <c r="E33" s="105">
        <f t="shared" si="0"/>
        <v>2.7595070605856291</v>
      </c>
      <c r="F33" s="112">
        <v>0</v>
      </c>
      <c r="G33" s="113">
        <f t="shared" si="1"/>
        <v>-0.92897671981679142</v>
      </c>
      <c r="H33" s="108">
        <v>0</v>
      </c>
      <c r="I33" s="117">
        <f t="shared" si="2"/>
        <v>0.37013815533991434</v>
      </c>
      <c r="J33" s="123">
        <v>0</v>
      </c>
      <c r="K33" s="93">
        <f t="shared" si="3"/>
        <v>0.92788902729650935</v>
      </c>
      <c r="L33" s="120">
        <v>0</v>
      </c>
      <c r="M33" s="93">
        <f t="shared" si="4"/>
        <v>0.37285647778030867</v>
      </c>
    </row>
    <row r="34" spans="1:13" x14ac:dyDescent="0.25">
      <c r="A34" s="94" t="s">
        <v>93</v>
      </c>
      <c r="B34" s="87">
        <f>'2022'!BK32</f>
        <v>0</v>
      </c>
      <c r="C34" s="88">
        <f>'2022'!BL32</f>
        <v>0</v>
      </c>
      <c r="D34" s="89">
        <f t="shared" si="0"/>
        <v>0</v>
      </c>
      <c r="E34" s="105">
        <f t="shared" si="0"/>
        <v>0</v>
      </c>
      <c r="F34" s="112">
        <v>0</v>
      </c>
      <c r="G34" s="113">
        <f t="shared" si="1"/>
        <v>-1</v>
      </c>
      <c r="H34" s="108">
        <v>0</v>
      </c>
      <c r="I34" s="117">
        <f t="shared" si="2"/>
        <v>0</v>
      </c>
      <c r="J34" s="123">
        <v>0</v>
      </c>
      <c r="K34" s="93">
        <f t="shared" si="3"/>
        <v>-1</v>
      </c>
      <c r="L34" s="120">
        <v>0</v>
      </c>
      <c r="M34" s="93">
        <f t="shared" si="4"/>
        <v>0</v>
      </c>
    </row>
    <row r="35" spans="1:13" x14ac:dyDescent="0.25">
      <c r="A35" s="94" t="s">
        <v>94</v>
      </c>
      <c r="B35" s="87">
        <f>'2022'!BK33</f>
        <v>0</v>
      </c>
      <c r="C35" s="88">
        <f>'2022'!BL33</f>
        <v>0</v>
      </c>
      <c r="D35" s="89">
        <f t="shared" si="0"/>
        <v>0</v>
      </c>
      <c r="E35" s="105">
        <f t="shared" si="0"/>
        <v>0</v>
      </c>
      <c r="F35" s="112">
        <v>0</v>
      </c>
      <c r="G35" s="113">
        <f t="shared" si="1"/>
        <v>-1</v>
      </c>
      <c r="H35" s="108">
        <v>0</v>
      </c>
      <c r="I35" s="117">
        <f t="shared" si="2"/>
        <v>0</v>
      </c>
      <c r="J35" s="123">
        <v>0</v>
      </c>
      <c r="K35" s="93">
        <f t="shared" si="3"/>
        <v>-1</v>
      </c>
      <c r="L35" s="120">
        <v>0</v>
      </c>
      <c r="M35" s="93">
        <f t="shared" si="4"/>
        <v>0</v>
      </c>
    </row>
    <row r="36" spans="1:13" x14ac:dyDescent="0.25">
      <c r="A36" s="94" t="s">
        <v>89</v>
      </c>
      <c r="B36" s="87">
        <f>'2022'!BK34</f>
        <v>0.10722222222222223</v>
      </c>
      <c r="C36" s="88">
        <f>'2022'!BL34</f>
        <v>0.32166666666666666</v>
      </c>
      <c r="D36" s="89">
        <f t="shared" si="0"/>
        <v>0.33684854563490563</v>
      </c>
      <c r="E36" s="105">
        <f t="shared" si="0"/>
        <v>1.0105456369047168</v>
      </c>
      <c r="F36" s="112">
        <v>0</v>
      </c>
      <c r="G36" s="113">
        <f t="shared" si="1"/>
        <v>-0.94380095158322941</v>
      </c>
      <c r="H36" s="108">
        <v>0</v>
      </c>
      <c r="I36" s="117">
        <f t="shared" si="2"/>
        <v>0.33051439271322308</v>
      </c>
      <c r="J36" s="123">
        <v>0</v>
      </c>
      <c r="K36" s="93">
        <f t="shared" si="3"/>
        <v>-0.53139857951808289</v>
      </c>
      <c r="L36" s="120">
        <v>0</v>
      </c>
      <c r="M36" s="93">
        <f t="shared" si="4"/>
        <v>0.84712192138213716</v>
      </c>
    </row>
    <row r="37" spans="1:13" ht="16.5" thickBot="1" x14ac:dyDescent="0.3">
      <c r="A37" s="95" t="s">
        <v>133</v>
      </c>
      <c r="B37" s="96">
        <f ca="1">'2022'!BJ37</f>
        <v>0.27650463240160217</v>
      </c>
      <c r="C37" s="97">
        <f ca="1">'2022'!BL37</f>
        <v>0.87396188063063052</v>
      </c>
      <c r="D37" s="98">
        <f t="shared" ca="1" si="0"/>
        <v>0.86866492183641963</v>
      </c>
      <c r="E37" s="106">
        <f t="shared" ca="1" si="0"/>
        <v>2.7456322237067083</v>
      </c>
      <c r="F37" s="114">
        <v>0</v>
      </c>
      <c r="G37" s="115">
        <f t="shared" ca="1" si="1"/>
        <v>-0.64584641113027264</v>
      </c>
      <c r="H37" s="109">
        <v>0</v>
      </c>
      <c r="I37" s="118">
        <f t="shared" ca="1" si="2"/>
        <v>0.7634673622560082</v>
      </c>
      <c r="J37" s="124">
        <v>0</v>
      </c>
      <c r="K37" s="99">
        <f t="shared" ca="1" si="3"/>
        <v>0.92262655743836974</v>
      </c>
      <c r="L37" s="121">
        <v>0</v>
      </c>
      <c r="M37" s="99">
        <f t="shared" ca="1" si="4"/>
        <v>0.38569448467591883</v>
      </c>
    </row>
    <row r="38" spans="1:13" x14ac:dyDescent="0.25">
      <c r="A38" s="79"/>
    </row>
  </sheetData>
  <mergeCells count="4">
    <mergeCell ref="F24:G24"/>
    <mergeCell ref="H24:I24"/>
    <mergeCell ref="J24:K24"/>
    <mergeCell ref="L24:M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2022</vt:lpstr>
      <vt:lpstr>TABLERO DE INDICADORES</vt:lpstr>
      <vt:lpstr>'2022'!Área_de_impresión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Mauro Cardona</dc:creator>
  <cp:lastModifiedBy>ZFIP004</cp:lastModifiedBy>
  <cp:lastPrinted>2019-11-25T16:26:46Z</cp:lastPrinted>
  <dcterms:created xsi:type="dcterms:W3CDTF">2018-12-11T15:59:20Z</dcterms:created>
  <dcterms:modified xsi:type="dcterms:W3CDTF">2022-06-13T02:18:45Z</dcterms:modified>
</cp:coreProperties>
</file>