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1. Gestion del riesgo\Riesgos 2021\"/>
    </mc:Choice>
  </mc:AlternateContent>
  <bookViews>
    <workbookView xWindow="0" yWindow="0" windowWidth="15345" windowHeight="5625"/>
  </bookViews>
  <sheets>
    <sheet name="GERENCIA" sheetId="1" r:id="rId1"/>
    <sheet name="SIG" sheetId="2" r:id="rId2"/>
    <sheet name="GTC" sheetId="3" r:id="rId3"/>
    <sheet name="GJU-PH" sheetId="4" r:id="rId4"/>
    <sheet name="GCSC" sheetId="5" r:id="rId5"/>
    <sheet name="GOP" sheetId="6" r:id="rId6"/>
    <sheet name="GCF" sheetId="7" r:id="rId7"/>
    <sheet name="GTI" sheetId="8" r:id="rId8"/>
    <sheet name="GAD" sheetId="9" r:id="rId9"/>
    <sheet name="Valoración" sheetId="10" r:id="rId10"/>
    <sheet name="Indicador Comparativo 2018-2021" sheetId="11" r:id="rId11"/>
  </sheets>
  <definedNames>
    <definedName name="_xlnm._FilterDatabase" localSheetId="8" hidden="1">GAD!$B$8:$AF$18</definedName>
    <definedName name="_xlnm._FilterDatabase" localSheetId="6" hidden="1">GCF!$B$8:$AF$13</definedName>
    <definedName name="_xlnm._FilterDatabase" localSheetId="4" hidden="1">GCSC!$B$8:$AF$17</definedName>
    <definedName name="_xlnm._FilterDatabase" localSheetId="0" hidden="1">GERENCIA!$B$8:$AF$16</definedName>
    <definedName name="_xlnm._FilterDatabase" localSheetId="3" hidden="1">'GJU-PH'!$B$8:$AF$24</definedName>
    <definedName name="_xlnm._FilterDatabase" localSheetId="5" hidden="1">GOP!$B$8:$AF$14</definedName>
    <definedName name="_xlnm._FilterDatabase" localSheetId="2" hidden="1">GTC!$B$8:$AF$14</definedName>
    <definedName name="_xlnm._FilterDatabase" localSheetId="7" hidden="1">GTI!$B$8:$AF$14</definedName>
    <definedName name="_xlnm._FilterDatabase" localSheetId="1" hidden="1">SIG!$B$8:$AF$14</definedName>
  </definedNames>
  <calcPr calcId="152511"/>
  <extLst>
    <ext uri="GoogleSheetsCustomDataVersion1">
      <go:sheetsCustomData xmlns:go="http://customooxmlschemas.google.com/" r:id="rId17" roundtripDataSignature="AMtx7mj7hzk9fdYhxqCr01UKl8c37vqTKg=="/>
    </ext>
  </extLst>
</workbook>
</file>

<file path=xl/calcChain.xml><?xml version="1.0" encoding="utf-8"?>
<calcChain xmlns="http://schemas.openxmlformats.org/spreadsheetml/2006/main">
  <c r="F32" i="11" l="1"/>
  <c r="F31" i="11"/>
  <c r="C30" i="11" l="1"/>
  <c r="X18" i="9"/>
  <c r="W18" i="9"/>
  <c r="U18" i="9"/>
  <c r="N18" i="9"/>
  <c r="M18" i="9"/>
  <c r="K18" i="9"/>
  <c r="X17" i="9"/>
  <c r="W17" i="9"/>
  <c r="U17" i="9"/>
  <c r="N17" i="9"/>
  <c r="M17" i="9"/>
  <c r="K17" i="9"/>
  <c r="X16" i="9"/>
  <c r="W16" i="9"/>
  <c r="U16" i="9"/>
  <c r="N16" i="9"/>
  <c r="M16" i="9"/>
  <c r="K16" i="9"/>
  <c r="X15" i="9"/>
  <c r="W15" i="9"/>
  <c r="U15" i="9"/>
  <c r="N15" i="9"/>
  <c r="M15" i="9"/>
  <c r="K15" i="9"/>
  <c r="X14" i="9"/>
  <c r="W14" i="9"/>
  <c r="U14" i="9"/>
  <c r="N14" i="9"/>
  <c r="M14" i="9"/>
  <c r="K14" i="9"/>
  <c r="X13" i="9"/>
  <c r="W13" i="9"/>
  <c r="U13" i="9"/>
  <c r="N13" i="9"/>
  <c r="M13" i="9"/>
  <c r="K13" i="9"/>
  <c r="X12" i="9"/>
  <c r="W12" i="9"/>
  <c r="U12" i="9"/>
  <c r="N12" i="9"/>
  <c r="M12" i="9"/>
  <c r="K12" i="9"/>
  <c r="X11" i="9"/>
  <c r="W11" i="9"/>
  <c r="U11" i="9"/>
  <c r="N11" i="9"/>
  <c r="M11" i="9"/>
  <c r="K11" i="9"/>
  <c r="X10" i="9"/>
  <c r="W10" i="9"/>
  <c r="U10" i="9"/>
  <c r="N10" i="9"/>
  <c r="M10" i="9"/>
  <c r="K10" i="9"/>
  <c r="X9" i="9"/>
  <c r="W9" i="9"/>
  <c r="U9" i="9"/>
  <c r="N9" i="9"/>
  <c r="M9" i="9"/>
  <c r="K9" i="9"/>
  <c r="J22" i="8"/>
  <c r="K22" i="8" s="1"/>
  <c r="X15" i="8"/>
  <c r="W15" i="8"/>
  <c r="U15" i="8"/>
  <c r="N15" i="8"/>
  <c r="M15" i="8"/>
  <c r="K15" i="8"/>
  <c r="X14" i="8"/>
  <c r="W14" i="8"/>
  <c r="U14" i="8"/>
  <c r="N14" i="8"/>
  <c r="M14" i="8"/>
  <c r="K14" i="8"/>
  <c r="X13" i="8"/>
  <c r="W13" i="8"/>
  <c r="U13" i="8"/>
  <c r="N13" i="8"/>
  <c r="M13" i="8"/>
  <c r="K13" i="8"/>
  <c r="X12" i="8"/>
  <c r="W12" i="8"/>
  <c r="U12" i="8"/>
  <c r="N12" i="8"/>
  <c r="M12" i="8"/>
  <c r="K12" i="8"/>
  <c r="X11" i="8"/>
  <c r="W11" i="8"/>
  <c r="U11" i="8"/>
  <c r="N11" i="8"/>
  <c r="M11" i="8"/>
  <c r="K11" i="8"/>
  <c r="X10" i="8"/>
  <c r="W10" i="8"/>
  <c r="U10" i="8"/>
  <c r="N10" i="8"/>
  <c r="M10" i="8"/>
  <c r="K10" i="8"/>
  <c r="X9" i="8"/>
  <c r="X16" i="8" s="1"/>
  <c r="W9" i="8"/>
  <c r="U9" i="8"/>
  <c r="N9" i="8"/>
  <c r="N16" i="8" s="1"/>
  <c r="M9" i="8"/>
  <c r="K9" i="8"/>
  <c r="X15" i="7"/>
  <c r="W15" i="7"/>
  <c r="U15" i="7"/>
  <c r="N15" i="7"/>
  <c r="M15" i="7"/>
  <c r="K15" i="7"/>
  <c r="X14" i="7"/>
  <c r="W14" i="7"/>
  <c r="U14" i="7"/>
  <c r="N14" i="7"/>
  <c r="M14" i="7"/>
  <c r="K14" i="7"/>
  <c r="X13" i="7"/>
  <c r="W13" i="7"/>
  <c r="U13" i="7"/>
  <c r="N13" i="7"/>
  <c r="M13" i="7"/>
  <c r="K13" i="7"/>
  <c r="X12" i="7"/>
  <c r="W12" i="7"/>
  <c r="U12" i="7"/>
  <c r="N12" i="7"/>
  <c r="M12" i="7"/>
  <c r="K12" i="7"/>
  <c r="X11" i="7"/>
  <c r="W11" i="7"/>
  <c r="U11" i="7"/>
  <c r="N11" i="7"/>
  <c r="M11" i="7"/>
  <c r="K11" i="7"/>
  <c r="X10" i="7"/>
  <c r="W10" i="7"/>
  <c r="U10" i="7"/>
  <c r="N10" i="7"/>
  <c r="M10" i="7"/>
  <c r="K10" i="7"/>
  <c r="X9" i="7"/>
  <c r="W9" i="7"/>
  <c r="U9" i="7"/>
  <c r="N9" i="7"/>
  <c r="N16" i="7" s="1"/>
  <c r="M9" i="7"/>
  <c r="K9" i="7"/>
  <c r="X14" i="6"/>
  <c r="W14" i="6"/>
  <c r="U14" i="6"/>
  <c r="N14" i="6"/>
  <c r="M14" i="6"/>
  <c r="K14" i="6"/>
  <c r="X13" i="6"/>
  <c r="W13" i="6"/>
  <c r="U13" i="6"/>
  <c r="N13" i="6"/>
  <c r="M13" i="6"/>
  <c r="K13" i="6"/>
  <c r="X12" i="6"/>
  <c r="W12" i="6"/>
  <c r="U12" i="6"/>
  <c r="N12" i="6"/>
  <c r="M12" i="6"/>
  <c r="K12" i="6"/>
  <c r="X11" i="6"/>
  <c r="W11" i="6"/>
  <c r="U11" i="6"/>
  <c r="N11" i="6"/>
  <c r="M11" i="6"/>
  <c r="K11" i="6"/>
  <c r="X10" i="6"/>
  <c r="W10" i="6"/>
  <c r="U10" i="6"/>
  <c r="N10" i="6"/>
  <c r="M10" i="6"/>
  <c r="K10" i="6"/>
  <c r="X9" i="6"/>
  <c r="W9" i="6"/>
  <c r="U9" i="6"/>
  <c r="N9" i="6"/>
  <c r="M9" i="6"/>
  <c r="K9" i="6"/>
  <c r="X17" i="5"/>
  <c r="W17" i="5"/>
  <c r="U17" i="5"/>
  <c r="N17" i="5"/>
  <c r="M17" i="5"/>
  <c r="K17" i="5"/>
  <c r="X16" i="5"/>
  <c r="W16" i="5"/>
  <c r="U16" i="5"/>
  <c r="N16" i="5"/>
  <c r="M16" i="5"/>
  <c r="K16" i="5"/>
  <c r="X15" i="5"/>
  <c r="W15" i="5"/>
  <c r="U15" i="5"/>
  <c r="N15" i="5"/>
  <c r="M15" i="5"/>
  <c r="K15" i="5"/>
  <c r="X14" i="5"/>
  <c r="W14" i="5"/>
  <c r="U14" i="5"/>
  <c r="N14" i="5"/>
  <c r="M14" i="5"/>
  <c r="K14" i="5"/>
  <c r="X13" i="5"/>
  <c r="W13" i="5"/>
  <c r="U13" i="5"/>
  <c r="N13" i="5"/>
  <c r="M13" i="5"/>
  <c r="K13" i="5"/>
  <c r="X12" i="5"/>
  <c r="W12" i="5"/>
  <c r="U12" i="5"/>
  <c r="N12" i="5"/>
  <c r="M12" i="5"/>
  <c r="K12" i="5"/>
  <c r="X11" i="5"/>
  <c r="W11" i="5"/>
  <c r="U11" i="5"/>
  <c r="N11" i="5"/>
  <c r="M11" i="5"/>
  <c r="K11" i="5"/>
  <c r="X10" i="5"/>
  <c r="W10" i="5"/>
  <c r="U10" i="5"/>
  <c r="N10" i="5"/>
  <c r="M10" i="5"/>
  <c r="K10" i="5"/>
  <c r="X9" i="5"/>
  <c r="W9" i="5"/>
  <c r="U9" i="5"/>
  <c r="N9" i="5"/>
  <c r="M9" i="5"/>
  <c r="K9" i="5"/>
  <c r="J29" i="4"/>
  <c r="X24" i="4"/>
  <c r="W24" i="4"/>
  <c r="U24" i="4"/>
  <c r="N24" i="4"/>
  <c r="M24" i="4"/>
  <c r="K24" i="4"/>
  <c r="X23" i="4"/>
  <c r="W23" i="4"/>
  <c r="U23" i="4"/>
  <c r="N23" i="4"/>
  <c r="M23" i="4"/>
  <c r="K23" i="4"/>
  <c r="X22" i="4"/>
  <c r="W22" i="4"/>
  <c r="U22" i="4"/>
  <c r="N22" i="4"/>
  <c r="M22" i="4"/>
  <c r="K22" i="4"/>
  <c r="X21" i="4"/>
  <c r="W21" i="4"/>
  <c r="U21" i="4"/>
  <c r="N21" i="4"/>
  <c r="M21" i="4"/>
  <c r="K21" i="4"/>
  <c r="X20" i="4"/>
  <c r="W20" i="4"/>
  <c r="U20" i="4"/>
  <c r="N20" i="4"/>
  <c r="M20" i="4"/>
  <c r="K20" i="4"/>
  <c r="X19" i="4"/>
  <c r="W19" i="4"/>
  <c r="U19" i="4"/>
  <c r="N19" i="4"/>
  <c r="M19" i="4"/>
  <c r="K19" i="4"/>
  <c r="X18" i="4"/>
  <c r="W18" i="4"/>
  <c r="U18" i="4"/>
  <c r="N18" i="4"/>
  <c r="M18" i="4"/>
  <c r="K18" i="4"/>
  <c r="X17" i="4"/>
  <c r="W17" i="4"/>
  <c r="U17" i="4"/>
  <c r="N17" i="4"/>
  <c r="M17" i="4"/>
  <c r="K17" i="4"/>
  <c r="X16" i="4"/>
  <c r="W16" i="4"/>
  <c r="U16" i="4"/>
  <c r="N16" i="4"/>
  <c r="M16" i="4"/>
  <c r="K16" i="4"/>
  <c r="X15" i="4"/>
  <c r="W15" i="4"/>
  <c r="U15" i="4"/>
  <c r="N15" i="4"/>
  <c r="M15" i="4"/>
  <c r="K15" i="4"/>
  <c r="X14" i="4"/>
  <c r="W14" i="4"/>
  <c r="U14" i="4"/>
  <c r="N14" i="4"/>
  <c r="M14" i="4"/>
  <c r="K14" i="4"/>
  <c r="X13" i="4"/>
  <c r="W13" i="4"/>
  <c r="U13" i="4"/>
  <c r="N13" i="4"/>
  <c r="M13" i="4"/>
  <c r="K13" i="4"/>
  <c r="X12" i="4"/>
  <c r="W12" i="4"/>
  <c r="U12" i="4"/>
  <c r="N12" i="4"/>
  <c r="M12" i="4"/>
  <c r="K12" i="4"/>
  <c r="X11" i="4"/>
  <c r="W11" i="4"/>
  <c r="U11" i="4"/>
  <c r="N11" i="4"/>
  <c r="M11" i="4"/>
  <c r="K11" i="4"/>
  <c r="X10" i="4"/>
  <c r="W10" i="4"/>
  <c r="U10" i="4"/>
  <c r="N10" i="4"/>
  <c r="M10" i="4"/>
  <c r="K10" i="4"/>
  <c r="X9" i="4"/>
  <c r="W9" i="4"/>
  <c r="U9" i="4"/>
  <c r="N9" i="4"/>
  <c r="M9" i="4"/>
  <c r="K9" i="4"/>
  <c r="J17" i="3"/>
  <c r="X14" i="3"/>
  <c r="W14" i="3"/>
  <c r="U14" i="3"/>
  <c r="N14" i="3"/>
  <c r="M14" i="3"/>
  <c r="K14" i="3"/>
  <c r="X13" i="3"/>
  <c r="W13" i="3"/>
  <c r="U13" i="3"/>
  <c r="N13" i="3"/>
  <c r="M13" i="3"/>
  <c r="K13" i="3"/>
  <c r="X12" i="3"/>
  <c r="W12" i="3"/>
  <c r="U12" i="3"/>
  <c r="N12" i="3"/>
  <c r="M12" i="3"/>
  <c r="K12" i="3"/>
  <c r="X11" i="3"/>
  <c r="W11" i="3"/>
  <c r="U11" i="3"/>
  <c r="N11" i="3"/>
  <c r="M11" i="3"/>
  <c r="K11" i="3"/>
  <c r="X10" i="3"/>
  <c r="W10" i="3"/>
  <c r="U10" i="3"/>
  <c r="N10" i="3"/>
  <c r="M10" i="3"/>
  <c r="K10" i="3"/>
  <c r="X9" i="3"/>
  <c r="J19" i="3" s="1"/>
  <c r="W9" i="3"/>
  <c r="U9" i="3"/>
  <c r="N9" i="3"/>
  <c r="N15" i="3" s="1"/>
  <c r="M9" i="3"/>
  <c r="K9" i="3"/>
  <c r="J19" i="2"/>
  <c r="X14" i="2"/>
  <c r="W14" i="2"/>
  <c r="U14" i="2"/>
  <c r="N14" i="2"/>
  <c r="M14" i="2"/>
  <c r="K14" i="2"/>
  <c r="X13" i="2"/>
  <c r="W13" i="2"/>
  <c r="U13" i="2"/>
  <c r="N13" i="2"/>
  <c r="M13" i="2"/>
  <c r="K13" i="2"/>
  <c r="X12" i="2"/>
  <c r="W12" i="2"/>
  <c r="U12" i="2"/>
  <c r="N12" i="2"/>
  <c r="M12" i="2"/>
  <c r="K12" i="2"/>
  <c r="X11" i="2"/>
  <c r="W11" i="2"/>
  <c r="U11" i="2"/>
  <c r="N11" i="2"/>
  <c r="M11" i="2"/>
  <c r="K11" i="2"/>
  <c r="X10" i="2"/>
  <c r="W10" i="2"/>
  <c r="U10" i="2"/>
  <c r="N10" i="2"/>
  <c r="M10" i="2"/>
  <c r="K10" i="2"/>
  <c r="X9" i="2"/>
  <c r="W9" i="2"/>
  <c r="U9" i="2"/>
  <c r="N9" i="2"/>
  <c r="M9" i="2"/>
  <c r="K9" i="2"/>
  <c r="J21" i="1"/>
  <c r="X16" i="1"/>
  <c r="W16" i="1"/>
  <c r="U16" i="1"/>
  <c r="N16" i="1"/>
  <c r="M16" i="1"/>
  <c r="K16" i="1"/>
  <c r="X15" i="1"/>
  <c r="W15" i="1"/>
  <c r="U15" i="1"/>
  <c r="N15" i="1"/>
  <c r="M15" i="1"/>
  <c r="K15" i="1"/>
  <c r="X14" i="1"/>
  <c r="W14" i="1"/>
  <c r="U14" i="1"/>
  <c r="N14" i="1"/>
  <c r="M14" i="1"/>
  <c r="K14" i="1"/>
  <c r="X13" i="1"/>
  <c r="W13" i="1"/>
  <c r="U13" i="1"/>
  <c r="N13" i="1"/>
  <c r="M13" i="1"/>
  <c r="K13" i="1"/>
  <c r="X12" i="1"/>
  <c r="W12" i="1"/>
  <c r="U12" i="1"/>
  <c r="N12" i="1"/>
  <c r="M12" i="1"/>
  <c r="K12" i="1"/>
  <c r="X11" i="1"/>
  <c r="W11" i="1"/>
  <c r="U11" i="1"/>
  <c r="N11" i="1"/>
  <c r="M11" i="1"/>
  <c r="K11" i="1"/>
  <c r="X10" i="1"/>
  <c r="W10" i="1"/>
  <c r="U10" i="1"/>
  <c r="N10" i="1"/>
  <c r="M10" i="1"/>
  <c r="K10" i="1"/>
  <c r="X9" i="1"/>
  <c r="W9" i="1"/>
  <c r="U9" i="1"/>
  <c r="N9" i="1"/>
  <c r="M9" i="1"/>
  <c r="K9" i="1"/>
  <c r="J23" i="9" l="1"/>
  <c r="J18" i="8"/>
  <c r="J19" i="8"/>
  <c r="J20" i="8"/>
  <c r="X16" i="7"/>
  <c r="X15" i="6"/>
  <c r="J21" i="5"/>
  <c r="J22" i="5"/>
  <c r="C31" i="11"/>
  <c r="J19" i="7"/>
  <c r="J20" i="7"/>
  <c r="J18" i="7"/>
  <c r="X19" i="9"/>
  <c r="N19" i="9"/>
  <c r="J21" i="9"/>
  <c r="J22" i="9"/>
  <c r="N15" i="6"/>
  <c r="J18" i="6"/>
  <c r="J19" i="6"/>
  <c r="J17" i="6"/>
  <c r="X25" i="4"/>
  <c r="N25" i="4"/>
  <c r="J27" i="4"/>
  <c r="J28" i="4"/>
  <c r="J18" i="3"/>
  <c r="X15" i="3"/>
  <c r="X15" i="2"/>
  <c r="N15" i="2"/>
  <c r="J17" i="2"/>
  <c r="J18" i="2"/>
  <c r="X18" i="5"/>
  <c r="N18" i="5"/>
  <c r="J20" i="5"/>
  <c r="N17" i="1"/>
  <c r="J19" i="1"/>
  <c r="X17" i="1"/>
  <c r="J20" i="1"/>
  <c r="D30" i="11"/>
  <c r="D31" i="11" s="1"/>
  <c r="J21" i="8" l="1"/>
  <c r="K18" i="8" s="1"/>
  <c r="J21" i="7"/>
  <c r="J30" i="4"/>
  <c r="K27" i="4" s="1"/>
  <c r="J20" i="2"/>
  <c r="K17" i="2" s="1"/>
  <c r="F29" i="11"/>
  <c r="F28" i="11"/>
  <c r="J23" i="5"/>
  <c r="K22" i="5" s="1"/>
  <c r="F27" i="11"/>
  <c r="K20" i="7"/>
  <c r="K18" i="7"/>
  <c r="K19" i="7"/>
  <c r="J24" i="9"/>
  <c r="J20" i="6"/>
  <c r="K17" i="6" s="1"/>
  <c r="J20" i="3"/>
  <c r="K18" i="2"/>
  <c r="J22" i="1"/>
  <c r="K19" i="1" s="1"/>
  <c r="K28" i="4"/>
  <c r="K30" i="4" s="1"/>
  <c r="K29" i="4"/>
  <c r="K19" i="2"/>
  <c r="K20" i="8" l="1"/>
  <c r="K19" i="8"/>
  <c r="K21" i="8" s="1"/>
  <c r="K20" i="2"/>
  <c r="F30" i="11"/>
  <c r="K18" i="6"/>
  <c r="K21" i="5"/>
  <c r="K20" i="5"/>
  <c r="K23" i="5" s="1"/>
  <c r="E30" i="11"/>
  <c r="K21" i="7"/>
  <c r="K23" i="9"/>
  <c r="K21" i="9"/>
  <c r="K22" i="9"/>
  <c r="K19" i="6"/>
  <c r="K19" i="3"/>
  <c r="K17" i="3"/>
  <c r="K18" i="3"/>
  <c r="K20" i="1"/>
  <c r="K21" i="1"/>
  <c r="K20" i="6" l="1"/>
  <c r="E31" i="11"/>
  <c r="K24" i="9"/>
  <c r="K20" i="3"/>
  <c r="K22" i="1"/>
</calcChain>
</file>

<file path=xl/comments1.xml><?xml version="1.0" encoding="utf-8"?>
<comments xmlns="http://schemas.openxmlformats.org/spreadsheetml/2006/main">
  <authors>
    <author/>
  </authors>
  <commentList>
    <comment ref="D7" authorId="0" shapeId="0">
      <text>
        <r>
          <rPr>
            <sz val="10"/>
            <color rgb="FF000000"/>
            <rFont val="Arial"/>
            <family val="2"/>
          </rPr>
          <t>======
ID#AAAAKd7X4TQ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iTOxdVk1KBD4NOYxAYjrNx5gZrtw=="/>
    </ext>
  </extLst>
</comments>
</file>

<file path=xl/comments2.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iiEbSM7PRT1MjUM19EAyg3awCUVA=="/>
    </ext>
  </extLst>
</comments>
</file>

<file path=xl/comments3.xml><?xml version="1.0" encoding="utf-8"?>
<comments xmlns="http://schemas.openxmlformats.org/spreadsheetml/2006/main">
  <authors>
    <author/>
    <author>ZFIP004</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 ref="V13" authorId="1" shapeId="0">
      <text>
        <r>
          <rPr>
            <b/>
            <sz val="9"/>
            <color indexed="81"/>
            <rFont val="Tahoma"/>
            <family val="2"/>
          </rPr>
          <t>ZFIP004:</t>
        </r>
        <r>
          <rPr>
            <sz val="9"/>
            <color indexed="81"/>
            <rFont val="Tahoma"/>
            <family val="2"/>
          </rPr>
          <t xml:space="preserve">
se baja el impacto a medio, dado a que no se encuentran los impactos graves que representen este riesgo al materilizarse</t>
        </r>
      </text>
    </comment>
  </commentList>
  <extLst>
    <ext xmlns:r="http://schemas.openxmlformats.org/officeDocument/2006/relationships" uri="GoogleSheetsCustomDataVersion1">
      <go:sheetsCustomData xmlns:go="http://customooxmlschemas.google.com/" r:id="rId1" roundtripDataSignature="AMtx7mj9EkIM4/BGB6BinDm31gujDM1p1g=="/>
    </ext>
  </extLst>
</comments>
</file>

<file path=xl/comments4.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guF5YjvhLkPiF6LVRDdJ20DZpvCw=="/>
    </ext>
  </extLst>
</comments>
</file>

<file path=xl/comments5.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iwvA0U+flJCBiwNapmA56PV6Hjsw=="/>
    </ext>
  </extLst>
</comments>
</file>

<file path=xl/comments6.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jjBoYqoScU3CwS3HFUwfmKYzzXeA=="/>
    </ext>
  </extLst>
</comments>
</file>

<file path=xl/comments7.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hYUFZb+tw9G0jI6a8o8wij1Fiz0Q=="/>
    </ext>
  </extLst>
</comments>
</file>

<file path=xl/comments8.xml><?xml version="1.0" encoding="utf-8"?>
<comments xmlns="http://schemas.openxmlformats.org/spreadsheetml/2006/main">
  <authors>
    <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h6knLZTM47lg36m259/IJBwif3xA=="/>
    </ext>
  </extLst>
</comments>
</file>

<file path=xl/comments9.xml><?xml version="1.0" encoding="utf-8"?>
<comments xmlns="http://schemas.openxmlformats.org/spreadsheetml/2006/main">
  <authors>
    <author/>
    <author>ZFIP004</author>
  </authors>
  <commentList>
    <comment ref="D7" authorId="0" shapeId="0">
      <text>
        <r>
          <rPr>
            <sz val="10"/>
            <color rgb="FF000000"/>
            <rFont val="Arial"/>
            <family val="2"/>
          </rPr>
          <t>======
ID#AAAAKd7X4T8
ZFIP004    (2020-10-05 20:28:09)
ANÁLISIS DEL PROCESO
CONTEXTO
PI
POLÍTICA
ALCANCE
CADENA DE SUMINISTRO
Y  TODAS LAS CONVINACIONES QUE SURJAN.</t>
        </r>
      </text>
    </comment>
    <comment ref="T11" authorId="1" shapeId="0">
      <text>
        <r>
          <rPr>
            <b/>
            <sz val="9"/>
            <color indexed="81"/>
            <rFont val="Tahoma"/>
            <family val="2"/>
          </rPr>
          <t>ZFIP004:</t>
        </r>
        <r>
          <rPr>
            <sz val="9"/>
            <color indexed="81"/>
            <rFont val="Tahoma"/>
            <family val="2"/>
          </rPr>
          <t xml:space="preserve">
2021 baja nivel de probabilidad</t>
        </r>
      </text>
    </comment>
  </commentList>
  <extLst>
    <ext xmlns:r="http://schemas.openxmlformats.org/officeDocument/2006/relationships" uri="GoogleSheetsCustomDataVersion1">
      <go:sheetsCustomData xmlns:go="http://customooxmlschemas.google.com/" r:id="rId1" roundtripDataSignature="AMtx7mhh25J3HGjx7iZ01PitievxWwLUSw=="/>
    </ext>
  </extLst>
</comments>
</file>

<file path=xl/sharedStrings.xml><?xml version="1.0" encoding="utf-8"?>
<sst xmlns="http://schemas.openxmlformats.org/spreadsheetml/2006/main" count="2170" uniqueCount="981">
  <si>
    <t>CÓDIGO</t>
  </si>
  <si>
    <t xml:space="preserve">FECHA DE IMPLEMENTACIÓN </t>
  </si>
  <si>
    <t>FECHA DE ACTUALIZACIÓN</t>
  </si>
  <si>
    <t>VERSIÓN</t>
  </si>
  <si>
    <t>PÁGINA</t>
  </si>
  <si>
    <t xml:space="preserve">FO-CL-14 </t>
  </si>
  <si>
    <t>1 de 1</t>
  </si>
  <si>
    <t>IDENTIFICACIÓN</t>
  </si>
  <si>
    <t>VALORACIÓN DEL RIESGO INHERENTE</t>
  </si>
  <si>
    <t>FORTALEZA</t>
  </si>
  <si>
    <t>VALORACIÓN DEL RIESGO RESIDUAL</t>
  </si>
  <si>
    <t xml:space="preserve">TRATAMIENTO </t>
  </si>
  <si>
    <t>PROCESO</t>
  </si>
  <si>
    <t>FUENTE DE IDENTIFICACIÓN</t>
  </si>
  <si>
    <t>Descripción</t>
  </si>
  <si>
    <t>Causas</t>
  </si>
  <si>
    <t xml:space="preserve"> Impacto</t>
  </si>
  <si>
    <t>POLÍTICA DE TRATAMIENTO</t>
  </si>
  <si>
    <t xml:space="preserve">PLAN DE MEJORA </t>
  </si>
  <si>
    <t>Fecha de revisión</t>
  </si>
  <si>
    <t>Aplicación y frecuencia del control// probabilidad del riesgo</t>
  </si>
  <si>
    <t>consecuencia del riesgo</t>
  </si>
  <si>
    <t>¿Qué puede suceder en mi proceso?</t>
  </si>
  <si>
    <t>Quién lo ocasiona (persona)?</t>
  </si>
  <si>
    <t>Escala de Probabilidad</t>
  </si>
  <si>
    <t>PROBABILIDAD</t>
  </si>
  <si>
    <t>Escala de Consecuencias</t>
  </si>
  <si>
    <t>CONSECUENCIA</t>
  </si>
  <si>
    <t>NIVEL DE RIESGO INHERENTE</t>
  </si>
  <si>
    <t>CONTROL ACTUAL</t>
  </si>
  <si>
    <t>NIVEL DE RIESGO RESIDUAL</t>
  </si>
  <si>
    <t>ASUMIR</t>
  </si>
  <si>
    <t>EVITAR</t>
  </si>
  <si>
    <t>TRANSFERIR</t>
  </si>
  <si>
    <t>ELIMINAR</t>
  </si>
  <si>
    <t xml:space="preserve">ACTIVIDADES </t>
  </si>
  <si>
    <t xml:space="preserve">FECHA </t>
  </si>
  <si>
    <t xml:space="preserve">RESPONSABLE </t>
  </si>
  <si>
    <t>RECURSOS</t>
  </si>
  <si>
    <t>EFICACIA 
(observaciones)</t>
  </si>
  <si>
    <t>N/A</t>
  </si>
  <si>
    <t>RIESGO</t>
  </si>
  <si>
    <t>CONTEXTO INTERNO</t>
  </si>
  <si>
    <t>Gerencia</t>
  </si>
  <si>
    <t>PI</t>
  </si>
  <si>
    <t>* No tener definida la planeación estratégica</t>
  </si>
  <si>
    <t>No realizando la debida planeación estratégica con las personas que deben de estar involucradas</t>
  </si>
  <si>
    <t xml:space="preserve">Alta Dirección - Junta Directiva Gerencia </t>
  </si>
  <si>
    <t xml:space="preserve">No priorización de este mecanismo para el desarrollo de la organización. </t>
  </si>
  <si>
    <t>Tomar decisiones estratégicas sin un norte definido y estructurado de acuerdo a unos objetivos específicos</t>
  </si>
  <si>
    <t>Confiabilidad en una Planeación por la alta Gerencia. Comités de Gerencia, junta directiva, Asamblea  de Accionistas</t>
  </si>
  <si>
    <t>* Realización de comités de Gerencia mensuales (ver registros de acta).
* Realización de junta directiva de manera trimestral (ver registro de acta).
* Realización de asamblea de accionistas mínimo 1 vez al año o si de manera extraordinaria se requiere (ver registros de acta)</t>
  </si>
  <si>
    <t>X</t>
  </si>
  <si>
    <t xml:space="preserve">Llevar a cabo el cronograma establecido para las diferentes reuniones </t>
  </si>
  <si>
    <t>* Mensual (comité de Gerencia).
* Anual (Asamblea)
* Junta directiva (trimestral)</t>
  </si>
  <si>
    <t xml:space="preserve">Gerente </t>
  </si>
  <si>
    <t xml:space="preserve">No aplica </t>
  </si>
  <si>
    <t>OPORTUNIDAD</t>
  </si>
  <si>
    <t>CONTEXTO EXTERNO</t>
  </si>
  <si>
    <t>*Toma de decisiones equivocadas</t>
  </si>
  <si>
    <t>Decisiones no acordes a la estrategia, decisiones tomadas en momentos de presión</t>
  </si>
  <si>
    <t>Alta Dirección (Gerencia, Junta Directiva, Accionistas), líderes de proceso.</t>
  </si>
  <si>
    <t>Mala planeación y falta de conocimiento</t>
  </si>
  <si>
    <t>Impactos económicos(sobrecostos operativos y/o generales), multas y sanciones, demandas, pérdida de clientes, pérdida de credibilidad y confianza.</t>
  </si>
  <si>
    <t>Sistema Integrados de Gestión, Comités de Gerencia, Junta directiva, Asamblea de socios, Revisoría Fiscal, Auditoría Externa, a los sistemas de gestión y a la operación.</t>
  </si>
  <si>
    <t>* Realización de comités de Gerencia mensuales (ver registros de acta).
* Realización de junta directiva de manera trimestral (ver registro de acta).
* Realización de asamblea de accionistas mínimo 1 vez al año o si de manera extraordinaria se requiere (ver registros de acta).
* Ejecución y mantenimiento de sistemas de gestión de BASC, ISO 28000 e ISO 9001. (ver certificaciones).
* Se lleva proceso de revisoría fiscal (ver informes de revisoría).
* Auditoria anual a la operación (ver informe de auditoría).</t>
  </si>
  <si>
    <t>* Revisión con las áreas del resultado de auditorías.
* Seguimiento a los compromisos resultantes de los comités de gerencia.</t>
  </si>
  <si>
    <t>Cuando aplique.
Mensual</t>
  </si>
  <si>
    <t xml:space="preserve">Gerente 
Líderes de proceso </t>
  </si>
  <si>
    <t>ANÁLISIS DE PROCESO</t>
  </si>
  <si>
    <t>PI Y POLÍTICA</t>
  </si>
  <si>
    <t>*Incumplimiento a Requisitos Legales</t>
  </si>
  <si>
    <t xml:space="preserve">Incumplimiento a las fechas y/o requisitos establecidas dentro del marco de la ley. </t>
  </si>
  <si>
    <t>Todas los procesos  involucrados con los diferentes requisitos</t>
  </si>
  <si>
    <t>Falta de Capacitación, falta de seguimiento por el U.O y/o Externos, por omisión.</t>
  </si>
  <si>
    <t>Impactos económicos(sobrecostos operativos y/o generales), multas y sanciones, demandas, pérdida de clientes, pérdida de credibilidad y confianza, pérdida de la declaratoria de Régimen Franco.</t>
  </si>
  <si>
    <t>Matriz de requisitos legales 
Capacitaciones. 
Participación gremial.</t>
  </si>
  <si>
    <t>* Se realiza la actualización de los requisitos legales de manera anual o cuando se presenten cambios normativos, se verifica su cumplimiento y se  plantean actividades para aquellos requisitos que aún no se cumplen a cabalidad (ver matriz de requisitos legales).
* Se programan capacitaciones en actualidad normativa aplicable a la organización (ver programa de capacitación).
* Análisis de boletines de actualización normativa y participación de capacitaciones ofrecidas por los gremios.</t>
  </si>
  <si>
    <t>Septiembre</t>
  </si>
  <si>
    <t>ANÁLISIS DE LAS PI</t>
  </si>
  <si>
    <t xml:space="preserve">* Procesos sin indicadores de gestión y sin medición. </t>
  </si>
  <si>
    <t>No construcción y medición de los procesos</t>
  </si>
  <si>
    <t>Todos los procesos involucrados con los diferentes requisitos</t>
  </si>
  <si>
    <t>Poca cultura Organizacional, falta de capacitación, falta de conocimiento.</t>
  </si>
  <si>
    <t xml:space="preserve">Incumplimiento en el desarrollo de las actividades, procesos sin objetivos claros y medibles </t>
  </si>
  <si>
    <t xml:space="preserve">Control, análisis y reporte de acuerdo a los indicadores. 
Ejecución de indicadores. </t>
  </si>
  <si>
    <t>* Cada líder de proceso, instaurar sus propios indicadores, de acuerdo al cumplimiento de los objetivos del mismo, los cuales son presentados de manera mensual en los comités de Gerencia, como parte de la RXD. (ver registros de acta).</t>
  </si>
  <si>
    <t>Revisión de los indicadores que sufrieron modificación para evaluar su funcionalidad.</t>
  </si>
  <si>
    <t>Octubre</t>
  </si>
  <si>
    <t>COMPROMISOS DE LA POLÍTICA</t>
  </si>
  <si>
    <t>* Recesión económica.</t>
  </si>
  <si>
    <t>Puede evidenciarse cuando se presenta un crecimiento negativo del producto interno bruto nacional en al menos 2 trimestres consecutivos. Igualmente, puede evidenciarse el incremento en los índices de desempleo a nivel nacional así como la contracción del consumo de las personas.</t>
  </si>
  <si>
    <t>* Factores Naturales, ambientales.
* Gobierno (políticas económicas).
* Terceros de manera intencional o accidental.</t>
  </si>
  <si>
    <t>Por factores macro económicos que impactan la economía colombiana, desaceleración de la misma o por situaciones externas como crisis ambientales, sanitarias o pandemias. Situaciones de posguerra, entre otras afectaciones.</t>
  </si>
  <si>
    <t>* Menores ingresos por el bajo desempeño de la economía y que generan impacto en la operación.
* Disminución de clientes potenciales y postergación de  proyectos.
* Contracción del consumo de los hogares y sector industrial que impacta el funcionamiento de las empresas al interior de la zona franca y por ende a la compañía.</t>
  </si>
  <si>
    <t>* Controles presupuestales.
* Control de revisión del Gasto.
* Modificación de financiamiento a largo plazo.</t>
  </si>
  <si>
    <t>* Ajustes contractuales.
* Actas de refinanciación de créditos. 
* Suspensión de contratos.
Han sido efectivos los controles, ya que se ha logrado en la actualidad continuar con algunas actividades de la compañía, en menor nivel pero no se paró de manera permanente.</t>
  </si>
  <si>
    <t>* Revisión presupuestal.
* Revisión del Gasto</t>
  </si>
  <si>
    <t>Cuando aplique</t>
  </si>
  <si>
    <t>Gerencia
Dirección Contable y Financiera</t>
  </si>
  <si>
    <t>* Pérdida de la declaratoria de ZF.</t>
  </si>
  <si>
    <t>Retiro o cancelación de la declaratoria.</t>
  </si>
  <si>
    <t>DIAN y Ministerio de Industria y Turismo</t>
  </si>
  <si>
    <t>* Incumplimiento de requisitos y compromisos ligados al otorgamiento de la declaratoria, como generación de empleo, generación de economías de escala, etc.
* Cumplimiento de plazo inicial sin la aprobación de la extensión de la declaratoria.</t>
  </si>
  <si>
    <t>* Aumento en el desempleo.
* Cierre de Empresa.
* Afectaciones económicas.
* Posibles demandas por pérdida de la declaratoria.</t>
  </si>
  <si>
    <t>* Seguimiento a la generación de empleo de manera permanente y reporte al Ministerio.
* Cumplimiento de requisitos normativos.
* Seguimiento a propuestas comerciales.
* Revisión y presentación de informe de auditoría externa ante el ministerio y la DIAN.</t>
  </si>
  <si>
    <t>* Desde el Proceso de Operaciones se envía el reporte trimestral de generación de empleo.
* Se maneja matriz de requisitos legales, con la cual se evalúa el cumplimiento de estos.
* Desde la parte de Comercial se maneja el seguimiento de propuestas comerciales, incentivando la atracción de nuevas empresas.
* Soporte de radicación de informe ante ministerio y DIAN.</t>
  </si>
  <si>
    <t>* Prórroga de la declaratoria de ZF</t>
  </si>
  <si>
    <t>Agosto</t>
  </si>
  <si>
    <t>Gerente y Líderes de Proceso</t>
  </si>
  <si>
    <t>Económico</t>
  </si>
  <si>
    <t>ANÁLISIS DEL ALCANCE</t>
  </si>
  <si>
    <t>CONTEXTO Y PI</t>
  </si>
  <si>
    <t>* Cese de actividades por fuerza mayor o caso fortuito.</t>
  </si>
  <si>
    <t>Gobierno nacional.
Entidades territoriales.</t>
  </si>
  <si>
    <t>POLÍTICA</t>
  </si>
  <si>
    <t>* Corrupción y soborno</t>
  </si>
  <si>
    <t>En procesos de contratación incluyendo Talento Humano.
Ventas de terrenos.
Trámites con entidades públicas o entes de control.</t>
  </si>
  <si>
    <t>Contratistas.
Clientes.
Funcionarios públicos.
Colaboradores.</t>
  </si>
  <si>
    <t>Insinuación de terceros.
Cumplimiento de disposiciones legales sin el lleno de requisitos aplicables.</t>
  </si>
  <si>
    <t>* Denuncias penales.
* Sanciones.
* Afectación a la imagen corporativa.
* Malas negociaciones para la compañía.
* Detrimento patrimonial.
* Menores ingresos.
* Baja calidad de productos o servicios.</t>
  </si>
  <si>
    <t>* Limitaciones del representante legal ante Cámara de Comercio.
* Autorización de actuaciones del Representante Legal por parte de la Junta Directiva.
* Revisoría fiscal.
* Código de Ética Conducta y Buen Gobierno.
* Reglamento de trabajo.</t>
  </si>
  <si>
    <t>* Actas de Junta Directiva.
* Informes de Revisoría Fiscal.
* Registros de socialización del Código de Ética y Buen Gobierno y el Reglamento de Trabajo.</t>
  </si>
  <si>
    <t>Segundo semestre</t>
  </si>
  <si>
    <t>Coordinador SIG</t>
  </si>
  <si>
    <t xml:space="preserve">Proceso utilizado por la organización para determinar la magnitud de los riesgos en la organización, con relación a los criterios: probabilidad  por consecuencia. </t>
  </si>
  <si>
    <t xml:space="preserve">RIESGOS RESIDUALES BAJOS </t>
  </si>
  <si>
    <t>ALTO</t>
  </si>
  <si>
    <t>De 31 a 60</t>
  </si>
  <si>
    <t xml:space="preserve">RIESGOS RESIDUALES MEDIOS </t>
  </si>
  <si>
    <t>MEDIO</t>
  </si>
  <si>
    <t>De 6 a 30</t>
  </si>
  <si>
    <t xml:space="preserve">RIESGOS RESIDUALES ALTOS </t>
  </si>
  <si>
    <t>BAJO</t>
  </si>
  <si>
    <t>Igual a 5</t>
  </si>
  <si>
    <t>TOTAL DE RIESGOS RESIDUALES</t>
  </si>
  <si>
    <t>TOTAL OPORTUNIDADES</t>
  </si>
  <si>
    <t>SISTEMA INTEGRADO DE GESTIÓN</t>
  </si>
  <si>
    <t>* Incumplimiento de requisitos de las normas y estándares.</t>
  </si>
  <si>
    <t xml:space="preserve">*Omisión de responsabilidades por parte de los procesos. </t>
  </si>
  <si>
    <t xml:space="preserve">*Diferentes procesos. </t>
  </si>
  <si>
    <t xml:space="preserve">*No cumplimiento de los Manuales, Políticas y Procedimientos en los procesos. </t>
  </si>
  <si>
    <t>* No garantía de la eficiencia, eficacia y efectividad de los procesos. 
* Pérdida de la certificación de las normas.</t>
  </si>
  <si>
    <t xml:space="preserve">* Seguimiento al cumplimiento de los procedimientos, política y manuales del sistema de gestión </t>
  </si>
  <si>
    <t xml:space="preserve">Según programación </t>
  </si>
  <si>
    <t xml:space="preserve">* Auditores internos
* Coordinación del sistema integrado de gestión </t>
  </si>
  <si>
    <t>Normas BASC, ISO 9001:2015, ISO 28000</t>
  </si>
  <si>
    <t xml:space="preserve">* Procesos sin acciones de mejora. 
</t>
  </si>
  <si>
    <t xml:space="preserve">*No se evidencia una mejora continua en los procesos. </t>
  </si>
  <si>
    <t xml:space="preserve">*Procesos. </t>
  </si>
  <si>
    <t xml:space="preserve">*Perdida de dinamismo e incentivación de hacer las cosas mejor. </t>
  </si>
  <si>
    <t xml:space="preserve">*Perdida de talento humano.  
*Perdida de competitividad al interior de la empresa. </t>
  </si>
  <si>
    <t>*Comité de Gerencia el cual aporta a la mejora continua de la organización.
* Indicador de acciones preventivas y acciones de mejora de todos los procesos.</t>
  </si>
  <si>
    <t>* Se realiza seguimiento a las acciones de mejora de los procesos, mediante los indicadores que controla el proceso SIG, así mismo se presentan los resultados en los comités de gerencia, para evidenciar el dinamismo y la mejora continua de la compañía, por medio de los procesos.</t>
  </si>
  <si>
    <t xml:space="preserve">Seguimiento a las acciones planteadas por cada proceso según indicador </t>
  </si>
  <si>
    <t>Permanente</t>
  </si>
  <si>
    <t xml:space="preserve">Coordinación del Sistema Integrado de Gestión </t>
  </si>
  <si>
    <t>No aplica</t>
  </si>
  <si>
    <t>* Pérdida de información clave por sustracción, eliminación o deterioro (procedimientos, manuales, anexos, entre otros)</t>
  </si>
  <si>
    <t xml:space="preserve">* Robo de información importante de la empresa.
* Eliminación de un documento del sistema.  
* Falla en el sistema SADOC </t>
  </si>
  <si>
    <t>*Personal interno o externo de la organización.
*Configuración del sistema de gestión documental SADOC</t>
  </si>
  <si>
    <t xml:space="preserve">* Ausencia de medidas de seguridad (robo, perdida o eliminación involuntaria de información) o daño en el servidor.
</t>
  </si>
  <si>
    <t>* Perdida completa de la información.</t>
  </si>
  <si>
    <t xml:space="preserve">*Copias de seguridad de la información (Back Up).        
* Contraseñas de acceso y/o no tener al publico estas especificaciones.
* Servidores de repuesto. </t>
  </si>
  <si>
    <t>* Cada líder de proceso, tiene como responsabilidad realizar la copia de seguridad, con periodicidad semanal. El control a la ejecución de esta actividad es llevada por el proceso de TI, así como la administración de contraseñas y mantenimiento de los servidores.</t>
  </si>
  <si>
    <t xml:space="preserve">*No Respuesta a eventos críticos. </t>
  </si>
  <si>
    <t xml:space="preserve">*La organización no se encuentra preparada para la respuesta ante eventos críticos. </t>
  </si>
  <si>
    <t xml:space="preserve">* Todos los procesos 
* Jefe de Seguridad </t>
  </si>
  <si>
    <t xml:space="preserve">*Falta de identificación y planeación para atender una situación critica. </t>
  </si>
  <si>
    <t xml:space="preserve">*Impactos económicos, perdidas humanas. </t>
  </si>
  <si>
    <t>* Se realizan simulacros a aquellos riesgos con riesgo residual alto, y aleatoriamente a los riesgos medios, con el fin de evaluar los procedimientos y protocolos de expuesta a eventos críticos y emergencias.</t>
  </si>
  <si>
    <t xml:space="preserve">* No mantener los registros de manera adecuada. </t>
  </si>
  <si>
    <t>* No se manejan documentos legibles, ordenados, no se tienen en carpetas definidas.</t>
  </si>
  <si>
    <t xml:space="preserve">Todos los procesos </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</si>
  <si>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</si>
  <si>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</si>
  <si>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</si>
  <si>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Mediante el cumplimiento del procedimiento de control documental y de auditorias internas, se garantiza el control de registros de la organización.</t>
  </si>
  <si>
    <t>* Corrupción y Soborno</t>
  </si>
  <si>
    <t>En procesos de contratación incluyendo Talento Humano.
Ventas de terrenos.
Trámites con entidades públicas o entes de control, contratación de proveedores.</t>
  </si>
  <si>
    <t>Contratistas.
Clientes.
Funcionarios públicos.
Colaboradores.
Proveedores</t>
  </si>
  <si>
    <t>* Plan de capacitación.
* Código de Ética Conducta y Buen Gobierno.
* Reglamento de trabajo.
* Procedimiento de compras.
* Auditorias a sistema sobre aspecto de corrupción.</t>
  </si>
  <si>
    <t>* Durante el año se realizan diferentes capacitaciones sobre los temas a tratar.
* en las inducciones se socializan los lineamientos contenidos en el reglamento de trabajo y código de ética y buen gobierno, con respecto al riesgo de corrupción y sobornos.</t>
  </si>
  <si>
    <t xml:space="preserve">* Coordinación Sistema Integrado de Gestión 
</t>
  </si>
  <si>
    <t xml:space="preserve">Los proponentes sugeridos para la ejecución de obra no cumplen con el alcance contratado. </t>
  </si>
  <si>
    <t>Se sugieren los proponentes de la ejecución de obras y no se tiene en cuenta la modalidad de contratación para su ejecución</t>
  </si>
  <si>
    <t xml:space="preserve">*Junta directiva
*Gerencia 
*Dirección Técnica </t>
  </si>
  <si>
    <t>*Por no tener clara la modalidad de contratación buscando alternativas en función de menores costos. 
*Por causas externas como factores climáticos.</t>
  </si>
  <si>
    <t xml:space="preserve">* No se realizan las obras en los tiempos requeridos.
* Mayores costos en la ejecución de los proyectos. </t>
  </si>
  <si>
    <t xml:space="preserve">Se revisan las modalidades de contratación una vez se llega a una negociación aprobada por la Junta Directiva o por la Gerencia. 
</t>
  </si>
  <si>
    <t>Con cada cotización o propuesta de servicios u obra civil, se revisa que lo establecido en los contratos sea coherente con lo que realmente se cotizó, de tal manera que se cumplan con los requerimientos y solicitudes pactadas entre proveedor y contratante.</t>
  </si>
  <si>
    <t xml:space="preserve">Notificar a la gerencia las observaciones acerca de la  modalidad de contratación, (en caso de que se evidencie posible materialización del riesgo). </t>
  </si>
  <si>
    <t xml:space="preserve">Al momento de la negociación o durante el proceso de selección de las ofertas  </t>
  </si>
  <si>
    <t xml:space="preserve">Dirección Técnica </t>
  </si>
  <si>
    <t>los asignados para tal fin</t>
  </si>
  <si>
    <t>ANÁLISIS DE CONTEXTO</t>
  </si>
  <si>
    <t xml:space="preserve">
Deterioro de la Infraestructura, Equipos y Herramientas </t>
  </si>
  <si>
    <t>Desgaste de  equipos, herramienta e infraestructura en general</t>
  </si>
  <si>
    <t xml:space="preserve">* Usuarios 
* Dirección Técnica 
* Condiciones ambientales </t>
  </si>
  <si>
    <t xml:space="preserve">
* Falta de recursos para la ejecución de presupuesto
* La no ejecución de un programa de mantenimiento.</t>
  </si>
  <si>
    <t xml:space="preserve">* Mal aspecto de la infraestructura y mobiliario físico.
* Siniestros.
* Accidentes laborales. 
* Perdidas humanas y económicas. </t>
  </si>
  <si>
    <t>* Ejecución del Cronograma de mantenimiento. 
* Seguimiento predictivo del estado de la infraestructura. 
* Planeación y ejecución de presupuesto. 
* Atención de las solicitudes relacionadas con mantenimientos.
* Reporte de incidentes, actos y condiciones inseguras.</t>
  </si>
  <si>
    <t>Estos controles permiten identificar las posibles fallas que a futuro se pueden presentar en los equipos, herramientas e infraestructura, de tal forma que se puedan implementar acciones para mejorar el estado de estos o si bien se requiere ejecutar el cambio. así mismo se permite controlar los presupuestos y prever costos adicionales, logrando una atención oportuna a las diferentes solicitudes técnicas.</t>
  </si>
  <si>
    <t>No cumplir con normas y estándares de construcción</t>
  </si>
  <si>
    <t xml:space="preserve">*Al ser contratados los cálculos, éstos no cumplan con normas
*En la ejecución de las obras, los contratistas no cumplan los controles de calidad de los procesos o materiales usados </t>
  </si>
  <si>
    <t xml:space="preserve">*Contratistas.
*Dirección Técnica. </t>
  </si>
  <si>
    <t xml:space="preserve">Desconocimiento de la norma y estándares por parte del contratista y de la Dirección Técnica. </t>
  </si>
  <si>
    <t xml:space="preserve"> *No se aprueba en curaduría los diseños de obra
*Rechazo de las obras</t>
  </si>
  <si>
    <t>Mediante la actualización de la matriz de requisitos legales, se garantiza el cumplimiento de la normatividad aplicable, así mismo se controla el cumplimiento de la normatividad y estándares en los contratistas mediante interventorías realizadas por el proceso técnico o con consultores externos, así como la realización de la evaluación de los proveedores.</t>
  </si>
  <si>
    <t xml:space="preserve"> Actualización de norma y estándares de construcción en matriz de requisitos legales </t>
  </si>
  <si>
    <t xml:space="preserve">En el momento en que aplique </t>
  </si>
  <si>
    <t xml:space="preserve">* Dirección Jurídica y PH 
* Dirección Técnica </t>
  </si>
  <si>
    <t>Mal funcionamiento de las básculas</t>
  </si>
  <si>
    <t>Variación de las medidas de pesaje conforme a las desviaciones de error establecidas en los manuales de operación</t>
  </si>
  <si>
    <t xml:space="preserve">
*Falta de mantenimientos preventivos y calibración de las básculas de acuerdo a lo establecido en el procedimiento de seguimiento a Bascula. 
*Manipulación inadecuada de los componentes de los equipos de pesaje</t>
  </si>
  <si>
    <t>*Error en los pesajes 
*Operación poco confiable 
*Sanciones en normatividad del régimen de ZF</t>
  </si>
  <si>
    <t>* Confiabilidad constante en los registros de pesos, a causa de las calibraciones programadas por parte de los laboratorios certificados para tal fin.</t>
  </si>
  <si>
    <t xml:space="preserve">Dirección técnica </t>
  </si>
  <si>
    <t>Manejo inadecuado de información  suministrada a terceros.</t>
  </si>
  <si>
    <t xml:space="preserve">Entregando información o documentación tales como planos, estudios, entre otros a proveedores y posibles clientes </t>
  </si>
  <si>
    <t>Terceros</t>
  </si>
  <si>
    <t xml:space="preserve">* Necesidad del proceso Gestión Comercial y de Servicio al Cliente, Gestión Técnica, Gerencia y Junta Directiva del suministro de dicha información a terceros. </t>
  </si>
  <si>
    <t xml:space="preserve">* Información puede llegar a manos delictivas. 
* Soborno.
* Plagio de diseños y estudios. 
</t>
  </si>
  <si>
    <t>* De manera permanente en los correos remitentes se anexa de manera predeterminada el aviso de manejo de información confidencial.</t>
  </si>
  <si>
    <t>Verificación de la existencia del aviso de confidencialidad en la firma del correo del Director Técnico</t>
  </si>
  <si>
    <t>al momento de un cambio en la firma del correo.</t>
  </si>
  <si>
    <t xml:space="preserve">* Dirección Técnica
* Analista TI .
</t>
  </si>
  <si>
    <t>Revisión permanente de los expedientes</t>
  </si>
  <si>
    <t>Interés de ocasionar daños o atentados que ponen en riesgo la integridad de la compañía y sus ocupantes.
Por ofrecimiento de dadivas al favorecer un proveedor</t>
  </si>
  <si>
    <t>Daños físicos, muerte, detrimento económico, confianza comercial.
Poca confiabilidad de otros proveedores del mercado con posibilidades de ofrecer mejores servicios y mejores precios.
Baja calidad de los trabajos.
Detrimento del recurso económico.</t>
  </si>
  <si>
    <t>* Hasta la fecha no se han presentado actos de vandalismo o terrorismo asociados al uso de información suministrada por el proceso.  Los remitentes en su mayoría son personas jurídicas o funcionarios de las mismas.
* *Siguiendo el procedimiento PR-TC-03 - se tiene una valoración previa de los costos o presupuesto oficial de un servicio u obra, dicho presupuesto es elaborado con precios y rendimientos locales, el cual es presentado a la Gerencia previa difusión, con el fin de tener una base que sirve para identificar posibles sobrecostos, asociados al riesgo analizado.
*Siempre que se requiere cotizar servicios u obras se presenta variedad de ofertas para su respectivo análisis y aprobación por parte de gerencia.
*Los mecanismos de control son validados por la Gerencia con la respectiva justificación o análisis de las cotizaciones.</t>
  </si>
  <si>
    <t>* Facilidad de intrusión de personal externo no autorizado y rompimiento de cerramiento perimetral</t>
  </si>
  <si>
    <t>* Daños en la malla, 
* Intrusión.</t>
  </si>
  <si>
    <t>Personal externo no identificado, usuarios calificados y usuario operador, visitantes, proveedores y contratistas</t>
  </si>
  <si>
    <t>* Desde el CCTV, se maneja software de marcación quien permite evidenciar en tiempo real el proceso de marcación.
* Al final de cada turno de monitoreo se envía un informe con las ocurrencias del día o noche según aplique.
* En el CCTV existen cámaras que permiten evidenciar en tiempo real que el personal de esa área si este realizando las labores.
* Las evaluaciones de desempeño han arrojado resultados satisfactorios.</t>
  </si>
  <si>
    <t>* Personal de seguridad.
* Personal de mantenimiento zonas comunes.
* Dirección Jurídica y PH.</t>
  </si>
  <si>
    <t>n/a</t>
  </si>
  <si>
    <t>Posible caída del tronco sobre el sistema de enmallado.</t>
  </si>
  <si>
    <t xml:space="preserve">Condiciones climáticas y deterioro de los arboles alrededor del perímetro </t>
  </si>
  <si>
    <t xml:space="preserve">Personal externo y eventos naturales </t>
  </si>
  <si>
    <t>Crecimiento de árboles cerca al cerramiento perimetral, fuertes lluvias que pueden ocasionar desprendimiento de ramas dañando la malla.
* Personal externos que intervine las áreas cercanas al cerramiento.</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</si>
  <si>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</si>
  <si>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 El monitoreo de plan de mantenimiento permite controlar el crecimiento de vegetación que pueda llegar a afectar la estructura del cerramiento, así mismo desde el área de monitoreo se apoya en el control visual e identificación de fallas al respecto.</t>
  </si>
  <si>
    <t>* Ejecución del cronograma de mantenimiento.</t>
  </si>
  <si>
    <t>* Personal de mantenimiento zonas comunes
*Personal de seguridad 
* CCTV</t>
  </si>
  <si>
    <t>POLÍTICA,
ANÁLISIS DE PROCESO</t>
  </si>
  <si>
    <t>Identificación de correspondencia y paquetes sospechosos</t>
  </si>
  <si>
    <t>Alguna correspondencia y paquetes son entregados por personas no identificados que no son de empresas reconocidas que realicen el oficio. Desayunos sorpresas, cartas, almuerzos…entre otros</t>
  </si>
  <si>
    <t>Personal informal de entrega de correspondencia</t>
  </si>
  <si>
    <t xml:space="preserve">Falta de cumplimiento del personal con relación a las políticas y procedimientos para autorizar el ingreso de este tipo de objetos </t>
  </si>
  <si>
    <t>* Procedimiento de ingresos.
* Control por parte de auxiliares de ingreso y personal de seguridad en cuanto a revisión de bolsos y vehículos.</t>
  </si>
  <si>
    <t>* Sensibilización con el personal con tips para identificar paquetes sospechosos (material de lectura etc.)</t>
  </si>
  <si>
    <t>Septiembre - Noviembre</t>
  </si>
  <si>
    <t>* Dirección Jurídica y Propiedad Horizontal.
* SIG</t>
  </si>
  <si>
    <t xml:space="preserve">Posibilidad de ingreso de empleados, contratistas, visitantes, proveedores y vehículos no autorizados </t>
  </si>
  <si>
    <t xml:space="preserve">*Ingreso de empleados, contratistas, visitantes, proveedores y vehículos no autorizados por falta de cumplimiento de procedimiento.
*No desactivación de las tarjetas de proximidad de personal ya retirado. </t>
  </si>
  <si>
    <t>Incumplimiento de los procedimientos establecidos para el ingreso y desactivación de tarjetas de proximidad.</t>
  </si>
  <si>
    <t xml:space="preserve">* Hurto. 
* Atentando terrorista.
* Daños en las instalaciones.
* Perdidas humanas. </t>
  </si>
  <si>
    <t>* No se presenta a la fecha novedades relacionadas con el riesgo, que puedan afectar la seguridad de los usuarios, evidenciándose una satisfacción al cliente optima en lo que a este aspecto concierne.</t>
  </si>
  <si>
    <t xml:space="preserve">Dirección Jurídica y PH </t>
  </si>
  <si>
    <t>Presencia de maleza en la parte exterior de la  malla perimetral</t>
  </si>
  <si>
    <t>Incumplimiento del cronograma de mantenimiento</t>
  </si>
  <si>
    <t>*Contratista mantenimiento</t>
  </si>
  <si>
    <t>Falta de mantenimiento en el perímetro externo a la Zona Franca.</t>
  </si>
  <si>
    <t xml:space="preserve">* Intrusión de personal externo no autorizado. 
* No visualización de intruso por parte del CCTV </t>
  </si>
  <si>
    <t xml:space="preserve">* Vigilancia permanente por parte de los  rondero con control de punto de marcación mediante bastón electrónico, 
* CCTV, 
* Seguimiento del cronograma por parte del interventor del contrato. </t>
  </si>
  <si>
    <t>Seguimiento al Cronograma de mantenimiento apropiado</t>
  </si>
  <si>
    <t>Mensual</t>
  </si>
  <si>
    <t xml:space="preserve">* Contratista 
* Dirección Técnica </t>
  </si>
  <si>
    <t>*Fallas en el sistema de alarmas y video cámaras</t>
  </si>
  <si>
    <t>* Vandalismo
* Vida útil vencida, fallas eléctricas y otros.
* Elementos de seguridad electrónica con fallas. 
* Eventos naturales.</t>
  </si>
  <si>
    <t xml:space="preserve">* Personal externo 
* Medio Ambiente </t>
  </si>
  <si>
    <t>* Condiciones naturales 
* Falta de mantenimiento al CCTV 
* Manipulación de personal externo de las cámaras de seguridad.</t>
  </si>
  <si>
    <t>* Zonas fuera del alcance del CCTV. 
* Intrusión. 
* No activación de las alarmas frente a una emergencia.</t>
  </si>
  <si>
    <t xml:space="preserve">* Mantenimiento preventivo para las cámaras.
* Seguimiento de los cierres o activaciones por parte de la empresa de seguridad. </t>
  </si>
  <si>
    <t>* Las claves de apertura son asignadas solo a los lideres de proceso y en cada cierre se verifica con apoyo del personal de seguridad el armado de las alarmas.
* cada 4 meses se realiza mantenimiento a las cámaras por parte del proveedor de Seguridad Nacional.</t>
  </si>
  <si>
    <t xml:space="preserve">* Mantenimiento preventivo y correctivo del CCTV.
* Cambio programado de los convertidores de las cámaras y recarga y cambio de las UPS </t>
  </si>
  <si>
    <t>* Empresa de seguridad.
* Personal de mantenimiento (Casa Limpia).</t>
  </si>
  <si>
    <t>económicos</t>
  </si>
  <si>
    <t xml:space="preserve">Inundación por posible desbordamiento del rio Cauca </t>
  </si>
  <si>
    <t>Superación del nivel del muro de cerramiento a la cota 901.27 msnm, referenciado en el limite del  nivel del río a los 9.41 mts</t>
  </si>
  <si>
    <t xml:space="preserve">Condiciones ambientales </t>
  </si>
  <si>
    <t xml:space="preserve">Exceso de lluvia continuada que supera los niveles del rio y de los jarillones perimetrales  </t>
  </si>
  <si>
    <t xml:space="preserve">* Perdidas materiales 
* Suspensión de la operación 
* Hurto 
* Perdidas humanas </t>
  </si>
  <si>
    <t>* En épocas de lluvia medición constante de los niveles del rio.
* Comunicación directa con las entidades de socorro. 
* Mantenimiento de los jarillones.  
* Plan de emergencias. 
* Elevación de la plataforma de la Zona Franca por encima de los niveles del Rio.</t>
  </si>
  <si>
    <t>* Se verifica durante temporada alta de lluvias monitoreo y seguimiento a los niveles del rio con el fin de prever una emergencia por inundación, así mismo se cuenta con un respuesta a eventos en donde se establece el protocolo de actuación en caso de materializarse el riesgo.</t>
  </si>
  <si>
    <t>Dirección Jurídica y PH 
SIG</t>
  </si>
  <si>
    <t xml:space="preserve">*Amenazas y riesgos de falla física. </t>
  </si>
  <si>
    <t xml:space="preserve"> Falla funcional, daño accidental, daño malicioso o terrorista y acción criminal. </t>
  </si>
  <si>
    <t>Personal externo no identificado.
Personal interno.</t>
  </si>
  <si>
    <t>*No aplicación de medidas de seguridad por parte de trabajadores internos y personal de seguridad.  *Existencia de bandas delincuenciales al margen de la ley.</t>
  </si>
  <si>
    <t xml:space="preserve">*Impactos económicos.   *Perdidas Humanas.                            *Afectaciones a las instalaciones. </t>
  </si>
  <si>
    <t>* Aplicación de procedimientos de seguridad y plan de emergencias. 
* Póliza todo riesgo.
* Personal de seguridad calificado.</t>
  </si>
  <si>
    <t>* la detección oportuna de actividades sospechosas gracias a la aplicación de los procedimientos de seguridad.</t>
  </si>
  <si>
    <t>* Actualización de la póliza todo riesgo.
* Retroalimentación con el esquema de seguridad en prevención e implementación de medidas de seguridad.</t>
  </si>
  <si>
    <t>Dirección Jurídica y Propiedad Horizontal</t>
  </si>
  <si>
    <t xml:space="preserve">* Producto  contaminado.
</t>
  </si>
  <si>
    <t xml:space="preserve">*Contaminación  de mercancías  en las operaciones de comercio exterior </t>
  </si>
  <si>
    <t xml:space="preserve">*Usuarios Calificados y/o Terceros. 
</t>
  </si>
  <si>
    <t xml:space="preserve">*Por falta de competencia                                                                          y omisión a los controles para los procedimientos de seguridad establecidos. 
</t>
  </si>
  <si>
    <t xml:space="preserve">* Mala imagen de la empresa.
* Sanciones legales. </t>
  </si>
  <si>
    <t>*Verificación de precintos.             
*Acceso restringido al centro de operaciones.  
*Reporte de actividades sospechosas. 
*Capacitación del personal
* Circuito Cerrado de Televisión (CCTV).
* Actualización anual de datos de usuarios calificados.</t>
  </si>
  <si>
    <t>* Reporte mensual de ausencia de operaciones sospechosas.</t>
  </si>
  <si>
    <t>Empresa de seguridad</t>
  </si>
  <si>
    <t xml:space="preserve">Empresa de seguridad </t>
  </si>
  <si>
    <t>ALCANCE</t>
  </si>
  <si>
    <t xml:space="preserve">*Selección inadecuada de un asociado de negocio. </t>
  </si>
  <si>
    <t>*Asegurar el cumplimiento de un asociado de negocio, cuando en realidad no cumple con los procedimientos establecidos por la empresa.</t>
  </si>
  <si>
    <t>*Todos los procesos.</t>
  </si>
  <si>
    <t xml:space="preserve">*falta de investigación de documentación a los nuevos asociados y a los críticos existentes .
*Omisión de los procedimientos internos. </t>
  </si>
  <si>
    <t>*Impactos económicos. 
*Mala imagen de la empresa al realizar negocios con empresas con actividades ilícitas.</t>
  </si>
  <si>
    <t>* Sensibilización SARLAFT.</t>
  </si>
  <si>
    <t>Dirección Jurídica y PH</t>
  </si>
  <si>
    <t>* No cumplimiento del ordenamiento jurídico consignado en la matriz de requisitos legales</t>
  </si>
  <si>
    <t>Por negligencia, olvido, falta de consulta e interpretación errada de las normas</t>
  </si>
  <si>
    <t>Personal encargado de los procesos</t>
  </si>
  <si>
    <t>Falta de actualización, revisión y consulta de las normas</t>
  </si>
  <si>
    <t>Sanciones pecuniarias, demandas externas, detrimento patrimonial</t>
  </si>
  <si>
    <t>Todos los procesos
Dirección Jurídica y PH</t>
  </si>
  <si>
    <t>Elaboración incorrecta de documentos legales
Conceptos legales equivocados</t>
  </si>
  <si>
    <t>Redacción e inclusión de cláusulas que perjudique los interés de la compañía</t>
  </si>
  <si>
    <t>Dirección Jurídica y Propiedad Horizontal.</t>
  </si>
  <si>
    <t xml:space="preserve">
*Descuido al momento de elaboración de documentos y emisión de conceptos
*Desconocimiento de norma y ámbito de aplicación</t>
  </si>
  <si>
    <t>Se poseen modelos y minutas adecuadas a la normatividad actual vigente.
Capacitación en temas puntuales relativos a la actividad de la empresa</t>
  </si>
  <si>
    <t>* Los modelos utilizados cumplen con la normatividad vigente haciendo que en materia de documentación se cumpla con los requisitos. 
* Se evidencia cumplimiento en el plan de capacitación en todas las áreas de la empresa.</t>
  </si>
  <si>
    <t>No registro oportuno de actas de asamblea de accionistas</t>
  </si>
  <si>
    <t>Olvido o descuido en la elaboración del acta</t>
  </si>
  <si>
    <t>Dirección Jurídica</t>
  </si>
  <si>
    <t xml:space="preserve">Plazos cortos para la elaboración y entrega de actas </t>
  </si>
  <si>
    <t>Desactualización de la información y la persona jurídica, no efectividad de los actos realizados por la compañía.</t>
  </si>
  <si>
    <t xml:space="preserve">La Dirección Jurídica y PH es quien elabora las actas de asamblea al ser secretaria desganada de la misma (única encargada de asamblea y junta directiva) </t>
  </si>
  <si>
    <t>* Se verifica que las actas de la junta y asamblea son redactadas y enviadas al comité evaluador de manera oportuna.</t>
  </si>
  <si>
    <t xml:space="preserve"> Elaboración oportuna de actas (programación de actividades del proceso)</t>
  </si>
  <si>
    <t>Según aplique</t>
  </si>
  <si>
    <t>Lavado de Activos</t>
  </si>
  <si>
    <t>Calificación de usuarios sin la verificación de antecedentes previa.
No realizar oportunamente los reportes a la UIAF</t>
  </si>
  <si>
    <t>Usuarios Potenciales
Usuarios calificados y clientes</t>
  </si>
  <si>
    <t>Por falta de conocimiento de los clientes - falta de investigación</t>
  </si>
  <si>
    <t>Sanciones de las entidades de control - Mala reputación de la compañía</t>
  </si>
  <si>
    <t>* Verificación de antecedentes de accionistas  y clientes periódica.
*Verificación de operaciones mensuales aleatorias de los usuarios .
*SIPLA
* Verificación previa de futuros usuarios/clientes.</t>
  </si>
  <si>
    <t xml:space="preserve">* * Reporte mensual de ausencia de operaciones sospechosas.
* Verificación anual de antecedentes, con resultados satisfactorios y se verifica reunión bimensual de comité SIPLA, en la cual se evalúa que los resultados de operaciones sospechosas es ausente. </t>
  </si>
  <si>
    <t xml:space="preserve">*Se realiza verificación de antecedentes de accionistas y represéntate legales de las empresas por calificar
* Seguimiento a los usuarios calificados </t>
  </si>
  <si>
    <t xml:space="preserve">* Al momento de calificación 
* ya calificados (anual) </t>
  </si>
  <si>
    <t>Listas de verificación de antecedentes</t>
  </si>
  <si>
    <t>* Disturbios o atentados a la propiedad por parte de la comunidad.</t>
  </si>
  <si>
    <t>* Ocupación ilegal.
* Protestas directas en contra de la ZF.</t>
  </si>
  <si>
    <t>La comunidad</t>
  </si>
  <si>
    <t>* Por percepción de incumplimiento al compromiso de generación de empleo formal.
* Poca respuesta a las necesidad de la comunidad en general.</t>
  </si>
  <si>
    <t>* Afectación a la imagen corporativa,
* Daños Físicos o de Infraestructura.</t>
  </si>
  <si>
    <t>Dirección Jurídica y PH, Gestión Técnica, Gestión Administrativa</t>
  </si>
  <si>
    <t>*  Por insinuaciones o solicitudes de terceros externos o internos</t>
  </si>
  <si>
    <t>Tercero  o personal interno</t>
  </si>
  <si>
    <t xml:space="preserve"> Por  falta de conciencia de ética y obligaciones  a cargo, desconocimiento de las consecuencias legales</t>
  </si>
  <si>
    <t>legales, pecuniarias , reputacional</t>
  </si>
  <si>
    <t>Han sido eficaces en el sentido que no se han presentado casos de corrupción o soborno al interior de la compañía.</t>
  </si>
  <si>
    <t>Julio</t>
  </si>
  <si>
    <t>Dirección Jurídica y PH
Coord. SIG</t>
  </si>
  <si>
    <t xml:space="preserve">* Cambio en la normatividad del régimen franco que resten competitividad y herramientas de atracción a la inversión. </t>
  </si>
  <si>
    <t>*Cambio por parte del Gobierno Nacional de las condiciones actuales del régimen y de los decretos y normas ligados al mismo.</t>
  </si>
  <si>
    <t>Entidades gubernamentales.</t>
  </si>
  <si>
    <t xml:space="preserve">Decisiones del gobierno para cambiar la dinámica en la cual operan las empresas. </t>
  </si>
  <si>
    <t>* Disminución en la atracción de nuevos usuarios para el parque.  
*Pérdida de confiabilidad del cliente. 
* Pérdida del interés de los usuarios calificados en permanecer en la Zona Franca.</t>
  </si>
  <si>
    <t xml:space="preserve">Según programación  </t>
  </si>
  <si>
    <t xml:space="preserve">Agremiaciones (ANDI, ANALDEX, ADICOMEX) Procolombia, </t>
  </si>
  <si>
    <t>* Ambiente macroeconómico poco favorable.</t>
  </si>
  <si>
    <t xml:space="preserve">* Cambios en las condiciones macroeconómicas del mercado colombiano         </t>
  </si>
  <si>
    <t>Condiciones del mercado tales como: inflación, desempleo, factores socio-políticos, riesgo a la inversión extranjera directa, fluctuación de divisas, capitales y/o inversiones golondrina, entre otras.</t>
  </si>
  <si>
    <t>* Gerencia 
*Coordinación Comercial y de Servicio al Cliente 
* Dirección de Operaciones.</t>
  </si>
  <si>
    <t xml:space="preserve">* Incursión de competidores con estrategias diferenciadoras.               </t>
  </si>
  <si>
    <t>*Al ser un gremio tan competido por la existencia de tantos parques, la diferenciación de uno con una propuesta de mayor interés a la nuestra puede representar perdida de cliente</t>
  </si>
  <si>
    <t>* Cierre NO exitoso de la negociación.                         *Perdida de competitividad.
* Desinterés del Usuario Calificado en permanecer en ZFIP.
* Pérdida de clientes nuevos.</t>
  </si>
  <si>
    <t>* N/A</t>
  </si>
  <si>
    <t xml:space="preserve">*Corrupción y soborno. </t>
  </si>
  <si>
    <t>*Por parte de terceros ofrecer dinero u objetos a los funcionarios de la empresa para obtener información confidencial y privilegiada.</t>
  </si>
  <si>
    <t>* Capacitación sobre practica de prevención de corrupción y soborno.
* Capacitación SIPLA</t>
  </si>
  <si>
    <t>* Según programación.</t>
  </si>
  <si>
    <t>BASC</t>
  </si>
  <si>
    <t>*Afectación de la imagen de la ZFIP.</t>
  </si>
  <si>
    <t xml:space="preserve">Personal externo no identificado.
Personal interno.
Condiciones ambientales </t>
  </si>
  <si>
    <t>* Se mantienen las certificaciones en las normas BASC e ISO 28000.
* Por parte del área comercial, se realiza la socialización del manual de identidad visual.
* Se cuenta con un equipo de mantenimiento, quienes velan por el cuidado integral de las instalaciones y áreas comunes del parque así como una adecuada administración de los residuos.</t>
  </si>
  <si>
    <t>* Pérdida de cliente potencial o fijo</t>
  </si>
  <si>
    <t>* Descalificación de usuarios.
* Pérdida del interés de los clientes potenciales y fijos en instalarse o permanecer en la ZF</t>
  </si>
  <si>
    <t>ZFIP</t>
  </si>
  <si>
    <t>anual
Permanente.
Permanente</t>
  </si>
  <si>
    <t xml:space="preserve">Coordinador comercial </t>
  </si>
  <si>
    <t>CONTEXTO</t>
  </si>
  <si>
    <t>* Plan de capacitación</t>
  </si>
  <si>
    <t>x</t>
  </si>
  <si>
    <t>No Aplica</t>
  </si>
  <si>
    <t>Afectación de beneficios gubernamentales.</t>
  </si>
  <si>
    <t>Ausencia de beneficios gubernamentales</t>
  </si>
  <si>
    <t>Gobierno local</t>
  </si>
  <si>
    <t>Desventaja competitiva.
Bajo interés en clientes potenciales para instalarse en ZF.</t>
  </si>
  <si>
    <t>* Propuestas comerciales con factor diferenciador (localización).
* Seguimiento permanente a propuestas comerciales.
* Uso Continuo de redes sociales.</t>
  </si>
  <si>
    <t>Gerencia
Coordinador Comercial</t>
  </si>
  <si>
    <t xml:space="preserve"> </t>
  </si>
  <si>
    <t>Gestión de Operaciones</t>
  </si>
  <si>
    <t>CADENA DE SUMINISTRO, POLÍTICA, PI Y ALCANCE</t>
  </si>
  <si>
    <t xml:space="preserve">*Por falta de conocimiento y control del personal de operaciones y/o quien tenga las responsabilidad del cumplimiento. 
</t>
  </si>
  <si>
    <t>*Personal interno de la organización. 
* Usuario Calificado</t>
  </si>
  <si>
    <t xml:space="preserve">* Falta de conocimiento y entrenamiento del personal.                                      
     </t>
  </si>
  <si>
    <t xml:space="preserve">* Mala imagen de la empresa.
* Sanciones legales cuantificadas en UVT.                                              * Pérdida de la declaratoria. </t>
  </si>
  <si>
    <t xml:space="preserve">Director de Operaciones  </t>
  </si>
  <si>
    <t xml:space="preserve">No Aplica </t>
  </si>
  <si>
    <t>ALCANCE Y CADENA DE SUMINISTRO</t>
  </si>
  <si>
    <t xml:space="preserve">* Calificar a un usuario que no cumpla con lo establecido. </t>
  </si>
  <si>
    <t xml:space="preserve">* Presentación de documentación falsa o información errónea.                                           *Desconocimiento de requisitos para aprobación de cartilla por parte del comité de revisión de cartilla y/o  usuarios a calificar.                                    </t>
  </si>
  <si>
    <t xml:space="preserve">Personal externo no identificado, usuarios a calificar y usuario operador. </t>
  </si>
  <si>
    <t xml:space="preserve">*Falta de conocimiento de antecedentes del cliente   
* Ausencia de controles de los requisitos necesarios para calificación                                    </t>
  </si>
  <si>
    <t>* Se garantizan los pasos en el procesos de calificación de usuarios dando cumplimiento a los lineamientos establecidos para tal fin.
* Se  realiza estudio de antecedentes previo a la vinculación del usuario, con el fin de evaluar la viabilidad de calificación como usuario.</t>
  </si>
  <si>
    <t xml:space="preserve">* Directora Jurídica y PH 
* Directores de proceso </t>
  </si>
  <si>
    <t xml:space="preserve">*Inexactitud en las operaciones de comercio exterior. </t>
  </si>
  <si>
    <t>*Desconocimiento de procedimientos por parte de los usuarios calificados. 
* Fallas en medios de comunicación (internet, sistema de control de inventarios, sistemas informáticos aduaneros, inventarios de zonas francas y Appolo).
* Aprobación indebida de FMM.</t>
  </si>
  <si>
    <t xml:space="preserve">*Usuarios Calificados
* Personal de Operaciones </t>
  </si>
  <si>
    <t xml:space="preserve">* Complicidad de alguno de los actores de la cadena de comercio exterior  
*Errores en digitación y conteo de mercancía.
*Errores en la aprobación de FMM. </t>
  </si>
  <si>
    <t xml:space="preserve">*Sanciones Legales, tanto para usuario calificado como para el usuario operador. </t>
  </si>
  <si>
    <t>* Se establecieron desde el proceso de operaciones los procedimientos a seguir de acuerdo  a la legislación aplicable, controlados a su vez por un sistema de gestión documental.
* Se realiza de manera anual una auditoria externa a los usuarios, con el fin de verificar la consistencia en los procesos de comercio exterior realizados por los usuarios.
* De manera anual se realizan simulacros a los riesgos altos y de manera aleatoria a los riesgos medios, con el fin de evaluar la respuesta a eventos críticos.</t>
  </si>
  <si>
    <t xml:space="preserve">* Auditoria externa en donde se revise la implementación del SIPLA de los Usuarios Calificados.
* Inspección soportada en acta con firma del analista encargado y Usuario Calificado aprobando el conteo.
* Revisión aleatoria  mensual de los formularios (FMM) aprobados
</t>
  </si>
  <si>
    <t xml:space="preserve">
* Auditoria Externa
* Director de Operaciones.
* Analista de Operaciones.
* Analista II de Operaciones
 </t>
  </si>
  <si>
    <t>Auditor Externo Linco</t>
  </si>
  <si>
    <t>* Operaciones sospechosas</t>
  </si>
  <si>
    <t>* Operaciones que realizan los Usuarios Calificados de la ZFIP</t>
  </si>
  <si>
    <t xml:space="preserve">*Usuarios calificados y sus clientes </t>
  </si>
  <si>
    <t>* Revisión por parte de la auditoria externa, del cumplimiento del SIPLA en usuarios.</t>
  </si>
  <si>
    <t>Dirección de Operaciones</t>
  </si>
  <si>
    <t>* Producto  contaminado.</t>
  </si>
  <si>
    <t>*Contaminación  de mercancías  en las operaciones de comercio exterior</t>
  </si>
  <si>
    <t>*Usuarios Calificados y/o Terceros.</t>
  </si>
  <si>
    <t>*Por falta de competencia                                                                          y omisión a los controles para los procedimientos de seguridad establecidos.</t>
  </si>
  <si>
    <t>* Se cuenta con personal de Operaciones, el cual se encarga de la revisión de los precintos de la cargas, así como también se controla por parte del personal de seguridad el ingreso y salida de personal  y de vehículos y realizan practicas que garantizan la seguridad (rondas).
* Se cuentan con monitoreo 24/7.
* A la fecha se evidencia reportes a la UIAF, los cuales han sido sin novedad.</t>
  </si>
  <si>
    <t>* Participación en campañas de prevención de la corrupción y soborno</t>
  </si>
  <si>
    <t>* Reportes a centrales de riesgos.</t>
  </si>
  <si>
    <t xml:space="preserve">* Reporte a centrales de riesgo en la que se evidencia que la ZFIP no es un cliente confiable. </t>
  </si>
  <si>
    <t xml:space="preserve">*Personas externas y proveedores y entidades financieras. </t>
  </si>
  <si>
    <t>*Errores involuntarios de la Auxiliar Contable y Financiera.
*No pago de obligaciones financieras.
* Falta de recursos.
*Perdida de documentación que valide la obligación.
* Olvido involuntario por parte del personal responsable del pago.</t>
  </si>
  <si>
    <t>*Cuadro de pagos. 
*Control en registro magnético y físico de los documentos recibidos
*Revisión mensual mediante indicador de presupuesto
* Cobro oportuno de la cartera.
*Control de correspondencia.
* Programación en el calendario para efectuar pagos.</t>
  </si>
  <si>
    <t>* Ha permanecido el cumplimiento del indicador de cartera, reflejando una optima gestión de los recursos, evidenciado en el análisis de indicador presupuestal de cada proceso, así mismo no se han presentado reportes negativos en centrales de riesgo.</t>
  </si>
  <si>
    <t>* Revisión  de la información contable
* Actualización de cuadro de pagos.</t>
  </si>
  <si>
    <t>Mensual 
Cuando aplique</t>
  </si>
  <si>
    <t xml:space="preserve">*Manipulación de información.                 </t>
  </si>
  <si>
    <t xml:space="preserve">*Aprovechamiento negativo por parte de los funcionarios responsables de la información financiera. </t>
  </si>
  <si>
    <t xml:space="preserve">* Integrantes de los diferentes procesos de la compañía y personal externo con acceso a la información. </t>
  </si>
  <si>
    <t xml:space="preserve">*Chantaje por parte de los funcionarios, suministro de información a la competencia o personal que puedan ocasionar daños. </t>
  </si>
  <si>
    <t xml:space="preserve">* Pérdidas económicas, 
* Pérdida de declaratoria, 
* Pérdida de seguridad de altos directivos y accionistas de la compañía.
* Pérdida de clientes y de proveedores. </t>
  </si>
  <si>
    <t>*Cláusula de confidencialidad,  procesos de selección adecuados. 
* Destrucción de documentos con información sensible. 
* Manejo restringido de la información contable.
* Oficina de contabilidad aislada con puerta y cerradura.</t>
  </si>
  <si>
    <t>*Pérdida de información contable</t>
  </si>
  <si>
    <t xml:space="preserve">* Ingreso de personas no autorizadas y/o colaboradores al proceso financiero extrayendo información crítica.
* Falla de equipo tecnológico por infección de virus u otras causales.  
                                        </t>
  </si>
  <si>
    <t xml:space="preserve">Personas externas a la organización e integrantes de todos los procesos. </t>
  </si>
  <si>
    <t xml:space="preserve">* Falta de control adecuado de tiempos de conservación y destrucción de los documentos en el archivo, de acuerdo a la legislación contable.
* Equipos tecnológicos sin mantenimiento preventivo causados por la no programación o no aprobación económica, copias de seguridad y falta de control de dispositivos externos.
* No tener control de las personas externas que ingresen.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</si>
  <si>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</si>
  <si>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 Registro de préstamo de documentos de archivo.
* Registro de personas que ingresan al área critica archivo y CCTV</t>
  </si>
  <si>
    <t>* Se cuenta con un sistema de acceso restringido a la documentación sensible, dando cumplimiento a la política de llaves evitando de tal forma que la información se encuentre expuesta garantizando su custodia permanentemente.</t>
  </si>
  <si>
    <t xml:space="preserve">*Robo (Plataformas virtuales y estafa).  </t>
  </si>
  <si>
    <t>*Clonación de cuentas bancarias - tarjetas de crédito     
* Asalto a funcionario que transporte dinero.                                   *Empresa fachada o de dudosa procedencia.</t>
  </si>
  <si>
    <t xml:space="preserve">Personas externas a la organización o integrantes de los procesos. </t>
  </si>
  <si>
    <t>* Delincuencia común o abuso de confianza. 
* Soborno.</t>
  </si>
  <si>
    <t>*Perdida de fondos de las cuentas bancarias. 
*Disminución de recursos para atender las necesidades urgentes.         
*Lesiones que atentan contra la vida de los funcionarios.</t>
  </si>
  <si>
    <t xml:space="preserve">* Se verifica de acuerdo al plan de capacitación ejecución de la capacitación de seguridad informática, así como también se identifica el cambio de contraseñas bancarias por solicitud del banco, también se cuenta con token bancario.
</t>
  </si>
  <si>
    <t xml:space="preserve">*No pago de impuestos y o presentación de Informes </t>
  </si>
  <si>
    <t xml:space="preserve">*Cuando no se cumple con las fecha establecidas para realizar el pago de impuestos municipales y nacionales o presentación de informes  </t>
  </si>
  <si>
    <t>*Proceso Gestión Contable y Financiera</t>
  </si>
  <si>
    <t xml:space="preserve">*Falta de conocimiento.
/ Olvido involuntario.  
* Fallas en las plataformas de las entidades.
</t>
  </si>
  <si>
    <t xml:space="preserve">* Sanciones por los entes de control.   </t>
  </si>
  <si>
    <t>* Se verifican pago de obligaciones dentro del tiempo establecido para hacerlo, la información contable es revisada por la revisoría fiscal, presentando normalidad en las actividades del proceso.</t>
  </si>
  <si>
    <t xml:space="preserve">Capacitaciones actualización tributaria </t>
  </si>
  <si>
    <t xml:space="preserve">Entes externos </t>
  </si>
  <si>
    <t>Gestión Contable y Financiera</t>
  </si>
  <si>
    <t>* Cuando una persona mal intencionada propone a un integrante del proceso saltar algún protocolo, suministrar información o conceder alguna petición que será posible concederse en condiciones normales a cambio de algún beneficio.</t>
  </si>
  <si>
    <t>Colaboradores.
Personal externo</t>
  </si>
  <si>
    <t>Por que no existen los protocolos de seguridad suficientes para evitarlo.</t>
  </si>
  <si>
    <t>* Pérdida de información.
* Pérdida de bienes materiales.
* Pérdida de dinero.
* Pérdida de imagen reputacional.
* Pérdida de empleados.</t>
  </si>
  <si>
    <t xml:space="preserve">* Acuerdo de confidencialidad firmado tanto por los empleados como con asociaos de negocio críticos.
* Pagos con control dual.
* Autorización de pago previa por parte de gerencia.
* Revisión constante por parte de la Revisoría Fiscal.
* Cambio de usuarios y contraseñas de acceso del personal retirado. </t>
  </si>
  <si>
    <t>Se pueden evidenciar lo controles y a su vez la eficacia, por que hasta el momento se nos ha materializado el riesgo.</t>
  </si>
  <si>
    <t>Lavado de Activos y financiación del terrorismo.</t>
  </si>
  <si>
    <t>* Pago a proveedores de dudosa procedencia.
* Reicibir u otorgar pagos en efectivo de sumas representativas por parte de los clientes y/o proveedores.
* Pago a proveedores con inconsistencias en la información suministrada al momento de la compra. (RUT, Cámara de comercio, certificación bancaria, cédula de representante legal).</t>
  </si>
  <si>
    <t>* Clientes
* Proveedores
* Contratistas.</t>
  </si>
  <si>
    <t>* Omisión voluntaria o involuntaria de controles.
* Por preservación de clientes.
* Por directirz de la alta dirección.</t>
  </si>
  <si>
    <t>* Multas y sanciones
* Cierre de la empresa
* Afectación de la imagen corporativa.
* Pérdida de clientes.</t>
  </si>
  <si>
    <t>* Implementación del manual SIPLA.
* Procedimiento de asociados de negocio - compras.
* Verificación de operaciones financieras con clientes y proveedores de acuerdo a las señales de alerta.
* Verificación de la documentación aportada por los proveedores (cámara de comercio,RUT, certificación bancaria).</t>
  </si>
  <si>
    <t>* Desde el proceso Jurídico y PH se lleva a cabo la implementación del manual SIPLA y bimensualmente el comité SIPLA se reune para analizar los posibles casos de LA/FT.
* Cumplimiento del procedimiento de asociados de negocio - compras desde la perspectiva del area contable en cuanto a la revisión de la documentación suministrada, para la adquisición de productos y/o servicios así como el pago y la evaluación de proveedores.
* Reporte mensual de ausencia de operaciones financieras sospechosas.</t>
  </si>
  <si>
    <t>Gestión de Tecnología e Informática</t>
  </si>
  <si>
    <t xml:space="preserve">Software no licenciado    </t>
  </si>
  <si>
    <t xml:space="preserve">* Fecha de vencimiento, falta de renovación, instalación y/o  desinstalación por el usuario                                </t>
  </si>
  <si>
    <t>*Usuarios de Computo.
*Proceso Tecnología e Informática
*Agentes externos</t>
  </si>
  <si>
    <t xml:space="preserve">* Falta de gestión por parte de analista de sistemas o por infracción del usuario. </t>
  </si>
  <si>
    <t>* Sanciones o multas a la empresa.   
* Fallas en los equipos de computo.</t>
  </si>
  <si>
    <t xml:space="preserve">Proceso Gestión Tecnología e Informática  </t>
  </si>
  <si>
    <t xml:space="preserve">
N/A</t>
  </si>
  <si>
    <t xml:space="preserve">*Divulgación de contraseñas.
* Hurto de archivo físico o digital. 
* Hackeo de las cuentas.                      </t>
  </si>
  <si>
    <t xml:space="preserve">*Usuarios de Computo y/o personal externo de la organización. </t>
  </si>
  <si>
    <t xml:space="preserve">* Por estar visibles y escritas en lugares no seguros. 
* Autoguardado de contraseñas en los navegadores. 
* Por persuasión de un tercero (ingeniería social).
                         </t>
  </si>
  <si>
    <t xml:space="preserve">* Pérdida de confidencialidad de la información.
* Robo de cuentas.
* Suplantación de identidad. 
</t>
  </si>
  <si>
    <t>* Cambio y actualización de contraseñas como plazo máximo el tiempo estipulado en el Manual de Gestión Tecnología e Informática o por casos de fuerza mayor cuando lo considera pertinente el analista del proceso de Gestión de Tecnología e Informática. 
*Adopción de medidas disciplinarias.</t>
  </si>
  <si>
    <t xml:space="preserve">Proceso Gestión Tecnología e Informática </t>
  </si>
  <si>
    <t xml:space="preserve">Tecnológicos </t>
  </si>
  <si>
    <t xml:space="preserve">* Virus Informáticos.                    </t>
  </si>
  <si>
    <t xml:space="preserve">* Vencimiento de antivirus, descargas provocados por lo usuarios, USB infectadas, uso de paginas no autorizadas por la empresa. </t>
  </si>
  <si>
    <t xml:space="preserve">*Usuarios de Computo y/o responsable del proceso de Gestión Tecnología e Informática. 
* Usuario externo
</t>
  </si>
  <si>
    <t>* No instalación de antivirus y descargas no autorizadas por los usuarios. 
* Fallas en el equipo de seguridad.</t>
  </si>
  <si>
    <t xml:space="preserve"> * Bajo rendimiento de los equipos.
* Perdida de información. </t>
  </si>
  <si>
    <t xml:space="preserve">Software informático de seguridad </t>
  </si>
  <si>
    <t xml:space="preserve">* Ataque Informático                                       </t>
  </si>
  <si>
    <t>*Usuario externo que mediante internet vulnera la seguridad informática de la empresa.</t>
  </si>
  <si>
    <t>* Software malicioso externo</t>
  </si>
  <si>
    <t xml:space="preserve">* Robo o pérdida de información y dinero.
* Mala imagen de la compañía. </t>
  </si>
  <si>
    <t>Analista Tecnología e Informática</t>
  </si>
  <si>
    <t>CADENA DE SUMINISTRO</t>
  </si>
  <si>
    <t>*Interrupción de Operación de la empresa.</t>
  </si>
  <si>
    <t>*Caída de internet (masiva externa).
* Errores de conexión.</t>
  </si>
  <si>
    <t>*Empresa con quien se contrata el servicio.
* Proceso Gestión Tecnología e Informática.
* Personal externo.</t>
  </si>
  <si>
    <t xml:space="preserve">* Retrasos en la operación de los procesos
* Insatisfacción del cliente. </t>
  </si>
  <si>
    <t>* Cuando aplique</t>
  </si>
  <si>
    <t>*Fallas en los equipos de computo y servidores incluyendo el sistema de control de ingresos</t>
  </si>
  <si>
    <t xml:space="preserve">*Vida útil vencida, fallas eléctricas y otros.     
* Virus informático.
                                         </t>
  </si>
  <si>
    <t xml:space="preserve">*Usuarios de Computo y/o personal externo de la organización.
*Medio ambiente </t>
  </si>
  <si>
    <t>*Por fallas, desconfiguración o daño en los equipos, las cuales impiden su adecuado uso. 
Mal uso de los mismos.
* Incumplimiento con el mantenimiento preventivo.
* Reinicios no programados.</t>
  </si>
  <si>
    <t>* demoras en e funcionamiento y adecuado desarrollo de los procesos</t>
  </si>
  <si>
    <t>* Mantenimiento preventivo para los  equipos (semestrales)
* Depuración mensual de registros del sistema de ingresos</t>
  </si>
  <si>
    <t>* Se realiza mantenimiento preventivo de manera semestral a cada equipo, se deja registro en el formato FO-TI-02.
* Funcionalidad permanente y rápida del sistema de ingresos.</t>
  </si>
  <si>
    <t>Ofrecimiento de dinero o algún beneficio para entrega información o permita el ingreso en los sistemas informáticos.</t>
  </si>
  <si>
    <t>Tercero
Colaborador</t>
  </si>
  <si>
    <t>Por descontento con la organización, falta de lealtad, crisis económica del personal o amenazas</t>
  </si>
  <si>
    <t>* Visitas domiciliarias, capacitaciones, estudio de seguridad al personal. 
* Código de Ética Buen Gobierno.
* Reglamento de trabajo.</t>
  </si>
  <si>
    <t>* Hasta el momento muy eficaces ya que no se a materializado ninguna situación.</t>
  </si>
  <si>
    <t>* Participación en capacitaciones referentes al tema de corrupción y soborno.</t>
  </si>
  <si>
    <t>Gestión Administrativa</t>
  </si>
  <si>
    <t>* Conspiración interna.</t>
  </si>
  <si>
    <t>* Colaboradores de la compañía</t>
  </si>
  <si>
    <t>* Desarrollar de forma inadecuada  los procesos para la selección, visitas domiciliarias y requisitos de la contratación.
* No se realiza seguimiento y control a la dotación del personal retirado de la empresa.
* No se realiza seguimiento y control a la validación de los documentos de cada colaborador.
* No realizar una adecuada custodia de la documentación sensible.</t>
  </si>
  <si>
    <t xml:space="preserve">* Selección no apropiada. </t>
  </si>
  <si>
    <t>*No cumplimiento de procedimientos estipulados.
*Entrega de documentos soportes falsos.</t>
  </si>
  <si>
    <t xml:space="preserve">*Directora de Gestión Administrativa. 
* Personal encargado y/o aspirante al cargo. </t>
  </si>
  <si>
    <t>*No aplicación de procedimientos establecidos.
*Falsificación de documentos.
* No cumplimiento del perfil del cargo.</t>
  </si>
  <si>
    <t>* Procesos improductivos.
*Errores en los procesos. 
*Insatisfacción del cliente. 
* Conspiración interna.
* Accidente laboral grave o mortal.
* Aumento en el índice de rotación de personal.</t>
  </si>
  <si>
    <t>* Mediante la renovación de los contratos se demuestra la eficacia en cuanto al proceso de selección de personal adecuada, así como el cumplimiento de los indicadores de cada proceso, adicionalmente en comparación con empresas del mismo sector el nivel de accidentalidad es bajo, esto demuestra que la selección se realiza adecuadamente.</t>
  </si>
  <si>
    <t>* Dirección Gestión Administrativa</t>
  </si>
  <si>
    <t>* Accidente laboral grave o mortal, ausentismo masivo de colaboradores por enfermedad o calamidad</t>
  </si>
  <si>
    <t xml:space="preserve">Por ausencia de control en los peligros identificados </t>
  </si>
  <si>
    <t xml:space="preserve">*Perdidas humanas y/o materiales
*Enfermedades y perdida de la capacidad laboral
* Pérdidas económicas </t>
  </si>
  <si>
    <t>* Octubre</t>
  </si>
  <si>
    <t>Humanos</t>
  </si>
  <si>
    <t xml:space="preserve">* Problemas de adicción en los colaboradores </t>
  </si>
  <si>
    <t xml:space="preserve">*Luego de realizar pruebas de ingreso o aleatorias, el resultado es positivo. 
</t>
  </si>
  <si>
    <t xml:space="preserve">*Colaboradores. </t>
  </si>
  <si>
    <t xml:space="preserve">*Factores intra y extra laborales. </t>
  </si>
  <si>
    <t>* Aplicación de pruebas de farmacodependencia según matriz de cargos críticos.</t>
  </si>
  <si>
    <t>Económicos
humanos</t>
  </si>
  <si>
    <t>* Proceso de compras y contratación sin el debido seguimiento</t>
  </si>
  <si>
    <t>* Se presenta incumplimiento de requisitos contractuales entre las partes.</t>
  </si>
  <si>
    <t>Proveedores, contratistas, ZFIP</t>
  </si>
  <si>
    <t>* Por falta de control y seguimiento a los requerimientos generales y específicos de un contrato con terceros.
* Elección de proveedores y contratistas inadecuadamente.</t>
  </si>
  <si>
    <t>* Implementación de procedimiento de Asociados de Negocios, Compras.
* Análisis de cotizaciones previas.
* Seguimiento al producto o servicio prestado.
* Evaluación del proveedor.</t>
  </si>
  <si>
    <t>* Desde el proceso de Gestión Administrativa se maneja el cumplimiento del procedimiento de compras, siguiendo unos lineamientos de control establecidos para los diferentes momentos de una compra (antes, durante y después).
* Mantenimiento de proveedores a lo largo del tiempo.</t>
  </si>
  <si>
    <t>* Demandas Laborales a la Compañía.</t>
  </si>
  <si>
    <t>Instauración de demanda al ministerio de trabajo que afecta la ZF</t>
  </si>
  <si>
    <t>Colaboradores</t>
  </si>
  <si>
    <t>Por incumplimiento de requisitos normativos de carácter laboral.</t>
  </si>
  <si>
    <t>* Afectación a la imagen corporativa.
* Pérdidas económicas</t>
  </si>
  <si>
    <t>* Generación de contratos a colaboradores en los tiempos establecidos.
* Pago de nomina y seguridad social aplicable.
* Sistema de Gestión de SST.</t>
  </si>
  <si>
    <t>* Cumplimiento a Reglamento de trabajo.
* Pago oportuno de nominas.
* Cumplimiento al código sustantivo de trabajo.</t>
  </si>
  <si>
    <t>* Inducción y reinducción reglamento de trabajo.</t>
  </si>
  <si>
    <t>* Dirección Gestión Administrativa.
* Gestión Jurídica</t>
  </si>
  <si>
    <t>* Pérdida de confiabilidad en el proveedor.</t>
  </si>
  <si>
    <t>* Retiro del proveedor.
* Suspensión de entrega de producto o servicio.</t>
  </si>
  <si>
    <t>* Por incumplimiento a pago oportuno.
* Incumplimiento a requisitos contractuales.
* Manejo inapropiado al proveedor.</t>
  </si>
  <si>
    <t>* Seguimiento a evaluaciones de proveedores.
* Negociación en cuanto al pago con los proveedores.</t>
  </si>
  <si>
    <t>* Permanecía del proveedor a lo largo del tiempo.
* Aumento en los proveedores recurrentes</t>
  </si>
  <si>
    <t>Alta rotación de personal</t>
  </si>
  <si>
    <t>* Retiro de colaboradores.</t>
  </si>
  <si>
    <t>los colaboradores</t>
  </si>
  <si>
    <t>* Baja estabilidad laboral.
* nivelación salarial deficiente.
* Nula posibilidad de ascender y de estudiar.</t>
  </si>
  <si>
    <t>* Sobrecostos en contratación de personal.
* Reprocesos.
* Accidentes de trabajo.
* Sobrecarga laboral.</t>
  </si>
  <si>
    <t>* Plan de bienestar días compensatorios, actividades de bienestar e incentivos).
* Promoción de cargo.
* Licencias remuneradas para educación.</t>
  </si>
  <si>
    <t>* Permanencia del personal de planta al año.</t>
  </si>
  <si>
    <t>Sucede al momento de aceptar  por parte de los colaboradores,  (Operativos o Directivos), dejar de dar cumplimiento a  algún procedimiento requerido dentro de la compañía,  para beneficiar a una entidad y/o cliente o persona, a cambio de algún incentivo.</t>
  </si>
  <si>
    <t xml:space="preserve">*Por incumplimiento en el proceso de selección.
* por el incumplimiento a los protocolos y políticas establecidas dentro de la organización definidos
en el Sistema Integral de Gestión. </t>
  </si>
  <si>
    <t>* Sanciones, obligación de Indemnizar a terceros, perjuicios como resultado del incumplimiento de normas y/o de obligaciones contractuales.
* Afectación a la imagen corporativa.</t>
  </si>
  <si>
    <t>* Manual de Gestión Humana.
* Reglamento de trabajo.
* Código de ética y buen gobierno.</t>
  </si>
  <si>
    <t>A la fecha no se han evidenciado problemas legales que impliquen a los colaboradores en temas de soborno o corrupción.</t>
  </si>
  <si>
    <t>* Dirección Gestión Administrativa
* Directora Jurídica y PH</t>
  </si>
  <si>
    <t>* Interacción organizacional quebrantada.</t>
  </si>
  <si>
    <t>flujo de comunicación fragmentada.</t>
  </si>
  <si>
    <t>ZFIP y comunidad.
Colaboradores</t>
  </si>
  <si>
    <t>* Por dificultades en la comunicación con la comunidad.
• Deficiencia en la comunicación entre procesos y clientes.
• Manejo inadecuado del cliente.</t>
  </si>
  <si>
    <t>* Afectación a la imagen corporativa.
*Insatisfacción del cliente.</t>
  </si>
  <si>
    <t>* Se llevan a cabo actividades con la comunidad, que permiten fortalecer las relaciones entre las partes.</t>
  </si>
  <si>
    <t>RIESGO INHERENTE Y RESIDUAL</t>
  </si>
  <si>
    <t>CRITERIOS DE VALORACIÓN</t>
  </si>
  <si>
    <t>ESCALA DE EVALUACIÓN</t>
  </si>
  <si>
    <t xml:space="preserve">Probabilidad </t>
  </si>
  <si>
    <t xml:space="preserve">Valor </t>
  </si>
  <si>
    <t>EVALUACIÓN DEL RIESGO</t>
  </si>
  <si>
    <t>Posibilidad de ocurrencia de un riesgo, que el riesgo se materialice.</t>
  </si>
  <si>
    <t>Daño que se deriva de la consecuencia de un riesgo. Es el impacto en términos: Económico - Operacionales - Imagen.</t>
  </si>
  <si>
    <t xml:space="preserve">Alto </t>
  </si>
  <si>
    <t>Alta</t>
  </si>
  <si>
    <t>Alto</t>
  </si>
  <si>
    <t xml:space="preserve">Medio </t>
  </si>
  <si>
    <t>De 30 a 60</t>
  </si>
  <si>
    <t>Medio</t>
  </si>
  <si>
    <t xml:space="preserve">Bajo </t>
  </si>
  <si>
    <t>De 10 a 20</t>
  </si>
  <si>
    <t>Baja</t>
  </si>
  <si>
    <t>Bajo</t>
  </si>
  <si>
    <t xml:space="preserve">Consecuencia </t>
  </si>
  <si>
    <t>Nivel</t>
  </si>
  <si>
    <t>Nombre</t>
  </si>
  <si>
    <t>Frecuencia</t>
  </si>
  <si>
    <t>Nivel de Consecuencia</t>
  </si>
  <si>
    <t xml:space="preserve">Financiero    </t>
  </si>
  <si>
    <t>Calidad / Cliente</t>
  </si>
  <si>
    <t>Control y Seguridad</t>
  </si>
  <si>
    <t>Seguridad y Salud en el trabajo</t>
  </si>
  <si>
    <t>Ambiental</t>
  </si>
  <si>
    <t>Debe ponerse en conocimiento de los Directores y Gerentes, requiere acción inmediata.</t>
  </si>
  <si>
    <t>Casi Seguro</t>
  </si>
  <si>
    <t>Posible</t>
  </si>
  <si>
    <t>5 - Bajo</t>
  </si>
  <si>
    <t>Perdida de 1 a 3 SMLV</t>
  </si>
  <si>
    <t>Insatisfacción leve y quejas</t>
  </si>
  <si>
    <t>Incumplimiento menor detectado externamente pero que no genera sanción</t>
  </si>
  <si>
    <t>Incidente</t>
  </si>
  <si>
    <t>Contaminación leve y reversible</t>
  </si>
  <si>
    <t>Improbable</t>
  </si>
  <si>
    <t>10 - Medio</t>
  </si>
  <si>
    <t>Insatisfacción moderada y quejas</t>
  </si>
  <si>
    <t>Incumplimiento detectado externamente que genera sanción</t>
  </si>
  <si>
    <t>Contaminación media reversible</t>
  </si>
  <si>
    <t>20 - Alto</t>
  </si>
  <si>
    <t>Perdida mayor a 15 SMLV</t>
  </si>
  <si>
    <t>Insatisfacción total, perdida del cliente y demandas</t>
  </si>
  <si>
    <t>Incumplimiento detectado externamente que genera sanción y daño a la imagen de la organización y de la operación</t>
  </si>
  <si>
    <t>Contaminación alta y no reversible</t>
  </si>
  <si>
    <t>TIPO DE RIESGO/AÑO</t>
  </si>
  <si>
    <t xml:space="preserve">RIESGOS BAJOS </t>
  </si>
  <si>
    <t xml:space="preserve">RIESGOS MEDIOS </t>
  </si>
  <si>
    <t xml:space="preserve">RIESGOS ALTOS </t>
  </si>
  <si>
    <t xml:space="preserve">Total </t>
  </si>
  <si>
    <t>% CUMPLIMIENTO</t>
  </si>
  <si>
    <t>META</t>
  </si>
  <si>
    <r>
      <t>REACCIÓN 
(</t>
    </r>
    <r>
      <rPr>
        <b/>
        <i/>
        <sz val="18"/>
        <color theme="1"/>
        <rFont val="Arial"/>
        <family val="2"/>
      </rPr>
      <t>Actividades que se realizan con el fin de evitar frenar la operación</t>
    </r>
    <r>
      <rPr>
        <b/>
        <sz val="18"/>
        <color theme="1"/>
        <rFont val="Arial"/>
        <family val="2"/>
      </rPr>
      <t>)</t>
    </r>
  </si>
  <si>
    <t>¿La materialización del riesgo podría frenar la operación?
SI / NO</t>
  </si>
  <si>
    <t>(De ser positiva la respuesta anterior, especifique la reacción aplicable)</t>
  </si>
  <si>
    <t>El evento puede ocurrir solo en circunstancias excepcionales.</t>
  </si>
  <si>
    <t>El evento puede ocurre en algún momento</t>
  </si>
  <si>
    <t>No se cuenta con registros históricos de ocurrencia en el área o sectores comerciales similares</t>
  </si>
  <si>
    <t>Se espera que el evento ocurra en la mayoría de las circunstancias</t>
  </si>
  <si>
    <t>Se ha identificado registros de ocurrencia del evento dentro de la organización.</t>
  </si>
  <si>
    <t>Perdida de 4 a 15 SMLV</t>
  </si>
  <si>
    <t>Accidente o enfermedad laboral  con incapacidad menor entre 1 y 5 días.</t>
  </si>
  <si>
    <t>Accidente o enfermedad laboral con incapacidad mayor a cinco (5) días.</t>
  </si>
  <si>
    <t>Requiere la atención de los directores de proceso, requiere de acciones preventivas, para mantener las variables de riesgo controladas</t>
  </si>
  <si>
    <t>Requiere atención moderada: se vigiliará, y mantendrá las variables controladas.</t>
  </si>
  <si>
    <t>Operaacional</t>
  </si>
  <si>
    <t>Si el hecho llegara a presentarse, el proceso operativo no se vería afectado en su continuidad.</t>
  </si>
  <si>
    <t>Si el hecho llegara a presentarse, el proceso operativo se vería afectado en su continuidad de manera total.</t>
  </si>
  <si>
    <t>Si el hecho llegara a presentarse, el proceso operativo se vería afectado en su continuidad de manera parcial, podrían presentar retrasos en la operación.</t>
  </si>
  <si>
    <t>Se identifican algún registro histórico de ocurrencia en el área o sectores comercilaes similares</t>
  </si>
  <si>
    <t>DÉBIL</t>
  </si>
  <si>
    <t>MODERADO</t>
  </si>
  <si>
    <t>FUERTE</t>
  </si>
  <si>
    <t>EFECTIVIDAD DEL CONTROL</t>
  </si>
  <si>
    <t>No se aplica el/los control (es)</t>
  </si>
  <si>
    <t>Se aplica pero no es suficiente el control o efectivo</t>
  </si>
  <si>
    <t>¿CÓMO SE OBSERVA LA EFICACIA?
(OBSERVACIONES)</t>
  </si>
  <si>
    <t>Se aplica y es efectivo el o los controles</t>
  </si>
  <si>
    <t>EFICACIA DEL / LOS CONTROLES</t>
  </si>
  <si>
    <t>GERENCIA</t>
  </si>
  <si>
    <t>GESTIÓN TÉCNICA</t>
  </si>
  <si>
    <t>GESTIÓN JURÍDICA Y PH</t>
  </si>
  <si>
    <t>GESTIÓN COMERCIAL Y DE SERVICIO AL CLIENTE</t>
  </si>
  <si>
    <t>Fuente del riesgo (Amenaza)</t>
  </si>
  <si>
    <t>CONTROLES ACTUALES</t>
  </si>
  <si>
    <r>
      <t>¿CÓMO SE OBSERVA LA EFICACIA?
(</t>
    </r>
    <r>
      <rPr>
        <b/>
        <i/>
        <sz val="18"/>
        <color theme="1"/>
        <rFont val="Arial"/>
        <family val="2"/>
      </rPr>
      <t>Observaciones</t>
    </r>
    <r>
      <rPr>
        <b/>
        <sz val="18"/>
        <color theme="1"/>
        <rFont val="Arial"/>
        <family val="2"/>
      </rPr>
      <t>)</t>
    </r>
  </si>
  <si>
    <t>CLASIFICACIÓN DE RIESGO</t>
  </si>
  <si>
    <t>RIESGO ESTRATÉGICO</t>
  </si>
  <si>
    <t>RISGO OPERACIONAL</t>
  </si>
  <si>
    <t>RIESGO TECNOLÓGICO</t>
  </si>
  <si>
    <t>Cómo sucede el riesgo?</t>
  </si>
  <si>
    <t>Por qué se ocasiona el riesgo?</t>
  </si>
  <si>
    <t>Consecuencia que ocasiona el riesgo en caso de materializarse</t>
  </si>
  <si>
    <t>Resultado de la Gestión de Riesgos</t>
  </si>
  <si>
    <t xml:space="preserve">Fecha de Actualización de Contenido: </t>
  </si>
  <si>
    <t>MATRIZ DE GESTIÓN DE RIESGOS</t>
  </si>
  <si>
    <r>
      <t>* Se mantiene permanencia en las afiliaciones a entidades que brinden actualidad legal, con el fin de poder socializar por medio de capacitaciones a los usuarios.
* Se crean estrategias de ventas con diferenciadores significativos, como resultado de estudios logísticos</t>
    </r>
    <r>
      <rPr>
        <sz val="12"/>
        <color rgb="FFFF0000"/>
        <rFont val="Arial"/>
        <family val="2"/>
      </rPr>
      <t>, e  incentivos tributarios locales</t>
    </r>
  </si>
  <si>
    <t>NO</t>
  </si>
  <si>
    <t>*Permanecer afiliado a las agremiaciones que defienden el régimen franco. 
* Estrategia de  comunicaciones.
* Capacitación constante. 
* Asistencia continua que programe la Cámara de Zonas Francas.</t>
  </si>
  <si>
    <t>* Se verificará de manera cuatrimestral.</t>
  </si>
  <si>
    <t xml:space="preserve">* Gerencia 
* Coordinación Comercial y Servicio al Cliente.
* Dirección de Operaciones. </t>
  </si>
  <si>
    <t>* Actualización constante en la normatividad del régimen de Zonas Francas, socializando dicha actualización a los usuarios calificados. 
* Estrategias de venta y valores agregados de la ZFIP diferentes a los incentivos tributarios y aduaneros que otorga el régimen franco.
* Moderno parque  industrial, dotado para el cumplimiento de necesidades de los clientes.
* Afiliación a agremiaciones (ANDI, ANALDEX, ADICOMEX, PROCOLOMBIA).</t>
  </si>
  <si>
    <t xml:space="preserve">
* Condiciones no favorables para la reinversión nacional.
* Condiciones no favorables para la expansión de empresas nacionales.
* Condiciones no favorables para la atracción  y retención de inversión extranjera.
* Pérdida de competitividad.</t>
  </si>
  <si>
    <t>* Desaceleración económica por factores y/o decisiones de la economía interna y global, además de las decisiones del Gobierno Nacional. 
* Pandemias o epidemias.</t>
  </si>
  <si>
    <t>*Contar con incentivos no ligados al régimen franco como son los ofrecimiento de valores agregados por la prestación de servicios de alta calidad de la ZFIP.
* Incentivo locales.</t>
  </si>
  <si>
    <t>ANÁLISIS DE PROCESO, CONTEXTO EXTERNO</t>
  </si>
  <si>
    <r>
      <t xml:space="preserve">* Se mantienen los clientes actuales. 
* </t>
    </r>
    <r>
      <rPr>
        <sz val="12"/>
        <color rgb="FFFF0000"/>
        <rFont val="Arial"/>
        <family val="2"/>
      </rPr>
      <t>Hay mayor interes de clientes prospectos por establecerse en ZFIP</t>
    </r>
    <r>
      <rPr>
        <sz val="12"/>
        <color theme="1"/>
        <rFont val="Arial"/>
        <family val="2"/>
      </rPr>
      <t>.
* Se evidencia calificación de nuevos usuarios.</t>
    </r>
  </si>
  <si>
    <t>* Agremiaciones e Invest in Pereira, Cámara de Comercio de Pereira.</t>
  </si>
  <si>
    <t>* Se evaluará cuatrimestralmete.</t>
  </si>
  <si>
    <r>
      <t xml:space="preserve">* Otras Zonas Francas Permanentes.
</t>
    </r>
    <r>
      <rPr>
        <sz val="12"/>
        <color rgb="FFFF0000"/>
        <rFont val="Arial"/>
        <family val="2"/>
      </rPr>
      <t xml:space="preserve">
* Parques industriales.
* Zonas de bodegas.</t>
    </r>
  </si>
  <si>
    <t>*Por la diferenciación en valores agregados de productos y servicios que ofrezcan otros parques similares a los nuestros.
* Por los cánones de arrendamiento y venta de bodegas y lotes (M2) entre ZFIP y otra Zonas Francas de la Región.
* Por la oferta inmobiliaria inmediata que tienen las fuentes descritas de este riesgo.</t>
  </si>
  <si>
    <t>* Desde el área comercial, se hace un seguimiento constante a todas las propuestas comerciales, garantizando no perder el contacto con el cliente.
* Se hace seguimiento constante a usuarios instalados, promoviendo el interes en seguir permenciendo en el parque.
* Las propuestas comerciales cuentan con factores diferenciadores que incentivan al cliente extranjero y nacional a establecerse en el parque, como lo  son los costos logísticos, cercanías a las principales ciudades y puerto de Buenaventura.
* Permanentemente el Coordinador comercial y de servicio al cliente se capacita. (ver plana de formación).
* Se cuenta con canales de comunicación cliente ZF, que garantiza la comunicación entre ambas partes.</t>
  </si>
  <si>
    <t>*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Actuales.
* Capacitaciones al proceso Comercial y Servicio al Cliente.
* Acercamiento al usuario calificado.
* Estudio de  mercado en cuanto a precio de arrendamiento y precio de venta en la competencia.
* Incentivos tributarios al gobierno local</t>
  </si>
  <si>
    <t>* Seguimiento a intención de construcción de nuevas bodegas</t>
  </si>
  <si>
    <t>Bimensualmente</t>
  </si>
  <si>
    <t xml:space="preserve">* * Gerencia 
* Coordinación Comercial y Servicio al Cliente </t>
  </si>
  <si>
    <t>* Se evaluará de manera trimestral</t>
  </si>
  <si>
    <t>Terceros.
Personal de la compañía</t>
  </si>
  <si>
    <r>
      <t xml:space="preserve"> *La competencia desleal de terceros
* Querer sobrepasar las normas internas y externas de la empresa.
* Obtener información confidencial.
</t>
    </r>
    <r>
      <rPr>
        <sz val="12"/>
        <color rgb="FFFF0000"/>
        <rFont val="Arial"/>
        <family val="2"/>
      </rPr>
      <t>* Por querer Obtener permisos  para operar desde ZF.
* Por ofrecimiento informal de los inmuebles de ZF.</t>
    </r>
  </si>
  <si>
    <t>* Perdidas económicas y de información y rotación de personal.
* Sanciones  legaes a la empresa.</t>
  </si>
  <si>
    <t>* Contar con acuerdos de confidencialidad y sanciones  disciplinarias y legales frente a la violación del mismo. 
* Actividades de buenas practicas empresariales.
* SIPLA.
* Porceso de selección de personal, con verificación de antecedentes, referencias laborales etc.</t>
  </si>
  <si>
    <t>* Cada contrato es acompañado por acuerdos de confidencialidad, adicionalmente se establece dentro del reglamento de trabajo, las sanciones de carácter disciplinario para a el caso de violación de dicho acuerdo.
* No se ha evidenciado casos  dentro de la organización.</t>
  </si>
  <si>
    <t>* Coordinación Sistema Integrado de Gestión.
* Ofical de Cumplimiento</t>
  </si>
  <si>
    <t>* Se evaluará en julio y en Diciembre.</t>
  </si>
  <si>
    <t>*Uso inadecuado del manual de identidad visual corporativa. 
*Terrorismo, narcotráfico o lavado de activos. 
* Inundación del parque 
* Manejo inadecuado de residuos.</t>
  </si>
  <si>
    <t>* Por el no acatamiento de las directrices para el manejo de marca.
*Falla en las medidas de protección.    
* Carencia de la cultura ambiental de las personas que ingresan al parque.
* insuficientes puntos de recolección de residuos a lo largo del parque.
* Por aspectos naturales.
* Por mal comportamiento del personal exteriormente, portando el uniforme o logos de la Compañia.</t>
  </si>
  <si>
    <t>* Pérdidas, información, confiabilidad de las PI en general, confusión de las PI al momento de utilizar el LOGO.
* Comentarios negativos sobre la ZFIP.</t>
  </si>
  <si>
    <t>* Implementación de medidas de seguridad a través del sistema de gestión BASC e ISO 28000. 
* Divulgación y control del manual de identidad visual corporativa de la ZFIP.
* Elevación de la plataforma sobre la cual esta construida la ZFIP y existencia de jarillones en el perímetro colindante con el rio Cauca y la quebrada la Leticia.
* Control de residuos especiales.</t>
  </si>
  <si>
    <t>En cada  comité de Usuarios</t>
  </si>
  <si>
    <t>* Incentivar a los usuarios a promover una buena imagen de la compañía hacia el exterior, en reuniones de usuarios y a traves de correo de SC</t>
  </si>
  <si>
    <t>* Gerencia
Coordinador comercial</t>
  </si>
  <si>
    <t>* Se revisará de manera cuatrimestral</t>
  </si>
  <si>
    <t>ZFIP
Situacines externas
Gobierno Nacional</t>
  </si>
  <si>
    <r>
      <t xml:space="preserve">* Canal de atención de PQRS.
* Control de propuesta comerciales.
* Encuesta de Satisfacción al cliente.
* Cumplimiento de requisitos normativos.
* Responsabilidad otorgada para la admón. del parque.
</t>
    </r>
    <r>
      <rPr>
        <sz val="12"/>
        <color rgb="FFFF0000"/>
        <rFont val="Arial"/>
        <family val="2"/>
      </rPr>
      <t>* Comunicación constante con clientes actuales y potenciales.</t>
    </r>
  </si>
  <si>
    <r>
      <t xml:space="preserve">* Disminución en la atracción de nuevos usuarios para el parque.  
*Pérdida de confiabilidad del cliente. 
* Afectación a la imagen corporativa.
* Pérdida de clientes actuales y/o potencial.
</t>
    </r>
    <r>
      <rPr>
        <sz val="12"/>
        <color rgb="FFFF0000"/>
        <rFont val="Arial"/>
        <family val="2"/>
      </rPr>
      <t>* Disminución en las operaciones del parque.
* Disminución del ingreso variable de la ZFIP.</t>
    </r>
  </si>
  <si>
    <r>
      <t xml:space="preserve">* Por incumplimiento de las necesidades y expectativas de los clientes.
* Por perdida de beneficios de régimen franco.
</t>
    </r>
    <r>
      <rPr>
        <sz val="12"/>
        <color rgb="FFFF0000"/>
        <rFont val="Arial"/>
        <family val="2"/>
      </rPr>
      <t>* Pandemias y Epidemias.
* Por recesión económica.</t>
    </r>
  </si>
  <si>
    <t>* Se cuenta con protocolo de atención oportuna de PQRS, el cual garantiza respuesta oportuna de las inquietudes de los clientes.
* Se lleva un indicador de seguimiento de propuestas comerciales enviadas, garantizando el contacto permanente con el cliente, así como asesoría en los requisitos a cumplir desde el inicio hasta el fin, así como también se opta por la capacidad de negociación.
* Se evalúa la satisfacción de manera anual, con el fin de identificar focos de mejora que permitan aumento de un buen servicio.
* La ZF, se rige bajo la normatividad de ZF`s y estatuto aduanero.</t>
  </si>
  <si>
    <t>* Aplicación de la encuesta de satisfacción al cliente.
* Seguimiento al canal de atención de PQRS.
* Seguimiento y respuesta opoertuna a los requerimientos de  los clientes actuales y potenciales.</t>
  </si>
  <si>
    <t>* Revisar cuatrimestralmente.</t>
  </si>
  <si>
    <t>Desconocimiento de la razón de ser de la compañía entre la comunidad.</t>
  </si>
  <si>
    <t>Conceptos erróneos sobre lo que es y hace la organización por parte de la comunidad y de los colaboradores</t>
  </si>
  <si>
    <t>La comunidad
Los Colaboradores</t>
  </si>
  <si>
    <t>* Por falta de  retroalimentación al personal interno sobre temas relacionados con la compañía.
* Por falta de interes del colaborador en conocer la Compañía.</t>
  </si>
  <si>
    <t>* Afectación a la imagen corporativa.
* Desinformación en general de la razón de ser de la compañía.</t>
  </si>
  <si>
    <t>* Se lleva a cabo el desarrollo de diversas capacitaciones con temas relacionados a  la Zona Franca, sin embargo no se logra llegar al personal de tal manera que se retenga la información por parte del mismo.</t>
  </si>
  <si>
    <t>* Coordinador Comercial y SC.
* Coord. SIG.
* Gerencia.</t>
  </si>
  <si>
    <t>• Pausa o negación en el otorgamiento de Incentivos tributarios por parte del gobierno local.</t>
  </si>
  <si>
    <t>* En la actualidad se cuenta con diferentes propuestas comerciales abiertas así como también se evidencian registros de 2 nuevas empresas.</t>
  </si>
  <si>
    <t>* Aprovechamiento del los beneficios otorgados por el gobierno local en las propuestas comerciales para nuevas emmpresas, durante el periodo de vigencia del incentivo.</t>
  </si>
  <si>
    <t>* Imposibilidad de operar.
* Revocatoria de declaratoria de ZF.</t>
  </si>
  <si>
    <t>SI</t>
  </si>
  <si>
    <t>ANÁLISIS DEL PROCESO</t>
  </si>
  <si>
    <t>* Comunicación no enviada a la empresa en temas relacionados, con cambios de usos de suelos.</t>
  </si>
  <si>
    <t>* Gobierno local</t>
  </si>
  <si>
    <t>* Bandas delincuenciales dentro de la organización.
* Robo o extravío de hojas de vida.
*Falsificación de la dotación de la empresa.
* Suplantación del personal.  
*Rebelión de empleados contra normas, políticas y procedimientos</t>
  </si>
  <si>
    <t xml:space="preserve">*Filtración de información, espionaje corporativo, hurto interno, chantaje y extorción a funcionarios.                                    *Sabotaje a operaciones aduaneras. 
* Contaminación  de mercancía  con sustancias ilícitas, explosivos, armas y/o contrabando. 
* Complot interno.
</t>
  </si>
  <si>
    <t>* Se garantiza la entrega del 100% de la dotación con logo por parte del personal retirado, según registro de paz y salvo, y actas de destrucción de logos. así mismo se garantiza  la devolución de prendas con logo en momento de renovación de dotación.
* El personal contratado, no presenta ningún reporte negativo en la verificación de antecedentes ni listas restrictivas, así mismo se evidencia comportamiento adecuado según el reglamento de trabajo.
* No se presentan eventos delincuenciales dentro de la compañía, propiciados por personal interno de  la organización.</t>
  </si>
  <si>
    <t>* Continuar con la implementación del manual de gestión Humana.
* Tercerizar las visitas domiciliarias de ingreso.
* Realizar la verificación en listas restrictivas.</t>
  </si>
  <si>
    <t xml:space="preserve">* Enero (tercerizar)
* Permanente
</t>
  </si>
  <si>
    <t>*Dirección Gestión Administrativa.
* Dirección de Gestión Jurídica.</t>
  </si>
  <si>
    <t>* Verificación de referencias y antecedentes disciplinarios y listas restrictivas.
* Visita domiciliaria y de seguimiento.
* Actualización y seguimiento a la información de los empleados 
* Programa de adicciones
* Programas de bienestar laboral 
* Destrucción de logo en dotación devuelta.
* Cumplimiento del reglamento de trabajo por parte de los colaboradores.
* Control en la asignación y retiro de tarjetas de proximidad.</t>
  </si>
  <si>
    <t>* Se realizará seguimiento 2 veces al año.</t>
  </si>
  <si>
    <r>
      <t xml:space="preserve">*Aplicación de procedimientos de selección y contratación.
</t>
    </r>
    <r>
      <rPr>
        <sz val="12"/>
        <color rgb="FFFF0000"/>
        <rFont val="Arial"/>
        <family val="2"/>
      </rPr>
      <t xml:space="preserve">
</t>
    </r>
    <r>
      <rPr>
        <sz val="12"/>
        <rFont val="Arial"/>
        <family val="2"/>
      </rPr>
      <t>* Realización de visita domiciliaria por parte de entidad de seguridad.</t>
    </r>
  </si>
  <si>
    <t>* Continuar con la evaluación de desempeño por competencias y anexarle indicador de resultado por proceso.</t>
  </si>
  <si>
    <t>* Se evaluará cumplimiento Noviembre.</t>
  </si>
  <si>
    <t xml:space="preserve">Colaboradores, Contratistas, visitantes condiciones locativas 
 </t>
  </si>
  <si>
    <t xml:space="preserve">Actos y condiciones inseguras
* Ausencia de controles para riesgos identificados. </t>
  </si>
  <si>
    <r>
      <t xml:space="preserve">* Identificación de peligros y riesgos
* Plan de emergencia 
* Inducción y reinducción del cargo  
* Plan Estratégico de Seguridad Vial 
* Programas de promoción y prevención (PYP).
* Seguimiento a los conceptos médicos ocupacionales.
* Plan de formación.
</t>
    </r>
    <r>
      <rPr>
        <sz val="12"/>
        <rFont val="Arial"/>
        <family val="2"/>
      </rPr>
      <t>* Seguimiento a reportes de incidentes y condiciones y actos  inseguros.
* Entrega de EPP.</t>
    </r>
  </si>
  <si>
    <t>* El numero de accidentes presentados en el 2020 disminuyó con respecto al año anterior, paso de 2 a 1 AT, así mismo se evidencia nivel de ausentismo menor con respecto al año 2019. Por otro lado no se han presentado accidentes graves o mortales dentro de la organización.</t>
  </si>
  <si>
    <t>* Elaboración de protocolos de trabajo seguro.</t>
  </si>
  <si>
    <t xml:space="preserve"> Junio</t>
  </si>
  <si>
    <t xml:space="preserve">* Dirección Gestión Administrativa
* Auxiliar SST </t>
  </si>
  <si>
    <t>* Se evaluará en Agosto del 2020.</t>
  </si>
  <si>
    <t xml:space="preserve">*Improductividad en los procesos. 
* Accidentes de trabajado *Consumo en las instalaciones. 
*Posible contaminación de la carga. 
*Otorgar beneficios a los clientes en contra de las políticas de la compañía para obtener beneficio propio.
* Ausentismo laboral.
* Afectación a la imagen corporativa. </t>
  </si>
  <si>
    <r>
      <t xml:space="preserve">* Resultado de las pruebas de consumo negativas.
</t>
    </r>
    <r>
      <rPr>
        <sz val="12"/>
        <color rgb="FFFF0000"/>
        <rFont val="Arial"/>
        <family val="2"/>
      </rPr>
      <t xml:space="preserve">
</t>
    </r>
    <r>
      <rPr>
        <sz val="12"/>
        <rFont val="Arial"/>
        <family val="2"/>
      </rPr>
      <t>* Nivel de ausentismo relacionado con el riesgo nulo.
* Permanencia en la planta de personal.</t>
    </r>
  </si>
  <si>
    <r>
      <t xml:space="preserve">* Monitoreo periódico a los resultados  de  pruebas de alcohol y drogas y ejecución de plan de acción. 
* Puesta en marcha del programa de adicciones.
* Plan de formación.
* Ejecución del plan de bienestar.
</t>
    </r>
    <r>
      <rPr>
        <sz val="12"/>
        <color rgb="FFFF0000"/>
        <rFont val="Arial"/>
        <family val="2"/>
      </rPr>
      <t xml:space="preserve">
* Visitas de seguimiento.</t>
    </r>
  </si>
  <si>
    <t>* Agosto</t>
  </si>
  <si>
    <t>* Se verificará en Septiembre la eficacia de la actividad.</t>
  </si>
  <si>
    <t>* Reprocesos.
* Improductividad.
* Demandas.
* Pérdidas económicas</t>
  </si>
  <si>
    <t>*  Reconocimiento a los proveedores por la permanencia (detalles***)</t>
  </si>
  <si>
    <t>Económicos</t>
  </si>
  <si>
    <t>* Se evaluará en Septiembre del 2021</t>
  </si>
  <si>
    <t>* Se verificará en Diciembre la eficacia de la actividad.</t>
  </si>
  <si>
    <t>* Dificultad en la consecución de proveedores.
* Tardanza en la ejecución de actividades programadas.
* Afectación a la imagen corporativa.</t>
  </si>
  <si>
    <t>* Nuevos beneficios laborales</t>
  </si>
  <si>
    <t xml:space="preserve">
* Mayo</t>
  </si>
  <si>
    <t>* Dirección Gestión Administrativa
* Gerencia</t>
  </si>
  <si>
    <t>* Se revisará cal cierre del 2021</t>
  </si>
  <si>
    <t>Colaboradores, terceros</t>
  </si>
  <si>
    <t>* Puesta en marcha del manual de corrupción y soborno.</t>
  </si>
  <si>
    <t>* Se revisará en Diciembre de 2021</t>
  </si>
  <si>
    <t>* Presupuesto de RSE.
* Plan de bienestar.
* Actividades aprobadas por los usuarios para la comunidad.</t>
  </si>
  <si>
    <t>* Ejecución de actividades concertadas con la comunidad.</t>
  </si>
  <si>
    <t>Dirección Gestión Administrativa
Dirección Jurídica</t>
  </si>
  <si>
    <t>* Se revisara con el cierre del año 2021.</t>
  </si>
  <si>
    <t>*Control de inventarios de licencias.  
*Asignación de equipos de cómputo
* Equipos con cuentas de administrador y cuentas estándar.
* Mantenimientos preventivos con identificación de programas sin licencias.</t>
  </si>
  <si>
    <t>* Se entregan equipos  con cuenta de administrador y cuenta estándar.
* Cada vez que ingresa personal nuevo se realiza asignación de equipo dejando registro en el formato FO-TI-03.
* Verificación de cuentas de los usuarios con cada mantenimiento realizado.</t>
  </si>
  <si>
    <t>* Implementación de de bloqueo de descargas de aplicativos.</t>
  </si>
  <si>
    <t>julio</t>
  </si>
  <si>
    <t xml:space="preserve">
* Se verificará en agosto.</t>
  </si>
  <si>
    <t xml:space="preserve">* Vulneración de contraseñas.            </t>
  </si>
  <si>
    <t>* Se realiza el cambio de contraseñas dejando evidencia en el formato de FO-TI-10.
* No se han presentado situaciones en las cuales se llegue a la medida disciplinaria, sin embargo se requiere generar mas conciencia en el personal, con respecto a la custodia de las contraseñas y evitar que estas sean guardadas en los navegadores.</t>
  </si>
  <si>
    <t>Marzo en adelante</t>
  </si>
  <si>
    <t xml:space="preserve">
* Se revisará en Julio y en Diciembre</t>
  </si>
  <si>
    <t xml:space="preserve">* Incluir dentro de los mantenimientos una  revisión de los navegadores, en busaca de contraseñas guardadas.
</t>
  </si>
  <si>
    <t>Implementación de indicador de seguridad informática</t>
  </si>
  <si>
    <t>* Se evidencia soporte de renovación de licencia del dispositivo, la cual se renueva en el mes de Enero del 2021.
* Se evidencia antivirus en cada equipo de computo, la licencia ESET ENDPOINT SECURITY, por un año vence el 01 de JULIO de 2021</t>
  </si>
  <si>
    <t>* Aislar el equipo infectado.
* Hacer paneo de los demas equipos, en busca de otros afectados.
* Asignar un equipo temporal para continuar con la operación.
* Evaluar que se afectó del equipo.
* Decidir según la magnitud del daño, si se formatea o si se puede erradicar el virus.</t>
  </si>
  <si>
    <t xml:space="preserve">
* Se revisará actividad en mayo y en diciembre.</t>
  </si>
  <si>
    <t>* Aislar el equipo afectado.
* Hacer paneo de los demas equipos, en busca de otros afectados.
* Cambiar a nuestra red de respaldo.
* Solicitarle a nuestro ISP, el cambio de nuestra IP pública.
* Solictar soporte a Fortinet, para corregir la brecha.</t>
  </si>
  <si>
    <t xml:space="preserve">* Modificar las direcciones IP de los  equipos </t>
  </si>
  <si>
    <t>junio (1 vez por año)</t>
  </si>
  <si>
    <t>* Se evaluará en agosto.</t>
  </si>
  <si>
    <t>* Se realiza mantenimiento preventivo a  los dispositivos de redes según cronograma de mantenimiento.
* Se evidencia red UNE, y Mediacomers Y MODEM DE MOVISTAR y celular con plan de datos de movistar ilimitado.
* Mantenimientos a planata electrica por parte de la gestión técnica</t>
  </si>
  <si>
    <t>* Ejectar el cronograma de mantenimiento 2021</t>
  </si>
  <si>
    <t>* Se revisará la actividad en julio y diciembre</t>
  </si>
  <si>
    <r>
      <t xml:space="preserve">*Mantenimiento de las redes informáticas de la empresa. 
* Plan de contingencia de las dos redes cableadas con diferente prestador de servicio, Red inalámbrica, módem USB.
* Planes de datos de celulares ilimitado, con capacidad de generar una red inalámbrica.
</t>
    </r>
    <r>
      <rPr>
        <sz val="12"/>
        <color rgb="FFFF0000"/>
        <rFont val="Arial"/>
        <family val="2"/>
      </rPr>
      <t>* UPS que soporta mientras se enciende la planta de energia.
* Planta de energía, con capcidad de soportar apagones amplios.</t>
    </r>
  </si>
  <si>
    <r>
      <t xml:space="preserve">* Dispositivo de seguridad informática Fortigate 60-D.
* Antivirus (protección local en estaciones de trabajo), firewall local, políticas y estándares de seguridad informáticas, administración total de la red.
</t>
    </r>
    <r>
      <rPr>
        <sz val="12"/>
        <color rgb="FFFF0000"/>
        <rFont val="Arial"/>
        <family val="2"/>
      </rPr>
      <t xml:space="preserve">
* Administración de la plataforma de Fortigate 60-D  y revisión de informes.</t>
    </r>
  </si>
  <si>
    <r>
      <t xml:space="preserve">* Dispositivo de seguridad informática Fortigate 60-D.
* Antivirus (protección local en estaciones de trabajo), firewall local, políticas y estándares de seguridad informáticas, administración total de la red.
</t>
    </r>
    <r>
      <rPr>
        <sz val="12"/>
        <color rgb="FFFF0000"/>
        <rFont val="Arial"/>
        <family val="2"/>
      </rPr>
      <t>* Administración de la plataforma de Fortigate 60-D  y revisión de informes.</t>
    </r>
  </si>
  <si>
    <r>
      <t xml:space="preserve">*Errores de conexión. *Insuficiencia en cuanto la capacidad de usuarios.  
*Des configuración de redes y datos. 
* Daños ocasionados por terceros.
</t>
    </r>
    <r>
      <rPr>
        <sz val="12"/>
        <color rgb="FFFF0000"/>
        <rFont val="Arial"/>
        <family val="2"/>
      </rPr>
      <t xml:space="preserve">* Suspención de suministro electrico.
* Daño en Sofware Applo </t>
    </r>
  </si>
  <si>
    <t>* Campaña incentivo "cuida tu equipo de cómputo".</t>
  </si>
  <si>
    <t xml:space="preserve">
* Se evaluará en Octubre.</t>
  </si>
  <si>
    <t>* Perdida de información, robo de activos.</t>
  </si>
  <si>
    <r>
      <t xml:space="preserve">*Perdida de confiabilidad crediticia. 
</t>
    </r>
    <r>
      <rPr>
        <sz val="12"/>
        <color rgb="FFFF0000"/>
        <rFont val="Arial"/>
        <family val="2"/>
      </rPr>
      <t>* Imposibilidad de acceder a nuevos créditos.</t>
    </r>
  </si>
  <si>
    <t>Auxiliar Contable</t>
  </si>
  <si>
    <t xml:space="preserve">* Software Contable
* Drive </t>
  </si>
  <si>
    <t>* Se verificará dos veces al año</t>
  </si>
  <si>
    <t>La información del área contable esta bajo custodia de la Auxiliar Contable, la cual cuenta con llaves de los archivadores y claves únicas de los portales y aplicaciones contables, razón por la cual no se ha presentado perdida de la información en ningún momento.</t>
  </si>
  <si>
    <t>* Estudio de la política de confidencialidad de la información</t>
  </si>
  <si>
    <t>* Auxiliar Contable.</t>
  </si>
  <si>
    <t>* Se verificará en octubre</t>
  </si>
  <si>
    <t>* Simulacro de perdida de carpeta contable</t>
  </si>
  <si>
    <t>* Coord. SIG
* Auxiliar Contable</t>
  </si>
  <si>
    <t>* Se verificará en diciembre</t>
  </si>
  <si>
    <r>
      <t xml:space="preserve">* Controles de proveedores.
* Control de llaves
* token bancarios. 
* Control del dinero a transportar. 
* Seguridad informática. 
* Capacitaciones de Seguridad Informática.
*Cambio de contraseñas bancarias (cada que el banco lo requiera).
* Póliza contractual.
</t>
    </r>
    <r>
      <rPr>
        <sz val="12"/>
        <color rgb="FFFF0000"/>
        <rFont val="Arial"/>
        <family val="2"/>
      </rPr>
      <t>* Manejo de tarjeta débito por parte de la Auxiliar Contable y Mensajer, pra reembolso de caja menor.</t>
    </r>
  </si>
  <si>
    <t>* Abril</t>
  </si>
  <si>
    <t xml:space="preserve">
Analista Tecnología e Informática 
Auxiliar Contable</t>
  </si>
  <si>
    <t>* Se verificará en mayo</t>
  </si>
  <si>
    <t>* Participar de la capacitación Seguridad informática</t>
  </si>
  <si>
    <t>*Calendario Tributario actualizado. 
*Capacitaciones constantes. 
* Revisoría fiscal mensual</t>
  </si>
  <si>
    <t>17 de marzo</t>
  </si>
  <si>
    <t>tecnológicos</t>
  </si>
  <si>
    <t>* Se verificará en Abril</t>
  </si>
  <si>
    <t>Participación en capacitación de corrupción y soborno</t>
  </si>
  <si>
    <t>Según programación</t>
  </si>
  <si>
    <t>* Se verificará en diciembre de 2021</t>
  </si>
  <si>
    <t>Participación en la capcitación sobre SIPLA</t>
  </si>
  <si>
    <t>Se puede subsanar con la operación en curso</t>
  </si>
  <si>
    <t>* Diplomado en diseño, instalación y mantenimiento de bombas contra incendios.</t>
  </si>
  <si>
    <t>* Se revisará en agosto 2021.</t>
  </si>
  <si>
    <t>Se evaluará  en julio y diciembre del 2021.</t>
  </si>
  <si>
    <t>* Revisión de normas y estándares de calidad por parte del contratante.
* Interventorías de obra.
* Evaluación de proveedores.
* Pólizas de garantia.</t>
  </si>
  <si>
    <t>* Se revisará en Julio y en Diciembre de 2021.</t>
  </si>
  <si>
    <t>* Se da cierre del equipo afectado.
* Se redireccionan los vehiculos a la bascula disponible.
* Se evalua la afectación presentada (si puede ser subsanada por el proceso técnico o se requiere internveción técnica externa; proveedor de mantenimiento y calibración).
* Aplicación de pruebas de pesaje a las que haya lugar si la determinación anterior indica solución por parte del área técnica.
* Realización de mantenimiento correctivo si se identifica que la afectación debe ser subsanda por el proveedor tecnico.
* Reapertura.</t>
  </si>
  <si>
    <t>*Mantenimiento predictivo 
*Mantenimiento preventivo y calibración de la báscula.
* Supervisión de personal idóneo como laboratorios o servicios de calibración.
* Socialización de buen uso de los equipos y elementos de pesaje, con el personal de Operaciones y Servicios Generales.</t>
  </si>
  <si>
    <t>* Actualización del procedimiento de PR-TC-01 Procedimiento de Seguimiento a Básculas.</t>
  </si>
  <si>
    <t>Junio</t>
  </si>
  <si>
    <t>* Se evaluará en Julio de 2021</t>
  </si>
  <si>
    <t>* Se verificará en Diciembre 2021</t>
  </si>
  <si>
    <r>
      <t xml:space="preserve">* Insinuaciones o solicitudes de terceros internos o externos.
</t>
    </r>
    <r>
      <rPr>
        <sz val="12"/>
        <color rgb="FFFF0000"/>
        <rFont val="Arial"/>
        <family val="2"/>
      </rPr>
      <t xml:space="preserve">
* Iniciativa propia de los colaboradores.</t>
    </r>
  </si>
  <si>
    <r>
      <t xml:space="preserve">Terroristas - Delincuencia común.
Proveedores - Contratistas
</t>
    </r>
    <r>
      <rPr>
        <sz val="12"/>
        <color rgb="FFFF0000"/>
        <rFont val="Arial"/>
        <family val="2"/>
      </rPr>
      <t>Colaboradores.</t>
    </r>
  </si>
  <si>
    <r>
      <t xml:space="preserve">Usuarios de las básculas
</t>
    </r>
    <r>
      <rPr>
        <sz val="12"/>
        <color rgb="FFFF0000"/>
        <rFont val="Arial"/>
        <family val="2"/>
      </rPr>
      <t xml:space="preserve">
Usuario Operador</t>
    </r>
  </si>
  <si>
    <t>* Soporte de envío de información por medio de correo electrónico. 
* Notificación del manejo de confidencialidad sobre la información suministrada en el correo del remitente.
* La información de planimetría solo se suministra de manera virtual y si se entrega de forma física (muy poco probable) se deja constancia por medio de oficio donde se pueda verificar su destinatario final o remitente.</t>
  </si>
  <si>
    <r>
      <t xml:space="preserve">PR-GH-03 PROCEDIMIENTO DE  ASOCIADOS DE NEGOCIO - COMPRAS.
FO-GH-21 Análisis de cotizaciones 
PR-TC-03 Adquisición de productos y servicios contratación y ejecución de obra civil ZFIP
FO-GH-20 Orden de compra.
</t>
    </r>
    <r>
      <rPr>
        <sz val="12"/>
        <color rgb="FFFF0000"/>
        <rFont val="Arial"/>
        <family val="2"/>
      </rPr>
      <t>Código de ética y buen gobierno.
Manual de corrupción y soborno.</t>
    </r>
  </si>
  <si>
    <t>Participación de capacitaciones alusivas al tema por parte de todo el proceso</t>
  </si>
  <si>
    <t xml:space="preserve">* Comunidad cerca al perímetro.
* Personal interno permanente y transitorio en las instalaciones.
</t>
  </si>
  <si>
    <t>* Hurto, daños a las instalaciones o al personal.
* Lesiones físicas.
* Afectación a la imagen corporativa.</t>
  </si>
  <si>
    <t>Se puede trabajar en el riesgo sin necesidad de pausar la operación</t>
  </si>
  <si>
    <t>Vigilancia permanente por parte de los  ronderos con control de punto de marcación mediante bastón electrónico, CCTV 24/7, verificación perimetral a pie con informe semanal del estado del cerramiento. 
Se aumentaron los puntos de marcación son 25 aumento en 5 puntos mas, a causa de la construcción de la RCI se reubicaron otros puntos, se trasladó un domo cubriendo el sector de Caimalito con el CCTV.
* Reinducción permanente al personal de seguridad y CCTV.
* Capacitación en manejo tecnológicos.</t>
  </si>
  <si>
    <t>* Trimestral</t>
  </si>
  <si>
    <t>* Se evaluará en Noviembre</t>
  </si>
  <si>
    <t xml:space="preserve">
* Retroalimentación con el esquema de seguridad en prevención e implementación de medidas de seguridad. (incluye capcitacion inspección a contenedores)</t>
  </si>
  <si>
    <t xml:space="preserve">* Daños a las Instalaciones al personal y terceros 
*Facilitar el acceso de intrusos. </t>
  </si>
  <si>
    <t xml:space="preserve">* El monitoreo de plan de mantenimiento permite controlar el crecimiento de vegetación que pueda llegar a afectar la estructura del cerramiento, así mismo desde el área de monitoreo se apoya en el control visual e identificación de fallas al respecto.
</t>
  </si>
  <si>
    <t>Según cronograma de mantenimiento NASE</t>
  </si>
  <si>
    <t>* Atentados, 
* Pérdida de vidas. 
* Daños estructurales.
* Pérdidas económicas.</t>
  </si>
  <si>
    <t>* El procedimiento garantiza solo el ingreso de personal autorizado.
* Se maneja la revisión de los elementos portados por cada persona que ingresa a las instalaciones de manera transitoria.</t>
  </si>
  <si>
    <t>* Se atiende la emergencia. Si se afecta una de las porterias, se habilitaria la que quede disponible para continuar con la operación.
* Si ambas porterias se afectarán, se deberá dar paso al plan de respuesta a eventos, para el reestablecimiento de la opoeración.</t>
  </si>
  <si>
    <t>*Personal que controla el ingreso y salida de personal externo, usuarios calificados y usuario operador, visitantes, proveedores y contratistas.
*Carnetización al personal permanente y tarjetas de proximidad
* Software de ingreso.
* Revisión trimestral de tarjetas de proximidad activas en cada una de las empresas usuarias.</t>
  </si>
  <si>
    <t>* Se puede trabajar la materialización del riesgo en paralelo a la opoeración</t>
  </si>
  <si>
    <t>* Sensibilización a usuarios, sobre la importancia de la desactivación de las tarjetasde proximidad en oportunidad</t>
  </si>
  <si>
    <t>* Bimensual (comité de usuarios y/o Circulares por parte de la administración)</t>
  </si>
  <si>
    <t>* Se evaluará en julio y en Noviembre.</t>
  </si>
  <si>
    <t>* Se evaluará en noviembre</t>
  </si>
  <si>
    <t>* Cada cuatro meses.
* De manera escalonada durante el 2021</t>
  </si>
  <si>
    <t>* Enviar la alerta a todas las empresas usuarias para que activen el plan de contigencia de cada uno de ellos.
* Activar el plan de emergencias de la ZF.
* Se contratarán los insumos logisticos y técnicos para el tratamiento de la emergencia.
* Activación de plan de contingencia por parte del área de seguridad.</t>
  </si>
  <si>
    <t>* Consultar con el proveedor de seguridad el plan de contingencia de ellos para garantizar la seguridad en este riego.
* Sensibilización con el personal de seguridad y personal de la ZF, del la respuesta eventos (material de lectura)</t>
  </si>
  <si>
    <t>Diciembre de 2021
* Trimestral</t>
  </si>
  <si>
    <t>* Se debe evaluar desde el punto de vista de Operaciones.</t>
  </si>
  <si>
    <t>Capacitación del personal de Seguridad (Protocolos de inspección de vehículos y contenedores)</t>
  </si>
  <si>
    <t>* Revisión detallada de documentos solicitados y suministrados por asociado de negocio. 
* Verificación de antecedentes para vinculación de todo asociado de negocio.
* Verificación de antecedentes periodica a los asociados de negocio críticos.
* Visita a las instalaciones de los asociados de negocio críticos.</t>
  </si>
  <si>
    <t>* Aplicación del procedimiento de asociados de negocio, por medio de la revisión de antecedentes y demás documentación a los asociados de negocios.</t>
  </si>
  <si>
    <t>* Se evaluará en septiembre.</t>
  </si>
  <si>
    <t>PLANTA ELÉCTRICA
* Contactar al servicio tecnico de mantenimiento de planta electrica, solicitando visita para revisión de la novedad.
* Evaluar con el proveedor de servicio la disponibilidad de una planta movil, de acuerdo a la amgnitud del daño.
* Instalación de planta y reactiviación de la Operación, mientras se subsana el daño.
APPOLO
* Activación del procedimiento del plan de contingencia (PR-OP-29) así:
1. Se notifca a los usuarios el incicio de las opoeraciones manuales.
2. El usuario deberá elaborar los formularios de manera manual.
3. Operaciones se revisa para efeactuar aprobación o rechazo del formulario.
4. Se registra ingreso de vehiculos en el formato FO-OP-01-PR-29.
5. Se raliza inspección de la mercancia.
6. Se realiza salida de mercancia diligenciando el formato  FO-OP-01-PR-29.
7. Una vez se reestablezca el servicio, tanto el usuario como Operaciones deben actualizar la información en el sistema.</t>
  </si>
  <si>
    <r>
      <t xml:space="preserve">* Revisión de normas y estándares por parte de los responsables.
* Capacitación en actualización normativa.
</t>
    </r>
    <r>
      <rPr>
        <sz val="12"/>
        <color rgb="FFFF0000"/>
        <rFont val="Arial"/>
        <family val="2"/>
      </rPr>
      <t>* Porcedimientos que enmarcan la legislación.</t>
    </r>
  </si>
  <si>
    <t>* Se cuenta con un plan de formación integral, en el cual se plantean las capacitaciones referentes a normatividad aplicable, dirigida al personal responsable de hacer cumplir dichas obligaciones legales.
* se realizan auditorias mensuales de formularios aleatorios, con el fin de revisar su correcto diligenciamiento, dando como resultado "a satisfacción" .</t>
  </si>
  <si>
    <t>Se podria presentar pausa de la operación con un incumplimineto de no renovación de poliza o una acumulación de sanciones por otros incumpliminetos, de lo contrario si se presentara un incumplimiento diferente al de la poliza se puede trabajar en paralelo a la gestión del mismo.</t>
  </si>
  <si>
    <t>* Comités de interpretación normativa</t>
  </si>
  <si>
    <t>Mensuales</t>
  </si>
  <si>
    <t xml:space="preserve">Director de Operaciones
Analistas de Operaciones  </t>
  </si>
  <si>
    <t>* Se revisará en Julio y en Diciembre.</t>
  </si>
  <si>
    <t>*Sanciones Legales.</t>
  </si>
  <si>
    <t>* Se puede trabajar en paralelo al tratamiento del riesgo materializado</t>
  </si>
  <si>
    <t>*Verificación documental y cruce de información con entidades de apoyo. 
* Formato establecido en el sistema de gestión que incluye los requisitos para calificación de usuarios.
* Actualización de datos anual de los usuarios ya calificados.</t>
  </si>
  <si>
    <t>* Cruce de información entre la gestión Jurídica y Operaciones en cuanto a actualización de datos</t>
  </si>
  <si>
    <t>Abril</t>
  </si>
  <si>
    <t>* Julio se revisará.</t>
  </si>
  <si>
    <t xml:space="preserve">*Procedimientos de Operaciones.
*Auditoria externa.
* Simulacro aleatorios.
* Auditorias a formularios periodicas.
* Póliza de cumplimiento.    </t>
  </si>
  <si>
    <t>* Anual.
* A la llegada de Mercancía del Resto del Mundo.
* Semanal</t>
  </si>
  <si>
    <t>* Cada mes se realiza el reporte a la UIAF, por parte del oficial de cumplimiento, de actividades sospechosas, dando a su vez cumplimiento al manual SIPLA.
* Se realiza anualmente auditoria externa, en la cual se revisan las operaciones de los usuarios.</t>
  </si>
  <si>
    <t>Noviembre</t>
  </si>
  <si>
    <t>Se verificará en diciembre</t>
  </si>
  <si>
    <t>*Verificación de precintos.             
*Acceso restringido al centro de operaciones.  
*Reporte de actividades sospechosas. 
*Capacitación del personal
* Circuito Cerrado de Televisión (CCTV)
* Patrullaje motorizado y a pie en el perímetro del parque.
* Control de vehículos en ingreso y salida.
* Inspeccion de mercancias.</t>
  </si>
  <si>
    <r>
      <t xml:space="preserve">*Reporte mensual de operaciones sospechosas
* SIPLA
</t>
    </r>
    <r>
      <rPr>
        <sz val="12"/>
        <color rgb="FFFF0000"/>
        <rFont val="Arial"/>
        <family val="2"/>
      </rPr>
      <t>* Auditorias externas.</t>
    </r>
  </si>
  <si>
    <t>* Capacitación en inspección de contenedores</t>
  </si>
  <si>
    <t>Frente de Seguridad Empresarial</t>
  </si>
  <si>
    <t>* Se revisará en Agosto</t>
  </si>
  <si>
    <t>* Denuncias.
* Sanciones.
* Afectación a la imagen corporativa.
* Malas negociaciones para la compañía.
* Detrimento patrimonial.
* Menores ingresos.
* Baja calidad de productos o servicios.</t>
  </si>
  <si>
    <t>* Se verificará en Diciembre del 2021</t>
  </si>
  <si>
    <t>* Actualización de matriz de requisitos legales. 
* LEGISMOVIL, 
* Códigos LEGIS con actualización periódica.
* Plan anual de formación.</t>
  </si>
  <si>
    <t>* Se verifica cumplimiento en cuanto a la evaluación de requisitos aplicables a la compañía, la actualización del 2021 esta programada para mayo de 2021, sin embargo se han realizado diversas actualizaciones, a causa de la emergencia por COVID-19.</t>
  </si>
  <si>
    <t>* Si es un incumplimiento mayor relacionado con la opèración, puede dar lugar a suspención de la misma, 
* En caso de sanciones pecuniarias se hace uso de la póliza de disposiciones legales.
** Si hay suspención temporal o definitiva se deberá estar sujeto a acatar las instrucciones del ente de control.</t>
  </si>
  <si>
    <t>* Cuando Aplique
* Mayo</t>
  </si>
  <si>
    <t>LEGISMOVIL</t>
  </si>
  <si>
    <t>* Se revisará en Junio</t>
  </si>
  <si>
    <t>* Revisiones aleatorias a los procesos, con el fin de verificar cumplimiento de requisitos.
* Entrada en vigencia del nuevo aplicativo de LEGIS SPECTRA, como herramienta de ayuda.</t>
  </si>
  <si>
    <t>* Actualización en normatividad laboral y comercial.
* Herramienta SPECTRA DE LEGIS, para elaboración de contratos y demas documentos legales</t>
  </si>
  <si>
    <t>* Según plan de formación
* Cundo aplique.</t>
  </si>
  <si>
    <t>Organismos capacitadores y de actualización confiables
LEGIS</t>
  </si>
  <si>
    <t>* Durante el mes de Febrero y marzo se reliza actualización en normatividad laboral y comercial, con LEGIS.
* En el mes de mayo se revisará el aplicativo SPECTRA y su implementación.</t>
  </si>
  <si>
    <t>* 24 de marzo se realiza la asamblea ordinaria, para la cual se efectuó el acta correspondiente en oportunidad.</t>
  </si>
  <si>
    <t>* Se verificará en Diciembre</t>
  </si>
  <si>
    <t>* Cumplimiento de requisitos normativos, que hacen parte de la naturaleza de la ZF.
* Designación de Recurso económico para actividades de RSE.
* Canal de atención de PQRS y contacto permanente a inquietudes de cualquier tipo por parte de la comunidad.
* Generación de empleo formal en preferencia a la comunidad de Caimalito
* Comunicación permanente con las autoridades del sector y léderes del sector.</t>
  </si>
  <si>
    <t xml:space="preserve">* Por medio del proceso Comercial y de SC, se maneja el canal de atención de PQRS.
* El Usuario Operador en conjunto con la Agrupación, destinan recursos para la ejecución de actividades de carácter social en la comunidad, como por ejemplo entrega de KIT´S ESCOLARES.
* Desde el Proceso GAD, se procura en lo posible que cada nuevo empleado sea residente de la comunidad de Caimalito. </t>
  </si>
  <si>
    <t>* Enero se hace entrega de los KIT`S escolares, a traves de todas las IE del Corregimiento de Caimalito.</t>
  </si>
  <si>
    <t>* Ejecución del plan de trabajo necesidades de la comunidad (RSE) 
* Realización de reuniones con Lideres comunales de Caimalito, para mostrar avances de ejecución del plan de trabajo.</t>
  </si>
  <si>
    <t>* Verificación de antecedentes del personal interno. 
* Conocimiento del cliente previo y posterior.
* Capacitación  e inducción al personal en temas de  sarlaf y código de ética y corrupción y soborno.</t>
  </si>
  <si>
    <t>* Sencibilización corrupción y soborno.
* Implementación del manula de corrupción y soborno</t>
  </si>
  <si>
    <t>Mayo</t>
  </si>
  <si>
    <t>Capitulo BASC CO</t>
  </si>
  <si>
    <t>* Se evaluará en Junio</t>
  </si>
  <si>
    <t>* Se han realizado los comités de gerencia con la implementación de la nueva metodología, desde TRELLO, ya que esta herramienta permite verificar en tiempo real el desarrollo de cada proceso, hasta el momento se lleva comites de indicadores desde Trellos hasta el mes de Febrero.</t>
  </si>
  <si>
    <t>* Se revisará con los resultados de las auditorias.</t>
  </si>
  <si>
    <t>Retroalimentación al equipo sobre conocimeitno normativos</t>
  </si>
  <si>
    <t>Cuando se requiera</t>
  </si>
  <si>
    <t>* Se revisará en diciembre del 2021.</t>
  </si>
  <si>
    <t>* Reeducción de personal al minimo necesario para la producción.
* Reducción de costos.
* Refinanciación de créditos.
* Suspención de nuevos contratos.</t>
  </si>
  <si>
    <t>* Se evalluará en Diciembre.</t>
  </si>
  <si>
    <t>* Se solicta ante el Ministerio, la reconsideración del tema.
* Se debe esperar hasta la respuesta del mismo para continuar labores.</t>
  </si>
  <si>
    <t>* Se revisará en Diciembre del 2021.</t>
  </si>
  <si>
    <t>* Disposiciones nacionales de contención, de epidemias y pandemias u otros eventos de fuerza mayor o casos fortuitos.
*No se cumple con los empleos exigidos. 
*No se cumple con la inversión exigida. 
*Permitir operaciones avaladas por parte de U.O.
*El Ministerio no renueva la declaratoria.</t>
  </si>
  <si>
    <t>* Modelos de alternancia de labores.
* Activación de procedmiento de trabajo remoto.
* Reeducción de personal al minimo necesario para la producción.
* Reducción de costos.
* Refinanciación de créditos.
* Suspención de nuevos contratos.</t>
  </si>
  <si>
    <t>* Implementación del programa de anticorrupción y soborno dentro de la compañía.</t>
  </si>
  <si>
    <t>* Se revisará en Julio de 2021</t>
  </si>
  <si>
    <t>Se verificará eficacia en Diciembre del 2021.</t>
  </si>
  <si>
    <t>* El gobierno local no comunica las decisiones internas sobre el uso de los suelos</t>
  </si>
  <si>
    <t>* Por decisiones tomadas dentro del gobierno nacional y que no son comunicadas a la compañía, por parte del gobierno local.</t>
  </si>
  <si>
    <t>* Perdida de competitividad frente a otros parques industriales y ZF`S
* Oferta económica poco rentable.
* Desinteres de los prospectos de cliente a causa de aumento en valores por m2.
* Extención en los procesos de calificación de los suarios.
* Repercusión económica para la compañía.
* Repercusiones legales en contra de la ZFIP, por parte de los usuarios calificados.</t>
  </si>
  <si>
    <t>* Aumentar el valor por metro cuadrado para los nuevos prospectos de cliente que lleguen a la ZF.
* Una propueta de valor agregado.
* Acompañamiento jurídico permanente a los nuevos usuarios en el proceso de calificación y temas de plusvalía</t>
  </si>
  <si>
    <t>* Propuestas comerciales con el incremento por valor de metro cuadrado.
* Oferta de incentivos locales.
* Aun no se ha notificado de parte del gobierno local, de manera formal, la plusvalía generada a los suelos de la ZFIP.</t>
  </si>
  <si>
    <t>* Esperar las decisiones que tome el gobierno local, sobre la plusvalía y activar un procedimiento jurídico al respecto.</t>
  </si>
  <si>
    <t>Gerencia - Gestión Jurídica</t>
  </si>
  <si>
    <t>* Se revisará en Diciembre el desarrollo de esta actividad.</t>
  </si>
  <si>
    <t>* Envíos durante una semana con material de lectura, sobre temas comerciales ZFIP. 
* Actividad lúdica: Alcance una estrella.
* Clínica de Ventas (valores corporativos).</t>
  </si>
  <si>
    <t>Abril
Mayo
Junio</t>
  </si>
  <si>
    <t xml:space="preserve">* Se revisará en Julio.
</t>
  </si>
  <si>
    <t>* Disminución o imposibilidad de generación de ingresos.
* Incumplimiento de los compromisos financieros.
* Perdida de competitividad frente a otros parques industriales y ZF´s.
*Perdida de clientes para seguir operando desde el parque industrial.
* Incumplimiento en los compromisos de los procesos.</t>
  </si>
  <si>
    <t>* Soportes de entrega de EPP.
* Registros de capacitaciones.
* Socialización de protocolos de bioseguridad.
* Son eficaces ya que se mantiene la declaratoria y nunca ha surgido ningún inconveniente ante las entidades competentes.
* Con los informes que se le envían trimestralmente al ministerio.
*Con los informes de inventarios físicos.
*Informes a las inspecciones que hace la Dian.
* Con relación  al cese de actividades por un hecho terrorista, se evidencia que el personal de ingresos y seguridad conocen y aplican de manera efectiva los procedimientos establecidos.</t>
  </si>
  <si>
    <t>1. Recepción de visitas de entes gubernamentales que verifiquen el cumplimiento de protocolos de bioseguridad. 
2. Actualización vigencia póliza todo riesgo.
3. Continuación con los proceso de auditorias</t>
  </si>
  <si>
    <t>1. Cuando aplique
2) diciembre 2021
3)Junio y Julio</t>
  </si>
  <si>
    <t>* Se evaluará en Julio y agosto y Diciembre.</t>
  </si>
  <si>
    <t>* Implementación de protocolos de bioseguridad.
* Ajustes en los protocolos de ingreso.
* Fortalecimiento en las entregas de los elementos de protección personal.
* Implementación de trabajo remoto y alternancia.
* Seguimiento a encuesta de condiciones de salud.
* Informes trimestrales donde se muestran el numero de empleados e inversiones que cada empresa tiene.
* Controles a las operaciones de cada usuario.
*Controles a los inventarios de los usuarios.
*Inspección física por parte de la Dian.
* Póliza todo riesgo suscrita por la compañía en caso que el cese suceda por un hecho natural.
* Sensibilización al personal sobre terrorismo y cumplimiento estricto de los procedimientos de ingreso.</t>
  </si>
  <si>
    <t>Seguridad y Salud en el Trabajo
Gestión Jurídica y PH
SIG</t>
  </si>
  <si>
    <r>
      <t xml:space="preserve">*Auditorias Internas por lo menos una vez al año.
*Capacitación y certificación de Auditores internos en la norma. 
</t>
    </r>
    <r>
      <rPr>
        <sz val="12"/>
        <color rgb="FFFF0000"/>
        <rFont val="Arial"/>
        <family val="2"/>
      </rPr>
      <t xml:space="preserve">
* Plan  de trabajo establecido en el SIG.</t>
    </r>
  </si>
  <si>
    <t>* Se cuenta con un procedimiento de auditorias internas, el cual se cumple cada año por medio de auditorias internas y externas, garantizando la continuidad de las certificaciones.
* Dentro del plan de formación se encuentran establecidos temas tendientes a fortalecer las habilidades de los auditores internos.
* Se establece pland e trabajo con seguimiento de actividades pertenecientes a otros proccesos pero que afectan el SG, se lleva indicador de cumplimiento y se lleva indicador de enviode recordatorios.</t>
  </si>
  <si>
    <t>Se puede trabajar en el riesgo materializado a la par de  la operación</t>
  </si>
  <si>
    <t>*Se verificará según resultados de auditorias</t>
  </si>
  <si>
    <t>* Se hará seguimiento cada tres meses:
1er TRIMESTRE: se observa implementación de 1  AM y 1 AP, lo que identifica un avancen del indicador de APM del 9%.</t>
  </si>
  <si>
    <t>* Sensibilización uso único del Software de Gestión documental.</t>
  </si>
  <si>
    <t>* Se evaluará en el mes de diciembre</t>
  </si>
  <si>
    <t>*Procedimientos de emergencias y de respuesta a eventos críticos. 
* Capcitación sobre gestion de riesgos</t>
  </si>
  <si>
    <t>Dependiendo el riesgo materializado y según lo etablecido en el documento de respuesta a eventos se debe tomar las acciones pertinentes descritas en este en caso de materializarse un riesgo que logre pausar la operación.</t>
  </si>
  <si>
    <t xml:space="preserve">
* Revisión de la matriz de identificación de riesgo y de respuesta a eventos.
 </t>
  </si>
  <si>
    <t xml:space="preserve">* Coordinación Sistema Integrado de Gestión </t>
  </si>
  <si>
    <t>* Se hará seguimiento en el mes de junio a esta actividad.</t>
  </si>
  <si>
    <t>Coord. SIG</t>
  </si>
  <si>
    <t>* Se evaluará seguimiento en diciembre.</t>
  </si>
  <si>
    <t>* Socialización del programa.</t>
  </si>
  <si>
    <t>* Se realizará seguimiento en diciembre.</t>
  </si>
  <si>
    <t xml:space="preserve">* Asistencia a reuniones que promueven la inversión en el país y ayudan a la expansión de la región.
* Reuniones de actualización en cuanto al avance comercio exterior colombiano.
* Trasmisión de información a los usuarios para que participen en las diferentes capacitaciones ofertadas.
</t>
  </si>
  <si>
    <t>Durante el año
2021</t>
  </si>
  <si>
    <t>RIESGO OPERACIONAL</t>
  </si>
  <si>
    <t>* Incumplimiento al decreto 2147, 278 y 360 y Resolución 1165.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</si>
</sst>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
    <numFmt numFmtId="165" formatCode="d/m/yyyy"/>
    <numFmt numFmtId="166" formatCode="_-&quot;$&quot;* #,##0_-;\-&quot;$&quot;* #,##0_-;_-&quot;$&quot;* &quot;-&quot;_-;_-@"/>
    <numFmt numFmtId="167" formatCode="0.0"/>
    <numFmt numFmtId="168" formatCode="_-* #,##0_-;\-* #,##0_-;_-* &quot;-&quot;_-;_-@"/>
  </numFmts>
  <fonts count="27" x14ac:knownFonts="1">
    <font>
      <sz val="10"/>
      <color rgb="FF000000"/>
      <name val="Arial"/>
    </font>
    <font>
      <sz val="18"/>
      <color theme="1"/>
      <name val="Arial"/>
      <family val="2"/>
    </font>
    <font>
      <b/>
      <sz val="26"/>
      <color theme="1"/>
      <name val="Arial"/>
      <family val="2"/>
    </font>
    <font>
      <sz val="10"/>
      <name val="Arial"/>
      <family val="2"/>
    </font>
    <font>
      <b/>
      <sz val="18"/>
      <color theme="1"/>
      <name val="Arial"/>
      <family val="2"/>
    </font>
    <font>
      <b/>
      <sz val="24"/>
      <color theme="1"/>
      <name val="Arial"/>
      <family val="2"/>
    </font>
    <font>
      <sz val="24"/>
      <color theme="1"/>
      <name val="Arial"/>
      <family val="2"/>
    </font>
    <font>
      <sz val="12"/>
      <color theme="1"/>
      <name val="Arial"/>
      <family val="2"/>
    </font>
    <font>
      <u/>
      <sz val="12"/>
      <color theme="1"/>
      <name val="Arial"/>
      <family val="2"/>
    </font>
    <font>
      <sz val="10"/>
      <color theme="1"/>
      <name val="Tahoma"/>
      <family val="2"/>
    </font>
    <font>
      <b/>
      <sz val="10"/>
      <color theme="1"/>
      <name val="Tahoma"/>
      <family val="2"/>
    </font>
    <font>
      <b/>
      <sz val="12"/>
      <color theme="1"/>
      <name val="Arial"/>
      <family val="2"/>
    </font>
    <font>
      <sz val="10"/>
      <color theme="1"/>
      <name val="Verdana"/>
      <family val="2"/>
    </font>
    <font>
      <b/>
      <sz val="9"/>
      <color theme="1"/>
      <name val="Arial"/>
      <family val="2"/>
    </font>
    <font>
      <b/>
      <sz val="8"/>
      <color theme="1"/>
      <name val="Arial"/>
      <family val="2"/>
    </font>
    <font>
      <b/>
      <sz val="10"/>
      <color theme="1"/>
      <name val="Arial"/>
      <family val="2"/>
    </font>
    <font>
      <sz val="10"/>
      <color theme="1"/>
      <name val="Arial"/>
      <family val="2"/>
    </font>
    <font>
      <sz val="9"/>
      <color theme="1"/>
      <name val="Arial"/>
      <family val="2"/>
    </font>
    <font>
      <sz val="8"/>
      <color theme="1"/>
      <name val="Arial"/>
      <family val="2"/>
    </font>
    <font>
      <sz val="10"/>
      <color rgb="FF000000"/>
      <name val="Arial"/>
      <family val="2"/>
    </font>
    <font>
      <sz val="12"/>
      <color rgb="FFFF0000"/>
      <name val="Arial"/>
      <family val="2"/>
    </font>
    <font>
      <b/>
      <i/>
      <sz val="18"/>
      <color theme="1"/>
      <name val="Arial"/>
      <family val="2"/>
    </font>
    <font>
      <b/>
      <sz val="16"/>
      <color theme="1"/>
      <name val="Arial"/>
      <family val="2"/>
    </font>
    <font>
      <b/>
      <sz val="10"/>
      <name val="Arial"/>
      <family val="2"/>
    </font>
    <font>
      <sz val="12"/>
      <name val="Arial"/>
      <family val="2"/>
    </font>
    <font>
      <sz val="9"/>
      <color indexed="81"/>
      <name val="Tahoma"/>
      <family val="2"/>
    </font>
    <font>
      <b/>
      <sz val="9"/>
      <color indexed="81"/>
      <name val="Tahoma"/>
      <family val="2"/>
    </font>
  </fonts>
  <fills count="2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339966"/>
        <bgColor rgb="FF339966"/>
      </patternFill>
    </fill>
    <fill>
      <patternFill patternType="solid">
        <fgColor rgb="FFFFC000"/>
        <bgColor rgb="FFFFC000"/>
      </patternFill>
    </fill>
    <fill>
      <patternFill patternType="solid">
        <fgColor rgb="FFC2D69B"/>
        <bgColor rgb="FFC2D69B"/>
      </patternFill>
    </fill>
    <fill>
      <patternFill patternType="solid">
        <fgColor rgb="FFCCFFCC"/>
        <bgColor rgb="FFCCFFCC"/>
      </patternFill>
    </fill>
    <fill>
      <patternFill patternType="solid">
        <fgColor rgb="FFB2A1C7"/>
        <bgColor rgb="FFB2A1C7"/>
      </patternFill>
    </fill>
    <fill>
      <patternFill patternType="solid">
        <fgColor theme="9"/>
        <bgColor theme="9"/>
      </patternFill>
    </fill>
    <fill>
      <patternFill patternType="solid">
        <fgColor rgb="FFFFFF99"/>
        <bgColor rgb="FFFFFF99"/>
      </patternFill>
    </fill>
    <fill>
      <patternFill patternType="solid">
        <fgColor rgb="FFFFCC99"/>
        <bgColor rgb="FFFFCC99"/>
      </patternFill>
    </fill>
    <fill>
      <patternFill patternType="solid">
        <fgColor rgb="FFB6DDE8"/>
        <bgColor rgb="FFB6DDE8"/>
      </patternFill>
    </fill>
    <fill>
      <patternFill patternType="solid">
        <fgColor rgb="FF45BFFF"/>
        <bgColor rgb="FF45BFFF"/>
      </patternFill>
    </fill>
    <fill>
      <patternFill patternType="solid">
        <fgColor rgb="FFE36C09"/>
        <bgColor rgb="FFE36C09"/>
      </patternFill>
    </fill>
    <fill>
      <patternFill patternType="solid">
        <fgColor rgb="FFFFFFFF"/>
        <bgColor rgb="FFFFFFFF"/>
      </patternFill>
    </fill>
    <fill>
      <patternFill patternType="solid">
        <fgColor rgb="FFD8D8D8"/>
        <bgColor rgb="FFD8D8D8"/>
      </patternFill>
    </fill>
    <fill>
      <patternFill patternType="solid">
        <fgColor rgb="FFFF9A05"/>
        <bgColor rgb="FFFF9A05"/>
      </patternFill>
    </fill>
    <fill>
      <patternFill patternType="solid">
        <fgColor rgb="FFB8CCE4"/>
        <bgColor rgb="FFB8CCE4"/>
      </patternFill>
    </fill>
    <fill>
      <patternFill patternType="solid">
        <fgColor rgb="FF00B0F0"/>
        <bgColor rgb="FF00B0F0"/>
      </patternFill>
    </fill>
    <fill>
      <patternFill patternType="solid">
        <fgColor rgb="FFBF61D6"/>
        <bgColor rgb="FFBF61D6"/>
      </patternFill>
    </fill>
    <fill>
      <patternFill patternType="solid">
        <fgColor rgb="FFFF6600"/>
        <bgColor rgb="FFFF6600"/>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7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bottom/>
      <diagonal/>
    </border>
    <border>
      <left/>
      <right style="thin">
        <color rgb="FF000000"/>
      </right>
      <top style="medium">
        <color rgb="FF000000"/>
      </top>
      <bottom/>
      <diagonal/>
    </border>
    <border>
      <left style="thin">
        <color rgb="FF000000"/>
      </left>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right/>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medium">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thin">
        <color indexed="64"/>
      </left>
      <right style="medium">
        <color rgb="FF000000"/>
      </right>
      <top/>
      <bottom style="medium">
        <color rgb="FF000000"/>
      </bottom>
      <diagonal/>
    </border>
    <border>
      <left style="thin">
        <color indexed="64"/>
      </left>
      <right style="medium">
        <color rgb="FF000000"/>
      </right>
      <top style="thin">
        <color indexed="64"/>
      </top>
      <bottom style="thin">
        <color indexed="64"/>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rgb="FF000000"/>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medium">
        <color indexed="64"/>
      </bottom>
      <diagonal/>
    </border>
    <border>
      <left/>
      <right/>
      <top/>
      <bottom style="thin">
        <color rgb="FF000000"/>
      </bottom>
      <diagonal/>
    </border>
    <border>
      <left style="thin">
        <color rgb="FF000000"/>
      </left>
      <right style="thin">
        <color rgb="FF000000"/>
      </right>
      <top style="thin">
        <color rgb="FF000000"/>
      </top>
      <bottom style="thin">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thin">
        <color rgb="FF000000"/>
      </right>
      <top style="medium">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indexed="64"/>
      </right>
      <top style="thin">
        <color indexed="64"/>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
      <left style="thin">
        <color indexed="64"/>
      </left>
      <right style="thin">
        <color rgb="FF000000"/>
      </right>
      <top style="medium">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rgb="FF000000"/>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rgb="FF000000"/>
      </right>
      <top/>
      <bottom style="medium">
        <color indexed="64"/>
      </bottom>
      <diagonal/>
    </border>
    <border>
      <left style="thin">
        <color indexed="64"/>
      </left>
      <right style="thin">
        <color rgb="FF000000"/>
      </right>
      <top style="medium">
        <color rgb="FF000000"/>
      </top>
      <bottom/>
      <diagonal/>
    </border>
    <border>
      <left style="thin">
        <color indexed="64"/>
      </left>
      <right style="thin">
        <color rgb="FF000000"/>
      </right>
      <top/>
      <bottom/>
      <diagonal/>
    </border>
    <border>
      <left/>
      <right style="thin">
        <color rgb="FF000000"/>
      </right>
      <top/>
      <bottom style="medium">
        <color indexed="64"/>
      </bottom>
      <diagonal/>
    </border>
    <border>
      <left style="medium">
        <color rgb="FF000000"/>
      </left>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indexed="64"/>
      </bottom>
      <diagonal/>
    </border>
    <border>
      <left style="medium">
        <color rgb="FF000000"/>
      </left>
      <right style="thin">
        <color rgb="FF000000"/>
      </right>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medium">
        <color rgb="FF000000"/>
      </right>
      <top/>
      <bottom style="thin">
        <color indexed="64"/>
      </bottom>
      <diagonal/>
    </border>
    <border>
      <left style="thin">
        <color indexed="64"/>
      </left>
      <right style="thin">
        <color rgb="FF000000"/>
      </right>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571">
    <xf numFmtId="0" fontId="0" fillId="0" borderId="0" xfId="0" applyFont="1" applyAlignment="1"/>
    <xf numFmtId="0" fontId="1" fillId="0" borderId="0" xfId="0" applyFont="1" applyAlignment="1">
      <alignment vertical="center"/>
    </xf>
    <xf numFmtId="0" fontId="1" fillId="0" borderId="1" xfId="0" applyFont="1" applyBorder="1" applyAlignment="1">
      <alignment vertical="center"/>
    </xf>
    <xf numFmtId="0" fontId="1"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1" fillId="0" borderId="0" xfId="0" applyFont="1" applyAlignment="1">
      <alignment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4" fillId="8" borderId="11"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1" fillId="8" borderId="25"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4" fillId="11" borderId="27" xfId="0" applyFont="1" applyFill="1" applyBorder="1" applyAlignment="1">
      <alignment horizontal="center" vertical="center" textRotation="90" wrapText="1"/>
    </xf>
    <xf numFmtId="0" fontId="4" fillId="11" borderId="28" xfId="0" applyFont="1" applyFill="1" applyBorder="1" applyAlignment="1">
      <alignment horizontal="center" vertical="center" textRotation="90" wrapText="1"/>
    </xf>
    <xf numFmtId="0" fontId="4" fillId="11" borderId="29" xfId="0" applyFont="1" applyFill="1" applyBorder="1" applyAlignment="1">
      <alignment horizontal="center" vertical="center" textRotation="90" wrapText="1"/>
    </xf>
    <xf numFmtId="0" fontId="4" fillId="12" borderId="29" xfId="0" applyFont="1" applyFill="1" applyBorder="1" applyAlignment="1">
      <alignment horizontal="center" vertical="center" wrapText="1"/>
    </xf>
    <xf numFmtId="0" fontId="4" fillId="8" borderId="29" xfId="0" applyFont="1" applyFill="1" applyBorder="1" applyAlignment="1">
      <alignment horizontal="center" vertical="center" wrapText="1"/>
    </xf>
    <xf numFmtId="0" fontId="4" fillId="11" borderId="30" xfId="0" applyFont="1" applyFill="1" applyBorder="1" applyAlignment="1">
      <alignment horizontal="center" vertical="center" textRotation="90" wrapText="1"/>
    </xf>
    <xf numFmtId="0" fontId="4" fillId="12" borderId="31" xfId="0" applyFont="1" applyFill="1" applyBorder="1" applyAlignment="1">
      <alignment horizontal="center" vertical="center" textRotation="90" wrapText="1"/>
    </xf>
    <xf numFmtId="166" fontId="4" fillId="13" borderId="30" xfId="0" applyNumberFormat="1" applyFont="1" applyFill="1" applyBorder="1" applyAlignment="1">
      <alignment horizontal="center" vertical="center" textRotation="90" wrapText="1"/>
    </xf>
    <xf numFmtId="166" fontId="4" fillId="13" borderId="28" xfId="0" applyNumberFormat="1" applyFont="1" applyFill="1" applyBorder="1" applyAlignment="1">
      <alignment horizontal="center" vertical="center" textRotation="90" wrapText="1"/>
    </xf>
    <xf numFmtId="166" fontId="4" fillId="13" borderId="32" xfId="0" applyNumberFormat="1" applyFont="1" applyFill="1" applyBorder="1" applyAlignment="1">
      <alignment horizontal="center" vertical="center" textRotation="90" wrapText="1"/>
    </xf>
    <xf numFmtId="167" fontId="4" fillId="13" borderId="24" xfId="0" applyNumberFormat="1" applyFont="1" applyFill="1" applyBorder="1" applyAlignment="1">
      <alignment horizontal="center" vertical="center" wrapText="1"/>
    </xf>
    <xf numFmtId="167" fontId="4" fillId="13" borderId="27" xfId="0" applyNumberFormat="1" applyFont="1" applyFill="1" applyBorder="1" applyAlignment="1">
      <alignment horizontal="center" vertical="center" wrapText="1"/>
    </xf>
    <xf numFmtId="167" fontId="4" fillId="13" borderId="33" xfId="0" applyNumberFormat="1" applyFont="1" applyFill="1" applyBorder="1" applyAlignment="1">
      <alignment horizontal="center" vertical="center" wrapText="1"/>
    </xf>
    <xf numFmtId="167" fontId="4" fillId="13" borderId="34" xfId="0" applyNumberFormat="1" applyFont="1" applyFill="1" applyBorder="1" applyAlignment="1">
      <alignment horizontal="center" vertical="center" wrapText="1"/>
    </xf>
    <xf numFmtId="0" fontId="4" fillId="0" borderId="0" xfId="0" applyFont="1" applyAlignment="1">
      <alignment horizontal="right" vertical="center" wrapText="1"/>
    </xf>
    <xf numFmtId="0" fontId="1" fillId="2" borderId="36" xfId="0" applyFont="1" applyFill="1" applyBorder="1" applyAlignment="1">
      <alignment horizontal="center" vertical="center" textRotation="90" wrapText="1"/>
    </xf>
    <xf numFmtId="0" fontId="1" fillId="0" borderId="37" xfId="0" applyFont="1" applyBorder="1" applyAlignment="1">
      <alignment horizontal="center" vertical="center" wrapText="1"/>
    </xf>
    <xf numFmtId="0" fontId="4" fillId="14" borderId="36" xfId="0" applyFont="1" applyFill="1" applyBorder="1" applyAlignment="1">
      <alignment vertical="center" wrapText="1"/>
    </xf>
    <xf numFmtId="0" fontId="7" fillId="0" borderId="36" xfId="0" applyFont="1" applyBorder="1" applyAlignment="1">
      <alignment horizontal="left" vertical="center" wrapText="1"/>
    </xf>
    <xf numFmtId="0" fontId="1" fillId="0" borderId="36" xfId="0" applyFont="1" applyBorder="1" applyAlignment="1">
      <alignment horizontal="center" vertical="center" wrapText="1"/>
    </xf>
    <xf numFmtId="1" fontId="1" fillId="15" borderId="36" xfId="0" applyNumberFormat="1" applyFont="1" applyFill="1" applyBorder="1" applyAlignment="1">
      <alignment horizontal="center" vertical="center" wrapText="1"/>
    </xf>
    <xf numFmtId="0" fontId="7" fillId="16" borderId="36" xfId="0" applyFont="1" applyFill="1" applyBorder="1" applyAlignment="1">
      <alignment horizontal="left" vertical="center" wrapText="1"/>
    </xf>
    <xf numFmtId="1" fontId="7" fillId="0" borderId="38" xfId="0" applyNumberFormat="1" applyFont="1" applyBorder="1" applyAlignment="1">
      <alignment horizontal="left" vertical="center" wrapText="1"/>
    </xf>
    <xf numFmtId="1" fontId="1" fillId="0" borderId="36" xfId="0" applyNumberFormat="1" applyFont="1" applyBorder="1" applyAlignment="1">
      <alignment horizontal="center" vertical="center" wrapText="1"/>
    </xf>
    <xf numFmtId="167" fontId="7" fillId="0" borderId="36" xfId="0" applyNumberFormat="1" applyFont="1" applyBorder="1" applyAlignment="1">
      <alignment horizontal="left" vertical="center" wrapText="1"/>
    </xf>
    <xf numFmtId="167" fontId="7" fillId="0" borderId="36" xfId="0" applyNumberFormat="1" applyFont="1" applyBorder="1" applyAlignment="1">
      <alignment horizontal="center" vertical="center" wrapText="1"/>
    </xf>
    <xf numFmtId="167" fontId="7" fillId="0" borderId="39" xfId="0" applyNumberFormat="1" applyFont="1" applyBorder="1" applyAlignment="1">
      <alignment horizontal="center" vertical="center" wrapText="1"/>
    </xf>
    <xf numFmtId="0" fontId="7" fillId="0" borderId="36" xfId="0" applyFont="1" applyBorder="1" applyAlignment="1">
      <alignment horizontal="left" vertical="center" wrapText="1"/>
    </xf>
    <xf numFmtId="0" fontId="1" fillId="2" borderId="1" xfId="0" applyFont="1" applyFill="1" applyBorder="1" applyAlignment="1">
      <alignment horizontal="center" vertical="center" textRotation="90" wrapText="1"/>
    </xf>
    <xf numFmtId="0" fontId="1" fillId="0" borderId="1" xfId="0" applyFont="1" applyBorder="1" applyAlignment="1">
      <alignment horizontal="center" vertical="center" wrapText="1"/>
    </xf>
    <xf numFmtId="0" fontId="4" fillId="14"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xf>
    <xf numFmtId="1" fontId="1" fillId="15" borderId="1" xfId="0" applyNumberFormat="1" applyFont="1" applyFill="1" applyBorder="1" applyAlignment="1">
      <alignment horizontal="center" vertical="center" wrapText="1"/>
    </xf>
    <xf numFmtId="1" fontId="7" fillId="0" borderId="41" xfId="0" applyNumberFormat="1" applyFont="1" applyBorder="1" applyAlignment="1">
      <alignment horizontal="left" vertical="center" wrapText="1"/>
    </xf>
    <xf numFmtId="1" fontId="1" fillId="0" borderId="37" xfId="0" applyNumberFormat="1" applyFont="1" applyBorder="1" applyAlignment="1">
      <alignment horizontal="center" vertical="center" wrapText="1"/>
    </xf>
    <xf numFmtId="167" fontId="7" fillId="0" borderId="1" xfId="0" applyNumberFormat="1" applyFont="1" applyBorder="1" applyAlignment="1">
      <alignment horizontal="left" vertical="center" wrapText="1"/>
    </xf>
    <xf numFmtId="167" fontId="7" fillId="0" borderId="1" xfId="0" applyNumberFormat="1" applyFont="1" applyBorder="1" applyAlignment="1">
      <alignment horizontal="center" vertical="center" wrapText="1"/>
    </xf>
    <xf numFmtId="167" fontId="7" fillId="0" borderId="42" xfId="0" applyNumberFormat="1" applyFont="1" applyBorder="1" applyAlignment="1">
      <alignment horizontal="center" vertical="center" wrapText="1"/>
    </xf>
    <xf numFmtId="167" fontId="7" fillId="0" borderId="42" xfId="0" applyNumberFormat="1" applyFont="1" applyBorder="1" applyAlignment="1">
      <alignment horizontal="center" vertical="center" wrapText="1"/>
    </xf>
    <xf numFmtId="0" fontId="7" fillId="0" borderId="1" xfId="0" applyFont="1" applyBorder="1" applyAlignment="1">
      <alignment vertical="center" wrapText="1"/>
    </xf>
    <xf numFmtId="1" fontId="7" fillId="0" borderId="41" xfId="0" applyNumberFormat="1" applyFont="1" applyBorder="1" applyAlignment="1">
      <alignment horizontal="left" vertical="center" wrapText="1"/>
    </xf>
    <xf numFmtId="167" fontId="7" fillId="0" borderId="1" xfId="0" applyNumberFormat="1" applyFont="1" applyBorder="1" applyAlignment="1">
      <alignment horizontal="left" vertical="center" wrapText="1"/>
    </xf>
    <xf numFmtId="0" fontId="1" fillId="2" borderId="26" xfId="0" applyFont="1" applyFill="1" applyBorder="1" applyAlignment="1">
      <alignment horizontal="center" vertical="center" textRotation="90" wrapText="1"/>
    </xf>
    <xf numFmtId="0" fontId="1" fillId="0" borderId="44" xfId="0" applyFont="1" applyBorder="1" applyAlignment="1">
      <alignment horizontal="center" vertical="center" wrapText="1"/>
    </xf>
    <xf numFmtId="1" fontId="7" fillId="0" borderId="1" xfId="0" applyNumberFormat="1" applyFont="1" applyBorder="1" applyAlignment="1">
      <alignment horizontal="left" vertical="center" wrapText="1"/>
    </xf>
    <xf numFmtId="1" fontId="7" fillId="0" borderId="1" xfId="0" applyNumberFormat="1" applyFont="1" applyBorder="1" applyAlignment="1">
      <alignment horizontal="left" vertical="center" wrapText="1"/>
    </xf>
    <xf numFmtId="1" fontId="1" fillId="0" borderId="1" xfId="0" applyNumberFormat="1" applyFont="1" applyBorder="1" applyAlignment="1">
      <alignment horizontal="center" vertical="center" wrapText="1"/>
    </xf>
    <xf numFmtId="0" fontId="1" fillId="0" borderId="45" xfId="0" applyFont="1" applyBorder="1" applyAlignment="1">
      <alignment horizontal="center" vertical="center" textRotation="90" wrapText="1"/>
    </xf>
    <xf numFmtId="0" fontId="1" fillId="0" borderId="45" xfId="0" applyFont="1" applyBorder="1" applyAlignment="1">
      <alignment horizontal="center" vertical="center" wrapText="1"/>
    </xf>
    <xf numFmtId="0" fontId="4" fillId="14" borderId="45" xfId="0" applyFont="1" applyFill="1" applyBorder="1" applyAlignment="1">
      <alignment vertical="center" wrapText="1"/>
    </xf>
    <xf numFmtId="0" fontId="7" fillId="0" borderId="45" xfId="0" applyFont="1" applyBorder="1" applyAlignment="1">
      <alignment horizontal="left" vertical="center" wrapText="1"/>
    </xf>
    <xf numFmtId="1" fontId="1" fillId="15" borderId="45" xfId="0" applyNumberFormat="1" applyFont="1" applyFill="1" applyBorder="1" applyAlignment="1">
      <alignment horizontal="center" vertical="center" wrapText="1"/>
    </xf>
    <xf numFmtId="1" fontId="7" fillId="0" borderId="45" xfId="0" applyNumberFormat="1" applyFont="1" applyBorder="1" applyAlignment="1">
      <alignment horizontal="left" vertical="center" wrapText="1"/>
    </xf>
    <xf numFmtId="0" fontId="1" fillId="0" borderId="46" xfId="0" applyFont="1" applyBorder="1" applyAlignment="1">
      <alignment horizontal="center" vertical="center" wrapText="1"/>
    </xf>
    <xf numFmtId="1" fontId="1" fillId="0" borderId="45" xfId="0" applyNumberFormat="1" applyFont="1" applyBorder="1" applyAlignment="1">
      <alignment horizontal="center" vertical="center" wrapText="1"/>
    </xf>
    <xf numFmtId="167" fontId="7" fillId="0" borderId="45" xfId="0" applyNumberFormat="1" applyFont="1" applyBorder="1" applyAlignment="1">
      <alignment horizontal="left" vertical="center" wrapText="1"/>
    </xf>
    <xf numFmtId="167" fontId="7" fillId="0" borderId="45" xfId="0" applyNumberFormat="1" applyFont="1" applyBorder="1" applyAlignment="1">
      <alignment horizontal="center" vertical="center" wrapText="1"/>
    </xf>
    <xf numFmtId="167" fontId="7" fillId="0" borderId="45" xfId="0" applyNumberFormat="1" applyFont="1" applyBorder="1" applyAlignment="1">
      <alignment horizontal="left" vertical="center" wrapText="1"/>
    </xf>
    <xf numFmtId="1" fontId="1" fillId="0" borderId="0" xfId="0" applyNumberFormat="1" applyFont="1" applyAlignment="1">
      <alignment vertical="center"/>
    </xf>
    <xf numFmtId="167" fontId="1" fillId="0" borderId="0" xfId="0" applyNumberFormat="1" applyFont="1" applyAlignment="1">
      <alignment horizontal="center" vertical="center" wrapText="1"/>
    </xf>
    <xf numFmtId="17" fontId="1" fillId="0" borderId="0" xfId="0" applyNumberFormat="1" applyFont="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xf>
    <xf numFmtId="9" fontId="4" fillId="0" borderId="49" xfId="0" applyNumberFormat="1" applyFont="1" applyBorder="1" applyAlignment="1">
      <alignment horizontal="center" vertical="center"/>
    </xf>
    <xf numFmtId="2" fontId="4" fillId="0" borderId="0" xfId="0" applyNumberFormat="1" applyFont="1" applyAlignment="1">
      <alignment vertical="center"/>
    </xf>
    <xf numFmtId="9" fontId="4" fillId="17" borderId="55" xfId="0" applyNumberFormat="1" applyFont="1" applyFill="1" applyBorder="1" applyAlignment="1">
      <alignment horizontal="center" vertical="center"/>
    </xf>
    <xf numFmtId="0" fontId="4" fillId="19" borderId="28" xfId="0" applyFont="1" applyFill="1" applyBorder="1" applyAlignment="1">
      <alignment horizontal="center" vertical="center"/>
    </xf>
    <xf numFmtId="9" fontId="4" fillId="19" borderId="56" xfId="0" applyNumberFormat="1" applyFont="1" applyFill="1" applyBorder="1" applyAlignment="1">
      <alignment horizontal="center" vertical="center"/>
    </xf>
    <xf numFmtId="167" fontId="4" fillId="13" borderId="30" xfId="0" applyNumberFormat="1" applyFont="1" applyFill="1" applyBorder="1" applyAlignment="1">
      <alignment horizontal="center" vertical="center" wrapText="1"/>
    </xf>
    <xf numFmtId="167" fontId="4" fillId="13" borderId="28" xfId="0" applyNumberFormat="1" applyFont="1" applyFill="1" applyBorder="1" applyAlignment="1">
      <alignment horizontal="center" vertical="center" wrapText="1"/>
    </xf>
    <xf numFmtId="167" fontId="4" fillId="13" borderId="58" xfId="0" applyNumberFormat="1" applyFont="1" applyFill="1" applyBorder="1" applyAlignment="1">
      <alignment horizontal="center" vertical="center" wrapText="1"/>
    </xf>
    <xf numFmtId="167" fontId="4" fillId="13" borderId="59" xfId="0" applyNumberFormat="1" applyFont="1" applyFill="1" applyBorder="1" applyAlignment="1">
      <alignment horizontal="center" vertical="center" wrapText="1"/>
    </xf>
    <xf numFmtId="0" fontId="1" fillId="2" borderId="12" xfId="0" applyFont="1" applyFill="1" applyBorder="1" applyAlignment="1">
      <alignment horizontal="center" vertical="center" textRotation="90" wrapText="1"/>
    </xf>
    <xf numFmtId="0" fontId="1" fillId="0" borderId="60" xfId="0" applyFont="1" applyBorder="1" applyAlignment="1">
      <alignment horizontal="center" vertical="center" wrapText="1"/>
    </xf>
    <xf numFmtId="1" fontId="1" fillId="15" borderId="12" xfId="0" applyNumberFormat="1" applyFont="1" applyFill="1" applyBorder="1" applyAlignment="1">
      <alignment horizontal="center" vertical="center" wrapText="1"/>
    </xf>
    <xf numFmtId="167" fontId="7" fillId="0" borderId="39" xfId="0" applyNumberFormat="1" applyFont="1" applyBorder="1" applyAlignment="1">
      <alignment horizontal="left" vertical="center" wrapText="1"/>
    </xf>
    <xf numFmtId="167" fontId="7" fillId="0" borderId="42" xfId="0" applyNumberFormat="1" applyFont="1" applyBorder="1" applyAlignment="1">
      <alignment horizontal="left" vertical="center" wrapText="1"/>
    </xf>
    <xf numFmtId="0" fontId="7" fillId="0" borderId="1" xfId="0" applyFont="1" applyBorder="1" applyAlignment="1">
      <alignment vertical="center" wrapText="1"/>
    </xf>
    <xf numFmtId="1" fontId="7" fillId="0" borderId="61" xfId="0" applyNumberFormat="1" applyFont="1" applyBorder="1" applyAlignment="1">
      <alignment horizontal="left" vertical="center" wrapText="1"/>
    </xf>
    <xf numFmtId="0" fontId="1" fillId="0" borderId="62" xfId="0" applyFont="1" applyBorder="1" applyAlignment="1">
      <alignment horizontal="center" vertical="center" wrapText="1"/>
    </xf>
    <xf numFmtId="1" fontId="1" fillId="0" borderId="62" xfId="0" applyNumberFormat="1" applyFont="1" applyBorder="1" applyAlignment="1">
      <alignment horizontal="center" vertical="center" wrapText="1"/>
    </xf>
    <xf numFmtId="0" fontId="7" fillId="0" borderId="44" xfId="0" applyFont="1" applyBorder="1" applyAlignment="1">
      <alignment vertical="center" wrapText="1"/>
    </xf>
    <xf numFmtId="0" fontId="7" fillId="0" borderId="46" xfId="0" applyFont="1" applyBorder="1" applyAlignment="1">
      <alignment horizontal="left" vertical="center" wrapText="1"/>
    </xf>
    <xf numFmtId="0" fontId="4" fillId="17" borderId="45"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14" borderId="36" xfId="0" applyFont="1" applyFill="1" applyBorder="1" applyAlignment="1">
      <alignment horizontal="left" vertical="center" wrapText="1"/>
    </xf>
    <xf numFmtId="0" fontId="7" fillId="2" borderId="36" xfId="0" applyFont="1" applyFill="1" applyBorder="1" applyAlignment="1">
      <alignment horizontal="left" vertical="center" wrapText="1"/>
    </xf>
    <xf numFmtId="0" fontId="7" fillId="0" borderId="39"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63" xfId="0" applyFont="1" applyBorder="1" applyAlignment="1">
      <alignment horizontal="center" vertical="center" wrapText="1"/>
    </xf>
    <xf numFmtId="0" fontId="4" fillId="14"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42" xfId="0" applyFont="1" applyBorder="1" applyAlignment="1">
      <alignment horizontal="left" vertical="center" wrapText="1"/>
    </xf>
    <xf numFmtId="0" fontId="7" fillId="0" borderId="42" xfId="0" applyFont="1" applyBorder="1" applyAlignment="1">
      <alignment horizontal="center" vertical="center" wrapText="1"/>
    </xf>
    <xf numFmtId="0" fontId="4" fillId="14" borderId="26" xfId="0" applyFont="1" applyFill="1" applyBorder="1" applyAlignment="1">
      <alignment vertical="center" wrapText="1"/>
    </xf>
    <xf numFmtId="0" fontId="7" fillId="0" borderId="44" xfId="0" applyFont="1" applyBorder="1" applyAlignment="1">
      <alignment horizontal="left" vertical="center" wrapText="1"/>
    </xf>
    <xf numFmtId="0" fontId="7" fillId="0" borderId="64" xfId="0" applyFont="1" applyBorder="1" applyAlignment="1">
      <alignment horizontal="left" vertical="center" wrapText="1"/>
    </xf>
    <xf numFmtId="0" fontId="7" fillId="0" borderId="44" xfId="0" applyFont="1" applyBorder="1" applyAlignment="1">
      <alignment vertical="center" wrapText="1"/>
    </xf>
    <xf numFmtId="49" fontId="7" fillId="0" borderId="1" xfId="0" applyNumberFormat="1" applyFont="1" applyBorder="1" applyAlignment="1">
      <alignment horizontal="left" vertical="center" wrapText="1"/>
    </xf>
    <xf numFmtId="0" fontId="7" fillId="2" borderId="65" xfId="0" applyFont="1" applyFill="1" applyBorder="1" applyAlignment="1">
      <alignment horizontal="left" vertical="center" wrapText="1"/>
    </xf>
    <xf numFmtId="0" fontId="4" fillId="14" borderId="27" xfId="0" applyFont="1" applyFill="1" applyBorder="1" applyAlignment="1">
      <alignment vertical="center" wrapText="1"/>
    </xf>
    <xf numFmtId="1" fontId="7" fillId="0" borderId="66" xfId="0" applyNumberFormat="1" applyFont="1" applyBorder="1" applyAlignment="1">
      <alignment horizontal="left" vertical="center" wrapText="1"/>
    </xf>
    <xf numFmtId="1" fontId="1" fillId="0" borderId="46" xfId="0" applyNumberFormat="1" applyFont="1" applyBorder="1" applyAlignment="1">
      <alignment horizontal="center" vertical="center" wrapText="1"/>
    </xf>
    <xf numFmtId="0" fontId="7" fillId="2" borderId="27" xfId="0" applyFont="1" applyFill="1" applyBorder="1" applyAlignment="1">
      <alignment horizontal="left" vertical="center" wrapText="1"/>
    </xf>
    <xf numFmtId="167" fontId="7" fillId="0" borderId="46" xfId="0" applyNumberFormat="1" applyFont="1" applyBorder="1" applyAlignment="1">
      <alignment horizontal="center" vertical="center" wrapText="1"/>
    </xf>
    <xf numFmtId="0" fontId="7" fillId="2" borderId="33" xfId="0" applyFont="1" applyFill="1" applyBorder="1" applyAlignment="1">
      <alignment horizontal="left" vertical="center" wrapText="1"/>
    </xf>
    <xf numFmtId="167" fontId="7" fillId="0" borderId="46" xfId="0" applyNumberFormat="1" applyFont="1" applyBorder="1" applyAlignment="1">
      <alignment horizontal="left" vertical="center" wrapText="1"/>
    </xf>
    <xf numFmtId="0" fontId="1" fillId="2" borderId="67" xfId="0" applyFont="1" applyFill="1" applyBorder="1" applyAlignment="1">
      <alignment vertical="center" wrapText="1"/>
    </xf>
    <xf numFmtId="167" fontId="7" fillId="0" borderId="37" xfId="0" applyNumberFormat="1" applyFont="1" applyBorder="1" applyAlignment="1">
      <alignment horizontal="left" vertical="center" wrapText="1"/>
    </xf>
    <xf numFmtId="167" fontId="7" fillId="0" borderId="37" xfId="0" applyNumberFormat="1" applyFont="1" applyBorder="1" applyAlignment="1">
      <alignment horizontal="center" vertical="center" wrapText="1"/>
    </xf>
    <xf numFmtId="167" fontId="7" fillId="0" borderId="63" xfId="0" applyNumberFormat="1" applyFont="1" applyBorder="1" applyAlignment="1">
      <alignment horizontal="left" vertical="center" wrapText="1"/>
    </xf>
    <xf numFmtId="167" fontId="7" fillId="0" borderId="63" xfId="0" applyNumberFormat="1" applyFont="1" applyBorder="1" applyAlignment="1">
      <alignment horizontal="center" vertical="center" wrapText="1"/>
    </xf>
    <xf numFmtId="0" fontId="4" fillId="14"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7" fillId="0" borderId="37" xfId="0" applyFont="1" applyBorder="1" applyAlignment="1">
      <alignment horizontal="left" vertical="center" wrapText="1"/>
    </xf>
    <xf numFmtId="0" fontId="7" fillId="0" borderId="63" xfId="0" applyFont="1" applyBorder="1" applyAlignment="1">
      <alignment horizontal="left" vertical="center" wrapText="1"/>
    </xf>
    <xf numFmtId="0" fontId="7" fillId="2" borderId="29" xfId="0" applyFont="1" applyFill="1" applyBorder="1" applyAlignment="1">
      <alignment horizontal="left" vertical="center" wrapText="1"/>
    </xf>
    <xf numFmtId="17" fontId="7" fillId="0" borderId="37"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left" vertical="center" wrapText="1"/>
    </xf>
    <xf numFmtId="1" fontId="7" fillId="2" borderId="1" xfId="0" applyNumberFormat="1" applyFont="1" applyFill="1" applyBorder="1" applyAlignment="1">
      <alignment horizontal="left" vertical="center" wrapText="1"/>
    </xf>
    <xf numFmtId="17"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4" fillId="14" borderId="29" xfId="0" applyFont="1" applyFill="1" applyBorder="1" applyAlignment="1">
      <alignment vertical="center" wrapText="1"/>
    </xf>
    <xf numFmtId="0" fontId="7" fillId="0" borderId="62" xfId="0" applyFont="1" applyBorder="1" applyAlignment="1">
      <alignment vertical="center" wrapText="1"/>
    </xf>
    <xf numFmtId="0" fontId="7" fillId="0" borderId="62" xfId="0" applyFont="1" applyBorder="1" applyAlignment="1">
      <alignment horizontal="left" vertical="center" wrapText="1"/>
    </xf>
    <xf numFmtId="1" fontId="7" fillId="2" borderId="29" xfId="0" applyNumberFormat="1" applyFont="1" applyFill="1" applyBorder="1" applyAlignment="1">
      <alignment horizontal="left" vertical="center" wrapText="1"/>
    </xf>
    <xf numFmtId="167" fontId="7" fillId="0" borderId="62" xfId="0" applyNumberFormat="1" applyFont="1" applyBorder="1" applyAlignment="1">
      <alignment horizontal="center" vertical="center" wrapText="1"/>
    </xf>
    <xf numFmtId="167" fontId="7" fillId="0" borderId="69" xfId="0" applyNumberFormat="1" applyFont="1" applyBorder="1" applyAlignment="1">
      <alignment horizontal="center" vertical="center" wrapText="1"/>
    </xf>
    <xf numFmtId="0" fontId="7" fillId="0" borderId="62" xfId="0" applyFont="1" applyBorder="1" applyAlignment="1">
      <alignment vertical="center" wrapText="1"/>
    </xf>
    <xf numFmtId="0" fontId="7" fillId="0" borderId="42" xfId="0" applyFont="1" applyBorder="1" applyAlignment="1">
      <alignment horizontal="left" vertical="center" wrapText="1"/>
    </xf>
    <xf numFmtId="0" fontId="4" fillId="20" borderId="1" xfId="0" applyFont="1" applyFill="1" applyBorder="1" applyAlignment="1">
      <alignment vertical="center" wrapText="1"/>
    </xf>
    <xf numFmtId="0" fontId="7" fillId="2" borderId="1" xfId="0" applyFont="1" applyFill="1" applyBorder="1" applyAlignment="1">
      <alignment horizontal="center" vertical="center" wrapText="1"/>
    </xf>
    <xf numFmtId="167" fontId="7" fillId="2" borderId="1" xfId="0" applyNumberFormat="1" applyFont="1" applyFill="1" applyBorder="1" applyAlignment="1">
      <alignment horizontal="left" vertical="center" wrapText="1"/>
    </xf>
    <xf numFmtId="0" fontId="7" fillId="2" borderId="1" xfId="0" applyFont="1" applyFill="1" applyBorder="1" applyAlignment="1">
      <alignment vertical="center" wrapText="1"/>
    </xf>
    <xf numFmtId="167" fontId="7" fillId="2" borderId="1" xfId="0" applyNumberFormat="1" applyFont="1" applyFill="1" applyBorder="1" applyAlignment="1">
      <alignment horizontal="center" vertical="center" wrapText="1"/>
    </xf>
    <xf numFmtId="167" fontId="7" fillId="2" borderId="1" xfId="0" applyNumberFormat="1" applyFont="1" applyFill="1" applyBorder="1" applyAlignment="1">
      <alignment horizontal="left" vertical="center" wrapText="1"/>
    </xf>
    <xf numFmtId="0" fontId="4" fillId="20" borderId="45" xfId="0" applyFont="1" applyFill="1" applyBorder="1" applyAlignment="1">
      <alignment vertical="center" wrapText="1"/>
    </xf>
    <xf numFmtId="0" fontId="7" fillId="2" borderId="45" xfId="0" applyFont="1" applyFill="1" applyBorder="1" applyAlignment="1">
      <alignment horizontal="left" vertical="center" wrapText="1"/>
    </xf>
    <xf numFmtId="0" fontId="7" fillId="2" borderId="45" xfId="0" applyFont="1" applyFill="1" applyBorder="1" applyAlignment="1">
      <alignment horizontal="center" vertical="center" wrapText="1"/>
    </xf>
    <xf numFmtId="167" fontId="7" fillId="2" borderId="45" xfId="0" applyNumberFormat="1" applyFont="1" applyFill="1" applyBorder="1" applyAlignment="1">
      <alignment horizontal="left" vertical="center" wrapText="1"/>
    </xf>
    <xf numFmtId="17" fontId="7" fillId="2" borderId="45" xfId="0" applyNumberFormat="1" applyFont="1" applyFill="1" applyBorder="1" applyAlignment="1">
      <alignment horizontal="center" vertical="center" wrapText="1"/>
    </xf>
    <xf numFmtId="0" fontId="7" fillId="2" borderId="45" xfId="0" applyFont="1" applyFill="1" applyBorder="1" applyAlignment="1">
      <alignment vertical="center" wrapText="1"/>
    </xf>
    <xf numFmtId="167" fontId="7" fillId="2" borderId="45" xfId="0" applyNumberFormat="1" applyFont="1" applyFill="1" applyBorder="1" applyAlignment="1">
      <alignment horizontal="center" vertical="center" wrapText="1"/>
    </xf>
    <xf numFmtId="167" fontId="7" fillId="2" borderId="45" xfId="0" applyNumberFormat="1" applyFont="1" applyFill="1" applyBorder="1" applyAlignment="1">
      <alignment horizontal="left" vertical="center" wrapText="1"/>
    </xf>
    <xf numFmtId="0" fontId="4" fillId="12" borderId="27" xfId="0" applyFont="1" applyFill="1" applyBorder="1" applyAlignment="1">
      <alignment horizontal="center" vertical="center" wrapText="1"/>
    </xf>
    <xf numFmtId="0" fontId="1" fillId="0" borderId="69" xfId="0" applyFont="1" applyBorder="1" applyAlignment="1">
      <alignment horizontal="center" vertical="center" wrapText="1"/>
    </xf>
    <xf numFmtId="1" fontId="7" fillId="0" borderId="70" xfId="0" applyNumberFormat="1" applyFont="1" applyBorder="1" applyAlignment="1">
      <alignment horizontal="left" vertical="center" wrapText="1"/>
    </xf>
    <xf numFmtId="49" fontId="7" fillId="0" borderId="37" xfId="0" applyNumberFormat="1" applyFont="1" applyBorder="1" applyAlignment="1">
      <alignment horizontal="left" vertical="center" wrapText="1"/>
    </xf>
    <xf numFmtId="0" fontId="7" fillId="0" borderId="37" xfId="0" applyFont="1" applyBorder="1" applyAlignment="1">
      <alignment horizontal="left" vertical="center" wrapText="1"/>
    </xf>
    <xf numFmtId="0" fontId="1" fillId="0" borderId="64" xfId="0" applyFont="1" applyBorder="1" applyAlignment="1">
      <alignment horizontal="center" vertical="center" wrapText="1"/>
    </xf>
    <xf numFmtId="167" fontId="7" fillId="0" borderId="44" xfId="0" applyNumberFormat="1" applyFont="1" applyBorder="1" applyAlignment="1">
      <alignment horizontal="left" vertical="center" wrapText="1"/>
    </xf>
    <xf numFmtId="167" fontId="7" fillId="0" borderId="64" xfId="0" applyNumberFormat="1" applyFont="1" applyBorder="1" applyAlignment="1">
      <alignment horizontal="left" vertical="center" wrapText="1"/>
    </xf>
    <xf numFmtId="1" fontId="1" fillId="15" borderId="26" xfId="0" applyNumberFormat="1" applyFont="1" applyFill="1" applyBorder="1" applyAlignment="1">
      <alignment horizontal="center" vertical="center" wrapText="1"/>
    </xf>
    <xf numFmtId="1" fontId="7" fillId="0" borderId="44" xfId="0" applyNumberFormat="1" applyFont="1" applyBorder="1" applyAlignment="1">
      <alignment horizontal="left" vertical="center" wrapText="1"/>
    </xf>
    <xf numFmtId="17" fontId="7" fillId="0" borderId="44" xfId="0" applyNumberFormat="1" applyFont="1" applyBorder="1" applyAlignment="1">
      <alignment horizontal="center" vertical="center" wrapText="1"/>
    </xf>
    <xf numFmtId="167" fontId="7" fillId="0" borderId="44" xfId="0" applyNumberFormat="1" applyFont="1" applyBorder="1" applyAlignment="1">
      <alignment horizontal="left" vertical="center" wrapText="1"/>
    </xf>
    <xf numFmtId="0" fontId="1" fillId="0" borderId="1" xfId="0" applyFont="1" applyBorder="1" applyAlignment="1">
      <alignment vertical="center" wrapText="1"/>
    </xf>
    <xf numFmtId="0" fontId="1" fillId="0" borderId="71" xfId="0" applyFont="1" applyBorder="1" applyAlignment="1">
      <alignment vertical="center" wrapText="1"/>
    </xf>
    <xf numFmtId="0" fontId="7" fillId="0" borderId="36" xfId="0" applyFont="1" applyBorder="1" applyAlignment="1">
      <alignment vertical="center" wrapText="1"/>
    </xf>
    <xf numFmtId="49" fontId="7" fillId="0" borderId="36" xfId="0" applyNumberFormat="1" applyFont="1" applyBorder="1" applyAlignment="1">
      <alignment horizontal="center" vertical="center" wrapText="1"/>
    </xf>
    <xf numFmtId="49" fontId="7" fillId="0" borderId="37" xfId="0" applyNumberFormat="1" applyFont="1" applyBorder="1" applyAlignment="1">
      <alignment horizontal="center" vertical="center" wrapText="1"/>
    </xf>
    <xf numFmtId="0" fontId="1" fillId="0" borderId="44" xfId="0" applyFont="1" applyBorder="1" applyAlignment="1">
      <alignment vertical="center"/>
    </xf>
    <xf numFmtId="1" fontId="7" fillId="0" borderId="41" xfId="0" applyNumberFormat="1" applyFont="1" applyBorder="1" applyAlignment="1">
      <alignment vertical="center" wrapText="1"/>
    </xf>
    <xf numFmtId="0" fontId="8" fillId="0" borderId="1" xfId="0" applyFont="1" applyBorder="1" applyAlignment="1">
      <alignment vertical="center" wrapText="1"/>
    </xf>
    <xf numFmtId="167" fontId="7" fillId="0" borderId="64" xfId="0" applyNumberFormat="1" applyFont="1" applyBorder="1" applyAlignment="1">
      <alignment horizontal="center" vertical="center" wrapText="1"/>
    </xf>
    <xf numFmtId="1" fontId="1" fillId="0" borderId="44" xfId="0" applyNumberFormat="1" applyFont="1" applyBorder="1" applyAlignment="1">
      <alignment horizontal="center" vertical="center" wrapText="1"/>
    </xf>
    <xf numFmtId="0" fontId="7" fillId="0" borderId="44" xfId="0" applyFont="1" applyBorder="1" applyAlignment="1">
      <alignment horizontal="center" vertical="center" wrapText="1"/>
    </xf>
    <xf numFmtId="0" fontId="4" fillId="14" borderId="25" xfId="0" applyFont="1" applyFill="1" applyBorder="1" applyAlignment="1">
      <alignment horizontal="left" vertical="center" wrapText="1"/>
    </xf>
    <xf numFmtId="0" fontId="7" fillId="0" borderId="68" xfId="0" applyFont="1" applyBorder="1" applyAlignment="1">
      <alignment horizontal="left" vertical="center" wrapText="1"/>
    </xf>
    <xf numFmtId="0" fontId="7" fillId="0" borderId="68" xfId="0" applyFont="1" applyBorder="1" applyAlignment="1">
      <alignment horizontal="left" vertical="center" wrapText="1"/>
    </xf>
    <xf numFmtId="0" fontId="1" fillId="0" borderId="42" xfId="0" applyFont="1" applyBorder="1" applyAlignment="1">
      <alignment horizontal="center" vertical="center" wrapText="1"/>
    </xf>
    <xf numFmtId="0" fontId="7" fillId="0" borderId="68" xfId="0" applyFont="1" applyBorder="1" applyAlignment="1">
      <alignment horizontal="center" vertical="center" wrapText="1"/>
    </xf>
    <xf numFmtId="0" fontId="4" fillId="14" borderId="73" xfId="0" applyFont="1" applyFill="1" applyBorder="1" applyAlignment="1">
      <alignment vertical="center" wrapText="1"/>
    </xf>
    <xf numFmtId="0" fontId="4" fillId="14" borderId="26" xfId="0" applyFont="1" applyFill="1" applyBorder="1" applyAlignment="1">
      <alignment horizontal="left" vertical="center" wrapText="1"/>
    </xf>
    <xf numFmtId="167" fontId="7" fillId="0" borderId="62" xfId="0" applyNumberFormat="1" applyFont="1" applyBorder="1" applyAlignment="1">
      <alignment horizontal="left" vertical="center" wrapText="1"/>
    </xf>
    <xf numFmtId="0" fontId="7" fillId="0" borderId="74" xfId="0" applyFont="1" applyBorder="1" applyAlignment="1">
      <alignment horizontal="center" vertical="center" wrapText="1"/>
    </xf>
    <xf numFmtId="0" fontId="7" fillId="0" borderId="64" xfId="0" applyFont="1" applyBorder="1" applyAlignment="1">
      <alignment horizontal="center" vertical="center" wrapText="1"/>
    </xf>
    <xf numFmtId="167" fontId="7" fillId="0" borderId="68" xfId="0" applyNumberFormat="1" applyFont="1" applyBorder="1" applyAlignment="1">
      <alignment horizontal="left" vertical="center" wrapText="1"/>
    </xf>
    <xf numFmtId="167" fontId="7" fillId="0" borderId="1" xfId="0" applyNumberFormat="1" applyFont="1" applyBorder="1" applyAlignment="1">
      <alignment horizontal="center" vertical="center" wrapText="1"/>
    </xf>
    <xf numFmtId="167" fontId="7" fillId="0" borderId="68" xfId="0" applyNumberFormat="1" applyFont="1" applyBorder="1" applyAlignment="1">
      <alignment horizontal="center" vertical="center" wrapText="1"/>
    </xf>
    <xf numFmtId="0" fontId="4" fillId="14" borderId="34" xfId="0" applyFont="1" applyFill="1" applyBorder="1" applyAlignment="1">
      <alignment vertical="center" wrapText="1"/>
    </xf>
    <xf numFmtId="0" fontId="7" fillId="0" borderId="46" xfId="0" applyFont="1" applyBorder="1" applyAlignment="1">
      <alignment vertical="center" wrapText="1"/>
    </xf>
    <xf numFmtId="167" fontId="7" fillId="0" borderId="15" xfId="0" applyNumberFormat="1" applyFont="1" applyBorder="1" applyAlignment="1">
      <alignment horizontal="left" vertical="center" wrapText="1"/>
    </xf>
    <xf numFmtId="167" fontId="7" fillId="0" borderId="15" xfId="0" applyNumberFormat="1" applyFont="1" applyBorder="1" applyAlignment="1">
      <alignment horizontal="center" vertical="center" wrapText="1"/>
    </xf>
    <xf numFmtId="167" fontId="7" fillId="0" borderId="75" xfId="0" applyNumberFormat="1" applyFont="1" applyBorder="1" applyAlignment="1">
      <alignment horizontal="center" vertical="center" wrapText="1"/>
    </xf>
    <xf numFmtId="167" fontId="7" fillId="0" borderId="46" xfId="0" applyNumberFormat="1" applyFont="1" applyBorder="1" applyAlignment="1">
      <alignment horizontal="left" vertical="center" wrapText="1"/>
    </xf>
    <xf numFmtId="0" fontId="4" fillId="20" borderId="12"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1" fillId="0" borderId="37" xfId="0" applyFont="1" applyBorder="1" applyAlignment="1">
      <alignment vertical="center" wrapText="1"/>
    </xf>
    <xf numFmtId="0" fontId="7" fillId="0" borderId="37" xfId="0" applyFont="1" applyBorder="1" applyAlignment="1">
      <alignment vertical="center" wrapText="1"/>
    </xf>
    <xf numFmtId="0" fontId="9" fillId="0" borderId="0" xfId="0" applyFont="1"/>
    <xf numFmtId="0" fontId="11" fillId="21" borderId="76"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xf numFmtId="0" fontId="11" fillId="0" borderId="77" xfId="0" applyFont="1" applyBorder="1" applyAlignment="1">
      <alignment horizontal="center" vertical="center" wrapText="1"/>
    </xf>
    <xf numFmtId="0" fontId="11" fillId="0" borderId="17" xfId="0" applyFont="1" applyBorder="1" applyAlignment="1">
      <alignment horizontal="center" vertical="center" wrapText="1"/>
    </xf>
    <xf numFmtId="0" fontId="11" fillId="18" borderId="78"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4" borderId="79" xfId="0" applyFont="1" applyFill="1" applyBorder="1" applyAlignment="1">
      <alignment horizontal="center" vertical="center" wrapText="1"/>
    </xf>
    <xf numFmtId="0" fontId="11" fillId="0" borderId="81" xfId="0" applyFont="1" applyBorder="1" applyAlignment="1">
      <alignment horizontal="center" vertical="center" wrapText="1"/>
    </xf>
    <xf numFmtId="0" fontId="11" fillId="0" borderId="48" xfId="0" applyFont="1" applyBorder="1" applyAlignment="1">
      <alignment horizontal="center" vertical="center" wrapText="1"/>
    </xf>
    <xf numFmtId="0" fontId="11" fillId="18" borderId="82"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4" borderId="49" xfId="0" applyFont="1" applyFill="1" applyBorder="1" applyAlignment="1">
      <alignment horizontal="center" vertical="center" wrapText="1"/>
    </xf>
    <xf numFmtId="0" fontId="7" fillId="0" borderId="0" xfId="0" applyFont="1"/>
    <xf numFmtId="0" fontId="11" fillId="0" borderId="83" xfId="0" applyFont="1" applyBorder="1" applyAlignment="1">
      <alignment horizontal="center" vertical="center" wrapText="1"/>
    </xf>
    <xf numFmtId="0" fontId="11" fillId="0" borderId="84" xfId="0" applyFont="1" applyBorder="1" applyAlignment="1">
      <alignment horizontal="center" vertical="center" wrapText="1"/>
    </xf>
    <xf numFmtId="0" fontId="11" fillId="3" borderId="85" xfId="0" applyFont="1" applyFill="1" applyBorder="1" applyAlignment="1">
      <alignment horizontal="center" vertical="center" wrapText="1"/>
    </xf>
    <xf numFmtId="0" fontId="11" fillId="18" borderId="26"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31" xfId="0" applyFont="1" applyBorder="1" applyAlignment="1">
      <alignment horizontal="center" vertical="center" wrapText="1"/>
    </xf>
    <xf numFmtId="0" fontId="11" fillId="21" borderId="86" xfId="0" applyFont="1" applyFill="1" applyBorder="1" applyAlignment="1">
      <alignment horizontal="center" vertical="center" wrapText="1"/>
    </xf>
    <xf numFmtId="0" fontId="11" fillId="0" borderId="87" xfId="0" applyFont="1" applyBorder="1" applyAlignment="1">
      <alignment horizontal="center" vertical="center" wrapText="1"/>
    </xf>
    <xf numFmtId="0" fontId="11" fillId="0" borderId="60" xfId="0" applyFont="1" applyBorder="1" applyAlignment="1">
      <alignment horizontal="center" vertical="center" wrapText="1"/>
    </xf>
    <xf numFmtId="0" fontId="11" fillId="0" borderId="23" xfId="0" applyFont="1" applyBorder="1" applyAlignment="1">
      <alignment horizontal="center" vertical="center" wrapText="1"/>
    </xf>
    <xf numFmtId="0" fontId="9" fillId="0" borderId="88" xfId="0" applyFont="1" applyBorder="1"/>
    <xf numFmtId="0" fontId="7" fillId="0" borderId="88" xfId="0" applyFont="1" applyBorder="1"/>
    <xf numFmtId="0" fontId="9" fillId="0" borderId="15" xfId="0" applyFont="1" applyBorder="1"/>
    <xf numFmtId="0" fontId="10" fillId="0" borderId="0" xfId="0" applyFont="1" applyAlignment="1">
      <alignment vertical="center"/>
    </xf>
    <xf numFmtId="0" fontId="13" fillId="0" borderId="76" xfId="0" applyFont="1" applyBorder="1" applyAlignment="1">
      <alignment horizontal="center" vertical="center" wrapText="1"/>
    </xf>
    <xf numFmtId="0" fontId="13" fillId="0" borderId="6" xfId="0" applyFont="1" applyBorder="1" applyAlignment="1">
      <alignment horizontal="center" vertical="center" wrapText="1"/>
    </xf>
    <xf numFmtId="0" fontId="15" fillId="4" borderId="76" xfId="0" applyFont="1" applyFill="1" applyBorder="1" applyAlignment="1">
      <alignment horizontal="center" vertical="center"/>
    </xf>
    <xf numFmtId="0" fontId="17" fillId="0" borderId="90" xfId="0" applyFont="1" applyBorder="1" applyAlignment="1">
      <alignment horizontal="center" vertical="center" wrapText="1"/>
    </xf>
    <xf numFmtId="0" fontId="17" fillId="0" borderId="16" xfId="0" applyFont="1" applyBorder="1" applyAlignment="1">
      <alignment horizontal="center" vertical="center" wrapText="1"/>
    </xf>
    <xf numFmtId="0" fontId="15" fillId="22" borderId="91" xfId="0" applyFont="1" applyFill="1" applyBorder="1" applyAlignment="1">
      <alignment horizontal="center" vertical="center"/>
    </xf>
    <xf numFmtId="0" fontId="15" fillId="3" borderId="91" xfId="0" applyFont="1" applyFill="1" applyBorder="1" applyAlignment="1">
      <alignment horizontal="center" vertical="center"/>
    </xf>
    <xf numFmtId="0" fontId="18" fillId="0" borderId="90"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5" fillId="0" borderId="7" xfId="0" applyFont="1" applyBorder="1" applyAlignment="1">
      <alignment horizontal="center"/>
    </xf>
    <xf numFmtId="0" fontId="15" fillId="0" borderId="4" xfId="0" applyFont="1" applyBorder="1" applyAlignment="1">
      <alignment horizontal="center"/>
    </xf>
    <xf numFmtId="0" fontId="15" fillId="0" borderId="89" xfId="0" applyFont="1" applyBorder="1" applyAlignment="1">
      <alignment horizontal="center"/>
    </xf>
    <xf numFmtId="9" fontId="16" fillId="0" borderId="93" xfId="0" applyNumberFormat="1" applyFont="1" applyBorder="1" applyAlignment="1">
      <alignment horizontal="center"/>
    </xf>
    <xf numFmtId="0" fontId="16" fillId="0" borderId="18" xfId="0" applyFont="1" applyBorder="1" applyAlignment="1">
      <alignment horizontal="center"/>
    </xf>
    <xf numFmtId="0" fontId="16" fillId="0" borderId="17" xfId="0" applyFont="1" applyBorder="1" applyAlignment="1">
      <alignment horizontal="center"/>
    </xf>
    <xf numFmtId="0" fontId="16" fillId="0" borderId="93" xfId="0" applyFont="1" applyBorder="1" applyAlignment="1">
      <alignment horizontal="center"/>
    </xf>
    <xf numFmtId="9" fontId="16" fillId="0" borderId="81" xfId="0" applyNumberFormat="1" applyFont="1" applyBorder="1" applyAlignment="1">
      <alignment horizontal="center"/>
    </xf>
    <xf numFmtId="0" fontId="16" fillId="0" borderId="50" xfId="0" applyFont="1" applyBorder="1" applyAlignment="1">
      <alignment horizontal="center"/>
    </xf>
    <xf numFmtId="0" fontId="16" fillId="0" borderId="81" xfId="0" applyFont="1" applyBorder="1" applyAlignment="1">
      <alignment horizontal="center"/>
    </xf>
    <xf numFmtId="0" fontId="16" fillId="0" borderId="77" xfId="0" applyFont="1" applyBorder="1" applyAlignment="1">
      <alignment horizontal="center"/>
    </xf>
    <xf numFmtId="9" fontId="16" fillId="0" borderId="94" xfId="0" applyNumberFormat="1" applyFont="1" applyBorder="1" applyAlignment="1">
      <alignment horizontal="center"/>
    </xf>
    <xf numFmtId="0" fontId="16" fillId="0" borderId="95" xfId="0" applyFont="1" applyBorder="1" applyAlignment="1">
      <alignment horizontal="center"/>
    </xf>
    <xf numFmtId="0" fontId="16" fillId="0" borderId="83" xfId="0" applyFont="1" applyBorder="1" applyAlignment="1">
      <alignment horizontal="center"/>
    </xf>
    <xf numFmtId="9" fontId="15" fillId="0" borderId="89" xfId="0" applyNumberFormat="1" applyFont="1" applyBorder="1" applyAlignment="1">
      <alignment horizontal="center"/>
    </xf>
    <xf numFmtId="0" fontId="16" fillId="0" borderId="9" xfId="0" applyFont="1" applyBorder="1" applyAlignment="1">
      <alignment horizontal="center"/>
    </xf>
    <xf numFmtId="0" fontId="16" fillId="0" borderId="43" xfId="0" applyFont="1" applyBorder="1" applyAlignment="1">
      <alignment horizontal="center"/>
    </xf>
    <xf numFmtId="9" fontId="16" fillId="0" borderId="89" xfId="0" applyNumberFormat="1" applyFont="1" applyBorder="1" applyAlignment="1">
      <alignment horizontal="center" vertical="center"/>
    </xf>
    <xf numFmtId="0" fontId="15" fillId="0" borderId="76" xfId="0" applyFont="1" applyBorder="1"/>
    <xf numFmtId="9" fontId="16" fillId="0" borderId="5" xfId="0" applyNumberFormat="1" applyFont="1" applyBorder="1" applyAlignment="1">
      <alignment vertical="center"/>
    </xf>
    <xf numFmtId="0" fontId="16" fillId="0" borderId="5" xfId="0" applyFont="1" applyBorder="1"/>
    <xf numFmtId="9" fontId="15" fillId="0" borderId="6" xfId="0" applyNumberFormat="1" applyFont="1" applyBorder="1" applyAlignment="1">
      <alignment horizontal="center" vertical="center"/>
    </xf>
    <xf numFmtId="0" fontId="0" fillId="0" borderId="0" xfId="0" applyFont="1" applyAlignment="1"/>
    <xf numFmtId="0" fontId="0" fillId="0" borderId="0" xfId="0" applyFont="1" applyAlignment="1"/>
    <xf numFmtId="0" fontId="3" fillId="0" borderId="67" xfId="0" applyFont="1" applyBorder="1"/>
    <xf numFmtId="0" fontId="4" fillId="8" borderId="69" xfId="0" applyFont="1" applyFill="1" applyBorder="1" applyAlignment="1">
      <alignment horizontal="center" vertical="center" wrapText="1"/>
    </xf>
    <xf numFmtId="0" fontId="3" fillId="0" borderId="67" xfId="0" applyFont="1" applyBorder="1"/>
    <xf numFmtId="0" fontId="0" fillId="0" borderId="0" xfId="0" applyFont="1" applyAlignment="1"/>
    <xf numFmtId="1" fontId="22" fillId="0" borderId="70" xfId="0" applyNumberFormat="1" applyFont="1" applyBorder="1" applyAlignment="1">
      <alignment horizontal="center" vertical="center" wrapText="1"/>
    </xf>
    <xf numFmtId="1" fontId="22" fillId="0" borderId="1" xfId="0" applyNumberFormat="1" applyFont="1" applyBorder="1" applyAlignment="1">
      <alignment horizontal="center" vertical="center" wrapText="1"/>
    </xf>
    <xf numFmtId="1" fontId="22" fillId="0" borderId="45" xfId="0" applyNumberFormat="1" applyFont="1" applyBorder="1" applyAlignment="1">
      <alignment horizontal="center" vertical="center" wrapText="1"/>
    </xf>
    <xf numFmtId="0" fontId="1" fillId="8" borderId="96" xfId="0" applyFont="1" applyFill="1" applyBorder="1" applyAlignment="1">
      <alignment horizontal="center" vertical="center" wrapText="1"/>
    </xf>
    <xf numFmtId="0" fontId="4" fillId="8" borderId="97" xfId="0" applyFont="1" applyFill="1" applyBorder="1" applyAlignment="1">
      <alignment horizontal="center" vertical="center" wrapText="1"/>
    </xf>
    <xf numFmtId="0" fontId="1" fillId="0" borderId="67" xfId="0" applyFont="1" applyBorder="1" applyAlignment="1">
      <alignment vertical="center"/>
    </xf>
    <xf numFmtId="0" fontId="0" fillId="0" borderId="67" xfId="0" applyFont="1" applyBorder="1" applyAlignment="1"/>
    <xf numFmtId="1" fontId="22" fillId="0" borderId="67" xfId="0" applyNumberFormat="1" applyFont="1" applyBorder="1" applyAlignment="1">
      <alignment horizontal="center" vertical="center" wrapText="1"/>
    </xf>
    <xf numFmtId="1" fontId="7" fillId="0" borderId="67" xfId="0" applyNumberFormat="1" applyFont="1" applyBorder="1" applyAlignment="1">
      <alignment horizontal="left" vertical="center" wrapText="1"/>
    </xf>
    <xf numFmtId="1" fontId="22" fillId="0" borderId="98" xfId="0" applyNumberFormat="1" applyFont="1" applyBorder="1" applyAlignment="1">
      <alignment horizontal="center" vertical="center" wrapText="1"/>
    </xf>
    <xf numFmtId="1" fontId="7" fillId="0" borderId="98" xfId="0" applyNumberFormat="1" applyFont="1" applyBorder="1" applyAlignment="1">
      <alignment horizontal="left" vertical="center" wrapText="1"/>
    </xf>
    <xf numFmtId="1" fontId="7" fillId="0" borderId="47" xfId="0" applyNumberFormat="1" applyFont="1" applyBorder="1" applyAlignment="1">
      <alignment horizontal="left" vertical="center" wrapText="1"/>
    </xf>
    <xf numFmtId="1" fontId="7" fillId="0" borderId="68" xfId="0" applyNumberFormat="1" applyFont="1" applyBorder="1" applyAlignment="1">
      <alignment horizontal="left" vertical="center" wrapText="1"/>
    </xf>
    <xf numFmtId="1" fontId="7" fillId="0" borderId="74" xfId="0" applyNumberFormat="1" applyFont="1" applyBorder="1" applyAlignment="1">
      <alignment horizontal="left" vertical="center" wrapText="1"/>
    </xf>
    <xf numFmtId="1" fontId="7" fillId="0" borderId="65" xfId="0" applyNumberFormat="1" applyFont="1" applyBorder="1" applyAlignment="1">
      <alignment horizontal="left" vertical="center" wrapText="1"/>
    </xf>
    <xf numFmtId="1" fontId="7" fillId="0" borderId="15" xfId="0" applyNumberFormat="1" applyFont="1" applyBorder="1" applyAlignment="1">
      <alignment horizontal="left" vertical="center" wrapText="1"/>
    </xf>
    <xf numFmtId="1" fontId="22" fillId="0" borderId="112" xfId="0" applyNumberFormat="1" applyFont="1" applyBorder="1" applyAlignment="1">
      <alignment horizontal="center" vertical="center" wrapText="1"/>
    </xf>
    <xf numFmtId="1" fontId="22" fillId="0" borderId="113" xfId="0" applyNumberFormat="1" applyFont="1" applyBorder="1" applyAlignment="1">
      <alignment horizontal="center" vertical="center" wrapText="1"/>
    </xf>
    <xf numFmtId="1" fontId="22" fillId="0" borderId="114" xfId="0" applyNumberFormat="1" applyFont="1" applyBorder="1" applyAlignment="1">
      <alignment horizontal="center" vertical="center" wrapText="1"/>
    </xf>
    <xf numFmtId="1" fontId="7" fillId="0" borderId="115" xfId="0" applyNumberFormat="1" applyFont="1" applyBorder="1" applyAlignment="1">
      <alignment horizontal="left" vertical="center" wrapText="1"/>
    </xf>
    <xf numFmtId="1" fontId="7" fillId="0" borderId="64" xfId="0" applyNumberFormat="1" applyFont="1" applyBorder="1" applyAlignment="1">
      <alignment horizontal="left" vertical="center" wrapText="1"/>
    </xf>
    <xf numFmtId="1" fontId="22" fillId="0" borderId="114" xfId="0" applyNumberFormat="1" applyFont="1" applyFill="1" applyBorder="1" applyAlignment="1">
      <alignment horizontal="center" vertical="center" wrapText="1"/>
    </xf>
    <xf numFmtId="167" fontId="4" fillId="13" borderId="46" xfId="0" applyNumberFormat="1" applyFont="1" applyFill="1" applyBorder="1" applyAlignment="1">
      <alignment horizontal="center" vertical="center" wrapText="1"/>
    </xf>
    <xf numFmtId="167" fontId="4" fillId="13" borderId="75" xfId="0" applyNumberFormat="1" applyFont="1" applyFill="1" applyBorder="1" applyAlignment="1">
      <alignment horizontal="center" vertical="center" wrapText="1"/>
    </xf>
    <xf numFmtId="167" fontId="4" fillId="13" borderId="66" xfId="0" applyNumberFormat="1" applyFont="1" applyFill="1" applyBorder="1" applyAlignment="1">
      <alignment horizontal="center" vertical="center" wrapText="1"/>
    </xf>
    <xf numFmtId="0" fontId="11" fillId="0" borderId="67" xfId="0" applyFont="1" applyBorder="1" applyAlignment="1">
      <alignment horizontal="center" vertical="center" wrapText="1"/>
    </xf>
    <xf numFmtId="1" fontId="5" fillId="0" borderId="38" xfId="0" applyNumberFormat="1" applyFont="1" applyBorder="1" applyAlignment="1">
      <alignment horizontal="center" vertical="center" wrapText="1"/>
    </xf>
    <xf numFmtId="1" fontId="5" fillId="0" borderId="41" xfId="0" applyNumberFormat="1" applyFont="1" applyBorder="1" applyAlignment="1">
      <alignment horizontal="center" vertical="center" wrapText="1"/>
    </xf>
    <xf numFmtId="1" fontId="5" fillId="0" borderId="1" xfId="0" applyNumberFormat="1" applyFont="1" applyBorder="1" applyAlignment="1">
      <alignment horizontal="center" vertical="center" wrapText="1"/>
    </xf>
    <xf numFmtId="1" fontId="5" fillId="0" borderId="45" xfId="0" applyNumberFormat="1" applyFont="1" applyBorder="1" applyAlignment="1">
      <alignment horizontal="center" vertical="center" wrapText="1"/>
    </xf>
    <xf numFmtId="1" fontId="7" fillId="0" borderId="73" xfId="0" applyNumberFormat="1" applyFont="1" applyBorder="1" applyAlignment="1">
      <alignment horizontal="left" vertical="center" wrapText="1"/>
    </xf>
    <xf numFmtId="1" fontId="5" fillId="0" borderId="36" xfId="0" applyNumberFormat="1" applyFont="1" applyBorder="1" applyAlignment="1">
      <alignment horizontal="center" vertical="center" wrapText="1"/>
    </xf>
    <xf numFmtId="1" fontId="5" fillId="0" borderId="98" xfId="0" applyNumberFormat="1" applyFont="1" applyBorder="1" applyAlignment="1">
      <alignment horizontal="center" vertical="center" wrapText="1"/>
    </xf>
    <xf numFmtId="0" fontId="7" fillId="2" borderId="63" xfId="0" applyFont="1" applyFill="1" applyBorder="1" applyAlignment="1">
      <alignment horizontal="left" vertical="center" wrapText="1"/>
    </xf>
    <xf numFmtId="0" fontId="7" fillId="0" borderId="65" xfId="0" applyFont="1" applyBorder="1" applyAlignment="1">
      <alignment horizontal="left" vertical="center" wrapText="1"/>
    </xf>
    <xf numFmtId="0" fontId="7" fillId="0" borderId="69" xfId="0" applyFont="1" applyBorder="1" applyAlignment="1">
      <alignment horizontal="left" vertical="center" wrapText="1"/>
    </xf>
    <xf numFmtId="0" fontId="7" fillId="0" borderId="53" xfId="0" applyFont="1" applyBorder="1" applyAlignment="1">
      <alignment horizontal="left" vertical="center" wrapText="1"/>
    </xf>
    <xf numFmtId="1" fontId="7" fillId="0" borderId="59" xfId="0" applyNumberFormat="1" applyFont="1" applyBorder="1" applyAlignment="1">
      <alignment horizontal="left" vertical="center" wrapText="1"/>
    </xf>
    <xf numFmtId="1" fontId="5" fillId="0" borderId="44" xfId="0" applyNumberFormat="1" applyFont="1" applyBorder="1" applyAlignment="1">
      <alignment horizontal="center" vertical="center" wrapText="1"/>
    </xf>
    <xf numFmtId="1" fontId="5" fillId="0" borderId="123" xfId="0" applyNumberFormat="1" applyFont="1" applyBorder="1" applyAlignment="1">
      <alignment horizontal="center" vertical="center" wrapText="1"/>
    </xf>
    <xf numFmtId="1" fontId="5" fillId="0" borderId="124" xfId="0" applyNumberFormat="1" applyFont="1" applyBorder="1" applyAlignment="1">
      <alignment horizontal="center" vertical="center" wrapText="1"/>
    </xf>
    <xf numFmtId="1" fontId="5" fillId="0" borderId="143" xfId="0" applyNumberFormat="1" applyFont="1" applyFill="1" applyBorder="1" applyAlignment="1">
      <alignment horizontal="center" vertical="center" wrapText="1"/>
    </xf>
    <xf numFmtId="0" fontId="0" fillId="0" borderId="0" xfId="0" applyFont="1" applyAlignment="1"/>
    <xf numFmtId="0" fontId="1" fillId="0" borderId="46" xfId="0" applyFont="1" applyBorder="1" applyAlignment="1">
      <alignment horizontal="center" vertical="center" textRotation="90" wrapText="1"/>
    </xf>
    <xf numFmtId="0" fontId="1" fillId="0" borderId="116" xfId="0" applyFont="1" applyBorder="1" applyAlignment="1">
      <alignment horizontal="center" vertical="center" textRotation="90" wrapText="1"/>
    </xf>
    <xf numFmtId="0" fontId="1" fillId="2" borderId="37" xfId="0" applyFont="1" applyFill="1" applyBorder="1" applyAlignment="1">
      <alignment horizontal="center" vertical="center" textRotation="90" wrapText="1"/>
    </xf>
    <xf numFmtId="0" fontId="1" fillId="0" borderId="144" xfId="0" applyFont="1" applyBorder="1" applyAlignment="1">
      <alignment horizontal="center" vertical="center" textRotation="90" wrapText="1"/>
    </xf>
    <xf numFmtId="0" fontId="1" fillId="0" borderId="145" xfId="0" applyFont="1" applyBorder="1" applyAlignment="1">
      <alignment horizontal="center" vertical="center" textRotation="90" wrapText="1"/>
    </xf>
    <xf numFmtId="0" fontId="1" fillId="8" borderId="98" xfId="0" applyFont="1" applyFill="1" applyBorder="1" applyAlignment="1">
      <alignment horizontal="center" vertical="center" wrapText="1"/>
    </xf>
    <xf numFmtId="1" fontId="22" fillId="0" borderId="146" xfId="0" applyNumberFormat="1" applyFont="1" applyBorder="1" applyAlignment="1">
      <alignment horizontal="center" vertical="center" wrapText="1"/>
    </xf>
    <xf numFmtId="167" fontId="7" fillId="0" borderId="65" xfId="0" applyNumberFormat="1" applyFont="1" applyBorder="1" applyAlignment="1">
      <alignment horizontal="left" vertical="center" wrapText="1"/>
    </xf>
    <xf numFmtId="0" fontId="1" fillId="2" borderId="44" xfId="0" applyFont="1" applyFill="1" applyBorder="1" applyAlignment="1">
      <alignment horizontal="center" vertical="center" textRotation="90" wrapText="1"/>
    </xf>
    <xf numFmtId="0" fontId="4" fillId="14" borderId="44" xfId="0" applyFont="1" applyFill="1" applyBorder="1" applyAlignment="1">
      <alignment vertical="center" wrapText="1"/>
    </xf>
    <xf numFmtId="0" fontId="1" fillId="0" borderId="98" xfId="0" applyFont="1" applyBorder="1" applyAlignment="1">
      <alignment horizontal="center" vertical="center" wrapText="1"/>
    </xf>
    <xf numFmtId="0" fontId="4" fillId="14" borderId="98" xfId="0" applyFont="1" applyFill="1" applyBorder="1" applyAlignment="1">
      <alignment vertical="center" wrapText="1"/>
    </xf>
    <xf numFmtId="0" fontId="7" fillId="0" borderId="98" xfId="0" applyFont="1" applyBorder="1" applyAlignment="1">
      <alignment horizontal="left" vertical="center" wrapText="1"/>
    </xf>
    <xf numFmtId="0" fontId="1" fillId="0" borderId="148" xfId="0" applyFont="1" applyBorder="1" applyAlignment="1">
      <alignment horizontal="center" vertical="center" wrapText="1"/>
    </xf>
    <xf numFmtId="1" fontId="1" fillId="15" borderId="98" xfId="0" applyNumberFormat="1" applyFont="1" applyFill="1" applyBorder="1" applyAlignment="1">
      <alignment horizontal="center" vertical="center" wrapText="1"/>
    </xf>
    <xf numFmtId="1" fontId="7" fillId="0" borderId="108" xfId="0" applyNumberFormat="1" applyFont="1" applyBorder="1" applyAlignment="1">
      <alignment horizontal="left" vertical="center" wrapText="1"/>
    </xf>
    <xf numFmtId="1" fontId="1" fillId="0" borderId="98" xfId="0" applyNumberFormat="1" applyFont="1" applyBorder="1" applyAlignment="1">
      <alignment horizontal="center" vertical="center" wrapText="1"/>
    </xf>
    <xf numFmtId="167" fontId="7" fillId="0" borderId="98" xfId="0" applyNumberFormat="1" applyFont="1" applyBorder="1" applyAlignment="1">
      <alignment horizontal="left" vertical="center" wrapText="1"/>
    </xf>
    <xf numFmtId="17" fontId="7" fillId="0" borderId="98" xfId="0" applyNumberFormat="1" applyFont="1" applyBorder="1" applyAlignment="1">
      <alignment horizontal="center" vertical="center" wrapText="1"/>
    </xf>
    <xf numFmtId="167" fontId="7" fillId="0" borderId="108" xfId="0" applyNumberFormat="1" applyFont="1" applyBorder="1" applyAlignment="1">
      <alignment horizontal="left" vertical="center" wrapText="1"/>
    </xf>
    <xf numFmtId="0" fontId="4" fillId="14" borderId="37" xfId="0" applyFont="1" applyFill="1" applyBorder="1" applyAlignment="1">
      <alignment vertical="center" wrapText="1"/>
    </xf>
    <xf numFmtId="1" fontId="1" fillId="15" borderId="37" xfId="0" applyNumberFormat="1" applyFont="1" applyFill="1" applyBorder="1" applyAlignment="1">
      <alignment horizontal="center" vertical="center" wrapText="1"/>
    </xf>
    <xf numFmtId="1" fontId="1" fillId="15" borderId="44" xfId="0" applyNumberFormat="1" applyFont="1" applyFill="1" applyBorder="1" applyAlignment="1">
      <alignment horizontal="center" vertical="center" wrapText="1"/>
    </xf>
    <xf numFmtId="49" fontId="7" fillId="2" borderId="44" xfId="0" applyNumberFormat="1" applyFont="1" applyFill="1" applyBorder="1" applyAlignment="1">
      <alignment horizontal="left" vertical="center" wrapText="1"/>
    </xf>
    <xf numFmtId="0" fontId="4" fillId="14" borderId="37" xfId="0" applyFont="1" applyFill="1" applyBorder="1" applyAlignment="1">
      <alignment horizontal="left" vertical="center" wrapText="1"/>
    </xf>
    <xf numFmtId="0" fontId="7" fillId="2" borderId="37" xfId="0" applyFont="1" applyFill="1" applyBorder="1" applyAlignment="1">
      <alignment horizontal="left" vertical="center" wrapText="1"/>
    </xf>
    <xf numFmtId="0" fontId="7" fillId="2" borderId="70" xfId="0" applyFont="1" applyFill="1" applyBorder="1" applyAlignment="1">
      <alignment horizontal="left" vertical="center" wrapText="1"/>
    </xf>
    <xf numFmtId="167" fontId="7" fillId="0" borderId="98" xfId="0" applyNumberFormat="1" applyFont="1" applyBorder="1" applyAlignment="1">
      <alignment horizontal="center" vertical="center" wrapText="1"/>
    </xf>
    <xf numFmtId="1" fontId="5" fillId="0" borderId="37" xfId="0" applyNumberFormat="1" applyFont="1" applyBorder="1" applyAlignment="1">
      <alignment horizontal="center" vertical="center" wrapText="1"/>
    </xf>
    <xf numFmtId="0" fontId="4" fillId="8" borderId="148" xfId="0" applyFont="1" applyFill="1" applyBorder="1" applyAlignment="1">
      <alignment horizontal="center" vertical="center" wrapText="1"/>
    </xf>
    <xf numFmtId="0" fontId="4" fillId="8" borderId="150" xfId="0" applyFont="1" applyFill="1" applyBorder="1" applyAlignment="1">
      <alignment horizontal="center" vertical="center" wrapText="1"/>
    </xf>
    <xf numFmtId="0" fontId="1" fillId="8" borderId="152" xfId="0" applyFont="1" applyFill="1" applyBorder="1" applyAlignment="1">
      <alignment horizontal="center" vertical="center" wrapText="1"/>
    </xf>
    <xf numFmtId="0" fontId="1" fillId="0" borderId="98" xfId="0" applyFont="1" applyBorder="1" applyAlignment="1">
      <alignment horizontal="center" vertical="center" textRotation="90" wrapText="1"/>
    </xf>
    <xf numFmtId="0" fontId="4" fillId="17" borderId="98" xfId="0" applyFont="1" applyFill="1" applyBorder="1" applyAlignment="1">
      <alignment horizontal="center" vertical="center"/>
    </xf>
    <xf numFmtId="9" fontId="4" fillId="17" borderId="157" xfId="0" applyNumberFormat="1" applyFont="1" applyFill="1" applyBorder="1" applyAlignment="1">
      <alignment horizontal="center" vertical="center"/>
    </xf>
    <xf numFmtId="9" fontId="15" fillId="0" borderId="165" xfId="0" applyNumberFormat="1" applyFont="1" applyBorder="1" applyAlignment="1">
      <alignment horizontal="center" vertical="center"/>
    </xf>
    <xf numFmtId="1" fontId="7" fillId="0" borderId="70" xfId="0" applyNumberFormat="1" applyFont="1" applyBorder="1" applyAlignment="1">
      <alignment horizontal="center" vertical="center" wrapText="1"/>
    </xf>
    <xf numFmtId="167" fontId="7" fillId="0" borderId="65"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1" fillId="24" borderId="145" xfId="0" applyFont="1" applyFill="1" applyBorder="1" applyAlignment="1">
      <alignment horizontal="center" vertical="center" textRotation="90" wrapText="1"/>
    </xf>
    <xf numFmtId="167" fontId="7" fillId="0" borderId="116" xfId="0" applyNumberFormat="1" applyFont="1" applyBorder="1" applyAlignment="1">
      <alignment horizontal="left" vertical="center" wrapText="1"/>
    </xf>
    <xf numFmtId="167" fontId="7" fillId="0" borderId="166" xfId="0" applyNumberFormat="1" applyFont="1" applyBorder="1" applyAlignment="1">
      <alignment horizontal="center" vertical="center" wrapText="1"/>
    </xf>
    <xf numFmtId="0" fontId="7" fillId="0" borderId="116" xfId="0" applyFont="1" applyBorder="1" applyAlignment="1">
      <alignment vertical="center" wrapText="1"/>
    </xf>
    <xf numFmtId="1" fontId="7" fillId="0" borderId="98" xfId="0" applyNumberFormat="1" applyFont="1" applyFill="1" applyBorder="1" applyAlignment="1">
      <alignment horizontal="center" vertical="center" wrapText="1"/>
    </xf>
    <xf numFmtId="1" fontId="7" fillId="0" borderId="98" xfId="0" applyNumberFormat="1" applyFont="1" applyBorder="1" applyAlignment="1">
      <alignment horizontal="center" vertical="center" wrapText="1"/>
    </xf>
    <xf numFmtId="1" fontId="5" fillId="0" borderId="73" xfId="0" applyNumberFormat="1" applyFont="1" applyBorder="1" applyAlignment="1">
      <alignment horizontal="center" vertical="center" wrapText="1"/>
    </xf>
    <xf numFmtId="0" fontId="1" fillId="2" borderId="116" xfId="0" applyFont="1" applyFill="1" applyBorder="1" applyAlignment="1">
      <alignment horizontal="center" vertical="center" textRotation="90" wrapText="1"/>
    </xf>
    <xf numFmtId="0" fontId="1" fillId="0" borderId="116" xfId="0" applyFont="1" applyBorder="1" applyAlignment="1">
      <alignment horizontal="center" vertical="center" wrapText="1"/>
    </xf>
    <xf numFmtId="0" fontId="4" fillId="14" borderId="116" xfId="0" applyFont="1" applyFill="1" applyBorder="1" applyAlignment="1">
      <alignment vertical="center" wrapText="1"/>
    </xf>
    <xf numFmtId="0" fontId="7" fillId="0" borderId="116" xfId="0" applyFont="1" applyBorder="1" applyAlignment="1">
      <alignment horizontal="left" vertical="center" wrapText="1"/>
    </xf>
    <xf numFmtId="1" fontId="1" fillId="15" borderId="116" xfId="0" applyNumberFormat="1" applyFont="1" applyFill="1" applyBorder="1" applyAlignment="1">
      <alignment horizontal="center" vertical="center" wrapText="1"/>
    </xf>
    <xf numFmtId="1" fontId="5" fillId="0" borderId="116" xfId="0" applyNumberFormat="1" applyFont="1" applyBorder="1" applyAlignment="1">
      <alignment horizontal="center" vertical="center" wrapText="1"/>
    </xf>
    <xf numFmtId="1" fontId="7" fillId="0" borderId="168" xfId="0" applyNumberFormat="1" applyFont="1" applyBorder="1" applyAlignment="1">
      <alignment horizontal="left" vertical="center" wrapText="1"/>
    </xf>
    <xf numFmtId="1" fontId="22" fillId="0" borderId="116" xfId="0" applyNumberFormat="1" applyFont="1" applyBorder="1" applyAlignment="1">
      <alignment horizontal="center" vertical="center" wrapText="1"/>
    </xf>
    <xf numFmtId="1" fontId="7" fillId="0" borderId="116" xfId="0" applyNumberFormat="1" applyFont="1" applyBorder="1" applyAlignment="1">
      <alignment horizontal="left" vertical="center" wrapText="1"/>
    </xf>
    <xf numFmtId="0" fontId="1" fillId="0" borderId="169" xfId="0" applyFont="1" applyBorder="1" applyAlignment="1">
      <alignment horizontal="center" vertical="center" wrapText="1"/>
    </xf>
    <xf numFmtId="1" fontId="1" fillId="0" borderId="169" xfId="0" applyNumberFormat="1" applyFont="1" applyBorder="1" applyAlignment="1">
      <alignment horizontal="center" vertical="center" wrapText="1"/>
    </xf>
    <xf numFmtId="167" fontId="7" fillId="0" borderId="116" xfId="0" applyNumberFormat="1" applyFont="1" applyBorder="1" applyAlignment="1">
      <alignment horizontal="center" vertical="center" wrapText="1"/>
    </xf>
    <xf numFmtId="1" fontId="7" fillId="0" borderId="1" xfId="0" applyNumberFormat="1" applyFont="1" applyFill="1" applyBorder="1" applyAlignment="1">
      <alignment horizontal="left" vertical="center" wrapText="1"/>
    </xf>
    <xf numFmtId="0" fontId="7" fillId="2" borderId="44" xfId="0" applyFont="1" applyFill="1" applyBorder="1" applyAlignment="1">
      <alignment horizontal="left" vertical="center" wrapText="1"/>
    </xf>
    <xf numFmtId="1" fontId="7" fillId="0" borderId="172" xfId="0" applyNumberFormat="1" applyFont="1" applyBorder="1" applyAlignment="1">
      <alignment horizontal="left" vertical="center" wrapText="1"/>
    </xf>
    <xf numFmtId="1" fontId="1" fillId="0" borderId="116" xfId="0" applyNumberFormat="1" applyFont="1" applyBorder="1" applyAlignment="1">
      <alignment horizontal="center" vertical="center" wrapText="1"/>
    </xf>
    <xf numFmtId="9" fontId="4" fillId="0" borderId="0" xfId="0" applyNumberFormat="1" applyFont="1" applyAlignment="1">
      <alignment horizontal="left" vertical="center"/>
    </xf>
    <xf numFmtId="0" fontId="0" fillId="0" borderId="0" xfId="0" applyFont="1" applyAlignment="1"/>
    <xf numFmtId="9" fontId="4" fillId="0" borderId="48" xfId="0" applyNumberFormat="1" applyFont="1" applyBorder="1" applyAlignment="1">
      <alignment horizontal="center" vertical="center"/>
    </xf>
    <xf numFmtId="0" fontId="3" fillId="0" borderId="41" xfId="0" applyFont="1" applyBorder="1"/>
    <xf numFmtId="2" fontId="4" fillId="18" borderId="104" xfId="0" applyNumberFormat="1" applyFont="1" applyFill="1" applyBorder="1" applyAlignment="1">
      <alignment horizontal="center" vertical="center"/>
    </xf>
    <xf numFmtId="0" fontId="3" fillId="0" borderId="73" xfId="0" applyFont="1" applyBorder="1"/>
    <xf numFmtId="2" fontId="4" fillId="18" borderId="65" xfId="0" applyNumberFormat="1" applyFont="1" applyFill="1" applyBorder="1" applyAlignment="1">
      <alignment horizontal="center" vertical="center"/>
    </xf>
    <xf numFmtId="0" fontId="3" fillId="0" borderId="105" xfId="0" applyFont="1" applyBorder="1"/>
    <xf numFmtId="2" fontId="4" fillId="3" borderId="106" xfId="0" applyNumberFormat="1" applyFont="1" applyFill="1" applyBorder="1" applyAlignment="1">
      <alignment horizontal="center" vertical="center"/>
    </xf>
    <xf numFmtId="0" fontId="3" fillId="0" borderId="107" xfId="0" applyFont="1" applyBorder="1"/>
    <xf numFmtId="2" fontId="4" fillId="3" borderId="108" xfId="0" applyNumberFormat="1" applyFont="1" applyFill="1" applyBorder="1" applyAlignment="1">
      <alignment horizontal="center" vertical="center"/>
    </xf>
    <xf numFmtId="0" fontId="3" fillId="0" borderId="109" xfId="0" applyFont="1" applyBorder="1"/>
    <xf numFmtId="0" fontId="4" fillId="0" borderId="0" xfId="0" applyFont="1" applyAlignment="1">
      <alignment horizontal="left" vertical="center"/>
    </xf>
    <xf numFmtId="0" fontId="4" fillId="17" borderId="156" xfId="0" applyFont="1" applyFill="1" applyBorder="1" applyAlignment="1">
      <alignment horizontal="center" vertical="center"/>
    </xf>
    <xf numFmtId="0" fontId="4" fillId="17" borderId="17" xfId="0" applyFont="1" applyFill="1" applyBorder="1" applyAlignment="1">
      <alignment horizontal="center" vertical="center" wrapText="1"/>
    </xf>
    <xf numFmtId="0" fontId="3" fillId="0" borderId="47" xfId="0" applyFont="1" applyBorder="1"/>
    <xf numFmtId="0" fontId="3" fillId="0" borderId="18" xfId="0" applyFont="1" applyBorder="1"/>
    <xf numFmtId="0" fontId="1" fillId="0" borderId="99" xfId="0" applyFont="1" applyBorder="1" applyAlignment="1">
      <alignment horizontal="left" vertical="center"/>
    </xf>
    <xf numFmtId="0" fontId="3" fillId="0" borderId="100" xfId="0" applyFont="1" applyBorder="1"/>
    <xf numFmtId="0" fontId="3" fillId="0" borderId="101" xfId="0" applyFont="1" applyBorder="1"/>
    <xf numFmtId="2" fontId="4" fillId="4" borderId="102" xfId="0" applyNumberFormat="1" applyFont="1" applyFill="1" applyBorder="1" applyAlignment="1">
      <alignment horizontal="center" vertical="center"/>
    </xf>
    <xf numFmtId="0" fontId="3" fillId="0" borderId="38" xfId="0" applyFont="1" applyBorder="1"/>
    <xf numFmtId="2" fontId="4" fillId="4" borderId="39" xfId="0" applyNumberFormat="1" applyFont="1" applyFill="1" applyBorder="1" applyAlignment="1">
      <alignment horizontal="center" vertical="center"/>
    </xf>
    <xf numFmtId="0" fontId="3" fillId="0" borderId="103" xfId="0" applyFont="1" applyBorder="1"/>
    <xf numFmtId="0" fontId="2" fillId="2" borderId="158" xfId="0" applyFont="1" applyFill="1" applyBorder="1" applyAlignment="1">
      <alignment horizontal="center" vertical="center" wrapText="1"/>
    </xf>
    <xf numFmtId="0" fontId="3" fillId="0" borderId="159" xfId="0" applyFont="1" applyBorder="1"/>
    <xf numFmtId="0" fontId="3" fillId="0" borderId="160" xfId="0" applyFont="1" applyBorder="1"/>
    <xf numFmtId="0" fontId="5" fillId="0" borderId="161" xfId="0" applyFont="1" applyBorder="1" applyAlignment="1">
      <alignment horizontal="center" vertical="center" wrapText="1"/>
    </xf>
    <xf numFmtId="0" fontId="3" fillId="0" borderId="5" xfId="0" applyFont="1" applyBorder="1"/>
    <xf numFmtId="0" fontId="5" fillId="0" borderId="4" xfId="0" applyFont="1" applyBorder="1" applyAlignment="1">
      <alignment horizontal="center" vertical="center" wrapText="1"/>
    </xf>
    <xf numFmtId="0" fontId="4" fillId="8" borderId="110" xfId="0" applyFont="1" applyFill="1" applyBorder="1" applyAlignment="1">
      <alignment horizontal="center" vertical="center" wrapText="1"/>
    </xf>
    <xf numFmtId="0" fontId="4" fillId="8" borderId="111"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8" borderId="89" xfId="0" applyFont="1" applyFill="1" applyBorder="1" applyAlignment="1">
      <alignment horizontal="center" vertical="center" textRotation="90" wrapText="1"/>
    </xf>
    <xf numFmtId="0" fontId="4" fillId="8" borderId="91" xfId="0" applyFont="1" applyFill="1" applyBorder="1" applyAlignment="1">
      <alignment horizontal="center" vertical="center" textRotation="90" wrapText="1"/>
    </xf>
    <xf numFmtId="0" fontId="5" fillId="0" borderId="120" xfId="0" applyFont="1" applyBorder="1" applyAlignment="1">
      <alignment horizontal="center" vertical="center" wrapText="1"/>
    </xf>
    <xf numFmtId="0" fontId="5" fillId="0" borderId="121" xfId="0" applyFont="1" applyBorder="1" applyAlignment="1">
      <alignment horizontal="center" vertical="center" wrapText="1"/>
    </xf>
    <xf numFmtId="0" fontId="5" fillId="0" borderId="12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62" xfId="0" applyFont="1" applyBorder="1" applyAlignment="1">
      <alignment horizontal="center" vertical="center" wrapText="1"/>
    </xf>
    <xf numFmtId="165" fontId="6" fillId="0" borderId="120" xfId="0" applyNumberFormat="1" applyFont="1" applyBorder="1" applyAlignment="1">
      <alignment horizontal="center" vertical="center" wrapText="1"/>
    </xf>
    <xf numFmtId="165" fontId="6" fillId="0" borderId="121" xfId="0" applyNumberFormat="1" applyFont="1" applyBorder="1" applyAlignment="1">
      <alignment horizontal="center" vertical="center" wrapText="1"/>
    </xf>
    <xf numFmtId="165" fontId="6" fillId="0" borderId="122" xfId="0" applyNumberFormat="1" applyFont="1" applyBorder="1" applyAlignment="1">
      <alignment horizontal="center" vertical="center" wrapText="1"/>
    </xf>
    <xf numFmtId="0" fontId="6" fillId="0" borderId="120" xfId="0" applyFont="1" applyBorder="1" applyAlignment="1">
      <alignment horizontal="center" vertical="center" wrapText="1"/>
    </xf>
    <xf numFmtId="0" fontId="6" fillId="0" borderId="121" xfId="0" applyFont="1" applyBorder="1" applyAlignment="1">
      <alignment horizontal="center" vertical="center" wrapText="1"/>
    </xf>
    <xf numFmtId="0" fontId="6" fillId="0" borderId="122" xfId="0" applyFont="1" applyBorder="1" applyAlignment="1">
      <alignment horizontal="center" vertical="center" wrapText="1"/>
    </xf>
    <xf numFmtId="0" fontId="6" fillId="0" borderId="163" xfId="0" applyFont="1" applyBorder="1" applyAlignment="1">
      <alignment horizontal="center" vertical="center" wrapText="1"/>
    </xf>
    <xf numFmtId="0" fontId="6" fillId="0" borderId="118" xfId="0" applyFont="1" applyBorder="1" applyAlignment="1">
      <alignment horizontal="center" vertical="center" wrapText="1"/>
    </xf>
    <xf numFmtId="0" fontId="6" fillId="0" borderId="164" xfId="0" applyFont="1" applyBorder="1" applyAlignment="1">
      <alignment horizontal="center" vertical="center" wrapText="1"/>
    </xf>
    <xf numFmtId="0" fontId="4" fillId="0" borderId="120" xfId="0" applyFont="1" applyBorder="1" applyAlignment="1">
      <alignment horizontal="left" vertical="center" wrapText="1"/>
    </xf>
    <xf numFmtId="0" fontId="4" fillId="0" borderId="121" xfId="0" applyFont="1" applyBorder="1" applyAlignment="1">
      <alignment horizontal="left" vertical="center" wrapText="1"/>
    </xf>
    <xf numFmtId="14" fontId="3" fillId="0" borderId="120" xfId="0" applyNumberFormat="1" applyFont="1" applyBorder="1" applyAlignment="1">
      <alignment horizontal="left" vertical="center"/>
    </xf>
    <xf numFmtId="0" fontId="3" fillId="0" borderId="121" xfId="0" applyFont="1" applyBorder="1" applyAlignment="1">
      <alignment horizontal="left" vertical="center"/>
    </xf>
    <xf numFmtId="0" fontId="3" fillId="0" borderId="122" xfId="0" applyFont="1" applyBorder="1" applyAlignment="1">
      <alignment horizontal="left" vertical="center"/>
    </xf>
    <xf numFmtId="0" fontId="4" fillId="2" borderId="10" xfId="0" applyFont="1" applyFill="1" applyBorder="1" applyAlignment="1">
      <alignment horizontal="center" vertical="center" textRotation="90" wrapText="1"/>
    </xf>
    <xf numFmtId="0" fontId="4" fillId="2" borderId="40" xfId="0" applyFont="1" applyFill="1" applyBorder="1" applyAlignment="1">
      <alignment horizontal="center" vertical="center" textRotation="90" wrapText="1"/>
    </xf>
    <xf numFmtId="0" fontId="4" fillId="2" borderId="24" xfId="0" applyFont="1" applyFill="1" applyBorder="1" applyAlignment="1">
      <alignment horizontal="center" vertical="center" textRotation="90" wrapText="1"/>
    </xf>
    <xf numFmtId="17" fontId="1" fillId="0" borderId="23" xfId="0" applyNumberFormat="1" applyFont="1" applyBorder="1" applyAlignment="1">
      <alignment horizontal="center" vertical="center" wrapText="1"/>
    </xf>
    <xf numFmtId="0" fontId="3" fillId="0" borderId="43" xfId="0" applyFont="1" applyBorder="1"/>
    <xf numFmtId="0" fontId="3" fillId="0" borderId="35" xfId="0" applyFont="1" applyBorder="1"/>
    <xf numFmtId="0" fontId="3" fillId="0" borderId="118" xfId="0" applyFont="1" applyBorder="1"/>
    <xf numFmtId="0" fontId="4" fillId="3" borderId="4" xfId="0" applyFont="1" applyFill="1" applyBorder="1" applyAlignment="1">
      <alignment horizontal="center" vertical="center" wrapText="1"/>
    </xf>
    <xf numFmtId="0" fontId="3" fillId="0" borderId="6" xfId="0" applyFont="1" applyBorder="1"/>
    <xf numFmtId="0" fontId="4" fillId="4" borderId="7" xfId="0" applyFont="1" applyFill="1" applyBorder="1" applyAlignment="1">
      <alignment horizontal="center" vertical="center" wrapText="1"/>
    </xf>
    <xf numFmtId="0" fontId="3" fillId="0" borderId="8" xfId="0" applyFont="1" applyBorder="1"/>
    <xf numFmtId="0" fontId="3" fillId="0" borderId="9" xfId="0" applyFont="1" applyBorder="1"/>
    <xf numFmtId="0" fontId="3" fillId="0" borderId="14" xfId="0" applyFont="1" applyBorder="1"/>
    <xf numFmtId="0" fontId="3" fillId="0" borderId="15" xfId="0" applyFont="1" applyBorder="1"/>
    <xf numFmtId="0" fontId="4" fillId="6" borderId="7" xfId="0" applyFont="1" applyFill="1" applyBorder="1" applyAlignment="1">
      <alignment horizontal="center" vertical="center" wrapText="1"/>
    </xf>
    <xf numFmtId="0" fontId="3" fillId="0" borderId="16" xfId="0" applyFont="1" applyBorder="1"/>
    <xf numFmtId="164" fontId="6" fillId="0" borderId="117" xfId="0" applyNumberFormat="1" applyFont="1" applyBorder="1" applyAlignment="1">
      <alignment horizontal="center" vertical="center" wrapText="1"/>
    </xf>
    <xf numFmtId="0" fontId="4" fillId="7" borderId="4"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3" fillId="0" borderId="20" xfId="0" applyFont="1" applyBorder="1"/>
    <xf numFmtId="0" fontId="3" fillId="0" borderId="21" xfId="0" applyFont="1" applyBorder="1"/>
    <xf numFmtId="0" fontId="4" fillId="9" borderId="4" xfId="0" applyFont="1" applyFill="1" applyBorder="1" applyAlignment="1">
      <alignment horizontal="center" vertical="center" wrapText="1"/>
    </xf>
    <xf numFmtId="0" fontId="3" fillId="0" borderId="22" xfId="0" applyFont="1" applyBorder="1"/>
    <xf numFmtId="0" fontId="4" fillId="8" borderId="123" xfId="0" applyFont="1" applyFill="1" applyBorder="1" applyAlignment="1">
      <alignment horizontal="center" vertical="center" wrapText="1"/>
    </xf>
    <xf numFmtId="0" fontId="4" fillId="10" borderId="23" xfId="0" applyFont="1" applyFill="1" applyBorder="1" applyAlignment="1">
      <alignment horizontal="center" vertical="center" wrapText="1"/>
    </xf>
    <xf numFmtId="1" fontId="4" fillId="18" borderId="48" xfId="0" applyNumberFormat="1" applyFont="1" applyFill="1" applyBorder="1" applyAlignment="1">
      <alignment horizontal="center" vertical="center" wrapText="1"/>
    </xf>
    <xf numFmtId="1" fontId="4" fillId="18" borderId="42" xfId="0" applyNumberFormat="1" applyFont="1" applyFill="1" applyBorder="1" applyAlignment="1">
      <alignment horizontal="center" vertical="center" wrapText="1"/>
    </xf>
    <xf numFmtId="1" fontId="4" fillId="18" borderId="68" xfId="0" applyNumberFormat="1" applyFont="1" applyFill="1" applyBorder="1" applyAlignment="1">
      <alignment horizontal="center" vertical="center" wrapText="1"/>
    </xf>
    <xf numFmtId="0" fontId="3" fillId="0" borderId="50" xfId="0" applyFont="1" applyBorder="1"/>
    <xf numFmtId="2" fontId="4" fillId="3" borderId="51" xfId="0" applyNumberFormat="1" applyFont="1" applyFill="1" applyBorder="1" applyAlignment="1">
      <alignment horizontal="center" vertical="center"/>
    </xf>
    <xf numFmtId="0" fontId="3" fillId="0" borderId="52" xfId="0" applyFont="1" applyBorder="1"/>
    <xf numFmtId="2" fontId="4" fillId="3" borderId="53" xfId="0" applyNumberFormat="1" applyFont="1" applyFill="1" applyBorder="1" applyAlignment="1">
      <alignment horizontal="center" vertical="center"/>
    </xf>
    <xf numFmtId="2" fontId="4" fillId="3" borderId="88" xfId="0" applyNumberFormat="1" applyFont="1" applyFill="1" applyBorder="1" applyAlignment="1">
      <alignment horizontal="center" vertical="center"/>
    </xf>
    <xf numFmtId="0" fontId="3" fillId="0" borderId="54" xfId="0" applyFont="1" applyBorder="1"/>
    <xf numFmtId="0" fontId="4" fillId="17" borderId="51" xfId="0" applyFont="1" applyFill="1" applyBorder="1" applyAlignment="1">
      <alignment horizontal="center" vertical="center"/>
    </xf>
    <xf numFmtId="0" fontId="1" fillId="0" borderId="4" xfId="0" applyFont="1" applyBorder="1" applyAlignment="1">
      <alignment horizontal="center" vertic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2" fontId="4" fillId="4" borderId="17" xfId="0" applyNumberFormat="1" applyFont="1" applyFill="1" applyBorder="1" applyAlignment="1">
      <alignment horizontal="center" vertical="center"/>
    </xf>
    <xf numFmtId="2" fontId="4" fillId="4" borderId="47" xfId="0" applyNumberFormat="1" applyFont="1" applyFill="1" applyBorder="1" applyAlignment="1">
      <alignment horizontal="center" vertical="center"/>
    </xf>
    <xf numFmtId="0" fontId="4" fillId="8" borderId="10" xfId="0" applyFont="1" applyFill="1" applyBorder="1" applyAlignment="1">
      <alignment horizontal="center" vertical="center" textRotation="90" wrapText="1"/>
    </xf>
    <xf numFmtId="0" fontId="4" fillId="8" borderId="24" xfId="0" applyFont="1" applyFill="1" applyBorder="1" applyAlignment="1">
      <alignment horizontal="center" vertical="center" textRotation="90" wrapText="1"/>
    </xf>
    <xf numFmtId="0" fontId="4" fillId="2" borderId="167" xfId="0" applyFont="1" applyFill="1" applyBorder="1" applyAlignment="1">
      <alignment horizontal="center" vertical="center" textRotation="90" wrapText="1"/>
    </xf>
    <xf numFmtId="0" fontId="3" fillId="0" borderId="56" xfId="0" applyFont="1" applyBorder="1"/>
    <xf numFmtId="0" fontId="3" fillId="0" borderId="170" xfId="0" applyFont="1" applyBorder="1"/>
    <xf numFmtId="0" fontId="4" fillId="8" borderId="17"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3" fillId="0" borderId="57" xfId="0" applyFont="1" applyBorder="1"/>
    <xf numFmtId="1" fontId="1" fillId="18" borderId="48" xfId="0" applyNumberFormat="1" applyFont="1" applyFill="1" applyBorder="1" applyAlignment="1">
      <alignment horizontal="center" vertical="center" wrapText="1"/>
    </xf>
    <xf numFmtId="1" fontId="1" fillId="18" borderId="42" xfId="0" applyNumberFormat="1" applyFont="1" applyFill="1" applyBorder="1" applyAlignment="1">
      <alignment horizontal="center" vertical="center" wrapText="1"/>
    </xf>
    <xf numFmtId="1" fontId="1" fillId="18" borderId="68" xfId="0" applyNumberFormat="1" applyFont="1" applyFill="1" applyBorder="1" applyAlignment="1">
      <alignment horizontal="center" vertical="center" wrapText="1"/>
    </xf>
    <xf numFmtId="0" fontId="4" fillId="8" borderId="151" xfId="0" applyFont="1" applyFill="1" applyBorder="1" applyAlignment="1">
      <alignment horizontal="center" vertical="center" wrapText="1"/>
    </xf>
    <xf numFmtId="14" fontId="24" fillId="0" borderId="120" xfId="0" applyNumberFormat="1" applyFont="1" applyBorder="1" applyAlignment="1">
      <alignment horizontal="left" vertical="center"/>
    </xf>
    <xf numFmtId="0" fontId="24" fillId="0" borderId="121" xfId="0" applyFont="1" applyBorder="1" applyAlignment="1">
      <alignment horizontal="left" vertical="center"/>
    </xf>
    <xf numFmtId="0" fontId="24" fillId="0" borderId="122" xfId="0" applyFont="1" applyBorder="1" applyAlignment="1">
      <alignment horizontal="left" vertical="center"/>
    </xf>
    <xf numFmtId="0" fontId="4" fillId="2" borderId="147" xfId="0" applyFont="1" applyFill="1" applyBorder="1" applyAlignment="1">
      <alignment horizontal="center" vertical="center" textRotation="90" wrapText="1"/>
    </xf>
    <xf numFmtId="0" fontId="3" fillId="0" borderId="149" xfId="0" applyFont="1" applyBorder="1"/>
    <xf numFmtId="0" fontId="4" fillId="9" borderId="117" xfId="0" applyFont="1" applyFill="1" applyBorder="1" applyAlignment="1">
      <alignment horizontal="center" vertical="center" wrapText="1"/>
    </xf>
    <xf numFmtId="0" fontId="3" fillId="0" borderId="119" xfId="0" applyFont="1" applyBorder="1"/>
    <xf numFmtId="0" fontId="23" fillId="0" borderId="50" xfId="0" applyFont="1" applyBorder="1"/>
    <xf numFmtId="0" fontId="23" fillId="0" borderId="41" xfId="0" applyFont="1" applyBorder="1"/>
    <xf numFmtId="0" fontId="4" fillId="2" borderId="153" xfId="0" applyFont="1" applyFill="1" applyBorder="1" applyAlignment="1">
      <alignment horizontal="center" vertical="center" textRotation="90" wrapText="1"/>
    </xf>
    <xf numFmtId="0" fontId="4" fillId="2" borderId="154" xfId="0" applyFont="1" applyFill="1" applyBorder="1" applyAlignment="1">
      <alignment horizontal="center" vertical="center" textRotation="90" wrapText="1"/>
    </xf>
    <xf numFmtId="0" fontId="4" fillId="2" borderId="171" xfId="0" applyFont="1" applyFill="1" applyBorder="1" applyAlignment="1">
      <alignment horizontal="center" vertical="center" textRotation="90" wrapText="1"/>
    </xf>
    <xf numFmtId="17" fontId="1" fillId="0" borderId="60" xfId="0" applyNumberFormat="1" applyFont="1" applyBorder="1" applyAlignment="1">
      <alignment horizontal="center" vertical="center" wrapText="1"/>
    </xf>
    <xf numFmtId="0" fontId="3" fillId="0" borderId="62" xfId="0" applyFont="1" applyBorder="1"/>
    <xf numFmtId="0" fontId="3" fillId="0" borderId="169" xfId="0" applyFont="1" applyBorder="1"/>
    <xf numFmtId="0" fontId="1" fillId="0" borderId="4" xfId="0" applyFont="1" applyBorder="1" applyAlignment="1">
      <alignment horizontal="left" vertical="center"/>
    </xf>
    <xf numFmtId="0" fontId="4" fillId="19" borderId="4" xfId="0" applyFont="1" applyFill="1" applyBorder="1" applyAlignment="1">
      <alignment horizontal="center" vertical="center"/>
    </xf>
    <xf numFmtId="0" fontId="3" fillId="0" borderId="46" xfId="0" applyFont="1" applyBorder="1"/>
    <xf numFmtId="0" fontId="4" fillId="2" borderId="87" xfId="0" applyFont="1" applyFill="1" applyBorder="1" applyAlignment="1">
      <alignment horizontal="center" vertical="center" textRotation="90" wrapText="1"/>
    </xf>
    <xf numFmtId="0" fontId="4" fillId="2" borderId="72" xfId="0" applyFont="1" applyFill="1" applyBorder="1" applyAlignment="1">
      <alignment horizontal="center" vertical="center" textRotation="90" wrapText="1"/>
    </xf>
    <xf numFmtId="0" fontId="4" fillId="2" borderId="155" xfId="0" applyFont="1" applyFill="1" applyBorder="1" applyAlignment="1">
      <alignment horizontal="center" vertical="center" textRotation="90" wrapText="1"/>
    </xf>
    <xf numFmtId="0" fontId="18" fillId="0" borderId="4" xfId="0" applyFont="1" applyBorder="1" applyAlignment="1">
      <alignment horizontal="center" vertical="center" wrapText="1"/>
    </xf>
    <xf numFmtId="168" fontId="9" fillId="0" borderId="48" xfId="0" applyNumberFormat="1" applyFont="1" applyBorder="1" applyAlignment="1">
      <alignment horizontal="center" vertical="center"/>
    </xf>
    <xf numFmtId="168" fontId="9" fillId="0" borderId="51" xfId="0" applyNumberFormat="1" applyFont="1" applyBorder="1" applyAlignment="1">
      <alignment horizontal="center" vertical="center"/>
    </xf>
    <xf numFmtId="1" fontId="9" fillId="0" borderId="53" xfId="0" applyNumberFormat="1" applyFont="1" applyBorder="1" applyAlignment="1">
      <alignment horizontal="center" vertical="center"/>
    </xf>
    <xf numFmtId="0" fontId="9" fillId="0" borderId="51" xfId="0" applyFont="1" applyBorder="1" applyAlignment="1">
      <alignment horizontal="center"/>
    </xf>
    <xf numFmtId="0" fontId="14" fillId="0" borderId="89" xfId="0" applyFont="1" applyBorder="1" applyAlignment="1">
      <alignment horizontal="center" vertical="center" textRotation="90" wrapText="1"/>
    </xf>
    <xf numFmtId="0" fontId="3" fillId="0" borderId="90" xfId="0" applyFont="1" applyBorder="1"/>
    <xf numFmtId="0" fontId="14" fillId="0" borderId="7" xfId="0" applyFont="1" applyBorder="1" applyAlignment="1">
      <alignment horizontal="center" vertical="center" textRotation="90" wrapText="1"/>
    </xf>
    <xf numFmtId="1" fontId="9" fillId="0" borderId="42" xfId="0" applyNumberFormat="1" applyFont="1" applyBorder="1" applyAlignment="1">
      <alignment horizontal="center" vertical="center"/>
    </xf>
    <xf numFmtId="0" fontId="9" fillId="0" borderId="48" xfId="0" applyFont="1" applyBorder="1" applyAlignment="1">
      <alignment horizontal="center"/>
    </xf>
    <xf numFmtId="0" fontId="16" fillId="0" borderId="4"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89" xfId="0" applyFont="1" applyBorder="1" applyAlignment="1">
      <alignment horizontal="center" vertical="center" wrapText="1"/>
    </xf>
    <xf numFmtId="0" fontId="18" fillId="0" borderId="7" xfId="0" applyFont="1" applyBorder="1" applyAlignment="1">
      <alignment horizontal="center" vertical="center" wrapText="1"/>
    </xf>
    <xf numFmtId="0" fontId="3" fillId="0" borderId="5" xfId="0" applyFont="1" applyBorder="1" applyAlignment="1">
      <alignment wrapText="1"/>
    </xf>
    <xf numFmtId="0" fontId="3" fillId="0" borderId="6" xfId="0" applyFont="1" applyBorder="1" applyAlignment="1">
      <alignment wrapText="1"/>
    </xf>
    <xf numFmtId="2" fontId="10" fillId="3" borderId="51" xfId="0" applyNumberFormat="1" applyFont="1" applyFill="1" applyBorder="1" applyAlignment="1">
      <alignment horizontal="center" vertical="center"/>
    </xf>
    <xf numFmtId="2" fontId="10" fillId="3" borderId="53" xfId="0" applyNumberFormat="1" applyFont="1" applyFill="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xf>
    <xf numFmtId="0" fontId="10" fillId="21" borderId="19" xfId="0" applyFont="1" applyFill="1" applyBorder="1" applyAlignment="1">
      <alignment horizontal="center" vertical="center"/>
    </xf>
    <xf numFmtId="0" fontId="10" fillId="21" borderId="4" xfId="0" applyFont="1" applyFill="1" applyBorder="1" applyAlignment="1">
      <alignment horizontal="center" vertical="center"/>
    </xf>
    <xf numFmtId="0" fontId="9" fillId="0" borderId="4"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9" fillId="0" borderId="7" xfId="0" applyFont="1" applyBorder="1" applyAlignment="1">
      <alignment horizontal="center" vertical="center" wrapText="1"/>
    </xf>
    <xf numFmtId="0" fontId="3" fillId="0" borderId="8" xfId="0" applyFont="1" applyBorder="1" applyAlignment="1">
      <alignment horizontal="center"/>
    </xf>
    <xf numFmtId="0" fontId="3" fillId="0" borderId="9" xfId="0" applyFont="1" applyBorder="1" applyAlignment="1">
      <alignment horizontal="center"/>
    </xf>
    <xf numFmtId="168" fontId="9" fillId="0" borderId="17" xfId="0" applyNumberFormat="1" applyFont="1" applyBorder="1" applyAlignment="1">
      <alignment horizontal="center" vertical="center"/>
    </xf>
    <xf numFmtId="1" fontId="9" fillId="0" borderId="39" xfId="0" applyNumberFormat="1" applyFont="1" applyBorder="1" applyAlignment="1">
      <alignment horizontal="center" vertical="center"/>
    </xf>
    <xf numFmtId="0" fontId="9" fillId="0" borderId="17" xfId="0" applyFont="1" applyBorder="1" applyAlignment="1">
      <alignment horizontal="center"/>
    </xf>
    <xf numFmtId="0" fontId="9" fillId="0" borderId="71" xfId="0" applyFont="1" applyBorder="1" applyAlignment="1">
      <alignment horizontal="center" vertical="center" wrapText="1"/>
    </xf>
    <xf numFmtId="0" fontId="0" fillId="0" borderId="0" xfId="0" applyFont="1" applyAlignment="1">
      <alignment horizontal="center" wrapText="1"/>
    </xf>
    <xf numFmtId="0" fontId="3" fillId="0" borderId="80" xfId="0" applyFont="1" applyBorder="1" applyAlignment="1">
      <alignment horizontal="center" wrapText="1"/>
    </xf>
    <xf numFmtId="2" fontId="10" fillId="4" borderId="17" xfId="0" applyNumberFormat="1" applyFont="1" applyFill="1" applyBorder="1" applyAlignment="1">
      <alignment horizontal="center" vertical="center"/>
    </xf>
    <xf numFmtId="2" fontId="10" fillId="4" borderId="39" xfId="0" applyNumberFormat="1" applyFont="1" applyFill="1" applyBorder="1" applyAlignment="1">
      <alignment horizontal="center" vertical="center"/>
    </xf>
    <xf numFmtId="2" fontId="10" fillId="18" borderId="48" xfId="0" applyNumberFormat="1" applyFont="1" applyFill="1" applyBorder="1" applyAlignment="1">
      <alignment horizontal="center" vertical="center"/>
    </xf>
    <xf numFmtId="2" fontId="10" fillId="18" borderId="42" xfId="0" applyNumberFormat="1" applyFont="1" applyFill="1" applyBorder="1" applyAlignment="1">
      <alignment horizontal="center" vertical="center"/>
    </xf>
    <xf numFmtId="0" fontId="15" fillId="25" borderId="127" xfId="0" applyFont="1" applyFill="1" applyBorder="1" applyAlignment="1">
      <alignment horizontal="center" vertical="center" wrapText="1"/>
    </xf>
    <xf numFmtId="0" fontId="15" fillId="25" borderId="128" xfId="0" applyFont="1" applyFill="1" applyBorder="1" applyAlignment="1">
      <alignment horizontal="center" vertical="center" wrapText="1"/>
    </xf>
    <xf numFmtId="0" fontId="16" fillId="0" borderId="137" xfId="0" applyFont="1" applyBorder="1" applyAlignment="1">
      <alignment horizontal="center" vertical="center"/>
    </xf>
    <xf numFmtId="0" fontId="16" fillId="0" borderId="138" xfId="0" applyFont="1" applyBorder="1" applyAlignment="1">
      <alignment horizontal="center" vertical="center"/>
    </xf>
    <xf numFmtId="0" fontId="16" fillId="0" borderId="139" xfId="0" applyFont="1" applyBorder="1" applyAlignment="1">
      <alignment horizontal="center" vertical="center"/>
    </xf>
    <xf numFmtId="0" fontId="16" fillId="0" borderId="129" xfId="0" applyFont="1" applyBorder="1" applyAlignment="1">
      <alignment horizontal="center" vertical="center"/>
    </xf>
    <xf numFmtId="0" fontId="16" fillId="0" borderId="130" xfId="0" applyFont="1" applyBorder="1" applyAlignment="1">
      <alignment horizontal="center" vertical="center"/>
    </xf>
    <xf numFmtId="0" fontId="16" fillId="0" borderId="131" xfId="0" applyFont="1" applyBorder="1" applyAlignment="1">
      <alignment horizontal="center" vertical="center"/>
    </xf>
    <xf numFmtId="0" fontId="16" fillId="0" borderId="132" xfId="0" applyFont="1" applyBorder="1" applyAlignment="1">
      <alignment horizontal="center" vertical="center"/>
    </xf>
    <xf numFmtId="0" fontId="16" fillId="0" borderId="133" xfId="0" applyFont="1" applyBorder="1" applyAlignment="1">
      <alignment horizontal="center" vertical="center"/>
    </xf>
    <xf numFmtId="0" fontId="16" fillId="0" borderId="134" xfId="0" applyFont="1" applyBorder="1" applyAlignment="1">
      <alignment horizontal="center" vertical="center"/>
    </xf>
    <xf numFmtId="0" fontId="15" fillId="21" borderId="140" xfId="0" applyFont="1" applyFill="1" applyBorder="1" applyAlignment="1">
      <alignment horizontal="center" vertical="center" wrapText="1"/>
    </xf>
    <xf numFmtId="0" fontId="15" fillId="21" borderId="141" xfId="0" applyFont="1" applyFill="1" applyBorder="1" applyAlignment="1">
      <alignment horizontal="center" vertical="center" wrapText="1"/>
    </xf>
    <xf numFmtId="0" fontId="15" fillId="21" borderId="142" xfId="0" applyFont="1" applyFill="1" applyBorder="1" applyAlignment="1">
      <alignment horizontal="center" vertical="center" wrapText="1"/>
    </xf>
    <xf numFmtId="0" fontId="15" fillId="24" borderId="135" xfId="0" applyFont="1" applyFill="1" applyBorder="1" applyAlignment="1">
      <alignment horizontal="center" vertical="center" wrapText="1"/>
    </xf>
    <xf numFmtId="0" fontId="15" fillId="24" borderId="136" xfId="0" applyFont="1" applyFill="1" applyBorder="1" applyAlignment="1">
      <alignment horizontal="center" vertical="center" wrapText="1"/>
    </xf>
    <xf numFmtId="0" fontId="15" fillId="23" borderId="125" xfId="0" applyFont="1" applyFill="1" applyBorder="1" applyAlignment="1">
      <alignment horizontal="center" vertical="center" wrapText="1"/>
    </xf>
    <xf numFmtId="0" fontId="15" fillId="23" borderId="126" xfId="0" applyFont="1" applyFill="1" applyBorder="1" applyAlignment="1">
      <alignment horizontal="center" vertical="center" wrapText="1"/>
    </xf>
    <xf numFmtId="0" fontId="16" fillId="0" borderId="0" xfId="0" applyFont="1" applyAlignment="1">
      <alignment horizontal="center"/>
    </xf>
    <xf numFmtId="0" fontId="16" fillId="0" borderId="80" xfId="0" applyFont="1" applyBorder="1" applyAlignment="1">
      <alignment horizontal="center"/>
    </xf>
    <xf numFmtId="0" fontId="3" fillId="0" borderId="80" xfId="0" applyFont="1" applyBorder="1"/>
    <xf numFmtId="0" fontId="16" fillId="0" borderId="8" xfId="0" applyFont="1" applyBorder="1" applyAlignment="1">
      <alignment horizontal="center"/>
    </xf>
    <xf numFmtId="0" fontId="3" fillId="0" borderId="67" xfId="0" applyFont="1" applyBorder="1"/>
  </cellXfs>
  <cellStyles count="1">
    <cellStyle name="Normal" xfId="0" builtinId="0"/>
  </cellStyles>
  <dxfs count="362">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lightGray">
          <fgColor theme="1"/>
          <bgColor rgb="FFFF0000"/>
        </patternFill>
      </fill>
    </dxf>
    <dxf>
      <fill>
        <patternFill patternType="mediumGray">
          <bgColor rgb="FFFFC000"/>
        </patternFill>
      </fill>
    </dxf>
    <dxf>
      <fill>
        <patternFill patternType="mediumGray">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IDENTIFICACIÓN DE RIESGOS ZFIP 2018 - 2021</a:t>
            </a:r>
          </a:p>
        </c:rich>
      </c:tx>
      <c:overlay val="0"/>
    </c:title>
    <c:autoTitleDeleted val="0"/>
    <c:plotArea>
      <c:layout/>
      <c:barChart>
        <c:barDir val="col"/>
        <c:grouping val="clustered"/>
        <c:varyColors val="1"/>
        <c:ser>
          <c:idx val="0"/>
          <c:order val="0"/>
          <c:tx>
            <c:v>2018</c:v>
          </c:tx>
          <c:spPr>
            <a:solidFill>
              <a:srgbClr val="4F81BD"/>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'Indicador Comparativo 2018-2021'!$B$27:$B$30</c:f>
              <c:strCache>
                <c:ptCount val="4"/>
                <c:pt idx="0">
                  <c:v>RIESGOS BAJOS </c:v>
                </c:pt>
                <c:pt idx="1">
                  <c:v>RIESGOS MEDIOS </c:v>
                </c:pt>
                <c:pt idx="2">
                  <c:v>RIESGOS ALTOS </c:v>
                </c:pt>
                <c:pt idx="3">
                  <c:v>Total </c:v>
                </c:pt>
              </c:strCache>
            </c:strRef>
          </c:cat>
          <c:val>
            <c:numRef>
              <c:f>'Indicador Comparativo 2018-2021'!$C$27:$C$30</c:f>
              <c:numCache>
                <c:formatCode>General</c:formatCode>
                <c:ptCount val="4"/>
                <c:pt idx="0">
                  <c:v>4</c:v>
                </c:pt>
                <c:pt idx="1">
                  <c:v>41</c:v>
                </c:pt>
                <c:pt idx="2">
                  <c:v>8</c:v>
                </c:pt>
                <c:pt idx="3">
                  <c:v>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2019</c:v>
          </c:tx>
          <c:spPr>
            <a:solidFill>
              <a:srgbClr val="C0504D"/>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'Indicador Comparativo 2018-2021'!$B$27:$B$30</c:f>
              <c:strCache>
                <c:ptCount val="4"/>
                <c:pt idx="0">
                  <c:v>RIESGOS BAJOS </c:v>
                </c:pt>
                <c:pt idx="1">
                  <c:v>RIESGOS MEDIOS </c:v>
                </c:pt>
                <c:pt idx="2">
                  <c:v>RIESGOS ALTOS </c:v>
                </c:pt>
                <c:pt idx="3">
                  <c:v>Total </c:v>
                </c:pt>
              </c:strCache>
            </c:strRef>
          </c:cat>
          <c:val>
            <c:numRef>
              <c:f>'Indicador Comparativo 2018-2021'!$D$27:$D$30</c:f>
              <c:numCache>
                <c:formatCode>General</c:formatCode>
                <c:ptCount val="4"/>
                <c:pt idx="0">
                  <c:v>5</c:v>
                </c:pt>
                <c:pt idx="1">
                  <c:v>56</c:v>
                </c:pt>
                <c:pt idx="2">
                  <c:v>3</c:v>
                </c:pt>
                <c:pt idx="3">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'Indicador Comparativo 2018-2021'!$E$26</c:f>
              <c:strCache>
                <c:ptCount val="1"/>
                <c:pt idx="0">
                  <c:v>2020</c:v>
                </c:pt>
              </c:strCache>
            </c:strRef>
          </c:tx>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'Indicador Comparativo 2018-2021'!$B$27:$B$30</c:f>
              <c:strCache>
                <c:ptCount val="4"/>
                <c:pt idx="0">
                  <c:v>RIESGOS BAJOS </c:v>
                </c:pt>
                <c:pt idx="1">
                  <c:v>RIESGOS MEDIOS </c:v>
                </c:pt>
                <c:pt idx="2">
                  <c:v>RIESGOS ALTOS </c:v>
                </c:pt>
                <c:pt idx="3">
                  <c:v>Total </c:v>
                </c:pt>
              </c:strCache>
            </c:strRef>
          </c:cat>
          <c:val>
            <c:numRef>
              <c:f>'Indicador Comparativo 2018-2021'!$E$27:$E$30</c:f>
              <c:numCache>
                <c:formatCode>General</c:formatCode>
                <c:ptCount val="4"/>
                <c:pt idx="0">
                  <c:v>6</c:v>
                </c:pt>
                <c:pt idx="1">
                  <c:v>71</c:v>
                </c:pt>
                <c:pt idx="2">
                  <c:v>5</c:v>
                </c:pt>
                <c:pt idx="3">
                  <c:v>82</c:v>
                </c:pt>
              </c:numCache>
            </c:numRef>
          </c:val>
        </c:ser>
        <c:ser>
          <c:idx val="3"/>
          <c:order val="3"/>
          <c:tx>
            <c:strRef>
              <c:f>'Indicador Comparativo 2018-2021'!$F$26</c:f>
              <c:strCache>
                <c:ptCount val="1"/>
                <c:pt idx="0">
                  <c:v>2021</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'Indicador Comparativo 2018-2021'!$B$27:$B$30</c:f>
              <c:strCache>
                <c:ptCount val="4"/>
                <c:pt idx="0">
                  <c:v>RIESGOS BAJOS </c:v>
                </c:pt>
                <c:pt idx="1">
                  <c:v>RIESGOS MEDIOS </c:v>
                </c:pt>
                <c:pt idx="2">
                  <c:v>RIESGOS ALTOS </c:v>
                </c:pt>
                <c:pt idx="3">
                  <c:v>Total </c:v>
                </c:pt>
              </c:strCache>
            </c:strRef>
          </c:cat>
          <c:val>
            <c:numRef>
              <c:f>'Indicador Comparativo 2018-2021'!$F$27:$F$30</c:f>
              <c:numCache>
                <c:formatCode>General</c:formatCode>
                <c:ptCount val="4"/>
                <c:pt idx="0">
                  <c:v>6</c:v>
                </c:pt>
                <c:pt idx="1">
                  <c:v>67</c:v>
                </c:pt>
                <c:pt idx="2">
                  <c:v>2</c:v>
                </c:pt>
                <c:pt idx="3">
                  <c:v>75</c:v>
                </c:pt>
              </c:numCache>
            </c:numRef>
          </c:val>
        </c:ser>
        <c:dLbls>
          <c:showLegendKey val="0"/>
          <c:showVal val="0"/>
          <c:showCatName val="0"/>
          <c:showSerName val="0"/>
          <c:showPercent val="0"/>
          <c:showBubbleSize val="0"/>
        </c:dLbls>
        <c:gapWidth val="150"/>
        <c:axId val="-1560952384"/>
        <c:axId val="-1560949664"/>
      </c:barChart>
      <c:catAx>
        <c:axId val="-156095238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560949664"/>
        <c:crosses val="autoZero"/>
        <c:auto val="1"/>
        <c:lblAlgn val="ctr"/>
        <c:lblOffset val="100"/>
        <c:noMultiLvlLbl val="1"/>
      </c:catAx>
      <c:valAx>
        <c:axId val="-1560949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560952384"/>
        <c:crosses val="autoZero"/>
        <c:crossBetween val="between"/>
      </c:valAx>
    </c:plotArea>
    <c:legend>
      <c:legendPos val="b"/>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CUMPLIMIENTO ANUAL</a:t>
            </a:r>
          </a:p>
        </c:rich>
      </c:tx>
      <c:layout>
        <c:manualLayout>
          <c:xMode val="edge"/>
          <c:yMode val="edge"/>
          <c:x val="0.2817021405122081"/>
          <c:y val="2.1691232984337904E-2"/>
        </c:manualLayout>
      </c:layout>
      <c:overlay val="0"/>
    </c:title>
    <c:autoTitleDeleted val="0"/>
    <c:plotArea>
      <c:layout>
        <c:manualLayout>
          <c:xMode val="edge"/>
          <c:yMode val="edge"/>
          <c:x val="0.10611833805362782"/>
          <c:y val="0.18798143435413073"/>
          <c:w val="0.88498840769903764"/>
          <c:h val="0.60943227040598469"/>
        </c:manualLayout>
      </c:layout>
      <c:barChart>
        <c:barDir val="col"/>
        <c:grouping val="clustered"/>
        <c:varyColors val="1"/>
        <c:ser>
          <c:idx val="0"/>
          <c:order val="0"/>
          <c:spPr>
            <a:solidFill>
              <a:srgbClr val="FFFF00"/>
            </a:solidFill>
            <a:ln cmpd="sng">
              <a:solidFill>
                <a:srgbClr val="000000"/>
              </a:solidFill>
            </a:ln>
          </c:spPr>
          <c:invertIfNegative val="1"/>
          <c:dPt>
            <c:idx val="0"/>
            <c:invertIfNegative val="1"/>
            <c:bubble3D val="0"/>
            <c:spPr>
              <a:solidFill>
                <a:srgbClr val="0070C0"/>
              </a:solidFill>
              <a:ln cmpd="sng">
                <a:solidFill>
                  <a:srgbClr val="002060"/>
                </a:solidFill>
              </a:ln>
            </c:spPr>
          </c:dPt>
          <c:dPt>
            <c:idx val="1"/>
            <c:invertIfNegative val="1"/>
            <c:bubble3D val="0"/>
            <c:spPr>
              <a:solidFill>
                <a:schemeClr val="accent2">
                  <a:lumMod val="75000"/>
                </a:schemeClr>
              </a:solidFill>
              <a:ln cmpd="sng">
                <a:solidFill>
                  <a:sysClr val="windowText" lastClr="000000"/>
                </a:solidFill>
              </a:ln>
            </c:spPr>
          </c:dPt>
          <c:dPt>
            <c:idx val="2"/>
            <c:invertIfNegative val="1"/>
            <c:bubble3D val="0"/>
            <c:spPr>
              <a:solidFill>
                <a:schemeClr val="accent3">
                  <a:lumMod val="75000"/>
                </a:schemeClr>
              </a:solidFill>
              <a:ln cmpd="sng">
                <a:solidFill>
                  <a:schemeClr val="accent3">
                    <a:lumMod val="50000"/>
                  </a:schemeClr>
                </a:solidFill>
              </a:ln>
            </c:spPr>
          </c:dPt>
          <c:dPt>
            <c:idx val="3"/>
            <c:invertIfNegative val="1"/>
            <c:bubble3D val="0"/>
            <c:spPr>
              <a:solidFill>
                <a:srgbClr val="7030A0"/>
              </a:solidFill>
              <a:ln cmpd="sng">
                <a:solidFill>
                  <a:srgbClr val="002060"/>
                </a:solidFill>
              </a:ln>
            </c:spPr>
          </c:dPt>
          <c:dLbls>
            <c:dLbl>
              <c:idx val="0"/>
              <c:spPr/>
              <c:txPr>
                <a:bodyPr/>
                <a:lstStyle/>
                <a:p>
                  <a:pPr lvl="0">
                    <a:defRPr sz="1200" b="1" i="0">
                      <a:latin typeface="+mn-lt"/>
                    </a:defRPr>
                  </a:pPr>
                  <a:endParaRPr lang="es-CO"/>
                </a:p>
              </c:txPr>
              <c:showLegendKey val="0"/>
              <c:showVal val="1"/>
              <c:showCatName val="0"/>
              <c:showSerName val="0"/>
              <c:showPercent val="0"/>
              <c:showBubbleSize val="0"/>
            </c:dLbl>
            <c:dLbl>
              <c:idx val="1"/>
              <c:spPr/>
              <c:txPr>
                <a:bodyPr/>
                <a:lstStyle/>
                <a:p>
                  <a:pPr lvl="0">
                    <a:defRPr sz="1200" b="1" i="0">
                      <a:latin typeface="+mn-lt"/>
                    </a:defRPr>
                  </a:pPr>
                  <a:endParaRPr lang="es-CO"/>
                </a:p>
              </c:txPr>
              <c:showLegendKey val="0"/>
              <c:showVal val="1"/>
              <c:showCatName val="0"/>
              <c:showSerName val="0"/>
              <c:showPercent val="0"/>
              <c:showBubbleSize val="0"/>
            </c:dLbl>
            <c:dLbl>
              <c:idx val="2"/>
              <c:spPr/>
              <c:txPr>
                <a:bodyPr/>
                <a:lstStyle/>
                <a:p>
                  <a:pPr lvl="0">
                    <a:defRPr sz="1200" b="1" i="0">
                      <a:latin typeface="+mn-lt"/>
                    </a:defRPr>
                  </a:pPr>
                  <a:endParaRPr lang="es-CO"/>
                </a:p>
              </c:txPr>
              <c:showLegendKey val="0"/>
              <c:showVal val="1"/>
              <c:showCatName val="0"/>
              <c:showSerName val="0"/>
              <c:showPercent val="0"/>
              <c:showBubbleSize val="0"/>
            </c:dLbl>
            <c:spPr>
              <a:noFill/>
              <a:ln>
                <a:noFill/>
              </a:ln>
              <a:effectLst/>
            </c:spPr>
            <c:txPr>
              <a:bodyPr/>
              <a:lstStyle/>
              <a:p>
                <a:pPr lvl="0">
                  <a:defRPr sz="1200" b="1"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 Comparativo 2018-2021'!$C$26:$F$26</c:f>
              <c:numCache>
                <c:formatCode>General</c:formatCode>
                <c:ptCount val="4"/>
                <c:pt idx="0">
                  <c:v>2018</c:v>
                </c:pt>
                <c:pt idx="1">
                  <c:v>2019</c:v>
                </c:pt>
                <c:pt idx="2">
                  <c:v>2020</c:v>
                </c:pt>
                <c:pt idx="3">
                  <c:v>2021</c:v>
                </c:pt>
              </c:numCache>
            </c:numRef>
          </c:cat>
          <c:val>
            <c:numRef>
              <c:f>'Indicador Comparativo 2018-2021'!$C$31:$F$31</c:f>
              <c:numCache>
                <c:formatCode>0%</c:formatCode>
                <c:ptCount val="4"/>
                <c:pt idx="0">
                  <c:v>0.84905660377358494</c:v>
                </c:pt>
                <c:pt idx="1">
                  <c:v>0.953125</c:v>
                </c:pt>
                <c:pt idx="2">
                  <c:v>0.93902439024390238</c:v>
                </c:pt>
                <c:pt idx="3">
                  <c:v>0.97333333333333338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560945312"/>
        <c:axId val="-1560943680"/>
      </c:barChart>
      <c:catAx>
        <c:axId val="-1560945312"/>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1560943680"/>
        <c:crosses val="autoZero"/>
        <c:auto val="1"/>
        <c:lblAlgn val="ctr"/>
        <c:lblOffset val="100"/>
        <c:noMultiLvlLbl val="1"/>
      </c:catAx>
      <c:valAx>
        <c:axId val="-1560943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s-CO"/>
          </a:p>
        </c:txPr>
        <c:crossAx val="-1560945312"/>
        <c:crosses val="autoZero"/>
        <c:crossBetween val="between"/>
      </c:valAx>
    </c:plotArea>
    <c:legend>
      <c:legendPos val="b"/>
      <c:layout>
        <c:manualLayout>
          <c:xMode val="edge"/>
          <c:yMode val="edge"/>
          <c:x val="0.3769332103501073"/>
          <c:y val="0.90848947035816152"/>
        </c:manualLayout>
      </c:layou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476250</xdr:colOff>
      <xdr:row>2</xdr:row>
      <xdr:rowOff>0</xdr:rowOff>
    </xdr:from>
    <xdr:ext cx="6010275" cy="3648075"/>
    <xdr:graphicFrame macro="">
      <xdr:nvGraphicFramePr>
        <xdr:cNvPr id="19742599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714375</xdr:colOff>
      <xdr:row>2</xdr:row>
      <xdr:rowOff>38100</xdr:rowOff>
    </xdr:from>
    <xdr:ext cx="4495800" cy="3371850"/>
    <xdr:graphicFrame macro="">
      <xdr:nvGraphicFramePr>
        <xdr:cNvPr id="152704165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1266825</xdr:colOff>
      <xdr:row>1</xdr:row>
      <xdr:rowOff>85725</xdr:rowOff>
    </xdr:from>
    <xdr:ext cx="3057525" cy="1371600"/>
    <xdr:pic>
      <xdr:nvPicPr>
        <xdr:cNvPr id="3" name="image1.jpg"/>
        <xdr:cNvPicPr preferRelativeResize="0"/>
      </xdr:nvPicPr>
      <xdr:blipFill>
        <a:blip xmlns:r="http://schemas.openxmlformats.org/officeDocument/2006/relationships" r:embed="rId1" cstate="print"/>
        <a:stretch>
          <a:fillRect/>
        </a:stretch>
      </xdr:blipFill>
      <xdr:spPr>
        <a:xfrm>
          <a:off x="5972175" y="200025"/>
          <a:ext cx="3057525" cy="13716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9"/>
  <sheetViews>
    <sheetView showGridLines="0" tabSelected="1" zoomScale="60" zoomScaleNormal="60" workbookViewId="0">
      <selection activeCell="C16" sqref="C16"/>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9.85546875" customWidth="1"/>
    <col min="17" max="17" width="61.28515625" style="275" customWidth="1"/>
    <col min="18" max="18" width="28.140625" style="271" customWidth="1"/>
    <col min="19" max="19" width="61.28515625" style="270" customWidth="1"/>
    <col min="20" max="21" width="14.85546875" customWidth="1"/>
    <col min="22" max="22" width="18.28515625" customWidth="1"/>
    <col min="23" max="23" width="16.28515625" customWidth="1"/>
    <col min="24" max="24" width="18" customWidth="1"/>
    <col min="25"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3"/>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4"/>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44294</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16" t="s">
        <v>13</v>
      </c>
      <c r="E7" s="8" t="s">
        <v>41</v>
      </c>
      <c r="F7" s="9" t="s">
        <v>14</v>
      </c>
      <c r="G7" s="9" t="s">
        <v>671</v>
      </c>
      <c r="H7" s="9" t="s">
        <v>15</v>
      </c>
      <c r="I7" s="10" t="s">
        <v>16</v>
      </c>
      <c r="J7" s="449"/>
      <c r="K7" s="450"/>
      <c r="L7" s="450"/>
      <c r="M7" s="450"/>
      <c r="N7" s="450"/>
      <c r="O7" s="460" t="s">
        <v>672</v>
      </c>
      <c r="P7" s="460"/>
      <c r="Q7" s="460"/>
      <c r="R7" s="411" t="s">
        <v>641</v>
      </c>
      <c r="S7" s="280" t="s">
        <v>640</v>
      </c>
      <c r="T7" s="449"/>
      <c r="U7" s="450"/>
      <c r="V7" s="450"/>
      <c r="W7" s="450"/>
      <c r="X7" s="452"/>
      <c r="Y7" s="455" t="s">
        <v>17</v>
      </c>
      <c r="Z7" s="456"/>
      <c r="AA7" s="456"/>
      <c r="AB7" s="457"/>
      <c r="AC7" s="458" t="s">
        <v>18</v>
      </c>
      <c r="AD7" s="409"/>
      <c r="AE7" s="409"/>
      <c r="AF7" s="409"/>
      <c r="AG7" s="459"/>
      <c r="AH7" s="461" t="s">
        <v>19</v>
      </c>
      <c r="AI7" s="5"/>
      <c r="AJ7" s="5" t="s">
        <v>20</v>
      </c>
      <c r="AK7" s="5" t="s">
        <v>21</v>
      </c>
      <c r="AL7" s="5"/>
      <c r="AM7" s="5"/>
    </row>
    <row r="8" spans="1:39" ht="202.5" customHeight="1" thickBot="1" x14ac:dyDescent="0.25">
      <c r="A8" s="5"/>
      <c r="B8" s="417"/>
      <c r="C8" s="417"/>
      <c r="D8" s="417"/>
      <c r="E8" s="11" t="s">
        <v>22</v>
      </c>
      <c r="F8" s="12" t="s">
        <v>678</v>
      </c>
      <c r="G8" s="12" t="s">
        <v>23</v>
      </c>
      <c r="H8" s="12" t="s">
        <v>679</v>
      </c>
      <c r="I8" s="13" t="s">
        <v>680</v>
      </c>
      <c r="J8" s="14" t="s">
        <v>24</v>
      </c>
      <c r="K8" s="15" t="s">
        <v>25</v>
      </c>
      <c r="L8" s="16" t="s">
        <v>26</v>
      </c>
      <c r="M8" s="15" t="s">
        <v>27</v>
      </c>
      <c r="N8" s="17" t="s">
        <v>28</v>
      </c>
      <c r="O8" s="18" t="s">
        <v>29</v>
      </c>
      <c r="P8" s="273" t="s">
        <v>666</v>
      </c>
      <c r="Q8" s="273" t="s">
        <v>664</v>
      </c>
      <c r="R8" s="412"/>
      <c r="S8" s="279" t="s">
        <v>642</v>
      </c>
      <c r="T8" s="19" t="s">
        <v>24</v>
      </c>
      <c r="U8" s="15" t="s">
        <v>25</v>
      </c>
      <c r="V8" s="15" t="s">
        <v>26</v>
      </c>
      <c r="W8" s="15" t="s">
        <v>27</v>
      </c>
      <c r="X8" s="20" t="s">
        <v>30</v>
      </c>
      <c r="Y8" s="21" t="s">
        <v>31</v>
      </c>
      <c r="Z8" s="22" t="s">
        <v>32</v>
      </c>
      <c r="AA8" s="22" t="s">
        <v>33</v>
      </c>
      <c r="AB8" s="23" t="s">
        <v>34</v>
      </c>
      <c r="AC8" s="24" t="s">
        <v>35</v>
      </c>
      <c r="AD8" s="25" t="s">
        <v>36</v>
      </c>
      <c r="AE8" s="26" t="s">
        <v>37</v>
      </c>
      <c r="AF8" s="25" t="s">
        <v>38</v>
      </c>
      <c r="AG8" s="27" t="s">
        <v>39</v>
      </c>
      <c r="AH8" s="442"/>
      <c r="AI8" s="5"/>
      <c r="AJ8" s="28" t="s">
        <v>40</v>
      </c>
      <c r="AK8" s="28" t="s">
        <v>40</v>
      </c>
      <c r="AL8" s="5" t="s">
        <v>41</v>
      </c>
      <c r="AM8" s="5" t="s">
        <v>42</v>
      </c>
    </row>
    <row r="9" spans="1:39" ht="235.5" customHeight="1" x14ac:dyDescent="0.2">
      <c r="A9" s="5"/>
      <c r="B9" s="437" t="s">
        <v>667</v>
      </c>
      <c r="C9" s="87" t="s">
        <v>675</v>
      </c>
      <c r="D9" s="30" t="s">
        <v>44</v>
      </c>
      <c r="E9" s="31" t="s">
        <v>45</v>
      </c>
      <c r="F9" s="32" t="s">
        <v>46</v>
      </c>
      <c r="G9" s="32" t="s">
        <v>47</v>
      </c>
      <c r="H9" s="32" t="s">
        <v>48</v>
      </c>
      <c r="I9" s="32" t="s">
        <v>49</v>
      </c>
      <c r="J9" s="33">
        <v>2</v>
      </c>
      <c r="K9" s="33" t="str">
        <f t="shared" ref="K9:K16" si="0">IF(J9=3,"ALTO",IF(J9=2,"MEDIO",IF(J9="N/A","N/A","BAJO")))</f>
        <v>MEDIO</v>
      </c>
      <c r="L9" s="33">
        <v>10</v>
      </c>
      <c r="M9" s="33" t="str">
        <f t="shared" ref="M9:M16" si="1">IF(L9=20,"ALTO",IF(L9=10,"MEDIO",IF(L9="N/A","N/A","BAJO")))</f>
        <v>MEDIO</v>
      </c>
      <c r="N9" s="34">
        <f t="shared" ref="N9:N16" si="2">J9*L9</f>
        <v>20</v>
      </c>
      <c r="O9" s="35" t="s">
        <v>50</v>
      </c>
      <c r="P9" s="302" t="s">
        <v>660</v>
      </c>
      <c r="Q9" s="36" t="s">
        <v>51</v>
      </c>
      <c r="R9" s="276" t="s">
        <v>685</v>
      </c>
      <c r="S9" s="60" t="s">
        <v>855</v>
      </c>
      <c r="T9" s="33">
        <v>1</v>
      </c>
      <c r="U9" s="33" t="str">
        <f t="shared" ref="U9:U16" si="3">IF(T9=3,"ALTO",IF(T9=2,"MEDIO",IF(T9="N/A","N/A","BAJO")))</f>
        <v>BAJO</v>
      </c>
      <c r="V9" s="33">
        <v>10</v>
      </c>
      <c r="W9" s="33" t="str">
        <f t="shared" ref="W9:W16" si="4">IF(V9=20,"ALTO",IF(V9=10,"MEDIO",IF(V9="N/A","N/A","BAJO")))</f>
        <v>MEDIO</v>
      </c>
      <c r="X9" s="34">
        <f t="shared" ref="X9:X16" si="5">T9*V9</f>
        <v>10</v>
      </c>
      <c r="Y9" s="37"/>
      <c r="Z9" s="37" t="s">
        <v>52</v>
      </c>
      <c r="AA9" s="37"/>
      <c r="AB9" s="37"/>
      <c r="AC9" s="38" t="s">
        <v>53</v>
      </c>
      <c r="AD9" s="39" t="s">
        <v>54</v>
      </c>
      <c r="AE9" s="40" t="s">
        <v>55</v>
      </c>
      <c r="AF9" s="40" t="s">
        <v>56</v>
      </c>
      <c r="AG9" s="41" t="s">
        <v>929</v>
      </c>
      <c r="AH9" s="440">
        <v>44294</v>
      </c>
      <c r="AI9" s="5"/>
      <c r="AJ9" s="5">
        <v>1</v>
      </c>
      <c r="AK9" s="5">
        <v>5</v>
      </c>
      <c r="AL9" s="5" t="s">
        <v>57</v>
      </c>
      <c r="AM9" s="5" t="s">
        <v>58</v>
      </c>
    </row>
    <row r="10" spans="1:39" ht="214.5" customHeight="1" x14ac:dyDescent="0.2">
      <c r="A10" s="5"/>
      <c r="B10" s="438"/>
      <c r="C10" s="42" t="s">
        <v>979</v>
      </c>
      <c r="D10" s="43" t="s">
        <v>44</v>
      </c>
      <c r="E10" s="44" t="s">
        <v>59</v>
      </c>
      <c r="F10" s="45" t="s">
        <v>60</v>
      </c>
      <c r="G10" s="46" t="s">
        <v>61</v>
      </c>
      <c r="H10" s="45" t="s">
        <v>62</v>
      </c>
      <c r="I10" s="46" t="s">
        <v>63</v>
      </c>
      <c r="J10" s="30">
        <v>2</v>
      </c>
      <c r="K10" s="43" t="str">
        <f t="shared" si="0"/>
        <v>MEDIO</v>
      </c>
      <c r="L10" s="43">
        <v>20</v>
      </c>
      <c r="M10" s="43" t="str">
        <f t="shared" si="1"/>
        <v>ALTO</v>
      </c>
      <c r="N10" s="47">
        <f t="shared" si="2"/>
        <v>40</v>
      </c>
      <c r="O10" s="45" t="s">
        <v>64</v>
      </c>
      <c r="P10" s="303" t="s">
        <v>660</v>
      </c>
      <c r="Q10" s="48" t="s">
        <v>65</v>
      </c>
      <c r="R10" s="276" t="s">
        <v>685</v>
      </c>
      <c r="S10" s="162" t="s">
        <v>855</v>
      </c>
      <c r="T10" s="30">
        <v>1</v>
      </c>
      <c r="U10" s="30" t="str">
        <f t="shared" si="3"/>
        <v>BAJO</v>
      </c>
      <c r="V10" s="43">
        <v>20</v>
      </c>
      <c r="W10" s="30" t="str">
        <f t="shared" si="4"/>
        <v>ALTO</v>
      </c>
      <c r="X10" s="47">
        <f t="shared" si="5"/>
        <v>20</v>
      </c>
      <c r="Y10" s="49"/>
      <c r="Z10" s="49" t="s">
        <v>52</v>
      </c>
      <c r="AA10" s="49"/>
      <c r="AB10" s="49"/>
      <c r="AC10" s="50" t="s">
        <v>66</v>
      </c>
      <c r="AD10" s="51" t="s">
        <v>67</v>
      </c>
      <c r="AE10" s="52" t="s">
        <v>68</v>
      </c>
      <c r="AF10" s="53" t="s">
        <v>56</v>
      </c>
      <c r="AG10" s="54" t="s">
        <v>930</v>
      </c>
      <c r="AH10" s="441"/>
      <c r="AI10" s="5"/>
      <c r="AJ10" s="5">
        <v>2</v>
      </c>
      <c r="AK10" s="5">
        <v>10</v>
      </c>
      <c r="AL10" s="5"/>
      <c r="AM10" s="5" t="s">
        <v>69</v>
      </c>
    </row>
    <row r="11" spans="1:39" ht="174.75" customHeight="1" x14ac:dyDescent="0.2">
      <c r="A11" s="5"/>
      <c r="B11" s="438"/>
      <c r="C11" s="42" t="s">
        <v>979</v>
      </c>
      <c r="D11" s="43" t="s">
        <v>70</v>
      </c>
      <c r="E11" s="44" t="s">
        <v>71</v>
      </c>
      <c r="F11" s="45" t="s">
        <v>72</v>
      </c>
      <c r="G11" s="45" t="s">
        <v>73</v>
      </c>
      <c r="H11" s="45" t="s">
        <v>74</v>
      </c>
      <c r="I11" s="46" t="s">
        <v>75</v>
      </c>
      <c r="J11" s="30">
        <v>2</v>
      </c>
      <c r="K11" s="43" t="str">
        <f t="shared" si="0"/>
        <v>MEDIO</v>
      </c>
      <c r="L11" s="43">
        <v>20</v>
      </c>
      <c r="M11" s="43" t="str">
        <f t="shared" si="1"/>
        <v>ALTO</v>
      </c>
      <c r="N11" s="47">
        <f t="shared" si="2"/>
        <v>40</v>
      </c>
      <c r="O11" s="45" t="s">
        <v>76</v>
      </c>
      <c r="P11" s="303" t="s">
        <v>660</v>
      </c>
      <c r="Q11" s="55" t="s">
        <v>77</v>
      </c>
      <c r="R11" s="276" t="s">
        <v>685</v>
      </c>
      <c r="S11" s="162" t="s">
        <v>855</v>
      </c>
      <c r="T11" s="30">
        <v>1</v>
      </c>
      <c r="U11" s="30" t="str">
        <f t="shared" si="3"/>
        <v>BAJO</v>
      </c>
      <c r="V11" s="43">
        <v>20</v>
      </c>
      <c r="W11" s="30" t="str">
        <f t="shared" si="4"/>
        <v>ALTO</v>
      </c>
      <c r="X11" s="47">
        <f t="shared" si="5"/>
        <v>20</v>
      </c>
      <c r="Y11" s="49"/>
      <c r="Z11" s="49" t="s">
        <v>52</v>
      </c>
      <c r="AA11" s="49"/>
      <c r="AB11" s="49"/>
      <c r="AC11" s="56" t="s">
        <v>931</v>
      </c>
      <c r="AD11" s="51" t="s">
        <v>932</v>
      </c>
      <c r="AE11" s="53" t="s">
        <v>43</v>
      </c>
      <c r="AF11" s="53" t="s">
        <v>56</v>
      </c>
      <c r="AG11" s="54" t="s">
        <v>933</v>
      </c>
      <c r="AH11" s="441"/>
      <c r="AI11" s="5"/>
      <c r="AJ11" s="5">
        <v>3</v>
      </c>
      <c r="AK11" s="5">
        <v>20</v>
      </c>
      <c r="AL11" s="5"/>
      <c r="AM11" s="5" t="s">
        <v>79</v>
      </c>
    </row>
    <row r="12" spans="1:39" ht="147" customHeight="1" x14ac:dyDescent="0.2">
      <c r="A12" s="5"/>
      <c r="B12" s="438"/>
      <c r="C12" s="57" t="s">
        <v>979</v>
      </c>
      <c r="D12" s="43" t="s">
        <v>69</v>
      </c>
      <c r="E12" s="44" t="s">
        <v>80</v>
      </c>
      <c r="F12" s="45" t="s">
        <v>81</v>
      </c>
      <c r="G12" s="45" t="s">
        <v>82</v>
      </c>
      <c r="H12" s="45" t="s">
        <v>83</v>
      </c>
      <c r="I12" s="45" t="s">
        <v>84</v>
      </c>
      <c r="J12" s="43">
        <v>3</v>
      </c>
      <c r="K12" s="43" t="str">
        <f t="shared" si="0"/>
        <v>ALTO</v>
      </c>
      <c r="L12" s="58">
        <v>10</v>
      </c>
      <c r="M12" s="43" t="str">
        <f t="shared" si="1"/>
        <v>MEDIO</v>
      </c>
      <c r="N12" s="47">
        <f t="shared" si="2"/>
        <v>30</v>
      </c>
      <c r="O12" s="59" t="s">
        <v>85</v>
      </c>
      <c r="P12" s="304" t="s">
        <v>660</v>
      </c>
      <c r="Q12" s="60" t="s">
        <v>86</v>
      </c>
      <c r="R12" s="277" t="s">
        <v>685</v>
      </c>
      <c r="S12" s="162" t="s">
        <v>855</v>
      </c>
      <c r="T12" s="43">
        <v>1</v>
      </c>
      <c r="U12" s="30" t="str">
        <f t="shared" si="3"/>
        <v>BAJO</v>
      </c>
      <c r="V12" s="58">
        <v>5</v>
      </c>
      <c r="W12" s="30" t="str">
        <f t="shared" si="4"/>
        <v>BAJO</v>
      </c>
      <c r="X12" s="47">
        <f t="shared" si="5"/>
        <v>5</v>
      </c>
      <c r="Y12" s="61"/>
      <c r="Z12" s="61" t="s">
        <v>52</v>
      </c>
      <c r="AA12" s="61"/>
      <c r="AB12" s="61"/>
      <c r="AC12" s="56" t="s">
        <v>87</v>
      </c>
      <c r="AD12" s="51" t="s">
        <v>844</v>
      </c>
      <c r="AE12" s="51" t="s">
        <v>55</v>
      </c>
      <c r="AF12" s="51" t="s">
        <v>56</v>
      </c>
      <c r="AG12" s="50" t="s">
        <v>928</v>
      </c>
      <c r="AH12" s="441"/>
      <c r="AI12" s="5"/>
      <c r="AJ12" s="5"/>
      <c r="AK12" s="5"/>
      <c r="AL12" s="5"/>
      <c r="AM12" s="5" t="s">
        <v>89</v>
      </c>
    </row>
    <row r="13" spans="1:39" ht="219.75" customHeight="1" x14ac:dyDescent="0.2">
      <c r="A13" s="5"/>
      <c r="B13" s="438"/>
      <c r="C13" s="57" t="s">
        <v>675</v>
      </c>
      <c r="D13" s="43" t="s">
        <v>44</v>
      </c>
      <c r="E13" s="44" t="s">
        <v>90</v>
      </c>
      <c r="F13" s="45" t="s">
        <v>91</v>
      </c>
      <c r="G13" s="45" t="s">
        <v>92</v>
      </c>
      <c r="H13" s="46" t="s">
        <v>93</v>
      </c>
      <c r="I13" s="45" t="s">
        <v>94</v>
      </c>
      <c r="J13" s="43">
        <v>2</v>
      </c>
      <c r="K13" s="43" t="str">
        <f t="shared" si="0"/>
        <v>MEDIO</v>
      </c>
      <c r="L13" s="58">
        <v>20</v>
      </c>
      <c r="M13" s="43" t="str">
        <f t="shared" si="1"/>
        <v>ALTO</v>
      </c>
      <c r="N13" s="47">
        <f t="shared" si="2"/>
        <v>40</v>
      </c>
      <c r="O13" s="59" t="s">
        <v>95</v>
      </c>
      <c r="P13" s="304" t="s">
        <v>660</v>
      </c>
      <c r="Q13" s="59" t="s">
        <v>96</v>
      </c>
      <c r="R13" s="277" t="s">
        <v>738</v>
      </c>
      <c r="S13" s="60" t="s">
        <v>934</v>
      </c>
      <c r="T13" s="43">
        <v>2</v>
      </c>
      <c r="U13" s="30" t="str">
        <f t="shared" si="3"/>
        <v>MEDIO</v>
      </c>
      <c r="V13" s="58">
        <v>10</v>
      </c>
      <c r="W13" s="30" t="str">
        <f t="shared" si="4"/>
        <v>MEDIO</v>
      </c>
      <c r="X13" s="47">
        <f t="shared" si="5"/>
        <v>20</v>
      </c>
      <c r="Y13" s="61" t="s">
        <v>52</v>
      </c>
      <c r="Z13" s="61"/>
      <c r="AA13" s="61"/>
      <c r="AB13" s="61"/>
      <c r="AC13" s="56" t="s">
        <v>97</v>
      </c>
      <c r="AD13" s="51" t="s">
        <v>98</v>
      </c>
      <c r="AE13" s="51" t="s">
        <v>99</v>
      </c>
      <c r="AF13" s="51" t="s">
        <v>56</v>
      </c>
      <c r="AG13" s="50" t="s">
        <v>935</v>
      </c>
      <c r="AH13" s="441"/>
      <c r="AI13" s="5"/>
      <c r="AJ13" s="5"/>
      <c r="AK13" s="5"/>
      <c r="AL13" s="5"/>
      <c r="AM13" s="5"/>
    </row>
    <row r="14" spans="1:39" ht="177" customHeight="1" x14ac:dyDescent="0.2">
      <c r="A14" s="5"/>
      <c r="B14" s="438"/>
      <c r="C14" s="57" t="s">
        <v>979</v>
      </c>
      <c r="D14" s="43" t="s">
        <v>44</v>
      </c>
      <c r="E14" s="44" t="s">
        <v>100</v>
      </c>
      <c r="F14" s="45" t="s">
        <v>101</v>
      </c>
      <c r="G14" s="45" t="s">
        <v>102</v>
      </c>
      <c r="H14" s="45" t="s">
        <v>103</v>
      </c>
      <c r="I14" s="45" t="s">
        <v>104</v>
      </c>
      <c r="J14" s="43">
        <v>2</v>
      </c>
      <c r="K14" s="43" t="str">
        <f t="shared" si="0"/>
        <v>MEDIO</v>
      </c>
      <c r="L14" s="58">
        <v>20</v>
      </c>
      <c r="M14" s="43" t="str">
        <f t="shared" si="1"/>
        <v>ALTO</v>
      </c>
      <c r="N14" s="47">
        <f t="shared" si="2"/>
        <v>40</v>
      </c>
      <c r="O14" s="60" t="s">
        <v>105</v>
      </c>
      <c r="P14" s="304" t="s">
        <v>660</v>
      </c>
      <c r="Q14" s="59" t="s">
        <v>106</v>
      </c>
      <c r="R14" s="277" t="s">
        <v>685</v>
      </c>
      <c r="S14" s="60" t="s">
        <v>936</v>
      </c>
      <c r="T14" s="43">
        <v>1</v>
      </c>
      <c r="U14" s="30" t="str">
        <f t="shared" si="3"/>
        <v>BAJO</v>
      </c>
      <c r="V14" s="58">
        <v>20</v>
      </c>
      <c r="W14" s="30" t="str">
        <f t="shared" si="4"/>
        <v>ALTO</v>
      </c>
      <c r="X14" s="47">
        <f t="shared" si="5"/>
        <v>20</v>
      </c>
      <c r="Y14" s="61"/>
      <c r="Z14" s="61" t="s">
        <v>52</v>
      </c>
      <c r="AA14" s="61"/>
      <c r="AB14" s="61"/>
      <c r="AC14" s="50" t="s">
        <v>107</v>
      </c>
      <c r="AD14" s="51" t="s">
        <v>898</v>
      </c>
      <c r="AE14" s="51" t="s">
        <v>109</v>
      </c>
      <c r="AF14" s="51" t="s">
        <v>110</v>
      </c>
      <c r="AG14" s="50" t="s">
        <v>937</v>
      </c>
      <c r="AH14" s="441"/>
      <c r="AI14" s="5"/>
      <c r="AJ14" s="5"/>
      <c r="AK14" s="5"/>
      <c r="AL14" s="5"/>
      <c r="AM14" s="5" t="s">
        <v>111</v>
      </c>
    </row>
    <row r="15" spans="1:39" ht="261.75" customHeight="1" x14ac:dyDescent="0.2">
      <c r="A15" s="5"/>
      <c r="B15" s="438"/>
      <c r="C15" s="320" t="s">
        <v>979</v>
      </c>
      <c r="D15" s="43" t="s">
        <v>112</v>
      </c>
      <c r="E15" s="44" t="s">
        <v>113</v>
      </c>
      <c r="F15" s="45" t="s">
        <v>737</v>
      </c>
      <c r="G15" s="45" t="s">
        <v>114</v>
      </c>
      <c r="H15" s="45" t="s">
        <v>938</v>
      </c>
      <c r="I15" s="45" t="s">
        <v>954</v>
      </c>
      <c r="J15" s="43">
        <v>3</v>
      </c>
      <c r="K15" s="43" t="str">
        <f t="shared" si="0"/>
        <v>ALTO</v>
      </c>
      <c r="L15" s="58">
        <v>20</v>
      </c>
      <c r="M15" s="43" t="str">
        <f t="shared" si="1"/>
        <v>ALTO</v>
      </c>
      <c r="N15" s="47">
        <f t="shared" si="2"/>
        <v>60</v>
      </c>
      <c r="O15" s="59" t="s">
        <v>959</v>
      </c>
      <c r="P15" s="304" t="s">
        <v>660</v>
      </c>
      <c r="Q15" s="59" t="s">
        <v>955</v>
      </c>
      <c r="R15" s="277" t="s">
        <v>738</v>
      </c>
      <c r="S15" s="60" t="s">
        <v>939</v>
      </c>
      <c r="T15" s="43">
        <v>3</v>
      </c>
      <c r="U15" s="30" t="str">
        <f t="shared" si="3"/>
        <v>ALTO</v>
      </c>
      <c r="V15" s="58">
        <v>10</v>
      </c>
      <c r="W15" s="30" t="str">
        <f t="shared" si="4"/>
        <v>MEDIO</v>
      </c>
      <c r="X15" s="47">
        <f t="shared" si="5"/>
        <v>30</v>
      </c>
      <c r="Y15" s="61" t="s">
        <v>52</v>
      </c>
      <c r="Z15" s="61"/>
      <c r="AA15" s="61"/>
      <c r="AB15" s="61"/>
      <c r="AC15" s="56" t="s">
        <v>956</v>
      </c>
      <c r="AD15" s="51" t="s">
        <v>957</v>
      </c>
      <c r="AE15" s="51" t="s">
        <v>960</v>
      </c>
      <c r="AF15" s="51" t="s">
        <v>110</v>
      </c>
      <c r="AG15" s="50" t="s">
        <v>958</v>
      </c>
      <c r="AH15" s="441"/>
      <c r="AI15" s="5"/>
      <c r="AJ15" s="5"/>
      <c r="AK15" s="5"/>
      <c r="AL15" s="5"/>
      <c r="AM15" s="5"/>
    </row>
    <row r="16" spans="1:39" ht="177" customHeight="1" thickBot="1" x14ac:dyDescent="0.25">
      <c r="A16" s="5"/>
      <c r="B16" s="439"/>
      <c r="C16" s="319" t="s">
        <v>979</v>
      </c>
      <c r="D16" s="63" t="s">
        <v>115</v>
      </c>
      <c r="E16" s="64" t="s">
        <v>116</v>
      </c>
      <c r="F16" s="65" t="s">
        <v>117</v>
      </c>
      <c r="G16" s="65" t="s">
        <v>118</v>
      </c>
      <c r="H16" s="65" t="s">
        <v>119</v>
      </c>
      <c r="I16" s="65" t="s">
        <v>905</v>
      </c>
      <c r="J16" s="63">
        <v>2</v>
      </c>
      <c r="K16" s="63" t="str">
        <f t="shared" si="0"/>
        <v>MEDIO</v>
      </c>
      <c r="L16" s="63">
        <v>20</v>
      </c>
      <c r="M16" s="63" t="str">
        <f t="shared" si="1"/>
        <v>ALTO</v>
      </c>
      <c r="N16" s="66">
        <f t="shared" si="2"/>
        <v>40</v>
      </c>
      <c r="O16" s="67" t="s">
        <v>121</v>
      </c>
      <c r="P16" s="305" t="s">
        <v>660</v>
      </c>
      <c r="Q16" s="67" t="s">
        <v>122</v>
      </c>
      <c r="R16" s="285" t="s">
        <v>685</v>
      </c>
      <c r="S16" s="286" t="s">
        <v>855</v>
      </c>
      <c r="T16" s="63">
        <v>1</v>
      </c>
      <c r="U16" s="68" t="str">
        <f t="shared" si="3"/>
        <v>BAJO</v>
      </c>
      <c r="V16" s="63">
        <v>20</v>
      </c>
      <c r="W16" s="68" t="str">
        <f t="shared" si="4"/>
        <v>ALTO</v>
      </c>
      <c r="X16" s="66">
        <f t="shared" si="5"/>
        <v>20</v>
      </c>
      <c r="Y16" s="69"/>
      <c r="Z16" s="69" t="s">
        <v>52</v>
      </c>
      <c r="AA16" s="69"/>
      <c r="AB16" s="69"/>
      <c r="AC16" s="70" t="s">
        <v>940</v>
      </c>
      <c r="AD16" s="71" t="s">
        <v>123</v>
      </c>
      <c r="AE16" s="71" t="s">
        <v>124</v>
      </c>
      <c r="AF16" s="71" t="s">
        <v>56</v>
      </c>
      <c r="AG16" s="72" t="s">
        <v>941</v>
      </c>
      <c r="AH16" s="442"/>
      <c r="AI16" s="5"/>
      <c r="AJ16" s="5"/>
      <c r="AK16" s="5"/>
      <c r="AL16" s="5"/>
      <c r="AM16" s="5"/>
    </row>
    <row r="17" spans="1:39" ht="31.5" customHeight="1" thickBot="1" x14ac:dyDescent="0.25">
      <c r="A17" s="5"/>
      <c r="B17" s="1"/>
      <c r="C17" s="1"/>
      <c r="D17" s="1"/>
      <c r="E17" s="1"/>
      <c r="F17" s="1"/>
      <c r="G17" s="1"/>
      <c r="H17" s="1"/>
      <c r="I17" s="1"/>
      <c r="J17" s="1"/>
      <c r="K17" s="1"/>
      <c r="L17" s="1"/>
      <c r="M17" s="1"/>
      <c r="N17" s="73">
        <f>AVERAGE(N9:N16)</f>
        <v>38.75</v>
      </c>
      <c r="O17" s="1"/>
      <c r="P17" s="281"/>
      <c r="Q17" s="281"/>
      <c r="R17" s="283"/>
      <c r="S17" s="284"/>
      <c r="T17" s="1"/>
      <c r="U17" s="1"/>
      <c r="V17" s="1"/>
      <c r="W17" s="1"/>
      <c r="X17" s="73">
        <f>AVERAGE(X9:X16)</f>
        <v>18.125</v>
      </c>
      <c r="Y17" s="1"/>
      <c r="Z17" s="1"/>
      <c r="AA17" s="1"/>
      <c r="AB17" s="1"/>
      <c r="AC17" s="1"/>
      <c r="AD17" s="1"/>
      <c r="AE17" s="1"/>
      <c r="AF17" s="1"/>
      <c r="AG17" s="74"/>
      <c r="AH17" s="75"/>
      <c r="AI17" s="5"/>
      <c r="AJ17" s="5"/>
      <c r="AK17" s="5"/>
      <c r="AL17" s="5"/>
      <c r="AM17" s="5"/>
    </row>
    <row r="18" spans="1:39" ht="129" customHeight="1" thickBot="1" x14ac:dyDescent="0.25">
      <c r="A18" s="5"/>
      <c r="B18" s="1"/>
      <c r="C18" s="1"/>
      <c r="D18" s="1"/>
      <c r="E18" s="1"/>
      <c r="F18" s="76"/>
      <c r="G18" s="76"/>
      <c r="H18" s="395" t="s">
        <v>681</v>
      </c>
      <c r="I18" s="396"/>
      <c r="J18" s="396"/>
      <c r="K18" s="397"/>
      <c r="L18" s="1"/>
      <c r="M18" s="398" t="s">
        <v>125</v>
      </c>
      <c r="N18" s="399"/>
      <c r="O18" s="399"/>
      <c r="P18" s="400"/>
      <c r="Q18" s="274"/>
      <c r="R18" s="283"/>
      <c r="S18" s="284"/>
      <c r="T18" s="5"/>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126</v>
      </c>
      <c r="I19" s="384"/>
      <c r="J19" s="77">
        <f>COUNTIF(X9:X16,"=5")</f>
        <v>1</v>
      </c>
      <c r="K19" s="78">
        <f>J19*100%/J22</f>
        <v>0.125</v>
      </c>
      <c r="L19" s="1"/>
      <c r="M19" s="401" t="s">
        <v>127</v>
      </c>
      <c r="N19" s="402"/>
      <c r="O19" s="403" t="s">
        <v>128</v>
      </c>
      <c r="P19" s="404"/>
      <c r="Q19" s="274"/>
      <c r="R19" s="283"/>
      <c r="S19" s="284"/>
      <c r="T19" s="7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381"/>
      <c r="G20" s="382"/>
      <c r="H20" s="383" t="s">
        <v>129</v>
      </c>
      <c r="I20" s="384"/>
      <c r="J20" s="77">
        <f>COUNTIFS(X9:X16,"&gt;=6",X9:X16,"&lt;=30")</f>
        <v>7</v>
      </c>
      <c r="K20" s="78">
        <f>J20*100%/J22</f>
        <v>0.875</v>
      </c>
      <c r="L20" s="1"/>
      <c r="M20" s="385" t="s">
        <v>130</v>
      </c>
      <c r="N20" s="386"/>
      <c r="O20" s="387" t="s">
        <v>131</v>
      </c>
      <c r="P20" s="388"/>
      <c r="Q20" s="274"/>
      <c r="R20" s="283"/>
      <c r="S20" s="284"/>
      <c r="T20" s="79"/>
      <c r="U20" s="1"/>
      <c r="V20" s="1"/>
      <c r="W20" s="1"/>
      <c r="X20" s="1"/>
      <c r="Y20" s="1"/>
      <c r="Z20" s="1"/>
      <c r="AA20" s="1"/>
      <c r="AB20" s="1"/>
      <c r="AC20" s="1"/>
      <c r="AD20" s="1"/>
      <c r="AE20" s="1"/>
      <c r="AF20" s="1"/>
      <c r="AG20" s="1"/>
      <c r="AH20" s="1"/>
      <c r="AI20" s="5"/>
      <c r="AJ20" s="5"/>
      <c r="AK20" s="5"/>
      <c r="AL20" s="5"/>
      <c r="AM20" s="5"/>
    </row>
    <row r="21" spans="1:39" ht="46.5" customHeight="1" thickBot="1" x14ac:dyDescent="0.25">
      <c r="A21" s="5"/>
      <c r="B21" s="1"/>
      <c r="C21" s="1"/>
      <c r="D21" s="1"/>
      <c r="E21" s="1"/>
      <c r="F21" s="381"/>
      <c r="G21" s="382"/>
      <c r="H21" s="383" t="s">
        <v>132</v>
      </c>
      <c r="I21" s="384"/>
      <c r="J21" s="77">
        <f>COUNTIFS(X9:X16,"&gt;=40",X9:X16,"&lt;=60")</f>
        <v>0</v>
      </c>
      <c r="K21" s="78">
        <f>J21*100%/J22</f>
        <v>0</v>
      </c>
      <c r="L21" s="1"/>
      <c r="M21" s="389" t="s">
        <v>133</v>
      </c>
      <c r="N21" s="390"/>
      <c r="O21" s="391" t="s">
        <v>134</v>
      </c>
      <c r="P21" s="392"/>
      <c r="Q21" s="274"/>
      <c r="R21" s="283"/>
      <c r="S21" s="284"/>
      <c r="T21" s="79"/>
      <c r="U21" s="1"/>
      <c r="V21" s="1"/>
      <c r="W21" s="1"/>
      <c r="X21" s="1"/>
      <c r="Y21" s="1"/>
      <c r="Z21" s="1"/>
      <c r="AA21" s="1"/>
      <c r="AB21" s="1"/>
      <c r="AC21" s="1"/>
      <c r="AD21" s="1"/>
      <c r="AE21" s="1"/>
      <c r="AF21" s="1"/>
      <c r="AG21" s="1"/>
      <c r="AH21" s="1"/>
      <c r="AI21" s="5"/>
      <c r="AJ21" s="5"/>
      <c r="AK21" s="5"/>
      <c r="AL21" s="5"/>
      <c r="AM21" s="5"/>
    </row>
    <row r="22" spans="1:39" ht="46.5" customHeight="1" thickBot="1" x14ac:dyDescent="0.25">
      <c r="A22" s="5"/>
      <c r="B22" s="1"/>
      <c r="C22" s="1"/>
      <c r="D22" s="1"/>
      <c r="E22" s="1"/>
      <c r="F22" s="393"/>
      <c r="G22" s="382"/>
      <c r="H22" s="394" t="s">
        <v>135</v>
      </c>
      <c r="I22" s="390"/>
      <c r="J22" s="352">
        <f>+J19+J21+J20</f>
        <v>8</v>
      </c>
      <c r="K22" s="353">
        <f>K19+K20+K21</f>
        <v>1</v>
      </c>
      <c r="L22" s="1"/>
      <c r="M22" s="1"/>
      <c r="N22" s="1"/>
      <c r="O22" s="1"/>
      <c r="P22" s="281"/>
      <c r="Q22" s="281"/>
      <c r="R22" s="283"/>
      <c r="S22" s="284"/>
      <c r="T22" s="1"/>
      <c r="U22" s="1"/>
      <c r="V22" s="1"/>
      <c r="W22" s="1"/>
      <c r="X22" s="1"/>
      <c r="Y22" s="1"/>
      <c r="Z22" s="1"/>
      <c r="AA22" s="1"/>
      <c r="AB22" s="1"/>
      <c r="AC22" s="1"/>
      <c r="AD22" s="1"/>
      <c r="AE22" s="1"/>
      <c r="AF22" s="1"/>
      <c r="AG22" s="1"/>
      <c r="AH22" s="1"/>
      <c r="AI22" s="5"/>
      <c r="AJ22" s="5"/>
      <c r="AK22" s="5"/>
      <c r="AL22" s="5"/>
      <c r="AM22" s="5"/>
    </row>
    <row r="23" spans="1:39" ht="15.75" customHeight="1" x14ac:dyDescent="0.2">
      <c r="P23" s="282"/>
      <c r="Q23" s="282"/>
      <c r="R23" s="283"/>
      <c r="S23" s="284"/>
    </row>
    <row r="24" spans="1:39" ht="15.75" customHeight="1" x14ac:dyDescent="0.2">
      <c r="P24" s="282"/>
      <c r="Q24" s="282"/>
      <c r="R24" s="283"/>
      <c r="S24" s="284"/>
    </row>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B8:AF16"/>
  <mergeCells count="44">
    <mergeCell ref="B9:B16"/>
    <mergeCell ref="AH9:AH16"/>
    <mergeCell ref="B4:F4"/>
    <mergeCell ref="B6:I6"/>
    <mergeCell ref="J6:N7"/>
    <mergeCell ref="T6:X7"/>
    <mergeCell ref="G4:N4"/>
    <mergeCell ref="Y6:AH6"/>
    <mergeCell ref="Y7:AB7"/>
    <mergeCell ref="AC7:AG7"/>
    <mergeCell ref="O7:Q7"/>
    <mergeCell ref="B7:B8"/>
    <mergeCell ref="AH7:AH8"/>
    <mergeCell ref="B2:AH2"/>
    <mergeCell ref="B3:F3"/>
    <mergeCell ref="G3:N3"/>
    <mergeCell ref="R7:R8"/>
    <mergeCell ref="O6:S6"/>
    <mergeCell ref="C7:C8"/>
    <mergeCell ref="D7:D8"/>
    <mergeCell ref="O3:R3"/>
    <mergeCell ref="S3:AB3"/>
    <mergeCell ref="AC3:AH3"/>
    <mergeCell ref="O4:R4"/>
    <mergeCell ref="S4:AB4"/>
    <mergeCell ref="AC4:AH4"/>
    <mergeCell ref="B5:D5"/>
    <mergeCell ref="E5:AH5"/>
    <mergeCell ref="H18:K18"/>
    <mergeCell ref="M18:P18"/>
    <mergeCell ref="H19:I19"/>
    <mergeCell ref="M19:N19"/>
    <mergeCell ref="O19:P19"/>
    <mergeCell ref="M21:N21"/>
    <mergeCell ref="O21:P21"/>
    <mergeCell ref="F22:G22"/>
    <mergeCell ref="H22:I22"/>
    <mergeCell ref="F21:G21"/>
    <mergeCell ref="H21:I21"/>
    <mergeCell ref="F19:G19"/>
    <mergeCell ref="F20:G20"/>
    <mergeCell ref="H20:I20"/>
    <mergeCell ref="M20:N20"/>
    <mergeCell ref="O20:P20"/>
  </mergeCells>
  <conditionalFormatting sqref="N9:O16 Q9:Q16">
    <cfRule type="cellIs" dxfId="361" priority="24" operator="equal">
      <formula>5</formula>
    </cfRule>
  </conditionalFormatting>
  <conditionalFormatting sqref="N9:O16 Q9:Q16">
    <cfRule type="cellIs" dxfId="360" priority="25" operator="equal">
      <formula>5</formula>
    </cfRule>
  </conditionalFormatting>
  <conditionalFormatting sqref="N9:O16 Q9:Q16">
    <cfRule type="cellIs" dxfId="359" priority="26" operator="between">
      <formula>6</formula>
      <formula>30</formula>
    </cfRule>
  </conditionalFormatting>
  <conditionalFormatting sqref="N9:O16 Q9:Q16">
    <cfRule type="cellIs" dxfId="358" priority="27" operator="between">
      <formula>31</formula>
      <formula>60</formula>
    </cfRule>
  </conditionalFormatting>
  <conditionalFormatting sqref="N9:O16 Q9:Q16">
    <cfRule type="expression" dxfId="357" priority="28">
      <formula>ISERROR(N9)</formula>
    </cfRule>
  </conditionalFormatting>
  <conditionalFormatting sqref="J9:J16">
    <cfRule type="containsText" dxfId="356" priority="29" operator="containsText" text="N/A">
      <formula>NOT(ISERROR(SEARCH(("N/A"),(J9))))</formula>
    </cfRule>
  </conditionalFormatting>
  <conditionalFormatting sqref="L9:L16">
    <cfRule type="containsText" dxfId="355" priority="30" operator="containsText" text="N/A">
      <formula>NOT(ISERROR(SEARCH(("N/A"),(L9))))</formula>
    </cfRule>
  </conditionalFormatting>
  <conditionalFormatting sqref="L9:L16">
    <cfRule type="containsText" dxfId="354" priority="31" operator="containsText" text="N/A">
      <formula>NOT(ISERROR(SEARCH(("N/A"),(L9))))</formula>
    </cfRule>
  </conditionalFormatting>
  <conditionalFormatting sqref="Y9:AB16">
    <cfRule type="expression" dxfId="353" priority="32">
      <formula>ISERROR(Y9)</formula>
    </cfRule>
  </conditionalFormatting>
  <conditionalFormatting sqref="T9:T16">
    <cfRule type="containsText" dxfId="352" priority="33" operator="containsText" text="N/A">
      <formula>NOT(ISERROR(SEARCH(("N/A"),(T9))))</formula>
    </cfRule>
  </conditionalFormatting>
  <conditionalFormatting sqref="V9:V16">
    <cfRule type="containsText" dxfId="351" priority="34" operator="containsText" text="N/A">
      <formula>NOT(ISERROR(SEARCH(("N/A"),(V9))))</formula>
    </cfRule>
  </conditionalFormatting>
  <conditionalFormatting sqref="X9:X16">
    <cfRule type="expression" dxfId="350" priority="35">
      <formula>ISERROR(X9)</formula>
    </cfRule>
  </conditionalFormatting>
  <conditionalFormatting sqref="X9:X16">
    <cfRule type="cellIs" dxfId="349" priority="36" operator="between">
      <formula>31</formula>
      <formula>60</formula>
    </cfRule>
  </conditionalFormatting>
  <conditionalFormatting sqref="X9:X16">
    <cfRule type="cellIs" dxfId="348" priority="37" operator="between">
      <formula>6</formula>
      <formula>30</formula>
    </cfRule>
  </conditionalFormatting>
  <conditionalFormatting sqref="X9:X16">
    <cfRule type="cellIs" dxfId="347" priority="38" operator="equal">
      <formula>5</formula>
    </cfRule>
  </conditionalFormatting>
  <conditionalFormatting sqref="K9:K16">
    <cfRule type="containsText" dxfId="346" priority="39" operator="containsText" text="N/A">
      <formula>NOT(ISERROR(SEARCH(("N/A"),(K9))))</formula>
    </cfRule>
  </conditionalFormatting>
  <conditionalFormatting sqref="M9:M16">
    <cfRule type="containsText" dxfId="345" priority="40" operator="containsText" text="N/A">
      <formula>NOT(ISERROR(SEARCH(("N/A"),(M9))))</formula>
    </cfRule>
  </conditionalFormatting>
  <conditionalFormatting sqref="U9:U16">
    <cfRule type="containsText" dxfId="344" priority="41" operator="containsText" text="N/A">
      <formula>NOT(ISERROR(SEARCH(("N/A"),(U9))))</formula>
    </cfRule>
  </conditionalFormatting>
  <conditionalFormatting sqref="W9:W16">
    <cfRule type="containsText" dxfId="343" priority="42" operator="containsText" text="N/A">
      <formula>NOT(ISERROR(SEARCH(("N/A"),(W9))))</formula>
    </cfRule>
  </conditionalFormatting>
  <conditionalFormatting sqref="R24:S24 R9 R10:S22">
    <cfRule type="cellIs" dxfId="342" priority="14" operator="equal">
      <formula>5</formula>
    </cfRule>
  </conditionalFormatting>
  <conditionalFormatting sqref="R24:S24 R9 R10:S22">
    <cfRule type="cellIs" dxfId="341" priority="15" operator="equal">
      <formula>5</formula>
    </cfRule>
  </conditionalFormatting>
  <conditionalFormatting sqref="R24:S24 R9 R10:S22">
    <cfRule type="cellIs" dxfId="340" priority="16" operator="between">
      <formula>6</formula>
      <formula>30</formula>
    </cfRule>
  </conditionalFormatting>
  <conditionalFormatting sqref="R24:S24 R9 R10:S22">
    <cfRule type="cellIs" dxfId="339" priority="17" operator="between">
      <formula>31</formula>
      <formula>60</formula>
    </cfRule>
  </conditionalFormatting>
  <conditionalFormatting sqref="R24:S24 R9 R10:S22">
    <cfRule type="expression" dxfId="338" priority="18">
      <formula>ISERROR(R9)</formula>
    </cfRule>
  </conditionalFormatting>
  <conditionalFormatting sqref="R23:S23">
    <cfRule type="cellIs" dxfId="337" priority="19" operator="equal">
      <formula>5</formula>
    </cfRule>
  </conditionalFormatting>
  <conditionalFormatting sqref="R23:S23">
    <cfRule type="cellIs" dxfId="336" priority="20" operator="equal">
      <formula>5</formula>
    </cfRule>
  </conditionalFormatting>
  <conditionalFormatting sqref="R23:S23">
    <cfRule type="cellIs" dxfId="335" priority="21" operator="between">
      <formula>6</formula>
      <formula>30</formula>
    </cfRule>
  </conditionalFormatting>
  <conditionalFormatting sqref="R23:S23">
    <cfRule type="cellIs" dxfId="334" priority="22" operator="between">
      <formula>31</formula>
      <formula>60</formula>
    </cfRule>
  </conditionalFormatting>
  <conditionalFormatting sqref="R23:S23">
    <cfRule type="expression" dxfId="333" priority="23">
      <formula>ISERROR(R23)</formula>
    </cfRule>
  </conditionalFormatting>
  <conditionalFormatting sqref="P9:P16">
    <cfRule type="containsText" dxfId="332" priority="6" operator="containsText" text="FUERTE">
      <formula>NOT(ISERROR(SEARCH("FUERTE",P9)))</formula>
    </cfRule>
    <cfRule type="containsText" dxfId="331" priority="7" operator="containsText" text="MODERADO">
      <formula>NOT(ISERROR(SEARCH("MODERADO",P9)))</formula>
    </cfRule>
    <cfRule type="containsText" dxfId="330" priority="8" operator="containsText" text="DÉBIL">
      <formula>NOT(ISERROR(SEARCH("DÉBIL",P9)))</formula>
    </cfRule>
    <cfRule type="cellIs" dxfId="329" priority="9" operator="equal">
      <formula>5</formula>
    </cfRule>
  </conditionalFormatting>
  <conditionalFormatting sqref="P9:P16">
    <cfRule type="cellIs" dxfId="328" priority="10" operator="equal">
      <formula>5</formula>
    </cfRule>
  </conditionalFormatting>
  <conditionalFormatting sqref="P9:P16">
    <cfRule type="cellIs" dxfId="327" priority="11" operator="between">
      <formula>6</formula>
      <formula>30</formula>
    </cfRule>
  </conditionalFormatting>
  <conditionalFormatting sqref="P9:P16">
    <cfRule type="cellIs" dxfId="326" priority="12" operator="between">
      <formula>31</formula>
      <formula>60</formula>
    </cfRule>
  </conditionalFormatting>
  <conditionalFormatting sqref="P9:P16">
    <cfRule type="expression" dxfId="325" priority="13">
      <formula>ISERROR(P9)</formula>
    </cfRule>
  </conditionalFormatting>
  <conditionalFormatting sqref="S9">
    <cfRule type="cellIs" dxfId="324" priority="1" operator="equal">
      <formula>5</formula>
    </cfRule>
  </conditionalFormatting>
  <conditionalFormatting sqref="S9">
    <cfRule type="cellIs" dxfId="323" priority="2" operator="equal">
      <formula>5</formula>
    </cfRule>
  </conditionalFormatting>
  <conditionalFormatting sqref="S9">
    <cfRule type="cellIs" dxfId="322" priority="3" operator="between">
      <formula>6</formula>
      <formula>30</formula>
    </cfRule>
  </conditionalFormatting>
  <conditionalFormatting sqref="S9">
    <cfRule type="cellIs" dxfId="321" priority="4" operator="between">
      <formula>31</formula>
      <formula>60</formula>
    </cfRule>
  </conditionalFormatting>
  <conditionalFormatting sqref="S9">
    <cfRule type="expression" dxfId="320" priority="5">
      <formula>ISERROR(S9)</formula>
    </cfRule>
  </conditionalFormatting>
  <dataValidations count="5">
    <dataValidation type="list" allowBlank="1" showErrorMessage="1" sqref="L9:L16 V9:V16">
      <formula1>$AK$8:$AK$11</formula1>
    </dataValidation>
    <dataValidation type="list" allowBlank="1" showErrorMessage="1" sqref="J9:J16 T9:T16">
      <formula1>$AJ$8:$AJ$11</formula1>
    </dataValidation>
    <dataValidation type="list" allowBlank="1" showInputMessage="1" showErrorMessage="1" sqref="P9:P16">
      <formula1>"DÉBIL,MODERADO,FUERTE"</formula1>
    </dataValidation>
    <dataValidation type="list" allowBlank="1" showErrorMessage="1" sqref="C9:C16">
      <formula1>"RIESGO ESTRATÉGICO,RIESGO SOCIAL,RIESGO AMBIENTAL,RIESGO TECNOLÓGICO,RIESGO OPERACIONAL,"</formula1>
    </dataValidation>
    <dataValidation type="list" allowBlank="1" showInputMessage="1" showErrorMessage="1" sqref="R9:R24">
      <formula1>"SI,NO"</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opLeftCell="A4" zoomScale="80" zoomScaleNormal="80" workbookViewId="0">
      <selection activeCell="E14" sqref="E14"/>
    </sheetView>
  </sheetViews>
  <sheetFormatPr baseColWidth="10" defaultColWidth="14.42578125" defaultRowHeight="15" customHeight="1" x14ac:dyDescent="0.2"/>
  <cols>
    <col min="1" max="1" width="1.42578125" customWidth="1"/>
    <col min="2" max="2" width="18.5703125" customWidth="1"/>
    <col min="3" max="3" width="17" customWidth="1"/>
    <col min="4" max="4" width="18.5703125" customWidth="1"/>
    <col min="5" max="5" width="21.5703125" customWidth="1"/>
    <col min="6" max="6" width="12.85546875" customWidth="1"/>
    <col min="7" max="7" width="12.5703125" customWidth="1"/>
    <col min="8" max="8" width="15" customWidth="1"/>
    <col min="9" max="9" width="14.140625" customWidth="1"/>
    <col min="10" max="10" width="16.42578125" customWidth="1"/>
    <col min="11" max="11" width="4.140625" customWidth="1"/>
    <col min="12" max="12" width="4.85546875" customWidth="1"/>
    <col min="13" max="13" width="16" customWidth="1"/>
    <col min="14" max="14" width="17.5703125" customWidth="1"/>
    <col min="15" max="15" width="23.28515625" style="275" customWidth="1"/>
    <col min="16" max="16" width="17.42578125" customWidth="1"/>
    <col min="17" max="18" width="10.85546875" customWidth="1"/>
    <col min="19" max="19" width="3.140625" customWidth="1"/>
    <col min="20" max="24" width="10.85546875" customWidth="1"/>
    <col min="25" max="25" width="15" customWidth="1"/>
    <col min="26" max="27" width="10.85546875" customWidth="1"/>
  </cols>
  <sheetData>
    <row r="1" spans="1:31" ht="43.5" customHeight="1" x14ac:dyDescent="0.2">
      <c r="A1" s="206"/>
      <c r="B1" s="528" t="s">
        <v>586</v>
      </c>
      <c r="C1" s="382"/>
      <c r="D1" s="382"/>
      <c r="E1" s="382"/>
      <c r="F1" s="382"/>
      <c r="G1" s="382"/>
      <c r="H1" s="382"/>
      <c r="I1" s="382"/>
      <c r="J1" s="382"/>
      <c r="K1" s="382"/>
      <c r="L1" s="382"/>
      <c r="M1" s="382"/>
      <c r="N1" s="382"/>
      <c r="O1" s="382"/>
      <c r="P1" s="382"/>
      <c r="Q1" s="382"/>
      <c r="R1" s="382"/>
      <c r="S1" s="382"/>
      <c r="T1" s="382"/>
      <c r="U1" s="382"/>
      <c r="V1" s="382"/>
      <c r="W1" s="382"/>
      <c r="X1" s="206"/>
      <c r="Y1" s="206"/>
      <c r="Z1" s="206"/>
      <c r="AA1" s="206"/>
    </row>
    <row r="2" spans="1:31" ht="15.75" customHeight="1" x14ac:dyDescent="0.2">
      <c r="A2" s="206"/>
      <c r="B2" s="529" t="s">
        <v>587</v>
      </c>
      <c r="C2" s="382"/>
      <c r="D2" s="382"/>
      <c r="E2" s="382"/>
      <c r="F2" s="382"/>
      <c r="G2" s="382"/>
      <c r="H2" s="382"/>
      <c r="I2" s="382"/>
      <c r="J2" s="382"/>
      <c r="K2" s="206"/>
      <c r="L2" s="206"/>
      <c r="M2" s="529" t="s">
        <v>588</v>
      </c>
      <c r="N2" s="382"/>
      <c r="O2" s="382"/>
      <c r="P2" s="382"/>
      <c r="Q2" s="382"/>
      <c r="R2" s="382"/>
      <c r="S2" s="382"/>
      <c r="T2" s="206"/>
      <c r="U2" s="206"/>
      <c r="V2" s="206"/>
      <c r="W2" s="206"/>
      <c r="X2" s="206"/>
      <c r="Y2" s="206"/>
      <c r="Z2" s="206"/>
      <c r="AA2" s="206"/>
    </row>
    <row r="3" spans="1:31" ht="12.75" customHeight="1" x14ac:dyDescent="0.2">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row>
    <row r="4" spans="1:31" ht="12.75" customHeight="1" thickBot="1" x14ac:dyDescent="0.25">
      <c r="A4" s="206"/>
      <c r="B4" s="530" t="s">
        <v>25</v>
      </c>
      <c r="C4" s="456"/>
      <c r="D4" s="456"/>
      <c r="E4" s="457"/>
      <c r="F4" s="206"/>
      <c r="G4" s="531" t="s">
        <v>27</v>
      </c>
      <c r="H4" s="409"/>
      <c r="I4" s="409"/>
      <c r="J4" s="445"/>
      <c r="K4" s="206"/>
      <c r="L4" s="206"/>
      <c r="M4" s="207" t="s">
        <v>589</v>
      </c>
      <c r="N4" s="208" t="s">
        <v>590</v>
      </c>
      <c r="O4" s="301"/>
      <c r="P4" s="209"/>
      <c r="Q4" s="209"/>
      <c r="R4" s="209"/>
      <c r="S4" s="206"/>
      <c r="T4" s="531" t="s">
        <v>591</v>
      </c>
      <c r="U4" s="409"/>
      <c r="V4" s="409"/>
      <c r="W4" s="445"/>
      <c r="X4" s="206"/>
      <c r="Y4" s="206"/>
      <c r="Z4" s="206"/>
      <c r="AA4" s="206"/>
    </row>
    <row r="5" spans="1:31" ht="57" customHeight="1" thickBot="1" x14ac:dyDescent="0.25">
      <c r="A5" s="206"/>
      <c r="B5" s="532" t="s">
        <v>592</v>
      </c>
      <c r="C5" s="533"/>
      <c r="D5" s="533"/>
      <c r="E5" s="534"/>
      <c r="F5" s="206"/>
      <c r="G5" s="535" t="s">
        <v>593</v>
      </c>
      <c r="H5" s="536"/>
      <c r="I5" s="536"/>
      <c r="J5" s="537"/>
      <c r="K5" s="206"/>
      <c r="L5" s="210"/>
      <c r="M5" s="211" t="s">
        <v>594</v>
      </c>
      <c r="N5" s="212">
        <v>3</v>
      </c>
      <c r="O5" s="213">
        <v>15</v>
      </c>
      <c r="P5" s="214">
        <v>30</v>
      </c>
      <c r="Q5" s="215">
        <v>60</v>
      </c>
      <c r="S5" s="206"/>
      <c r="T5" s="541" t="s">
        <v>125</v>
      </c>
      <c r="U5" s="542"/>
      <c r="V5" s="542"/>
      <c r="W5" s="543"/>
      <c r="X5" s="206"/>
      <c r="Y5" s="206"/>
      <c r="Z5" s="206"/>
      <c r="AA5" s="206"/>
    </row>
    <row r="6" spans="1:31" ht="12.75" customHeight="1" x14ac:dyDescent="0.2">
      <c r="A6" s="206"/>
      <c r="B6" s="538" t="s">
        <v>595</v>
      </c>
      <c r="C6" s="397"/>
      <c r="D6" s="539">
        <v>3</v>
      </c>
      <c r="E6" s="397"/>
      <c r="F6" s="206"/>
      <c r="G6" s="540" t="s">
        <v>596</v>
      </c>
      <c r="H6" s="402"/>
      <c r="I6" s="539">
        <v>20</v>
      </c>
      <c r="J6" s="397"/>
      <c r="K6" s="206"/>
      <c r="L6" s="210"/>
      <c r="M6" s="216" t="s">
        <v>597</v>
      </c>
      <c r="N6" s="217">
        <v>2</v>
      </c>
      <c r="O6" s="218">
        <v>10</v>
      </c>
      <c r="P6" s="219">
        <v>20</v>
      </c>
      <c r="Q6" s="220">
        <v>40</v>
      </c>
      <c r="S6" s="206"/>
      <c r="T6" s="544" t="s">
        <v>127</v>
      </c>
      <c r="U6" s="402"/>
      <c r="V6" s="545" t="s">
        <v>598</v>
      </c>
      <c r="W6" s="397"/>
      <c r="X6" s="206"/>
      <c r="Y6" s="206"/>
      <c r="Z6" s="206"/>
      <c r="AA6" s="206"/>
    </row>
    <row r="7" spans="1:31" ht="12.75" customHeight="1" thickBot="1" x14ac:dyDescent="0.25">
      <c r="A7" s="206"/>
      <c r="B7" s="511" t="s">
        <v>599</v>
      </c>
      <c r="C7" s="465"/>
      <c r="D7" s="518">
        <v>2</v>
      </c>
      <c r="E7" s="465"/>
      <c r="F7" s="206"/>
      <c r="G7" s="519" t="s">
        <v>599</v>
      </c>
      <c r="H7" s="384"/>
      <c r="I7" s="518">
        <v>10</v>
      </c>
      <c r="J7" s="465"/>
      <c r="K7" s="206"/>
      <c r="L7" s="221"/>
      <c r="M7" s="222" t="s">
        <v>600</v>
      </c>
      <c r="N7" s="223">
        <v>1</v>
      </c>
      <c r="O7" s="224">
        <v>5</v>
      </c>
      <c r="P7" s="225">
        <v>10</v>
      </c>
      <c r="Q7" s="225">
        <v>20</v>
      </c>
      <c r="S7" s="206"/>
      <c r="T7" s="546" t="s">
        <v>130</v>
      </c>
      <c r="U7" s="384"/>
      <c r="V7" s="547" t="s">
        <v>601</v>
      </c>
      <c r="W7" s="465"/>
      <c r="X7" s="206"/>
      <c r="Y7" s="206"/>
      <c r="Z7" s="206"/>
      <c r="AA7" s="206"/>
    </row>
    <row r="8" spans="1:31" ht="12.75" customHeight="1" thickBot="1" x14ac:dyDescent="0.25">
      <c r="A8" s="206"/>
      <c r="B8" s="512" t="s">
        <v>602</v>
      </c>
      <c r="C8" s="470"/>
      <c r="D8" s="513">
        <v>1</v>
      </c>
      <c r="E8" s="470"/>
      <c r="F8" s="206"/>
      <c r="G8" s="514" t="s">
        <v>603</v>
      </c>
      <c r="H8" s="467"/>
      <c r="I8" s="513">
        <v>5</v>
      </c>
      <c r="J8" s="470"/>
      <c r="K8" s="206"/>
      <c r="L8" s="221"/>
      <c r="M8" s="209"/>
      <c r="N8" s="226" t="s">
        <v>590</v>
      </c>
      <c r="O8" s="227">
        <v>5</v>
      </c>
      <c r="P8" s="228">
        <v>10</v>
      </c>
      <c r="Q8" s="229">
        <v>20</v>
      </c>
      <c r="S8" s="206"/>
      <c r="T8" s="526" t="s">
        <v>133</v>
      </c>
      <c r="U8" s="467"/>
      <c r="V8" s="527" t="s">
        <v>134</v>
      </c>
      <c r="W8" s="470"/>
      <c r="X8" s="206"/>
      <c r="Y8" s="206"/>
      <c r="Z8" s="206"/>
      <c r="AA8" s="206"/>
    </row>
    <row r="9" spans="1:31" ht="12.75" customHeight="1" x14ac:dyDescent="0.2">
      <c r="A9" s="206"/>
      <c r="B9" s="206"/>
      <c r="C9" s="206"/>
      <c r="D9" s="206"/>
      <c r="E9" s="206"/>
      <c r="F9" s="206"/>
      <c r="G9" s="206"/>
      <c r="H9" s="206"/>
      <c r="I9" s="206"/>
      <c r="J9" s="206"/>
      <c r="K9" s="206"/>
      <c r="L9" s="221"/>
      <c r="M9" s="209"/>
      <c r="N9" s="230" t="s">
        <v>604</v>
      </c>
      <c r="O9" s="231" t="s">
        <v>603</v>
      </c>
      <c r="P9" s="232" t="s">
        <v>599</v>
      </c>
      <c r="Q9" s="233" t="s">
        <v>596</v>
      </c>
      <c r="S9" s="206"/>
      <c r="T9" s="206"/>
      <c r="U9" s="206"/>
      <c r="V9" s="206"/>
      <c r="W9" s="206"/>
      <c r="X9" s="206"/>
      <c r="Y9" s="206"/>
      <c r="Z9" s="206"/>
      <c r="AA9" s="206"/>
    </row>
    <row r="10" spans="1:31" ht="12.75" customHeight="1" thickBot="1" x14ac:dyDescent="0.25">
      <c r="A10" s="206"/>
      <c r="B10" s="234"/>
      <c r="C10" s="234"/>
      <c r="D10" s="234"/>
      <c r="E10" s="234"/>
      <c r="F10" s="234"/>
      <c r="G10" s="234"/>
      <c r="H10" s="234"/>
      <c r="I10" s="234"/>
      <c r="J10" s="234"/>
      <c r="K10" s="234"/>
      <c r="L10" s="235"/>
      <c r="M10" s="234"/>
      <c r="N10" s="234"/>
      <c r="O10" s="234"/>
      <c r="P10" s="234"/>
      <c r="Q10" s="234"/>
      <c r="R10" s="234"/>
      <c r="S10" s="234"/>
      <c r="T10" s="234"/>
      <c r="U10" s="234"/>
      <c r="V10" s="234"/>
      <c r="W10" s="234"/>
      <c r="X10" s="236"/>
      <c r="Y10" s="236"/>
      <c r="Z10" s="236"/>
      <c r="AA10" s="206"/>
    </row>
    <row r="11" spans="1:31" ht="12.75" customHeight="1" thickBot="1" x14ac:dyDescent="0.25">
      <c r="A11" s="206"/>
      <c r="B11" s="206"/>
      <c r="C11" s="206"/>
      <c r="D11" s="206"/>
      <c r="E11" s="206"/>
      <c r="F11" s="237"/>
      <c r="G11" s="206"/>
      <c r="H11" s="206"/>
      <c r="I11" s="206"/>
      <c r="J11" s="206"/>
      <c r="K11" s="206"/>
      <c r="L11" s="221"/>
      <c r="M11" s="206"/>
      <c r="N11" s="206"/>
      <c r="O11" s="206"/>
      <c r="P11" s="206"/>
      <c r="Q11" s="206"/>
      <c r="R11" s="206"/>
      <c r="S11" s="206"/>
      <c r="T11" s="206"/>
      <c r="U11" s="206"/>
      <c r="V11" s="206"/>
      <c r="W11" s="206"/>
      <c r="X11" s="206"/>
      <c r="Y11" s="206"/>
      <c r="Z11" s="206"/>
      <c r="AA11" s="206"/>
    </row>
    <row r="12" spans="1:31" ht="54" customHeight="1" thickBot="1" x14ac:dyDescent="0.25">
      <c r="A12" s="206"/>
      <c r="B12" s="238" t="s">
        <v>605</v>
      </c>
      <c r="C12" s="239" t="s">
        <v>606</v>
      </c>
      <c r="D12" s="239" t="s">
        <v>14</v>
      </c>
      <c r="E12" s="239" t="s">
        <v>607</v>
      </c>
      <c r="F12" s="206"/>
      <c r="G12" s="515" t="s">
        <v>608</v>
      </c>
      <c r="H12" s="517" t="s">
        <v>609</v>
      </c>
      <c r="I12" s="515" t="s">
        <v>610</v>
      </c>
      <c r="J12" s="515" t="s">
        <v>611</v>
      </c>
      <c r="K12" s="517" t="s">
        <v>612</v>
      </c>
      <c r="L12" s="447"/>
      <c r="M12" s="448"/>
      <c r="N12" s="515" t="s">
        <v>613</v>
      </c>
      <c r="O12" s="515" t="s">
        <v>653</v>
      </c>
      <c r="P12" s="206"/>
      <c r="Q12" s="240" t="s">
        <v>596</v>
      </c>
      <c r="R12" s="520" t="s">
        <v>614</v>
      </c>
      <c r="S12" s="409"/>
      <c r="T12" s="409"/>
      <c r="U12" s="409"/>
      <c r="V12" s="409"/>
      <c r="W12" s="445"/>
      <c r="X12" s="206"/>
      <c r="Y12" s="559" t="s">
        <v>661</v>
      </c>
      <c r="Z12" s="560"/>
      <c r="AA12" s="560"/>
      <c r="AB12" s="560"/>
      <c r="AC12" s="560"/>
      <c r="AD12" s="560"/>
      <c r="AE12" s="561"/>
    </row>
    <row r="13" spans="1:31" ht="66.75" customHeight="1" thickBot="1" x14ac:dyDescent="0.25">
      <c r="A13" s="206"/>
      <c r="B13" s="241">
        <v>3</v>
      </c>
      <c r="C13" s="242" t="s">
        <v>615</v>
      </c>
      <c r="D13" s="242" t="s">
        <v>646</v>
      </c>
      <c r="E13" s="242" t="s">
        <v>647</v>
      </c>
      <c r="F13" s="206"/>
      <c r="G13" s="516"/>
      <c r="H13" s="449"/>
      <c r="I13" s="516"/>
      <c r="J13" s="516"/>
      <c r="K13" s="449"/>
      <c r="L13" s="450"/>
      <c r="M13" s="452"/>
      <c r="N13" s="516"/>
      <c r="O13" s="516"/>
      <c r="P13" s="206"/>
      <c r="Q13" s="243" t="s">
        <v>599</v>
      </c>
      <c r="R13" s="520" t="s">
        <v>651</v>
      </c>
      <c r="S13" s="524"/>
      <c r="T13" s="524"/>
      <c r="U13" s="524"/>
      <c r="V13" s="524"/>
      <c r="W13" s="525"/>
      <c r="X13" s="206"/>
      <c r="Y13" s="562" t="s">
        <v>658</v>
      </c>
      <c r="Z13" s="563"/>
      <c r="AA13" s="550" t="s">
        <v>662</v>
      </c>
      <c r="AB13" s="551"/>
      <c r="AC13" s="551"/>
      <c r="AD13" s="551"/>
      <c r="AE13" s="552"/>
    </row>
    <row r="14" spans="1:31" ht="78" customHeight="1" thickBot="1" x14ac:dyDescent="0.25">
      <c r="A14" s="206"/>
      <c r="B14" s="241">
        <v>2</v>
      </c>
      <c r="C14" s="242" t="s">
        <v>616</v>
      </c>
      <c r="D14" s="242" t="s">
        <v>644</v>
      </c>
      <c r="E14" s="242" t="s">
        <v>657</v>
      </c>
      <c r="F14" s="206"/>
      <c r="G14" s="521" t="s">
        <v>617</v>
      </c>
      <c r="H14" s="521" t="s">
        <v>618</v>
      </c>
      <c r="I14" s="521" t="s">
        <v>619</v>
      </c>
      <c r="J14" s="522" t="s">
        <v>620</v>
      </c>
      <c r="K14" s="523" t="s">
        <v>621</v>
      </c>
      <c r="L14" s="447"/>
      <c r="M14" s="448"/>
      <c r="N14" s="521" t="s">
        <v>622</v>
      </c>
      <c r="O14" s="521" t="s">
        <v>654</v>
      </c>
      <c r="P14" s="206"/>
      <c r="Q14" s="244" t="s">
        <v>603</v>
      </c>
      <c r="R14" s="520" t="s">
        <v>652</v>
      </c>
      <c r="S14" s="409"/>
      <c r="T14" s="409"/>
      <c r="U14" s="409"/>
      <c r="V14" s="409"/>
      <c r="W14" s="445"/>
      <c r="X14" s="206"/>
      <c r="Y14" s="564" t="s">
        <v>659</v>
      </c>
      <c r="Z14" s="565"/>
      <c r="AA14" s="553" t="s">
        <v>663</v>
      </c>
      <c r="AB14" s="554"/>
      <c r="AC14" s="554"/>
      <c r="AD14" s="554"/>
      <c r="AE14" s="555"/>
    </row>
    <row r="15" spans="1:31" ht="69.75" customHeight="1" thickBot="1" x14ac:dyDescent="0.25">
      <c r="A15" s="206"/>
      <c r="B15" s="241">
        <v>1</v>
      </c>
      <c r="C15" s="242" t="s">
        <v>623</v>
      </c>
      <c r="D15" s="242" t="s">
        <v>643</v>
      </c>
      <c r="E15" s="242" t="s">
        <v>645</v>
      </c>
      <c r="F15" s="206"/>
      <c r="G15" s="516"/>
      <c r="H15" s="516"/>
      <c r="I15" s="516"/>
      <c r="J15" s="516"/>
      <c r="K15" s="449"/>
      <c r="L15" s="450"/>
      <c r="M15" s="452"/>
      <c r="N15" s="516"/>
      <c r="O15" s="516"/>
      <c r="P15" s="206"/>
      <c r="Q15" s="206"/>
      <c r="R15" s="206"/>
      <c r="S15" s="206"/>
      <c r="T15" s="206"/>
      <c r="U15" s="206"/>
      <c r="V15" s="206"/>
      <c r="W15" s="206"/>
      <c r="X15" s="206"/>
      <c r="Y15" s="548" t="s">
        <v>660</v>
      </c>
      <c r="Z15" s="549"/>
      <c r="AA15" s="556" t="s">
        <v>665</v>
      </c>
      <c r="AB15" s="557"/>
      <c r="AC15" s="557"/>
      <c r="AD15" s="557"/>
      <c r="AE15" s="558"/>
    </row>
    <row r="16" spans="1:31" ht="93.75" customHeight="1" thickBot="1" x14ac:dyDescent="0.25">
      <c r="A16" s="206"/>
      <c r="B16" s="206"/>
      <c r="C16" s="206"/>
      <c r="D16" s="206"/>
      <c r="E16" s="206"/>
      <c r="F16" s="206"/>
      <c r="G16" s="245" t="s">
        <v>624</v>
      </c>
      <c r="H16" s="246" t="s">
        <v>648</v>
      </c>
      <c r="I16" s="245" t="s">
        <v>625</v>
      </c>
      <c r="J16" s="247" t="s">
        <v>626</v>
      </c>
      <c r="K16" s="510" t="s">
        <v>649</v>
      </c>
      <c r="L16" s="409"/>
      <c r="M16" s="445"/>
      <c r="N16" s="245" t="s">
        <v>627</v>
      </c>
      <c r="O16" s="245" t="s">
        <v>656</v>
      </c>
      <c r="P16" s="206"/>
      <c r="X16" s="206"/>
      <c r="Y16" s="206"/>
      <c r="Z16" s="206"/>
      <c r="AA16" s="206"/>
    </row>
    <row r="17" spans="1:27" ht="92.25" customHeight="1" thickBot="1" x14ac:dyDescent="0.25">
      <c r="A17" s="206"/>
      <c r="B17" s="206"/>
      <c r="C17" s="206"/>
      <c r="D17" s="206"/>
      <c r="E17" s="206"/>
      <c r="F17" s="206"/>
      <c r="G17" s="245" t="s">
        <v>628</v>
      </c>
      <c r="H17" s="246" t="s">
        <v>629</v>
      </c>
      <c r="I17" s="245" t="s">
        <v>630</v>
      </c>
      <c r="J17" s="247" t="s">
        <v>631</v>
      </c>
      <c r="K17" s="510" t="s">
        <v>650</v>
      </c>
      <c r="L17" s="409"/>
      <c r="M17" s="445"/>
      <c r="N17" s="245" t="s">
        <v>632</v>
      </c>
      <c r="O17" s="245" t="s">
        <v>655</v>
      </c>
      <c r="P17" s="206"/>
      <c r="X17" s="206"/>
      <c r="Y17" s="206"/>
      <c r="Z17" s="206"/>
      <c r="AA17" s="206"/>
    </row>
    <row r="18" spans="1:27" ht="12.75" customHeight="1" x14ac:dyDescent="0.2">
      <c r="A18" s="206"/>
      <c r="B18" s="206"/>
      <c r="C18" s="206"/>
      <c r="D18" s="206"/>
      <c r="E18" s="206"/>
      <c r="F18" s="206"/>
      <c r="G18" s="206"/>
      <c r="H18" s="206"/>
      <c r="I18" s="206"/>
      <c r="J18" s="206"/>
      <c r="K18" s="206"/>
      <c r="L18" s="206"/>
      <c r="M18" s="206"/>
      <c r="N18" s="206"/>
      <c r="O18" s="206"/>
      <c r="P18" s="206"/>
      <c r="X18" s="206"/>
      <c r="Y18" s="206"/>
      <c r="Z18" s="206"/>
      <c r="AA18" s="206"/>
    </row>
    <row r="19" spans="1:27" ht="12.75" customHeight="1" x14ac:dyDescent="0.2">
      <c r="A19" s="206"/>
      <c r="B19" s="206"/>
      <c r="C19" s="206"/>
      <c r="D19" s="206"/>
      <c r="E19" s="206"/>
      <c r="F19" s="206"/>
      <c r="G19" s="206"/>
      <c r="H19" s="206"/>
      <c r="I19" s="206"/>
      <c r="J19" s="206"/>
      <c r="K19" s="206"/>
      <c r="L19" s="206"/>
      <c r="M19" s="206"/>
      <c r="N19" s="206"/>
      <c r="O19" s="206"/>
      <c r="P19" s="206"/>
      <c r="X19" s="206"/>
      <c r="Y19" s="206"/>
      <c r="Z19" s="206"/>
      <c r="AA19" s="206"/>
    </row>
    <row r="20" spans="1:27" ht="12.75" customHeight="1" x14ac:dyDescent="0.2">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row>
    <row r="21" spans="1:27" ht="12.75" customHeight="1" x14ac:dyDescent="0.2">
      <c r="A21" s="206"/>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row>
    <row r="22" spans="1:27" ht="12.75" customHeight="1" x14ac:dyDescent="0.2">
      <c r="A22" s="206"/>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c r="AA22" s="206"/>
    </row>
    <row r="23" spans="1:27" ht="12.75" customHeight="1" x14ac:dyDescent="0.2">
      <c r="A23" s="206"/>
      <c r="B23" s="206"/>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c r="AA23" s="206"/>
    </row>
    <row r="24" spans="1:27" ht="12.75" customHeight="1" x14ac:dyDescent="0.2">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row>
    <row r="25" spans="1:27" ht="12.75" customHeight="1" x14ac:dyDescent="0.2">
      <c r="A25" s="206"/>
      <c r="B25" s="206"/>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row>
    <row r="26" spans="1:27" ht="12.75" customHeight="1" x14ac:dyDescent="0.2">
      <c r="A26" s="206"/>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row>
    <row r="27" spans="1:27" ht="12.75" customHeight="1" x14ac:dyDescent="0.2">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row>
    <row r="28" spans="1:27" ht="12.75" customHeight="1" x14ac:dyDescent="0.2">
      <c r="A28" s="206"/>
      <c r="B28" s="206"/>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row>
    <row r="29" spans="1:27" ht="12.75" customHeight="1" x14ac:dyDescent="0.2">
      <c r="A29" s="206"/>
      <c r="B29" s="206"/>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row>
    <row r="30" spans="1:27" ht="12.75" customHeight="1" x14ac:dyDescent="0.2">
      <c r="A30" s="206"/>
      <c r="B30" s="206"/>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row>
    <row r="31" spans="1:27" ht="12.75" customHeight="1" x14ac:dyDescent="0.2">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row>
    <row r="32" spans="1:27" ht="12.75" customHeight="1" x14ac:dyDescent="0.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row>
    <row r="33" spans="1:27" ht="12.75" customHeight="1" x14ac:dyDescent="0.2">
      <c r="A33" s="206"/>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row>
    <row r="34" spans="1:27" ht="12.75" customHeight="1" x14ac:dyDescent="0.2">
      <c r="A34" s="206"/>
      <c r="B34" s="206"/>
      <c r="C34" s="206"/>
      <c r="D34" s="206"/>
      <c r="E34" s="206"/>
      <c r="F34" s="206"/>
      <c r="G34" s="206"/>
      <c r="H34" s="206"/>
      <c r="I34" s="206"/>
      <c r="J34" s="206"/>
      <c r="K34" s="206"/>
      <c r="L34" s="206"/>
      <c r="M34" s="206"/>
      <c r="N34" s="206"/>
      <c r="O34" s="206"/>
      <c r="P34" s="206"/>
      <c r="Q34" s="206"/>
      <c r="R34" s="206"/>
      <c r="S34" s="206"/>
      <c r="T34" s="206"/>
      <c r="U34" s="206"/>
      <c r="V34" s="206"/>
      <c r="W34" s="206"/>
      <c r="X34" s="206"/>
      <c r="Y34" s="206"/>
      <c r="Z34" s="206"/>
      <c r="AA34" s="206"/>
    </row>
    <row r="35" spans="1:27" ht="12.75" customHeight="1" x14ac:dyDescent="0.2">
      <c r="A35" s="206"/>
      <c r="B35" s="206"/>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row>
    <row r="36" spans="1:27" ht="12.75" customHeight="1" x14ac:dyDescent="0.2">
      <c r="A36" s="206"/>
      <c r="B36" s="206"/>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row>
    <row r="37" spans="1:27" ht="12.75" customHeight="1" x14ac:dyDescent="0.2">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row>
    <row r="38" spans="1:27" ht="12.75" customHeight="1" x14ac:dyDescent="0.2">
      <c r="A38" s="206"/>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row>
    <row r="39" spans="1:27" ht="12.75" customHeight="1" x14ac:dyDescent="0.2">
      <c r="A39" s="206"/>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row>
    <row r="40" spans="1:27" ht="12.75" customHeight="1" x14ac:dyDescent="0.2">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row>
    <row r="41" spans="1:27" ht="12.75" customHeight="1" x14ac:dyDescent="0.2">
      <c r="A41" s="206"/>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row>
    <row r="42" spans="1:27" ht="12.75" customHeight="1" x14ac:dyDescent="0.2">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row>
    <row r="43" spans="1:27" ht="12.75" customHeight="1" x14ac:dyDescent="0.2">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row>
    <row r="44" spans="1:27" ht="12.75" customHeight="1" x14ac:dyDescent="0.2">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row>
    <row r="45" spans="1:27" ht="12.75" customHeight="1" x14ac:dyDescent="0.2">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row>
    <row r="46" spans="1:27" ht="12.75" customHeight="1" x14ac:dyDescent="0.2">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row>
    <row r="47" spans="1:27" ht="12.75" customHeight="1" x14ac:dyDescent="0.2">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row>
    <row r="48" spans="1:27" ht="12.75" customHeight="1" x14ac:dyDescent="0.2">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row>
    <row r="49" spans="1:27" ht="12.75" customHeight="1" x14ac:dyDescent="0.2">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row>
    <row r="50" spans="1:27" ht="12.75" customHeight="1" x14ac:dyDescent="0.2">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row>
    <row r="51" spans="1:27" ht="12.75" customHeight="1" x14ac:dyDescent="0.2">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row>
    <row r="52" spans="1:27" ht="12.75" customHeight="1" x14ac:dyDescent="0.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row>
    <row r="53" spans="1:27" ht="12.75" customHeight="1" x14ac:dyDescent="0.2">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row>
    <row r="54" spans="1:27" ht="12.75" customHeight="1" x14ac:dyDescent="0.2">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row>
    <row r="55" spans="1:27" ht="12.75" customHeight="1" x14ac:dyDescent="0.2">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row>
    <row r="56" spans="1:27" ht="12.75" customHeight="1" x14ac:dyDescent="0.2">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row>
    <row r="57" spans="1:27" ht="12.75" customHeight="1" x14ac:dyDescent="0.2">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row>
    <row r="58" spans="1:27" ht="12.75" customHeight="1" x14ac:dyDescent="0.2">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row>
    <row r="59" spans="1:27" ht="12.75" customHeight="1" x14ac:dyDescent="0.2">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row>
    <row r="60" spans="1:27" ht="12.75" customHeight="1" x14ac:dyDescent="0.2">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row>
    <row r="61" spans="1:27" ht="12.75" customHeight="1" x14ac:dyDescent="0.2">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row>
    <row r="62" spans="1:27" ht="12.75" customHeight="1" x14ac:dyDescent="0.2">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row>
    <row r="63" spans="1:27" ht="12.75" customHeight="1" x14ac:dyDescent="0.2">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row>
    <row r="64" spans="1:27" ht="12.75" customHeight="1" x14ac:dyDescent="0.2">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row>
    <row r="65" spans="1:27" ht="12.75" customHeight="1" x14ac:dyDescent="0.2">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row>
    <row r="66" spans="1:27" ht="12.75" customHeight="1" x14ac:dyDescent="0.2">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row>
    <row r="67" spans="1:27" ht="12.75" customHeight="1" x14ac:dyDescent="0.2">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row>
    <row r="68" spans="1:27" ht="12.75" customHeight="1" x14ac:dyDescent="0.2">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row>
    <row r="69" spans="1:27" ht="12.75" customHeight="1" x14ac:dyDescent="0.2">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row>
    <row r="70" spans="1:27" ht="12.75" customHeight="1" x14ac:dyDescent="0.2">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row>
    <row r="71" spans="1:27" ht="12.75" customHeight="1" x14ac:dyDescent="0.2">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row>
    <row r="72" spans="1:27" ht="12.75" customHeight="1" x14ac:dyDescent="0.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row>
    <row r="73" spans="1:27" ht="12.75" customHeight="1" x14ac:dyDescent="0.2">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row>
    <row r="74" spans="1:27" ht="12.75" customHeight="1" x14ac:dyDescent="0.2">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row>
    <row r="75" spans="1:27" ht="12.75" customHeight="1" x14ac:dyDescent="0.2">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row>
    <row r="76" spans="1:27" ht="12.75" customHeight="1" x14ac:dyDescent="0.2">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row>
    <row r="77" spans="1:27" ht="12.75" customHeight="1" x14ac:dyDescent="0.2">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row>
    <row r="78" spans="1:27" ht="12.75" customHeight="1" x14ac:dyDescent="0.2">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row>
    <row r="79" spans="1:27" ht="12.75" customHeight="1" x14ac:dyDescent="0.2">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row>
    <row r="80" spans="1:27" ht="12.75" customHeight="1" x14ac:dyDescent="0.2">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row>
    <row r="81" spans="1:27" ht="12.75" customHeight="1" x14ac:dyDescent="0.2">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row>
    <row r="82" spans="1:27" ht="12.75" customHeight="1" x14ac:dyDescent="0.2">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row>
    <row r="83" spans="1:27" ht="12.75" customHeight="1" x14ac:dyDescent="0.2">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row>
    <row r="84" spans="1:27" ht="12.75" customHeight="1" x14ac:dyDescent="0.2">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row>
    <row r="85" spans="1:27" ht="12.75" customHeight="1" x14ac:dyDescent="0.2">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row>
    <row r="86" spans="1:27" ht="12.75" customHeight="1" x14ac:dyDescent="0.2">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row>
    <row r="87" spans="1:27" ht="12.75" customHeight="1" x14ac:dyDescent="0.2">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row>
    <row r="88" spans="1:27" ht="12.75" customHeight="1" x14ac:dyDescent="0.2">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row>
    <row r="89" spans="1:27" ht="12.75" customHeight="1" x14ac:dyDescent="0.2">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row>
    <row r="90" spans="1:27" ht="12.75" customHeight="1" x14ac:dyDescent="0.2">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row>
    <row r="91" spans="1:27" ht="12.75" customHeight="1" x14ac:dyDescent="0.2">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row>
    <row r="92" spans="1:27" ht="12.75" customHeight="1" x14ac:dyDescent="0.2">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row>
    <row r="93" spans="1:27" ht="12.75" customHeight="1" x14ac:dyDescent="0.2">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row>
    <row r="94" spans="1:27" ht="12.75" customHeight="1" x14ac:dyDescent="0.2">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row>
    <row r="95" spans="1:27" ht="12.75" customHeight="1" x14ac:dyDescent="0.2">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06"/>
    </row>
    <row r="96" spans="1:27" ht="12.75" customHeight="1" x14ac:dyDescent="0.2">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06"/>
    </row>
    <row r="97" spans="1:27" ht="12.75" customHeight="1" x14ac:dyDescent="0.2">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row>
    <row r="98" spans="1:27" ht="12.75" customHeight="1" x14ac:dyDescent="0.2">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c r="AA98" s="206"/>
    </row>
    <row r="99" spans="1:27" ht="12.75" customHeight="1" x14ac:dyDescent="0.2">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row>
    <row r="100" spans="1:27" ht="12.75" customHeight="1" x14ac:dyDescent="0.2">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row>
    <row r="101" spans="1:27" ht="12.75" customHeight="1" x14ac:dyDescent="0.2">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c r="AA101" s="206"/>
    </row>
    <row r="102" spans="1:27" ht="12.75" customHeight="1" x14ac:dyDescent="0.2">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row>
    <row r="103" spans="1:27" ht="12.75" customHeight="1" x14ac:dyDescent="0.2">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row>
    <row r="104" spans="1:27" ht="12.75" customHeight="1" x14ac:dyDescent="0.2">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row>
    <row r="105" spans="1:27" ht="12.75" customHeight="1" x14ac:dyDescent="0.2">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row>
    <row r="106" spans="1:27" ht="12.75" customHeight="1" x14ac:dyDescent="0.2">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row>
    <row r="107" spans="1:27" ht="12.75" customHeight="1" x14ac:dyDescent="0.2">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row>
    <row r="108" spans="1:27" ht="12.75" customHeight="1" x14ac:dyDescent="0.2">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row>
    <row r="109" spans="1:27" ht="12.75" customHeight="1" x14ac:dyDescent="0.2">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row>
    <row r="110" spans="1:27" ht="12.75" customHeight="1" x14ac:dyDescent="0.2">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row>
    <row r="111" spans="1:27" ht="12.75" customHeight="1" x14ac:dyDescent="0.2">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row>
    <row r="112" spans="1:27" ht="12.75" customHeight="1" x14ac:dyDescent="0.2">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row>
    <row r="113" spans="1:27" ht="12.75" customHeight="1" x14ac:dyDescent="0.2">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row>
    <row r="114" spans="1:27" ht="12.75" customHeight="1" x14ac:dyDescent="0.2">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row>
    <row r="115" spans="1:27" ht="12.75" customHeight="1" x14ac:dyDescent="0.2">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row>
    <row r="116" spans="1:27" ht="12.75" customHeight="1" x14ac:dyDescent="0.2">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row>
    <row r="117" spans="1:27" ht="12.75" customHeight="1" x14ac:dyDescent="0.2">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row>
    <row r="118" spans="1:27" ht="12.75" customHeight="1" x14ac:dyDescent="0.2">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row>
    <row r="119" spans="1:27" ht="12.75" customHeight="1" x14ac:dyDescent="0.2">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row>
    <row r="120" spans="1:27" ht="12.75" customHeight="1" x14ac:dyDescent="0.2">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row>
    <row r="121" spans="1:27" ht="12.75" customHeight="1" x14ac:dyDescent="0.2">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row>
    <row r="122" spans="1:27" ht="12.75" customHeight="1" x14ac:dyDescent="0.2">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row>
    <row r="123" spans="1:27" ht="12.75" customHeight="1" x14ac:dyDescent="0.2">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row>
    <row r="124" spans="1:27" ht="12.75" customHeight="1" x14ac:dyDescent="0.2">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row>
    <row r="125" spans="1:27" ht="12.75" customHeight="1" x14ac:dyDescent="0.2">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row>
    <row r="126" spans="1:27" ht="12.75" customHeight="1" x14ac:dyDescent="0.2">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row>
    <row r="127" spans="1:27" ht="12.75" customHeight="1" x14ac:dyDescent="0.2">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row>
    <row r="128" spans="1:27" ht="12.75" customHeight="1" x14ac:dyDescent="0.2">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row>
    <row r="129" spans="1:27" ht="12.75" customHeight="1" x14ac:dyDescent="0.2">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row>
    <row r="130" spans="1:27" ht="12.75" customHeight="1" x14ac:dyDescent="0.2">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c r="AA130" s="206"/>
    </row>
    <row r="131" spans="1:27" ht="12.75" customHeight="1" x14ac:dyDescent="0.2">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c r="AA131" s="206"/>
    </row>
    <row r="132" spans="1:27" ht="12.75" customHeight="1" x14ac:dyDescent="0.2">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c r="AA132" s="206"/>
    </row>
    <row r="133" spans="1:27" ht="12.75" customHeight="1" x14ac:dyDescent="0.2">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row>
    <row r="134" spans="1:27" ht="12.75" customHeight="1" x14ac:dyDescent="0.2">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row>
    <row r="135" spans="1:27" ht="12.75" customHeight="1" x14ac:dyDescent="0.2">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c r="AA135" s="206"/>
    </row>
    <row r="136" spans="1:27" ht="12.75" customHeight="1" x14ac:dyDescent="0.2">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row>
    <row r="137" spans="1:27" ht="12.75" customHeight="1" x14ac:dyDescent="0.2">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row>
    <row r="138" spans="1:27" ht="12.75" customHeight="1" x14ac:dyDescent="0.2">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row>
    <row r="139" spans="1:27" ht="12.75" customHeight="1" x14ac:dyDescent="0.2">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row>
    <row r="140" spans="1:27" ht="12.75" customHeight="1" x14ac:dyDescent="0.2">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c r="AA140" s="206"/>
    </row>
    <row r="141" spans="1:27" ht="12.75" customHeight="1" x14ac:dyDescent="0.2">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c r="AA141" s="206"/>
    </row>
    <row r="142" spans="1:27" ht="12.75" customHeight="1" x14ac:dyDescent="0.2">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row>
    <row r="143" spans="1:27" ht="12.75" customHeight="1" x14ac:dyDescent="0.2">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row>
    <row r="144" spans="1:27" ht="12.75" customHeight="1" x14ac:dyDescent="0.2">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c r="AA144" s="206"/>
    </row>
    <row r="145" spans="1:27" ht="12.75" customHeight="1" x14ac:dyDescent="0.2">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row>
    <row r="146" spans="1:27" ht="12.75" customHeight="1" x14ac:dyDescent="0.2">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row>
    <row r="147" spans="1:27" ht="12.75" customHeight="1" x14ac:dyDescent="0.2">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c r="AA147" s="206"/>
    </row>
    <row r="148" spans="1:27" ht="12.75" customHeight="1" x14ac:dyDescent="0.2">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c r="AA148" s="206"/>
    </row>
    <row r="149" spans="1:27" ht="12.75" customHeight="1" x14ac:dyDescent="0.2">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c r="AA149" s="206"/>
    </row>
    <row r="150" spans="1:27" ht="12.75" customHeight="1" x14ac:dyDescent="0.2">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c r="AA150" s="206"/>
    </row>
    <row r="151" spans="1:27" ht="12.75" customHeight="1" x14ac:dyDescent="0.2">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c r="AA151" s="206"/>
    </row>
    <row r="152" spans="1:27" ht="12.75" customHeight="1" x14ac:dyDescent="0.2">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row>
    <row r="153" spans="1:27" ht="12.75" customHeight="1" x14ac:dyDescent="0.2">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c r="AA153" s="206"/>
    </row>
    <row r="154" spans="1:27" ht="12.75" customHeight="1" x14ac:dyDescent="0.2">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c r="AA154" s="206"/>
    </row>
    <row r="155" spans="1:27" ht="12.75" customHeight="1" x14ac:dyDescent="0.2">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row>
    <row r="156" spans="1:27" ht="12.75" customHeight="1" x14ac:dyDescent="0.2">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c r="AA156" s="206"/>
    </row>
    <row r="157" spans="1:27" ht="12.75" customHeight="1" x14ac:dyDescent="0.2">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row>
    <row r="158" spans="1:27" ht="12.75" customHeight="1" x14ac:dyDescent="0.2">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c r="AA158" s="206"/>
    </row>
    <row r="159" spans="1:27" ht="12.75" customHeight="1" x14ac:dyDescent="0.2">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c r="AA159" s="206"/>
    </row>
    <row r="160" spans="1:27" ht="12.75" customHeight="1" x14ac:dyDescent="0.2">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row>
    <row r="161" spans="1:27" ht="12.75" customHeight="1" x14ac:dyDescent="0.2">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row>
    <row r="162" spans="1:27" ht="12.75" customHeight="1" x14ac:dyDescent="0.2">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c r="AA162" s="206"/>
    </row>
    <row r="163" spans="1:27" ht="12.75" customHeight="1" x14ac:dyDescent="0.2">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c r="AA163" s="206"/>
    </row>
    <row r="164" spans="1:27" ht="12.75" customHeight="1" x14ac:dyDescent="0.2">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c r="AA164" s="206"/>
    </row>
    <row r="165" spans="1:27" ht="12.75" customHeight="1" x14ac:dyDescent="0.2">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row>
    <row r="166" spans="1:27" ht="12.75" customHeight="1" x14ac:dyDescent="0.2">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c r="AA166" s="206"/>
    </row>
    <row r="167" spans="1:27" ht="12.75" customHeight="1" x14ac:dyDescent="0.2">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c r="AA167" s="206"/>
    </row>
    <row r="168" spans="1:27" ht="12.75" customHeight="1" x14ac:dyDescent="0.2">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row>
    <row r="169" spans="1:27" ht="12.75" customHeight="1" x14ac:dyDescent="0.2">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row>
    <row r="170" spans="1:27" ht="12.75" customHeight="1" x14ac:dyDescent="0.2">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row>
    <row r="171" spans="1:27" ht="12.75" customHeight="1" x14ac:dyDescent="0.2">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c r="AA171" s="206"/>
    </row>
    <row r="172" spans="1:27" ht="12.75" customHeight="1" x14ac:dyDescent="0.2">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c r="AA172" s="206"/>
    </row>
    <row r="173" spans="1:27" ht="12.75" customHeight="1" x14ac:dyDescent="0.2">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row>
    <row r="174" spans="1:27" ht="12.75" customHeight="1" x14ac:dyDescent="0.2">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row>
    <row r="175" spans="1:27" ht="12.75" customHeight="1" x14ac:dyDescent="0.2">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row>
    <row r="176" spans="1:27" ht="12.75" customHeight="1" x14ac:dyDescent="0.2">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row>
    <row r="177" spans="1:27" ht="12.75" customHeight="1" x14ac:dyDescent="0.2">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row>
    <row r="178" spans="1:27" ht="12.75" customHeight="1" x14ac:dyDescent="0.2">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06"/>
    </row>
    <row r="179" spans="1:27" ht="12.75" customHeight="1" x14ac:dyDescent="0.2">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06"/>
    </row>
    <row r="180" spans="1:27" ht="12.75" customHeight="1" x14ac:dyDescent="0.2">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6"/>
    </row>
    <row r="181" spans="1:27" ht="12.75" customHeight="1" x14ac:dyDescent="0.2">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06"/>
    </row>
    <row r="182" spans="1:27" ht="12.75" customHeight="1" x14ac:dyDescent="0.2">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06"/>
    </row>
    <row r="183" spans="1:27" ht="12.75" customHeight="1" x14ac:dyDescent="0.2">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06"/>
    </row>
    <row r="184" spans="1:27" ht="12.75" customHeight="1" x14ac:dyDescent="0.2">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row>
    <row r="185" spans="1:27" ht="12.75" customHeight="1" x14ac:dyDescent="0.2">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row>
    <row r="186" spans="1:27" ht="12.75" customHeight="1" x14ac:dyDescent="0.2">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row>
    <row r="187" spans="1:27" ht="12.75" customHeight="1" x14ac:dyDescent="0.2">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row>
    <row r="188" spans="1:27" ht="12.75" customHeight="1" x14ac:dyDescent="0.2">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c r="AA188" s="206"/>
    </row>
    <row r="189" spans="1:27" ht="12.75" customHeight="1" x14ac:dyDescent="0.2">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6"/>
    </row>
    <row r="190" spans="1:27" ht="12.75" customHeight="1" x14ac:dyDescent="0.2">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c r="AA190" s="206"/>
    </row>
    <row r="191" spans="1:27" ht="12.75" customHeight="1" x14ac:dyDescent="0.2">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c r="AA191" s="206"/>
    </row>
    <row r="192" spans="1:27" ht="12.75" customHeight="1" x14ac:dyDescent="0.2">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c r="AA192" s="206"/>
    </row>
    <row r="193" spans="1:27" ht="12.75" customHeight="1" x14ac:dyDescent="0.2">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c r="AA193" s="206"/>
    </row>
    <row r="194" spans="1:27" ht="12.75" customHeight="1" x14ac:dyDescent="0.2">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c r="AA194" s="206"/>
    </row>
    <row r="195" spans="1:27" ht="12.75" customHeight="1" x14ac:dyDescent="0.2">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row>
    <row r="196" spans="1:27" ht="12.75" customHeight="1" x14ac:dyDescent="0.2">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row>
    <row r="197" spans="1:27" ht="12.75" customHeight="1" x14ac:dyDescent="0.2">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c r="AA197" s="206"/>
    </row>
    <row r="198" spans="1:27" ht="12.75" customHeight="1" x14ac:dyDescent="0.2">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6"/>
    </row>
    <row r="199" spans="1:27" ht="12.75" customHeight="1" x14ac:dyDescent="0.2">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c r="AA199" s="206"/>
    </row>
    <row r="200" spans="1:27" ht="12.75" customHeight="1" x14ac:dyDescent="0.2">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row>
    <row r="201" spans="1:27" ht="12.75" customHeight="1" x14ac:dyDescent="0.2">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row>
    <row r="202" spans="1:27" ht="12.75" customHeight="1" x14ac:dyDescent="0.2">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c r="AA202" s="206"/>
    </row>
    <row r="203" spans="1:27" ht="12.75" customHeight="1" x14ac:dyDescent="0.2">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row>
    <row r="204" spans="1:27" ht="12.75" customHeight="1" x14ac:dyDescent="0.2">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row>
    <row r="205" spans="1:27" ht="12.75" customHeight="1" x14ac:dyDescent="0.2">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c r="AA205" s="206"/>
    </row>
    <row r="206" spans="1:27" ht="12.75" customHeight="1" x14ac:dyDescent="0.2">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c r="AA206" s="206"/>
    </row>
    <row r="207" spans="1:27" ht="12.75" customHeight="1" x14ac:dyDescent="0.2">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6"/>
    </row>
    <row r="208" spans="1:27" ht="12.75" customHeight="1" x14ac:dyDescent="0.2">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c r="AA208" s="206"/>
    </row>
    <row r="209" spans="1:27" ht="12.75" customHeight="1" x14ac:dyDescent="0.2">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c r="AA209" s="206"/>
    </row>
    <row r="210" spans="1:27" ht="12.75" customHeight="1" x14ac:dyDescent="0.2">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row>
    <row r="211" spans="1:27" ht="12.75" customHeight="1" x14ac:dyDescent="0.2">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c r="AA211" s="206"/>
    </row>
    <row r="212" spans="1:27" ht="12.75" customHeight="1" x14ac:dyDescent="0.2">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c r="AA212" s="206"/>
    </row>
    <row r="213" spans="1:27" ht="12.75" customHeight="1" x14ac:dyDescent="0.2">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row>
    <row r="214" spans="1:27" ht="12.75" customHeight="1" x14ac:dyDescent="0.2">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row>
    <row r="215" spans="1:27" ht="12.75" customHeight="1" x14ac:dyDescent="0.2">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c r="AA215" s="206"/>
    </row>
    <row r="216" spans="1:27" ht="12.75" customHeight="1" x14ac:dyDescent="0.2">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c r="AA216" s="206"/>
    </row>
    <row r="217" spans="1:27" ht="12.75" customHeight="1" x14ac:dyDescent="0.2">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row>
    <row r="218" spans="1:27" ht="12.75" customHeight="1" x14ac:dyDescent="0.2">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row>
    <row r="219" spans="1:27" ht="12.75" customHeight="1" x14ac:dyDescent="0.2">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row>
    <row r="220" spans="1:27" ht="12.75" customHeight="1" x14ac:dyDescent="0.2">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row>
    <row r="221" spans="1:27" ht="15.75" customHeight="1" x14ac:dyDescent="0.2"/>
    <row r="222" spans="1:27" ht="15.75" customHeight="1" x14ac:dyDescent="0.2"/>
    <row r="223" spans="1:27" ht="15.75" customHeight="1" x14ac:dyDescent="0.2"/>
    <row r="224" spans="1:2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3">
    <mergeCell ref="Y15:Z15"/>
    <mergeCell ref="AA13:AE13"/>
    <mergeCell ref="AA14:AE14"/>
    <mergeCell ref="AA15:AE15"/>
    <mergeCell ref="Y12:AE12"/>
    <mergeCell ref="Y13:Z13"/>
    <mergeCell ref="Y14:Z14"/>
    <mergeCell ref="T5:W5"/>
    <mergeCell ref="T6:U6"/>
    <mergeCell ref="V6:W6"/>
    <mergeCell ref="T7:U7"/>
    <mergeCell ref="V7:W7"/>
    <mergeCell ref="B5:E5"/>
    <mergeCell ref="G5:J5"/>
    <mergeCell ref="B6:C6"/>
    <mergeCell ref="D6:E6"/>
    <mergeCell ref="G6:H6"/>
    <mergeCell ref="I6:J6"/>
    <mergeCell ref="B1:W1"/>
    <mergeCell ref="B2:J2"/>
    <mergeCell ref="M2:S2"/>
    <mergeCell ref="B4:E4"/>
    <mergeCell ref="G4:J4"/>
    <mergeCell ref="T4:W4"/>
    <mergeCell ref="N12:N13"/>
    <mergeCell ref="R12:W12"/>
    <mergeCell ref="R13:W13"/>
    <mergeCell ref="T8:U8"/>
    <mergeCell ref="V8:W8"/>
    <mergeCell ref="O12:O13"/>
    <mergeCell ref="R14:W14"/>
    <mergeCell ref="G14:G15"/>
    <mergeCell ref="H14:H15"/>
    <mergeCell ref="I14:I15"/>
    <mergeCell ref="J14:J15"/>
    <mergeCell ref="K14:M15"/>
    <mergeCell ref="N14:N15"/>
    <mergeCell ref="O14:O15"/>
    <mergeCell ref="K16:M16"/>
    <mergeCell ref="K17:M17"/>
    <mergeCell ref="B7:C7"/>
    <mergeCell ref="B8:C8"/>
    <mergeCell ref="D8:E8"/>
    <mergeCell ref="G8:H8"/>
    <mergeCell ref="I8:J8"/>
    <mergeCell ref="G12:G13"/>
    <mergeCell ref="H12:H13"/>
    <mergeCell ref="I12:I13"/>
    <mergeCell ref="J12:J13"/>
    <mergeCell ref="K12:M13"/>
    <mergeCell ref="D7:E7"/>
    <mergeCell ref="G7:H7"/>
    <mergeCell ref="I7:J7"/>
  </mergeCells>
  <pageMargins left="0.75000000000000011" right="0.75000000000000011" top="1" bottom="1" header="0" footer="0"/>
  <pageSetup scale="4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topLeftCell="A2" workbookViewId="0">
      <selection activeCell="G30" sqref="G30"/>
    </sheetView>
  </sheetViews>
  <sheetFormatPr baseColWidth="10" defaultColWidth="14.42578125" defaultRowHeight="15" customHeight="1" x14ac:dyDescent="0.2"/>
  <cols>
    <col min="1" max="1" width="10.7109375" customWidth="1"/>
    <col min="2" max="2" width="24.42578125" customWidth="1"/>
    <col min="3" max="3" width="13.85546875" customWidth="1"/>
    <col min="4" max="5" width="10.7109375" customWidth="1"/>
    <col min="6" max="6" width="14.42578125" customWidth="1"/>
    <col min="7" max="7" width="14.7109375" customWidth="1"/>
    <col min="8" max="8" width="14.140625" customWidth="1"/>
    <col min="9" max="14" width="10.7109375" customWidth="1"/>
  </cols>
  <sheetData>
    <row r="1" spans="1:14" ht="12.75" customHeight="1" x14ac:dyDescent="0.2">
      <c r="A1" s="566"/>
      <c r="B1" s="382"/>
      <c r="C1" s="382"/>
      <c r="D1" s="382"/>
      <c r="E1" s="382"/>
      <c r="F1" s="382"/>
      <c r="G1" s="382"/>
      <c r="H1" s="566"/>
      <c r="I1" s="382"/>
      <c r="J1" s="382"/>
      <c r="K1" s="382"/>
      <c r="L1" s="382"/>
      <c r="M1" s="382"/>
      <c r="N1" s="382"/>
    </row>
    <row r="2" spans="1:14" ht="12.75" customHeight="1" x14ac:dyDescent="0.2">
      <c r="A2" s="382"/>
      <c r="B2" s="382"/>
      <c r="C2" s="382"/>
      <c r="D2" s="382"/>
      <c r="E2" s="382"/>
      <c r="F2" s="382"/>
      <c r="G2" s="382"/>
      <c r="H2" s="382"/>
      <c r="I2" s="382"/>
      <c r="J2" s="382"/>
      <c r="K2" s="382"/>
      <c r="L2" s="382"/>
      <c r="M2" s="382"/>
      <c r="N2" s="382"/>
    </row>
    <row r="3" spans="1:14" ht="12.75" customHeight="1" x14ac:dyDescent="0.2">
      <c r="A3" s="382"/>
      <c r="B3" s="382"/>
      <c r="C3" s="382"/>
      <c r="D3" s="382"/>
      <c r="E3" s="382"/>
      <c r="F3" s="382"/>
      <c r="G3" s="382"/>
      <c r="H3" s="382"/>
      <c r="I3" s="382"/>
      <c r="J3" s="382"/>
      <c r="K3" s="382"/>
      <c r="L3" s="382"/>
      <c r="M3" s="382"/>
      <c r="N3" s="382"/>
    </row>
    <row r="4" spans="1:14" ht="12.75" customHeight="1" x14ac:dyDescent="0.2">
      <c r="A4" s="382"/>
      <c r="B4" s="382"/>
      <c r="C4" s="382"/>
      <c r="D4" s="382"/>
      <c r="E4" s="382"/>
      <c r="F4" s="382"/>
      <c r="G4" s="382"/>
      <c r="H4" s="382"/>
      <c r="I4" s="382"/>
      <c r="J4" s="382"/>
      <c r="K4" s="382"/>
      <c r="L4" s="382"/>
      <c r="M4" s="382"/>
      <c r="N4" s="382"/>
    </row>
    <row r="5" spans="1:14" ht="12.75" customHeight="1" x14ac:dyDescent="0.2">
      <c r="A5" s="382"/>
      <c r="B5" s="382"/>
      <c r="C5" s="382"/>
      <c r="D5" s="382"/>
      <c r="E5" s="382"/>
      <c r="F5" s="382"/>
      <c r="G5" s="382"/>
      <c r="H5" s="382"/>
      <c r="I5" s="382"/>
      <c r="J5" s="382"/>
      <c r="K5" s="382"/>
      <c r="L5" s="382"/>
      <c r="M5" s="382"/>
      <c r="N5" s="382"/>
    </row>
    <row r="6" spans="1:14" ht="12.75" customHeight="1" x14ac:dyDescent="0.2">
      <c r="A6" s="382"/>
      <c r="B6" s="382"/>
      <c r="C6" s="382"/>
      <c r="D6" s="382"/>
      <c r="E6" s="382"/>
      <c r="F6" s="382"/>
      <c r="G6" s="382"/>
      <c r="H6" s="382"/>
      <c r="I6" s="382"/>
      <c r="J6" s="382"/>
      <c r="K6" s="382"/>
      <c r="L6" s="382"/>
      <c r="M6" s="382"/>
      <c r="N6" s="382"/>
    </row>
    <row r="7" spans="1:14" ht="12.75" customHeight="1" x14ac:dyDescent="0.2">
      <c r="A7" s="382"/>
      <c r="B7" s="382"/>
      <c r="C7" s="382"/>
      <c r="D7" s="382"/>
      <c r="E7" s="382"/>
      <c r="F7" s="382"/>
      <c r="G7" s="382"/>
      <c r="H7" s="382"/>
      <c r="I7" s="382"/>
      <c r="J7" s="382"/>
      <c r="K7" s="382"/>
      <c r="L7" s="382"/>
      <c r="M7" s="382"/>
      <c r="N7" s="382"/>
    </row>
    <row r="8" spans="1:14" ht="12.75" customHeight="1" x14ac:dyDescent="0.2">
      <c r="A8" s="382"/>
      <c r="B8" s="382"/>
      <c r="C8" s="382"/>
      <c r="D8" s="382"/>
      <c r="E8" s="382"/>
      <c r="F8" s="382"/>
      <c r="G8" s="382"/>
      <c r="H8" s="382"/>
      <c r="I8" s="382"/>
      <c r="J8" s="382"/>
      <c r="K8" s="382"/>
      <c r="L8" s="382"/>
      <c r="M8" s="382"/>
      <c r="N8" s="382"/>
    </row>
    <row r="9" spans="1:14" ht="12.75" customHeight="1" x14ac:dyDescent="0.2">
      <c r="A9" s="382"/>
      <c r="B9" s="382"/>
      <c r="C9" s="382"/>
      <c r="D9" s="382"/>
      <c r="E9" s="382"/>
      <c r="F9" s="382"/>
      <c r="G9" s="382"/>
      <c r="H9" s="382"/>
      <c r="I9" s="382"/>
      <c r="J9" s="382"/>
      <c r="K9" s="382"/>
      <c r="L9" s="382"/>
      <c r="M9" s="382"/>
      <c r="N9" s="382"/>
    </row>
    <row r="10" spans="1:14" ht="12.75" customHeight="1" x14ac:dyDescent="0.2">
      <c r="A10" s="382"/>
      <c r="B10" s="382"/>
      <c r="C10" s="382"/>
      <c r="D10" s="382"/>
      <c r="E10" s="382"/>
      <c r="F10" s="382"/>
      <c r="G10" s="382"/>
      <c r="H10" s="382"/>
      <c r="I10" s="382"/>
      <c r="J10" s="382"/>
      <c r="K10" s="382"/>
      <c r="L10" s="382"/>
      <c r="M10" s="382"/>
      <c r="N10" s="382"/>
    </row>
    <row r="11" spans="1:14" ht="12.75" customHeight="1" x14ac:dyDescent="0.2">
      <c r="A11" s="382"/>
      <c r="B11" s="382"/>
      <c r="C11" s="382"/>
      <c r="D11" s="382"/>
      <c r="E11" s="382"/>
      <c r="F11" s="382"/>
      <c r="G11" s="382"/>
      <c r="H11" s="382"/>
      <c r="I11" s="382"/>
      <c r="J11" s="382"/>
      <c r="K11" s="382"/>
      <c r="L11" s="382"/>
      <c r="M11" s="382"/>
      <c r="N11" s="382"/>
    </row>
    <row r="12" spans="1:14" ht="12.75" customHeight="1" x14ac:dyDescent="0.2">
      <c r="A12" s="382"/>
      <c r="B12" s="382"/>
      <c r="C12" s="382"/>
      <c r="D12" s="382"/>
      <c r="E12" s="382"/>
      <c r="F12" s="382"/>
      <c r="G12" s="382"/>
      <c r="H12" s="382"/>
      <c r="I12" s="382"/>
      <c r="J12" s="382"/>
      <c r="K12" s="382"/>
      <c r="L12" s="382"/>
      <c r="M12" s="382"/>
      <c r="N12" s="382"/>
    </row>
    <row r="13" spans="1:14" ht="12.75" customHeight="1" x14ac:dyDescent="0.2">
      <c r="A13" s="382"/>
      <c r="B13" s="382"/>
      <c r="C13" s="382"/>
      <c r="D13" s="382"/>
      <c r="E13" s="382"/>
      <c r="F13" s="382"/>
      <c r="G13" s="382"/>
      <c r="H13" s="382"/>
      <c r="I13" s="382"/>
      <c r="J13" s="382"/>
      <c r="K13" s="382"/>
      <c r="L13" s="382"/>
      <c r="M13" s="382"/>
      <c r="N13" s="382"/>
    </row>
    <row r="14" spans="1:14" ht="12.75" customHeight="1" x14ac:dyDescent="0.2">
      <c r="A14" s="382"/>
      <c r="B14" s="382"/>
      <c r="C14" s="382"/>
      <c r="D14" s="382"/>
      <c r="E14" s="382"/>
      <c r="F14" s="382"/>
      <c r="G14" s="382"/>
      <c r="H14" s="382"/>
      <c r="I14" s="382"/>
      <c r="J14" s="382"/>
      <c r="K14" s="382"/>
      <c r="L14" s="382"/>
      <c r="M14" s="382"/>
      <c r="N14" s="382"/>
    </row>
    <row r="15" spans="1:14" ht="12.75" customHeight="1" x14ac:dyDescent="0.2">
      <c r="A15" s="382"/>
      <c r="B15" s="382"/>
      <c r="C15" s="382"/>
      <c r="D15" s="382"/>
      <c r="E15" s="382"/>
      <c r="F15" s="382"/>
      <c r="G15" s="382"/>
      <c r="H15" s="382"/>
      <c r="I15" s="382"/>
      <c r="J15" s="382"/>
      <c r="K15" s="382"/>
      <c r="L15" s="382"/>
      <c r="M15" s="382"/>
      <c r="N15" s="382"/>
    </row>
    <row r="16" spans="1:14" ht="12.75" customHeight="1" x14ac:dyDescent="0.2">
      <c r="A16" s="382"/>
      <c r="B16" s="382"/>
      <c r="C16" s="382"/>
      <c r="D16" s="382"/>
      <c r="E16" s="382"/>
      <c r="F16" s="382"/>
      <c r="G16" s="382"/>
      <c r="H16" s="382"/>
      <c r="I16" s="382"/>
      <c r="J16" s="382"/>
      <c r="K16" s="382"/>
      <c r="L16" s="382"/>
      <c r="M16" s="382"/>
      <c r="N16" s="382"/>
    </row>
    <row r="17" spans="1:14" ht="12.75" customHeight="1" x14ac:dyDescent="0.2">
      <c r="A17" s="382"/>
      <c r="B17" s="382"/>
      <c r="C17" s="382"/>
      <c r="D17" s="382"/>
      <c r="E17" s="382"/>
      <c r="F17" s="382"/>
      <c r="G17" s="382"/>
      <c r="H17" s="382"/>
      <c r="I17" s="382"/>
      <c r="J17" s="382"/>
      <c r="K17" s="382"/>
      <c r="L17" s="382"/>
      <c r="M17" s="382"/>
      <c r="N17" s="382"/>
    </row>
    <row r="18" spans="1:14" ht="12.75" customHeight="1" x14ac:dyDescent="0.2">
      <c r="A18" s="382"/>
      <c r="B18" s="382"/>
      <c r="C18" s="382"/>
      <c r="D18" s="382"/>
      <c r="E18" s="382"/>
      <c r="F18" s="382"/>
      <c r="G18" s="382"/>
      <c r="H18" s="382"/>
      <c r="I18" s="382"/>
      <c r="J18" s="382"/>
      <c r="K18" s="382"/>
      <c r="L18" s="382"/>
      <c r="M18" s="382"/>
      <c r="N18" s="382"/>
    </row>
    <row r="19" spans="1:14" ht="12.75" customHeight="1" x14ac:dyDescent="0.2">
      <c r="A19" s="382"/>
      <c r="B19" s="382"/>
      <c r="C19" s="382"/>
      <c r="D19" s="382"/>
      <c r="E19" s="382"/>
      <c r="F19" s="382"/>
      <c r="G19" s="382"/>
      <c r="H19" s="382"/>
      <c r="I19" s="382"/>
      <c r="J19" s="382"/>
      <c r="K19" s="382"/>
      <c r="L19" s="382"/>
      <c r="M19" s="382"/>
      <c r="N19" s="382"/>
    </row>
    <row r="20" spans="1:14" ht="12.75" customHeight="1" x14ac:dyDescent="0.2">
      <c r="A20" s="382"/>
      <c r="B20" s="382"/>
      <c r="C20" s="382"/>
      <c r="D20" s="382"/>
      <c r="E20" s="382"/>
      <c r="F20" s="382"/>
      <c r="G20" s="382"/>
      <c r="H20" s="382"/>
      <c r="I20" s="382"/>
      <c r="J20" s="382"/>
      <c r="K20" s="382"/>
      <c r="L20" s="382"/>
      <c r="M20" s="382"/>
      <c r="N20" s="382"/>
    </row>
    <row r="21" spans="1:14" ht="12.75" customHeight="1" x14ac:dyDescent="0.2">
      <c r="A21" s="382"/>
      <c r="B21" s="382"/>
      <c r="C21" s="382"/>
      <c r="D21" s="382"/>
      <c r="E21" s="382"/>
      <c r="F21" s="382"/>
      <c r="G21" s="382"/>
      <c r="H21" s="382"/>
      <c r="I21" s="382"/>
      <c r="J21" s="382"/>
      <c r="K21" s="382"/>
      <c r="L21" s="382"/>
      <c r="M21" s="382"/>
      <c r="N21" s="382"/>
    </row>
    <row r="22" spans="1:14" ht="12.75" customHeight="1" x14ac:dyDescent="0.2">
      <c r="A22" s="382"/>
      <c r="B22" s="382"/>
      <c r="C22" s="382"/>
      <c r="D22" s="382"/>
      <c r="E22" s="382"/>
      <c r="F22" s="382"/>
      <c r="G22" s="382"/>
      <c r="H22" s="382"/>
      <c r="I22" s="382"/>
      <c r="J22" s="382"/>
      <c r="K22" s="382"/>
      <c r="L22" s="382"/>
      <c r="M22" s="382"/>
      <c r="N22" s="382"/>
    </row>
    <row r="23" spans="1:14" ht="12.75" customHeight="1" x14ac:dyDescent="0.2">
      <c r="A23" s="382"/>
      <c r="B23" s="382"/>
      <c r="C23" s="382"/>
      <c r="D23" s="382"/>
      <c r="E23" s="382"/>
      <c r="F23" s="382"/>
      <c r="G23" s="382"/>
      <c r="H23" s="382"/>
      <c r="I23" s="382"/>
      <c r="J23" s="382"/>
      <c r="K23" s="382"/>
      <c r="L23" s="382"/>
      <c r="M23" s="382"/>
      <c r="N23" s="382"/>
    </row>
    <row r="24" spans="1:14" ht="12.75" customHeight="1" x14ac:dyDescent="0.2">
      <c r="A24" s="382"/>
      <c r="B24" s="382"/>
      <c r="C24" s="382"/>
      <c r="D24" s="382"/>
      <c r="E24" s="382"/>
      <c r="F24" s="382"/>
      <c r="G24" s="382"/>
      <c r="H24" s="382"/>
      <c r="I24" s="382"/>
      <c r="J24" s="382"/>
      <c r="K24" s="382"/>
      <c r="L24" s="382"/>
      <c r="M24" s="382"/>
      <c r="N24" s="382"/>
    </row>
    <row r="25" spans="1:14" ht="12.75" customHeight="1" thickBot="1" x14ac:dyDescent="0.25">
      <c r="A25" s="382"/>
      <c r="B25" s="382"/>
      <c r="C25" s="382"/>
      <c r="D25" s="382"/>
      <c r="E25" s="382"/>
      <c r="F25" s="382"/>
      <c r="G25" s="382"/>
      <c r="H25" s="382"/>
      <c r="I25" s="382"/>
      <c r="J25" s="382"/>
      <c r="K25" s="382"/>
      <c r="L25" s="382"/>
      <c r="M25" s="382"/>
      <c r="N25" s="382"/>
    </row>
    <row r="26" spans="1:14" ht="12.75" customHeight="1" thickBot="1" x14ac:dyDescent="0.25">
      <c r="A26" s="567"/>
      <c r="B26" s="248" t="s">
        <v>633</v>
      </c>
      <c r="C26" s="249">
        <v>2018</v>
      </c>
      <c r="D26" s="250">
        <v>2019</v>
      </c>
      <c r="E26" s="250">
        <v>2020</v>
      </c>
      <c r="F26" s="250">
        <v>2021</v>
      </c>
      <c r="G26" s="318"/>
      <c r="H26" s="382"/>
      <c r="I26" s="382"/>
      <c r="J26" s="382"/>
      <c r="K26" s="382"/>
      <c r="L26" s="382"/>
      <c r="M26" s="382"/>
      <c r="N26" s="382"/>
    </row>
    <row r="27" spans="1:14" ht="12.75" customHeight="1" x14ac:dyDescent="0.2">
      <c r="A27" s="568"/>
      <c r="B27" s="251" t="s">
        <v>634</v>
      </c>
      <c r="C27" s="252">
        <v>4</v>
      </c>
      <c r="D27" s="253">
        <v>5</v>
      </c>
      <c r="E27" s="254">
        <v>6</v>
      </c>
      <c r="F27" s="254">
        <f>SUM(GERENCIA!$J$19+GCSC!$J$20+GOP!$J$17+GAD!$J$21+SIG!$J$17+GCF!$J$18+GTI!$J$18+GTC!$J$17+'GJU-PH'!$J$27)</f>
        <v>6</v>
      </c>
      <c r="G27" s="318"/>
      <c r="H27" s="382"/>
      <c r="I27" s="382"/>
      <c r="J27" s="382"/>
      <c r="K27" s="382"/>
      <c r="L27" s="382"/>
      <c r="M27" s="382"/>
      <c r="N27" s="382"/>
    </row>
    <row r="28" spans="1:14" ht="12.75" customHeight="1" x14ac:dyDescent="0.2">
      <c r="A28" s="568"/>
      <c r="B28" s="255" t="s">
        <v>635</v>
      </c>
      <c r="C28" s="256">
        <v>41</v>
      </c>
      <c r="D28" s="257">
        <v>56</v>
      </c>
      <c r="E28" s="258">
        <v>71</v>
      </c>
      <c r="F28" s="258">
        <f>SUM(GERENCIA!$J$20+GCSC!$J$21+GOP!$J$18+GAD!$J$22+SIG!$J$18+GCF!$J$19+GTI!$J$19+GTC!$J$18+'GJU-PH'!$J$28)</f>
        <v>67</v>
      </c>
      <c r="G28" s="318"/>
      <c r="H28" s="382"/>
      <c r="I28" s="382"/>
      <c r="J28" s="382"/>
      <c r="K28" s="382"/>
      <c r="L28" s="382"/>
      <c r="M28" s="382"/>
      <c r="N28" s="382"/>
    </row>
    <row r="29" spans="1:14" ht="12.75" customHeight="1" thickBot="1" x14ac:dyDescent="0.25">
      <c r="A29" s="568"/>
      <c r="B29" s="259" t="s">
        <v>636</v>
      </c>
      <c r="C29" s="260">
        <v>8</v>
      </c>
      <c r="D29" s="261">
        <v>3</v>
      </c>
      <c r="E29" s="261">
        <v>5</v>
      </c>
      <c r="F29" s="261">
        <f>SUM(GERENCIA!$J$21+GCSC!$J$22+GOP!$J$19+GAD!$J$23+SIG!$J$19+GCF!$J$20+GTI!$J$20+GTC!$J$19+'GJU-PH'!$J$29)</f>
        <v>2</v>
      </c>
      <c r="G29" s="318"/>
      <c r="H29" s="382"/>
      <c r="I29" s="382"/>
      <c r="J29" s="382"/>
      <c r="K29" s="382"/>
      <c r="L29" s="382"/>
      <c r="M29" s="382"/>
      <c r="N29" s="382"/>
    </row>
    <row r="30" spans="1:14" ht="12.75" customHeight="1" thickBot="1" x14ac:dyDescent="0.25">
      <c r="A30" s="568"/>
      <c r="B30" s="262" t="s">
        <v>637</v>
      </c>
      <c r="C30" s="263">
        <f t="shared" ref="C30:E30" si="0">SUM(C27:C29)</f>
        <v>53</v>
      </c>
      <c r="D30" s="264">
        <f t="shared" si="0"/>
        <v>64</v>
      </c>
      <c r="E30" s="264">
        <f t="shared" si="0"/>
        <v>82</v>
      </c>
      <c r="F30" s="264">
        <f t="shared" ref="F30" si="1">SUM(F27:F29)</f>
        <v>75</v>
      </c>
      <c r="G30" s="318"/>
      <c r="H30" s="382"/>
      <c r="I30" s="382"/>
      <c r="J30" s="382"/>
      <c r="K30" s="382"/>
      <c r="L30" s="382"/>
      <c r="M30" s="382"/>
      <c r="N30" s="382"/>
    </row>
    <row r="31" spans="1:14" ht="12.75" customHeight="1" thickBot="1" x14ac:dyDescent="0.25">
      <c r="A31" s="568"/>
      <c r="B31" s="262" t="s">
        <v>638</v>
      </c>
      <c r="C31" s="265">
        <f>($C$27+$C$28)/$C$30</f>
        <v>0.84905660377358494</v>
      </c>
      <c r="D31" s="265">
        <f>($D$27+$D$28)/$D$30</f>
        <v>0.953125</v>
      </c>
      <c r="E31" s="265">
        <f>($E$27+$E$28)/$E$30</f>
        <v>0.93902439024390238</v>
      </c>
      <c r="F31" s="265">
        <f>($F$27+$F$28)/$F$30</f>
        <v>0.97333333333333338</v>
      </c>
      <c r="G31" s="318"/>
      <c r="H31" s="382"/>
      <c r="I31" s="382"/>
      <c r="J31" s="382"/>
      <c r="K31" s="382"/>
      <c r="L31" s="382"/>
      <c r="M31" s="382"/>
      <c r="N31" s="382"/>
    </row>
    <row r="32" spans="1:14" ht="12.75" customHeight="1" thickBot="1" x14ac:dyDescent="0.25">
      <c r="A32" s="568"/>
      <c r="B32" s="266" t="s">
        <v>639</v>
      </c>
      <c r="C32" s="267"/>
      <c r="D32" s="268"/>
      <c r="E32" s="354">
        <v>0.91</v>
      </c>
      <c r="F32" s="269">
        <f>SUM(C31:E31)/3</f>
        <v>0.9137353313391624</v>
      </c>
      <c r="G32" s="318"/>
      <c r="H32" s="382"/>
      <c r="I32" s="382"/>
      <c r="J32" s="382"/>
      <c r="K32" s="382"/>
      <c r="L32" s="382"/>
      <c r="M32" s="382"/>
      <c r="N32" s="382"/>
    </row>
    <row r="33" spans="2:14" ht="12.75" customHeight="1" x14ac:dyDescent="0.2">
      <c r="B33" s="569"/>
      <c r="C33" s="447"/>
      <c r="D33" s="447"/>
      <c r="E33" s="570"/>
      <c r="F33" s="318"/>
      <c r="G33" s="318"/>
      <c r="H33" s="382"/>
      <c r="I33" s="382"/>
      <c r="J33" s="382"/>
      <c r="K33" s="382"/>
      <c r="L33" s="382"/>
      <c r="M33" s="382"/>
      <c r="N33" s="382"/>
    </row>
    <row r="34" spans="2:14" ht="12.75" customHeight="1" x14ac:dyDescent="0.2">
      <c r="B34" s="382"/>
      <c r="C34" s="382"/>
      <c r="D34" s="382"/>
      <c r="E34" s="382"/>
      <c r="F34" s="318"/>
      <c r="G34" s="318"/>
      <c r="H34" s="382"/>
      <c r="I34" s="382"/>
      <c r="J34" s="382"/>
      <c r="K34" s="382"/>
      <c r="L34" s="382"/>
      <c r="M34" s="382"/>
      <c r="N34" s="382"/>
    </row>
    <row r="35" spans="2:14" ht="12.75" customHeight="1" x14ac:dyDescent="0.2">
      <c r="H35" s="382"/>
      <c r="I35" s="382"/>
      <c r="J35" s="382"/>
      <c r="K35" s="382"/>
      <c r="L35" s="382"/>
      <c r="M35" s="382"/>
      <c r="N35" s="382"/>
    </row>
    <row r="36" spans="2:14" ht="12.75" customHeight="1" x14ac:dyDescent="0.2">
      <c r="H36" s="382"/>
      <c r="I36" s="382"/>
      <c r="J36" s="382"/>
      <c r="K36" s="382"/>
      <c r="L36" s="382"/>
      <c r="M36" s="382"/>
      <c r="N36" s="382"/>
    </row>
    <row r="37" spans="2:14" ht="12.75" customHeight="1" x14ac:dyDescent="0.2">
      <c r="H37" s="382"/>
      <c r="I37" s="382"/>
      <c r="J37" s="382"/>
      <c r="K37" s="382"/>
      <c r="L37" s="382"/>
      <c r="M37" s="382"/>
      <c r="N37" s="382"/>
    </row>
    <row r="38" spans="2:14" ht="12.75" customHeight="1" x14ac:dyDescent="0.2"/>
    <row r="39" spans="2:14" ht="12.75" customHeight="1" x14ac:dyDescent="0.2"/>
    <row r="40" spans="2:14" ht="12.75" customHeight="1" x14ac:dyDescent="0.2"/>
    <row r="41" spans="2:14" ht="12.75" customHeight="1" x14ac:dyDescent="0.2"/>
    <row r="42" spans="2:14" ht="12.75" customHeight="1" x14ac:dyDescent="0.2"/>
    <row r="43" spans="2:14" ht="12.75" customHeight="1" x14ac:dyDescent="0.2"/>
    <row r="44" spans="2:14" ht="12.75" customHeight="1" x14ac:dyDescent="0.2"/>
    <row r="45" spans="2:14" ht="12.75" customHeight="1" x14ac:dyDescent="0.2"/>
    <row r="46" spans="2:14" ht="12.75" customHeight="1" x14ac:dyDescent="0.2"/>
    <row r="47" spans="2:14" ht="12.75" customHeight="1" x14ac:dyDescent="0.2"/>
    <row r="48" spans="2: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A1:G25"/>
    <mergeCell ref="H1:N37"/>
    <mergeCell ref="A26:A32"/>
    <mergeCell ref="B33:E34"/>
  </mergeCells>
  <pageMargins left="0.7" right="0.7" top="0.75" bottom="0.75" header="0" footer="0"/>
  <pageSetup paperSize="9" scale="45" orientation="portrait"/>
  <ignoredErrors>
    <ignoredError sqref="C30:E30" formulaRange="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8"/>
  <sheetViews>
    <sheetView showGridLines="0" topLeftCell="Y12" zoomScale="60" zoomScaleNormal="60" workbookViewId="0">
      <selection activeCell="C14" sqref="C14"/>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style="275" customWidth="1"/>
    <col min="17" max="17" width="61.28515625" customWidth="1"/>
    <col min="18" max="18" width="26.28515625" style="271" customWidth="1"/>
    <col min="19" max="19" width="61.28515625" style="270"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3"/>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4"/>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44341</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11" t="s">
        <v>22</v>
      </c>
      <c r="F8" s="12" t="s">
        <v>678</v>
      </c>
      <c r="G8" s="12" t="s">
        <v>23</v>
      </c>
      <c r="H8" s="12" t="s">
        <v>679</v>
      </c>
      <c r="I8" s="12" t="s">
        <v>680</v>
      </c>
      <c r="J8" s="14" t="s">
        <v>24</v>
      </c>
      <c r="K8" s="15" t="s">
        <v>25</v>
      </c>
      <c r="L8" s="16" t="s">
        <v>26</v>
      </c>
      <c r="M8" s="16" t="s">
        <v>27</v>
      </c>
      <c r="N8" s="17" t="s">
        <v>28</v>
      </c>
      <c r="O8" s="18" t="s">
        <v>29</v>
      </c>
      <c r="P8" s="273" t="s">
        <v>666</v>
      </c>
      <c r="Q8" s="273" t="s">
        <v>673</v>
      </c>
      <c r="R8" s="412"/>
      <c r="S8" s="279"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t="s">
        <v>42</v>
      </c>
    </row>
    <row r="9" spans="1:39" ht="202.5" customHeight="1" x14ac:dyDescent="0.2">
      <c r="A9" s="5"/>
      <c r="B9" s="437" t="s">
        <v>137</v>
      </c>
      <c r="C9" s="321" t="s">
        <v>979</v>
      </c>
      <c r="D9" s="88" t="s">
        <v>44</v>
      </c>
      <c r="E9" s="31" t="s">
        <v>138</v>
      </c>
      <c r="F9" s="41" t="s">
        <v>139</v>
      </c>
      <c r="G9" s="41" t="s">
        <v>140</v>
      </c>
      <c r="H9" s="41" t="s">
        <v>141</v>
      </c>
      <c r="I9" s="41" t="s">
        <v>142</v>
      </c>
      <c r="J9" s="30">
        <v>3</v>
      </c>
      <c r="K9" s="30" t="str">
        <f t="shared" ref="K9:K14" si="0">IF(J9=3,"ALTO",IF(J9=2,"MEDIO",IF(J9="N/A","N/A","BAJO")))</f>
        <v>ALTO</v>
      </c>
      <c r="L9" s="33">
        <v>10</v>
      </c>
      <c r="M9" s="43" t="str">
        <f t="shared" ref="M9:M14" si="1">IF(L9=20,"ALTO",IF(L9=10,"MEDIO",IF(L9="N/A","N/A","BAJO")))</f>
        <v>MEDIO</v>
      </c>
      <c r="N9" s="34">
        <f t="shared" ref="N9:N14" si="2">J9*L9</f>
        <v>30</v>
      </c>
      <c r="O9" s="36" t="s">
        <v>961</v>
      </c>
      <c r="P9" s="302" t="s">
        <v>660</v>
      </c>
      <c r="Q9" s="36" t="s">
        <v>962</v>
      </c>
      <c r="R9" s="276" t="s">
        <v>685</v>
      </c>
      <c r="S9" s="162" t="s">
        <v>963</v>
      </c>
      <c r="T9" s="30">
        <v>2</v>
      </c>
      <c r="U9" s="30" t="str">
        <f t="shared" ref="U9:U14" si="3">IF(T9=3,"ALTO",IF(T9=2,"MEDIO",IF(T9="N/A","N/A","BAJO")))</f>
        <v>MEDIO</v>
      </c>
      <c r="V9" s="30">
        <v>10</v>
      </c>
      <c r="W9" s="33" t="str">
        <f t="shared" ref="W9:W14" si="4">IF(V9=20,"ALTO",IF(V9=10,"MEDIO",IF(V9="N/A","N/A","BAJO")))</f>
        <v>MEDIO</v>
      </c>
      <c r="X9" s="340">
        <f t="shared" ref="X9:X14" si="5">T9*V9</f>
        <v>20</v>
      </c>
      <c r="Y9" s="49"/>
      <c r="Z9" s="49" t="s">
        <v>52</v>
      </c>
      <c r="AA9" s="49"/>
      <c r="AB9" s="49"/>
      <c r="AC9" s="38" t="s">
        <v>143</v>
      </c>
      <c r="AD9" s="39" t="s">
        <v>144</v>
      </c>
      <c r="AE9" s="90" t="s">
        <v>145</v>
      </c>
      <c r="AF9" s="40" t="s">
        <v>146</v>
      </c>
      <c r="AG9" s="41" t="s">
        <v>964</v>
      </c>
      <c r="AH9" s="440">
        <v>44341</v>
      </c>
      <c r="AI9" s="5"/>
      <c r="AJ9" s="5">
        <v>1</v>
      </c>
      <c r="AK9" s="5">
        <v>5</v>
      </c>
      <c r="AL9" s="5" t="s">
        <v>57</v>
      </c>
      <c r="AM9" s="5" t="s">
        <v>58</v>
      </c>
    </row>
    <row r="10" spans="1:39" ht="291.75" customHeight="1" x14ac:dyDescent="0.2">
      <c r="A10" s="5"/>
      <c r="B10" s="438"/>
      <c r="C10" s="42" t="s">
        <v>979</v>
      </c>
      <c r="D10" s="43" t="s">
        <v>115</v>
      </c>
      <c r="E10" s="44" t="s">
        <v>147</v>
      </c>
      <c r="F10" s="46" t="s">
        <v>148</v>
      </c>
      <c r="G10" s="46" t="s">
        <v>149</v>
      </c>
      <c r="H10" s="46" t="s">
        <v>150</v>
      </c>
      <c r="I10" s="46" t="s">
        <v>151</v>
      </c>
      <c r="J10" s="30">
        <v>3</v>
      </c>
      <c r="K10" s="43" t="str">
        <f t="shared" si="0"/>
        <v>ALTO</v>
      </c>
      <c r="L10" s="43">
        <v>10</v>
      </c>
      <c r="M10" s="43" t="str">
        <f t="shared" si="1"/>
        <v>MEDIO</v>
      </c>
      <c r="N10" s="47">
        <f t="shared" si="2"/>
        <v>30</v>
      </c>
      <c r="O10" s="306" t="s">
        <v>152</v>
      </c>
      <c r="P10" s="364" t="s">
        <v>660</v>
      </c>
      <c r="Q10" s="306" t="s">
        <v>153</v>
      </c>
      <c r="R10" s="276" t="s">
        <v>685</v>
      </c>
      <c r="S10" s="162" t="s">
        <v>963</v>
      </c>
      <c r="T10" s="30">
        <v>1</v>
      </c>
      <c r="U10" s="30" t="str">
        <f t="shared" si="3"/>
        <v>BAJO</v>
      </c>
      <c r="V10" s="43">
        <v>5</v>
      </c>
      <c r="W10" s="30" t="str">
        <f t="shared" si="4"/>
        <v>BAJO</v>
      </c>
      <c r="X10" s="47">
        <f t="shared" si="5"/>
        <v>5</v>
      </c>
      <c r="Y10" s="49" t="s">
        <v>52</v>
      </c>
      <c r="Z10" s="49"/>
      <c r="AA10" s="49"/>
      <c r="AB10" s="49"/>
      <c r="AC10" s="56" t="s">
        <v>154</v>
      </c>
      <c r="AD10" s="194" t="s">
        <v>155</v>
      </c>
      <c r="AE10" s="326" t="s">
        <v>156</v>
      </c>
      <c r="AF10" s="356" t="s">
        <v>157</v>
      </c>
      <c r="AG10" s="46" t="s">
        <v>965</v>
      </c>
      <c r="AH10" s="480"/>
      <c r="AI10" s="5"/>
      <c r="AJ10" s="5">
        <v>2</v>
      </c>
      <c r="AK10" s="5">
        <v>10</v>
      </c>
      <c r="AL10" s="5"/>
      <c r="AM10" s="5" t="s">
        <v>69</v>
      </c>
    </row>
    <row r="11" spans="1:39" ht="318.75" customHeight="1" x14ac:dyDescent="0.2">
      <c r="A11" s="5"/>
      <c r="B11" s="438"/>
      <c r="C11" s="42" t="s">
        <v>979</v>
      </c>
      <c r="D11" s="43" t="s">
        <v>69</v>
      </c>
      <c r="E11" s="44" t="s">
        <v>158</v>
      </c>
      <c r="F11" s="46" t="s">
        <v>159</v>
      </c>
      <c r="G11" s="46" t="s">
        <v>160</v>
      </c>
      <c r="H11" s="46" t="s">
        <v>161</v>
      </c>
      <c r="I11" s="46" t="s">
        <v>162</v>
      </c>
      <c r="J11" s="30">
        <v>3</v>
      </c>
      <c r="K11" s="43" t="str">
        <f t="shared" si="0"/>
        <v>ALTO</v>
      </c>
      <c r="L11" s="43">
        <v>10</v>
      </c>
      <c r="M11" s="43" t="str">
        <f t="shared" si="1"/>
        <v>MEDIO</v>
      </c>
      <c r="N11" s="47">
        <f t="shared" si="2"/>
        <v>30</v>
      </c>
      <c r="O11" s="46" t="s">
        <v>163</v>
      </c>
      <c r="P11" s="364" t="s">
        <v>660</v>
      </c>
      <c r="Q11" s="306" t="s">
        <v>164</v>
      </c>
      <c r="R11" s="276" t="s">
        <v>685</v>
      </c>
      <c r="S11" s="162" t="s">
        <v>963</v>
      </c>
      <c r="T11" s="30">
        <v>1</v>
      </c>
      <c r="U11" s="30" t="str">
        <f t="shared" si="3"/>
        <v>BAJO</v>
      </c>
      <c r="V11" s="43">
        <v>5</v>
      </c>
      <c r="W11" s="30" t="str">
        <f t="shared" si="4"/>
        <v>BAJO</v>
      </c>
      <c r="X11" s="47">
        <f t="shared" si="5"/>
        <v>5</v>
      </c>
      <c r="Y11" s="49" t="s">
        <v>52</v>
      </c>
      <c r="Z11" s="49"/>
      <c r="AA11" s="49"/>
      <c r="AB11" s="49"/>
      <c r="AC11" s="56" t="s">
        <v>966</v>
      </c>
      <c r="AD11" s="194" t="s">
        <v>123</v>
      </c>
      <c r="AE11" s="356" t="s">
        <v>973</v>
      </c>
      <c r="AF11" s="356" t="s">
        <v>157</v>
      </c>
      <c r="AG11" s="92" t="s">
        <v>967</v>
      </c>
      <c r="AH11" s="480"/>
      <c r="AI11" s="5"/>
      <c r="AJ11" s="5">
        <v>3</v>
      </c>
      <c r="AK11" s="5">
        <v>20</v>
      </c>
      <c r="AL11" s="5"/>
      <c r="AM11" s="5" t="s">
        <v>79</v>
      </c>
    </row>
    <row r="12" spans="1:39" ht="187.5" customHeight="1" x14ac:dyDescent="0.2">
      <c r="A12" s="5"/>
      <c r="B12" s="438"/>
      <c r="C12" s="327" t="s">
        <v>979</v>
      </c>
      <c r="D12" s="58" t="s">
        <v>69</v>
      </c>
      <c r="E12" s="44" t="s">
        <v>165</v>
      </c>
      <c r="F12" s="92" t="s">
        <v>166</v>
      </c>
      <c r="G12" s="46" t="s">
        <v>167</v>
      </c>
      <c r="H12" s="46" t="s">
        <v>168</v>
      </c>
      <c r="I12" s="46" t="s">
        <v>169</v>
      </c>
      <c r="J12" s="43">
        <v>2</v>
      </c>
      <c r="K12" s="43" t="str">
        <f t="shared" si="0"/>
        <v>MEDIO</v>
      </c>
      <c r="L12" s="58">
        <v>20</v>
      </c>
      <c r="M12" s="43" t="str">
        <f t="shared" si="1"/>
        <v>ALTO</v>
      </c>
      <c r="N12" s="47">
        <f t="shared" si="2"/>
        <v>40</v>
      </c>
      <c r="O12" s="93" t="s">
        <v>968</v>
      </c>
      <c r="P12" s="304" t="s">
        <v>660</v>
      </c>
      <c r="Q12" s="93" t="s">
        <v>170</v>
      </c>
      <c r="R12" s="277" t="s">
        <v>685</v>
      </c>
      <c r="S12" s="60" t="s">
        <v>969</v>
      </c>
      <c r="T12" s="43">
        <v>2</v>
      </c>
      <c r="U12" s="30" t="str">
        <f t="shared" si="3"/>
        <v>MEDIO</v>
      </c>
      <c r="V12" s="43">
        <v>10</v>
      </c>
      <c r="W12" s="30" t="str">
        <f t="shared" si="4"/>
        <v>MEDIO</v>
      </c>
      <c r="X12" s="47">
        <f t="shared" si="5"/>
        <v>20</v>
      </c>
      <c r="Y12" s="61"/>
      <c r="Z12" s="61" t="s">
        <v>52</v>
      </c>
      <c r="AA12" s="61"/>
      <c r="AB12" s="61"/>
      <c r="AC12" s="56" t="s">
        <v>970</v>
      </c>
      <c r="AD12" s="194" t="s">
        <v>926</v>
      </c>
      <c r="AE12" s="356" t="s">
        <v>971</v>
      </c>
      <c r="AF12" s="356" t="s">
        <v>157</v>
      </c>
      <c r="AG12" s="326" t="s">
        <v>972</v>
      </c>
      <c r="AH12" s="480"/>
      <c r="AI12" s="5"/>
      <c r="AJ12" s="5"/>
      <c r="AK12" s="5"/>
      <c r="AL12" s="5"/>
      <c r="AM12" s="5" t="s">
        <v>89</v>
      </c>
    </row>
    <row r="13" spans="1:39" ht="154.5" customHeight="1" x14ac:dyDescent="0.2">
      <c r="A13" s="5"/>
      <c r="B13" s="438"/>
      <c r="C13" s="327" t="s">
        <v>979</v>
      </c>
      <c r="D13" s="58" t="s">
        <v>69</v>
      </c>
      <c r="E13" s="44" t="s">
        <v>171</v>
      </c>
      <c r="F13" s="92" t="s">
        <v>172</v>
      </c>
      <c r="G13" s="46" t="s">
        <v>173</v>
      </c>
      <c r="H13" s="46" t="s">
        <v>174</v>
      </c>
      <c r="I13" s="46" t="s">
        <v>175</v>
      </c>
      <c r="J13" s="43">
        <v>3</v>
      </c>
      <c r="K13" s="43" t="str">
        <f t="shared" si="0"/>
        <v>ALTO</v>
      </c>
      <c r="L13" s="58">
        <v>10</v>
      </c>
      <c r="M13" s="43" t="str">
        <f t="shared" si="1"/>
        <v>MEDIO</v>
      </c>
      <c r="N13" s="47">
        <f t="shared" si="2"/>
        <v>30</v>
      </c>
      <c r="O13" s="46" t="s">
        <v>176</v>
      </c>
      <c r="P13" s="304" t="s">
        <v>660</v>
      </c>
      <c r="Q13" s="93" t="s">
        <v>177</v>
      </c>
      <c r="R13" s="277" t="s">
        <v>685</v>
      </c>
      <c r="S13" s="60" t="s">
        <v>963</v>
      </c>
      <c r="T13" s="43">
        <v>2</v>
      </c>
      <c r="U13" s="43" t="str">
        <f t="shared" si="3"/>
        <v>MEDIO</v>
      </c>
      <c r="V13" s="43">
        <v>5</v>
      </c>
      <c r="W13" s="43" t="str">
        <f t="shared" si="4"/>
        <v>BAJO</v>
      </c>
      <c r="X13" s="47">
        <f t="shared" si="5"/>
        <v>10</v>
      </c>
      <c r="Y13" s="61"/>
      <c r="Z13" s="61" t="s">
        <v>52</v>
      </c>
      <c r="AA13" s="61"/>
      <c r="AB13" s="61"/>
      <c r="AC13" s="56" t="s">
        <v>966</v>
      </c>
      <c r="AD13" s="194" t="s">
        <v>123</v>
      </c>
      <c r="AE13" s="356" t="s">
        <v>973</v>
      </c>
      <c r="AF13" s="356" t="s">
        <v>157</v>
      </c>
      <c r="AG13" s="92" t="s">
        <v>974</v>
      </c>
      <c r="AH13" s="480"/>
      <c r="AI13" s="5"/>
      <c r="AJ13" s="5"/>
      <c r="AK13" s="5"/>
      <c r="AL13" s="5"/>
      <c r="AM13" s="5" t="s">
        <v>111</v>
      </c>
    </row>
    <row r="14" spans="1:39" ht="179.25" customHeight="1" x14ac:dyDescent="0.2">
      <c r="A14" s="5"/>
      <c r="B14" s="479"/>
      <c r="C14" s="365" t="s">
        <v>979</v>
      </c>
      <c r="D14" s="366" t="s">
        <v>115</v>
      </c>
      <c r="E14" s="367" t="s">
        <v>178</v>
      </c>
      <c r="F14" s="368" t="s">
        <v>179</v>
      </c>
      <c r="G14" s="368" t="s">
        <v>180</v>
      </c>
      <c r="H14" s="368" t="s">
        <v>119</v>
      </c>
      <c r="I14" s="368" t="s">
        <v>120</v>
      </c>
      <c r="J14" s="366">
        <v>2</v>
      </c>
      <c r="K14" s="366" t="str">
        <f t="shared" si="0"/>
        <v>MEDIO</v>
      </c>
      <c r="L14" s="366">
        <v>20</v>
      </c>
      <c r="M14" s="366" t="str">
        <f t="shared" si="1"/>
        <v>ALTO</v>
      </c>
      <c r="N14" s="369">
        <f t="shared" si="2"/>
        <v>40</v>
      </c>
      <c r="O14" s="368" t="s">
        <v>181</v>
      </c>
      <c r="P14" s="370" t="s">
        <v>660</v>
      </c>
      <c r="Q14" s="371" t="s">
        <v>182</v>
      </c>
      <c r="R14" s="372" t="s">
        <v>685</v>
      </c>
      <c r="S14" s="373" t="s">
        <v>963</v>
      </c>
      <c r="T14" s="374">
        <v>1</v>
      </c>
      <c r="U14" s="366" t="str">
        <f t="shared" si="3"/>
        <v>BAJO</v>
      </c>
      <c r="V14" s="374">
        <v>20</v>
      </c>
      <c r="W14" s="366" t="str">
        <f t="shared" si="4"/>
        <v>ALTO</v>
      </c>
      <c r="X14" s="369">
        <f t="shared" si="5"/>
        <v>20</v>
      </c>
      <c r="Y14" s="375"/>
      <c r="Z14" s="375" t="s">
        <v>52</v>
      </c>
      <c r="AA14" s="375"/>
      <c r="AB14" s="375"/>
      <c r="AC14" s="359" t="s">
        <v>975</v>
      </c>
      <c r="AD14" s="376" t="s">
        <v>123</v>
      </c>
      <c r="AE14" s="360" t="s">
        <v>183</v>
      </c>
      <c r="AF14" s="376" t="s">
        <v>157</v>
      </c>
      <c r="AG14" s="361" t="s">
        <v>976</v>
      </c>
      <c r="AH14" s="481"/>
      <c r="AI14" s="5"/>
      <c r="AJ14" s="5"/>
      <c r="AK14" s="5"/>
      <c r="AL14" s="5"/>
      <c r="AM14" s="5"/>
    </row>
    <row r="15" spans="1:39" ht="31.5" customHeight="1" thickBot="1" x14ac:dyDescent="0.25">
      <c r="A15" s="5"/>
      <c r="B15" s="1"/>
      <c r="C15" s="1"/>
      <c r="D15" s="1"/>
      <c r="E15" s="1"/>
      <c r="F15" s="1"/>
      <c r="G15" s="1"/>
      <c r="H15" s="1"/>
      <c r="I15" s="1"/>
      <c r="J15" s="1"/>
      <c r="K15" s="1"/>
      <c r="L15" s="1"/>
      <c r="M15" s="1"/>
      <c r="N15" s="73">
        <f>AVERAGE(N9:N14)</f>
        <v>33.333333333333336</v>
      </c>
      <c r="O15" s="1"/>
      <c r="P15" s="1"/>
      <c r="Q15" s="1"/>
      <c r="R15" s="1"/>
      <c r="S15" s="1"/>
      <c r="T15" s="1"/>
      <c r="U15" s="1"/>
      <c r="V15" s="1"/>
      <c r="W15" s="1"/>
      <c r="X15" s="73">
        <f>AVERAGE(X9:X14)</f>
        <v>13.333333333333334</v>
      </c>
      <c r="Y15" s="1"/>
      <c r="Z15" s="1"/>
      <c r="AA15" s="1"/>
      <c r="AB15" s="1"/>
      <c r="AC15" s="1"/>
      <c r="AD15" s="1"/>
      <c r="AE15" s="1"/>
      <c r="AF15" s="1"/>
      <c r="AG15" s="74"/>
      <c r="AH15" s="75"/>
      <c r="AI15" s="5"/>
      <c r="AJ15" s="5"/>
      <c r="AK15" s="5"/>
      <c r="AL15" s="5"/>
      <c r="AM15" s="5"/>
    </row>
    <row r="16" spans="1:39" ht="129" customHeight="1" thickBot="1" x14ac:dyDescent="0.25">
      <c r="A16" s="5"/>
      <c r="B16" s="1"/>
      <c r="C16" s="1"/>
      <c r="D16" s="1"/>
      <c r="E16" s="1"/>
      <c r="F16" s="76"/>
      <c r="G16" s="76"/>
      <c r="H16" s="395" t="s">
        <v>681</v>
      </c>
      <c r="I16" s="396"/>
      <c r="J16" s="396"/>
      <c r="K16" s="397"/>
      <c r="L16" s="1"/>
      <c r="M16" s="472" t="s">
        <v>125</v>
      </c>
      <c r="N16" s="473"/>
      <c r="O16" s="473"/>
      <c r="P16" s="473"/>
      <c r="Q16" s="474"/>
      <c r="R16" s="272"/>
      <c r="S16" s="272"/>
      <c r="T16" s="5"/>
      <c r="U16" s="1"/>
      <c r="V16" s="1"/>
      <c r="W16" s="1"/>
      <c r="X16" s="1"/>
      <c r="Y16" s="1"/>
      <c r="Z16" s="1"/>
      <c r="AA16" s="1"/>
      <c r="AB16" s="1"/>
      <c r="AC16" s="1"/>
      <c r="AD16" s="1"/>
      <c r="AE16" s="1"/>
      <c r="AF16" s="1"/>
      <c r="AG16" s="1"/>
      <c r="AH16" s="1"/>
      <c r="AI16" s="5"/>
      <c r="AJ16" s="5"/>
      <c r="AK16" s="5"/>
      <c r="AL16" s="5"/>
      <c r="AM16" s="5"/>
    </row>
    <row r="17" spans="1:39" ht="46.5" customHeight="1" x14ac:dyDescent="0.2">
      <c r="A17" s="5"/>
      <c r="B17" s="1"/>
      <c r="C17" s="1"/>
      <c r="D17" s="1"/>
      <c r="E17" s="1"/>
      <c r="F17" s="381"/>
      <c r="G17" s="382"/>
      <c r="H17" s="383" t="s">
        <v>126</v>
      </c>
      <c r="I17" s="384"/>
      <c r="J17" s="77">
        <f>COUNTIF(X9:X14,"=5")</f>
        <v>2</v>
      </c>
      <c r="K17" s="78">
        <f>J17*100%/J20</f>
        <v>0.33333333333333331</v>
      </c>
      <c r="L17" s="1"/>
      <c r="M17" s="475" t="s">
        <v>127</v>
      </c>
      <c r="N17" s="402"/>
      <c r="O17" s="403" t="s">
        <v>128</v>
      </c>
      <c r="P17" s="476"/>
      <c r="Q17" s="397"/>
      <c r="R17" s="272"/>
      <c r="S17" s="272"/>
      <c r="T17" s="79"/>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381"/>
      <c r="G18" s="382"/>
      <c r="H18" s="383" t="s">
        <v>129</v>
      </c>
      <c r="I18" s="384"/>
      <c r="J18" s="77">
        <f>COUNTIFS(X9:X14,"&gt;=6",X9:X14,"&lt;=30")</f>
        <v>4</v>
      </c>
      <c r="K18" s="78">
        <f>J18*100%/J20</f>
        <v>0.66666666666666663</v>
      </c>
      <c r="L18" s="1"/>
      <c r="M18" s="462" t="s">
        <v>130</v>
      </c>
      <c r="N18" s="384"/>
      <c r="O18" s="463" t="s">
        <v>131</v>
      </c>
      <c r="P18" s="464"/>
      <c r="Q18" s="465"/>
      <c r="R18" s="272"/>
      <c r="S18" s="272"/>
      <c r="T18" s="7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132</v>
      </c>
      <c r="I19" s="384"/>
      <c r="J19" s="77">
        <f>COUNTIFS(X9:X14,"&gt;=40",X9:X14,"&lt;=60")</f>
        <v>0</v>
      </c>
      <c r="K19" s="78">
        <f>J19*100%/J20</f>
        <v>0</v>
      </c>
      <c r="L19" s="1"/>
      <c r="M19" s="466" t="s">
        <v>133</v>
      </c>
      <c r="N19" s="467"/>
      <c r="O19" s="468" t="s">
        <v>134</v>
      </c>
      <c r="P19" s="469"/>
      <c r="Q19" s="470"/>
      <c r="R19" s="272"/>
      <c r="S19" s="272"/>
      <c r="T19" s="79"/>
      <c r="U19" s="1"/>
      <c r="V19" s="1"/>
      <c r="W19" s="1"/>
      <c r="X19" s="1"/>
      <c r="Y19" s="1"/>
      <c r="Z19" s="1"/>
      <c r="AA19" s="1"/>
      <c r="AB19" s="1"/>
      <c r="AC19" s="1"/>
      <c r="AD19" s="1"/>
      <c r="AE19" s="1"/>
      <c r="AF19" s="1"/>
      <c r="AG19" s="1"/>
      <c r="AH19" s="1"/>
      <c r="AI19" s="5"/>
      <c r="AJ19" s="5"/>
      <c r="AK19" s="5"/>
      <c r="AL19" s="5"/>
      <c r="AM19" s="5"/>
    </row>
    <row r="20" spans="1:39" ht="46.5" customHeight="1" thickBot="1" x14ac:dyDescent="0.25">
      <c r="A20" s="5"/>
      <c r="B20" s="1"/>
      <c r="C20" s="1"/>
      <c r="D20" s="1"/>
      <c r="E20" s="1"/>
      <c r="F20" s="393"/>
      <c r="G20" s="382"/>
      <c r="H20" s="471" t="s">
        <v>135</v>
      </c>
      <c r="I20" s="467"/>
      <c r="J20" s="98">
        <f>+J17+J19+J18</f>
        <v>6</v>
      </c>
      <c r="K20" s="80">
        <f>K17+K18+K19</f>
        <v>1</v>
      </c>
      <c r="L20" s="1"/>
      <c r="M20" s="1"/>
      <c r="N20" s="1"/>
      <c r="O20" s="1"/>
      <c r="P20" s="1"/>
      <c r="Q20" s="1"/>
      <c r="R20" s="1"/>
      <c r="S20" s="1"/>
      <c r="T20" s="1"/>
      <c r="U20" s="1"/>
      <c r="V20" s="1"/>
      <c r="W20" s="1"/>
      <c r="X20" s="1"/>
      <c r="Y20" s="1"/>
      <c r="Z20" s="1"/>
      <c r="AA20" s="1"/>
      <c r="AB20" s="1"/>
      <c r="AC20" s="1"/>
      <c r="AD20" s="1"/>
      <c r="AE20" s="1"/>
      <c r="AF20" s="1"/>
      <c r="AG20" s="1"/>
      <c r="AH20" s="1"/>
      <c r="AI20" s="5"/>
      <c r="AJ20" s="5"/>
      <c r="AK20" s="5"/>
      <c r="AL20" s="5"/>
      <c r="AM20" s="5"/>
    </row>
    <row r="21" spans="1:39" ht="15.75" customHeight="1" x14ac:dyDescent="0.2"/>
    <row r="22" spans="1:39" ht="15.75" customHeight="1" x14ac:dyDescent="0.2"/>
    <row r="23" spans="1:39" ht="15.75" customHeight="1" x14ac:dyDescent="0.2"/>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B8:AF14"/>
  <mergeCells count="44">
    <mergeCell ref="B9:B14"/>
    <mergeCell ref="AH9:AH14"/>
    <mergeCell ref="B4:F4"/>
    <mergeCell ref="B6:I6"/>
    <mergeCell ref="J6:N7"/>
    <mergeCell ref="T6:X7"/>
    <mergeCell ref="O7:Q7"/>
    <mergeCell ref="G4:N4"/>
    <mergeCell ref="Y6:AH6"/>
    <mergeCell ref="Y7:AB7"/>
    <mergeCell ref="AC7:AG7"/>
    <mergeCell ref="B7:B8"/>
    <mergeCell ref="C7:C8"/>
    <mergeCell ref="AH7:AH8"/>
    <mergeCell ref="B2:AH2"/>
    <mergeCell ref="B3:F3"/>
    <mergeCell ref="G3:N3"/>
    <mergeCell ref="R7:R8"/>
    <mergeCell ref="O6:S6"/>
    <mergeCell ref="D7:D8"/>
    <mergeCell ref="O3:R3"/>
    <mergeCell ref="S3:AB3"/>
    <mergeCell ref="AC3:AH3"/>
    <mergeCell ref="O4:R4"/>
    <mergeCell ref="S4:AB4"/>
    <mergeCell ref="AC4:AH4"/>
    <mergeCell ref="B5:D5"/>
    <mergeCell ref="E5:AH5"/>
    <mergeCell ref="H16:K16"/>
    <mergeCell ref="M16:Q16"/>
    <mergeCell ref="H17:I17"/>
    <mergeCell ref="M17:N17"/>
    <mergeCell ref="O17:Q17"/>
    <mergeCell ref="M19:N19"/>
    <mergeCell ref="O19:Q19"/>
    <mergeCell ref="F20:G20"/>
    <mergeCell ref="H20:I20"/>
    <mergeCell ref="F19:G19"/>
    <mergeCell ref="H19:I19"/>
    <mergeCell ref="F17:G17"/>
    <mergeCell ref="F18:G18"/>
    <mergeCell ref="H18:I18"/>
    <mergeCell ref="M18:N18"/>
    <mergeCell ref="O18:Q18"/>
  </mergeCells>
  <conditionalFormatting sqref="N9:O10 N12:O12 N11:N14 X9:X14 Q9:Q14">
    <cfRule type="cellIs" dxfId="319" priority="14" operator="equal">
      <formula>5</formula>
    </cfRule>
  </conditionalFormatting>
  <conditionalFormatting sqref="N9:O10 N12:O12 N11:N14 X9:X14 Q9:Q14">
    <cfRule type="cellIs" dxfId="318" priority="15" operator="equal">
      <formula>5</formula>
    </cfRule>
  </conditionalFormatting>
  <conditionalFormatting sqref="N9:O10 N12:O12 N11:N14 X9:X14 Q9:Q14">
    <cfRule type="cellIs" dxfId="317" priority="16" operator="between">
      <formula>6</formula>
      <formula>30</formula>
    </cfRule>
  </conditionalFormatting>
  <conditionalFormatting sqref="N9:O10 N12:O12 N11:N14 X9:X14 Q9:Q14">
    <cfRule type="cellIs" dxfId="316" priority="17" operator="between">
      <formula>31</formula>
      <formula>60</formula>
    </cfRule>
  </conditionalFormatting>
  <conditionalFormatting sqref="N9:O10 N12:O12 N11:N14 X9:AB14 Q9:Q14">
    <cfRule type="expression" dxfId="315" priority="18">
      <formula>ISERROR(N9)</formula>
    </cfRule>
  </conditionalFormatting>
  <conditionalFormatting sqref="J9:M14 T9:W14">
    <cfRule type="containsText" dxfId="314" priority="19" operator="containsText" text="N/A">
      <formula>NOT(ISERROR(SEARCH(("N/A"),(J9))))</formula>
    </cfRule>
  </conditionalFormatting>
  <conditionalFormatting sqref="M18 O18:P18">
    <cfRule type="cellIs" dxfId="313" priority="20" operator="equal">
      <formula>5</formula>
    </cfRule>
  </conditionalFormatting>
  <conditionalFormatting sqref="M18 O18:P18">
    <cfRule type="cellIs" dxfId="312" priority="21" operator="equal">
      <formula>5</formula>
    </cfRule>
  </conditionalFormatting>
  <conditionalFormatting sqref="M18 O18:P18">
    <cfRule type="cellIs" dxfId="311" priority="22" operator="between">
      <formula>6</formula>
      <formula>30</formula>
    </cfRule>
  </conditionalFormatting>
  <conditionalFormatting sqref="M18 O18:P18">
    <cfRule type="cellIs" dxfId="310" priority="23" operator="between">
      <formula>31</formula>
      <formula>60</formula>
    </cfRule>
  </conditionalFormatting>
  <conditionalFormatting sqref="M18 O18:P18">
    <cfRule type="expression" dxfId="309" priority="24">
      <formula>ISERROR(M18)</formula>
    </cfRule>
  </conditionalFormatting>
  <conditionalFormatting sqref="R9:S14">
    <cfRule type="cellIs" dxfId="308" priority="9" operator="equal">
      <formula>5</formula>
    </cfRule>
  </conditionalFormatting>
  <conditionalFormatting sqref="R9:S14">
    <cfRule type="cellIs" dxfId="307" priority="10" operator="equal">
      <formula>5</formula>
    </cfRule>
  </conditionalFormatting>
  <conditionalFormatting sqref="R9:S14">
    <cfRule type="cellIs" dxfId="306" priority="11" operator="between">
      <formula>6</formula>
      <formula>30</formula>
    </cfRule>
  </conditionalFormatting>
  <conditionalFormatting sqref="R9:S14">
    <cfRule type="cellIs" dxfId="305" priority="12" operator="between">
      <formula>31</formula>
      <formula>60</formula>
    </cfRule>
  </conditionalFormatting>
  <conditionalFormatting sqref="R9:S14">
    <cfRule type="expression" dxfId="304" priority="13">
      <formula>ISERROR(R9)</formula>
    </cfRule>
  </conditionalFormatting>
  <conditionalFormatting sqref="P9:P14">
    <cfRule type="containsText" dxfId="303" priority="1" operator="containsText" text="FUERTE">
      <formula>NOT(ISERROR(SEARCH("FUERTE",P9)))</formula>
    </cfRule>
    <cfRule type="containsText" dxfId="302" priority="2" operator="containsText" text="MODERADO">
      <formula>NOT(ISERROR(SEARCH("MODERADO",P9)))</formula>
    </cfRule>
    <cfRule type="containsText" dxfId="301" priority="3" operator="containsText" text="DÉBIL">
      <formula>NOT(ISERROR(SEARCH("DÉBIL",P9)))</formula>
    </cfRule>
    <cfRule type="cellIs" dxfId="300" priority="4" operator="equal">
      <formula>5</formula>
    </cfRule>
  </conditionalFormatting>
  <conditionalFormatting sqref="P9:P14">
    <cfRule type="cellIs" dxfId="299" priority="5" operator="equal">
      <formula>5</formula>
    </cfRule>
  </conditionalFormatting>
  <conditionalFormatting sqref="P9:P14">
    <cfRule type="cellIs" dxfId="298" priority="6" operator="between">
      <formula>6</formula>
      <formula>30</formula>
    </cfRule>
  </conditionalFormatting>
  <conditionalFormatting sqref="P9:P14">
    <cfRule type="cellIs" dxfId="297" priority="7" operator="between">
      <formula>31</formula>
      <formula>60</formula>
    </cfRule>
  </conditionalFormatting>
  <conditionalFormatting sqref="P9:P14">
    <cfRule type="expression" dxfId="296" priority="8">
      <formula>ISERROR(P9)</formula>
    </cfRule>
  </conditionalFormatting>
  <dataValidations count="5">
    <dataValidation type="list" allowBlank="1" showErrorMessage="1" sqref="C9:C14">
      <formula1>"RIESGO ESTRATÉGICO,RIESGO SOCIAL,RIESGO AMBIENTAL,RIESGO TECNOLÓGICO,RIESGO OPERACIONAL,"</formula1>
    </dataValidation>
    <dataValidation type="list" allowBlank="1" showErrorMessage="1" sqref="L9:L14 V9:V14">
      <formula1>$AK$8:$AK$11</formula1>
    </dataValidation>
    <dataValidation type="list" allowBlank="1" showErrorMessage="1" sqref="J9:J14 T9:T14">
      <formula1>$AJ$8:$AJ$11</formula1>
    </dataValidation>
    <dataValidation type="list" allowBlank="1" showInputMessage="1" showErrorMessage="1" sqref="R9:R14">
      <formula1>"SI,NO"</formula1>
    </dataValidation>
    <dataValidation type="list" allowBlank="1" showInputMessage="1" showErrorMessage="1" sqref="P9:P14">
      <formula1>"DÉBIL,MODERADO,FUERTE"</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8"/>
  <sheetViews>
    <sheetView showGridLines="0" topLeftCell="A7" zoomScale="80" zoomScaleNormal="80" workbookViewId="0">
      <selection activeCell="C7" sqref="C7:C8"/>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29.85546875" customWidth="1"/>
    <col min="7" max="7" width="28.28515625" customWidth="1"/>
    <col min="8" max="8" width="32.5703125" customWidth="1"/>
    <col min="9" max="9" width="32.28515625" customWidth="1"/>
    <col min="10" max="13" width="15.7109375" customWidth="1"/>
    <col min="14" max="14" width="29" customWidth="1"/>
    <col min="15" max="15" width="61.28515625" customWidth="1"/>
    <col min="16" max="16" width="28.7109375" style="275" customWidth="1"/>
    <col min="17" max="17" width="61.28515625" customWidth="1"/>
    <col min="18" max="18" width="26.7109375" style="271" customWidth="1"/>
    <col min="19" max="19" width="61.28515625" style="270"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3"/>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44270</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11" t="s">
        <v>22</v>
      </c>
      <c r="F8" s="13" t="s">
        <v>678</v>
      </c>
      <c r="G8" s="13" t="s">
        <v>23</v>
      </c>
      <c r="H8" s="13" t="s">
        <v>679</v>
      </c>
      <c r="I8" s="13" t="s">
        <v>680</v>
      </c>
      <c r="J8" s="14" t="s">
        <v>24</v>
      </c>
      <c r="K8" s="15" t="s">
        <v>25</v>
      </c>
      <c r="L8" s="16" t="s">
        <v>26</v>
      </c>
      <c r="M8" s="15" t="s">
        <v>27</v>
      </c>
      <c r="N8" s="17" t="s">
        <v>28</v>
      </c>
      <c r="O8" s="18" t="s">
        <v>29</v>
      </c>
      <c r="P8" s="273" t="s">
        <v>666</v>
      </c>
      <c r="Q8" s="273" t="s">
        <v>673</v>
      </c>
      <c r="R8" s="412"/>
      <c r="S8" s="279"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row>
    <row r="9" spans="1:39" ht="251.25" customHeight="1" x14ac:dyDescent="0.2">
      <c r="A9" s="5"/>
      <c r="B9" s="437" t="s">
        <v>668</v>
      </c>
      <c r="C9" s="87" t="s">
        <v>979</v>
      </c>
      <c r="D9" s="88" t="s">
        <v>69</v>
      </c>
      <c r="E9" s="100" t="s">
        <v>184</v>
      </c>
      <c r="F9" s="101" t="s">
        <v>185</v>
      </c>
      <c r="G9" s="101" t="s">
        <v>186</v>
      </c>
      <c r="H9" s="101" t="s">
        <v>187</v>
      </c>
      <c r="I9" s="101" t="s">
        <v>188</v>
      </c>
      <c r="J9" s="30">
        <v>2</v>
      </c>
      <c r="K9" s="30" t="str">
        <f t="shared" ref="K9:K14" si="0">IF(J9=3,"ALTO",IF(J9=2,"MEDIO",IF(J9="N/A","N/A","BAJO")))</f>
        <v>MEDIO</v>
      </c>
      <c r="L9" s="33">
        <v>20</v>
      </c>
      <c r="M9" s="30" t="str">
        <f t="shared" ref="M9:M14" si="1">IF(L9=20,"ALTO",IF(L9=10,"MEDIO",IF(L9="N/A","N/A","BAJO")))</f>
        <v>ALTO</v>
      </c>
      <c r="N9" s="34">
        <f t="shared" ref="N9:N14" si="2">J9*L9</f>
        <v>40</v>
      </c>
      <c r="O9" s="101" t="s">
        <v>189</v>
      </c>
      <c r="P9" s="307" t="s">
        <v>660</v>
      </c>
      <c r="Q9" s="287" t="s">
        <v>190</v>
      </c>
      <c r="R9" s="292" t="s">
        <v>685</v>
      </c>
      <c r="S9" s="162" t="s">
        <v>835</v>
      </c>
      <c r="T9" s="30">
        <v>1</v>
      </c>
      <c r="U9" s="30" t="str">
        <f t="shared" ref="U9:U14" si="3">IF(T9=3,"ALTO",IF(T9=2,"MEDIO",IF(T9="N/A","N/A","BAJO")))</f>
        <v>BAJO</v>
      </c>
      <c r="V9" s="30">
        <v>20</v>
      </c>
      <c r="W9" s="33" t="str">
        <f t="shared" ref="W9:W14" si="4">IF(V9=20,"ALTO",IF(V9=10,"MEDIO",IF(V9="N/A","N/A","BAJO")))</f>
        <v>ALTO</v>
      </c>
      <c r="X9" s="89">
        <f t="shared" ref="X9:X14" si="5">T9*V9</f>
        <v>20</v>
      </c>
      <c r="Y9" s="49"/>
      <c r="Z9" s="49" t="s">
        <v>52</v>
      </c>
      <c r="AA9" s="49"/>
      <c r="AB9" s="49"/>
      <c r="AC9" s="32" t="s">
        <v>191</v>
      </c>
      <c r="AD9" s="32" t="s">
        <v>192</v>
      </c>
      <c r="AE9" s="102" t="s">
        <v>193</v>
      </c>
      <c r="AF9" s="103" t="s">
        <v>194</v>
      </c>
      <c r="AG9" s="32" t="s">
        <v>838</v>
      </c>
      <c r="AH9" s="440">
        <v>44270</v>
      </c>
      <c r="AI9" s="5"/>
      <c r="AJ9" s="5">
        <v>1</v>
      </c>
      <c r="AK9" s="5">
        <v>5</v>
      </c>
      <c r="AL9" s="5" t="s">
        <v>57</v>
      </c>
      <c r="AM9" s="5" t="s">
        <v>195</v>
      </c>
    </row>
    <row r="10" spans="1:39" ht="287.25" customHeight="1" x14ac:dyDescent="0.2">
      <c r="A10" s="5"/>
      <c r="B10" s="438"/>
      <c r="C10" s="42" t="s">
        <v>979</v>
      </c>
      <c r="D10" s="43" t="s">
        <v>115</v>
      </c>
      <c r="E10" s="44" t="s">
        <v>196</v>
      </c>
      <c r="F10" s="45" t="s">
        <v>197</v>
      </c>
      <c r="G10" s="45" t="s">
        <v>198</v>
      </c>
      <c r="H10" s="45" t="s">
        <v>199</v>
      </c>
      <c r="I10" s="45" t="s">
        <v>200</v>
      </c>
      <c r="J10" s="30">
        <v>2</v>
      </c>
      <c r="K10" s="43" t="str">
        <f t="shared" si="0"/>
        <v>MEDIO</v>
      </c>
      <c r="L10" s="43">
        <v>20</v>
      </c>
      <c r="M10" s="43" t="str">
        <f t="shared" si="1"/>
        <v>ALTO</v>
      </c>
      <c r="N10" s="47">
        <f t="shared" si="2"/>
        <v>40</v>
      </c>
      <c r="O10" s="48" t="s">
        <v>201</v>
      </c>
      <c r="P10" s="304" t="s">
        <v>660</v>
      </c>
      <c r="Q10" s="288" t="s">
        <v>202</v>
      </c>
      <c r="R10" s="292" t="s">
        <v>685</v>
      </c>
      <c r="S10" s="162" t="s">
        <v>835</v>
      </c>
      <c r="T10" s="30">
        <v>1</v>
      </c>
      <c r="U10" s="30" t="str">
        <f t="shared" si="3"/>
        <v>BAJO</v>
      </c>
      <c r="V10" s="43">
        <v>20</v>
      </c>
      <c r="W10" s="30" t="str">
        <f t="shared" si="4"/>
        <v>ALTO</v>
      </c>
      <c r="X10" s="47">
        <f t="shared" si="5"/>
        <v>20</v>
      </c>
      <c r="Y10" s="49"/>
      <c r="Z10" s="49" t="s">
        <v>52</v>
      </c>
      <c r="AA10" s="49"/>
      <c r="AB10" s="49"/>
      <c r="AC10" s="56" t="s">
        <v>836</v>
      </c>
      <c r="AD10" s="51" t="s">
        <v>108</v>
      </c>
      <c r="AE10" s="53" t="s">
        <v>193</v>
      </c>
      <c r="AF10" s="104" t="s">
        <v>56</v>
      </c>
      <c r="AG10" s="45" t="s">
        <v>837</v>
      </c>
      <c r="AH10" s="441"/>
      <c r="AI10" s="5"/>
      <c r="AJ10" s="5">
        <v>2</v>
      </c>
      <c r="AK10" s="5">
        <v>10</v>
      </c>
      <c r="AL10" s="5"/>
      <c r="AM10" s="5" t="s">
        <v>69</v>
      </c>
    </row>
    <row r="11" spans="1:39" ht="318.75" customHeight="1" x14ac:dyDescent="0.2">
      <c r="A11" s="5"/>
      <c r="B11" s="438"/>
      <c r="C11" s="42" t="s">
        <v>979</v>
      </c>
      <c r="D11" s="43" t="s">
        <v>69</v>
      </c>
      <c r="E11" s="105" t="s">
        <v>203</v>
      </c>
      <c r="F11" s="106" t="s">
        <v>204</v>
      </c>
      <c r="G11" s="106" t="s">
        <v>205</v>
      </c>
      <c r="H11" s="106" t="s">
        <v>206</v>
      </c>
      <c r="I11" s="106" t="s">
        <v>207</v>
      </c>
      <c r="J11" s="30">
        <v>2</v>
      </c>
      <c r="K11" s="43" t="str">
        <f t="shared" si="0"/>
        <v>MEDIO</v>
      </c>
      <c r="L11" s="43">
        <v>20</v>
      </c>
      <c r="M11" s="43" t="str">
        <f t="shared" si="1"/>
        <v>ALTO</v>
      </c>
      <c r="N11" s="47">
        <f t="shared" si="2"/>
        <v>40</v>
      </c>
      <c r="O11" s="106" t="s">
        <v>839</v>
      </c>
      <c r="P11" s="304" t="s">
        <v>660</v>
      </c>
      <c r="Q11" s="288" t="s">
        <v>208</v>
      </c>
      <c r="R11" s="292" t="s">
        <v>685</v>
      </c>
      <c r="S11" s="162" t="s">
        <v>835</v>
      </c>
      <c r="T11" s="30">
        <v>1</v>
      </c>
      <c r="U11" s="30" t="str">
        <f t="shared" si="3"/>
        <v>BAJO</v>
      </c>
      <c r="V11" s="43">
        <v>10</v>
      </c>
      <c r="W11" s="30" t="str">
        <f t="shared" si="4"/>
        <v>MEDIO</v>
      </c>
      <c r="X11" s="47">
        <f t="shared" si="5"/>
        <v>10</v>
      </c>
      <c r="Y11" s="49"/>
      <c r="Z11" s="49" t="s">
        <v>52</v>
      </c>
      <c r="AA11" s="49"/>
      <c r="AB11" s="49"/>
      <c r="AC11" s="45" t="s">
        <v>209</v>
      </c>
      <c r="AD11" s="45" t="s">
        <v>210</v>
      </c>
      <c r="AE11" s="107" t="s">
        <v>211</v>
      </c>
      <c r="AF11" s="108" t="s">
        <v>56</v>
      </c>
      <c r="AG11" s="92" t="s">
        <v>840</v>
      </c>
      <c r="AH11" s="441"/>
      <c r="AI11" s="5"/>
      <c r="AJ11" s="5">
        <v>3</v>
      </c>
      <c r="AK11" s="5">
        <v>20</v>
      </c>
      <c r="AL11" s="5"/>
      <c r="AM11" s="5" t="s">
        <v>79</v>
      </c>
    </row>
    <row r="12" spans="1:39" ht="368.25" customHeight="1" x14ac:dyDescent="0.2">
      <c r="A12" s="5"/>
      <c r="B12" s="438"/>
      <c r="C12" s="57" t="s">
        <v>979</v>
      </c>
      <c r="D12" s="58" t="s">
        <v>115</v>
      </c>
      <c r="E12" s="109" t="s">
        <v>212</v>
      </c>
      <c r="F12" s="110" t="s">
        <v>213</v>
      </c>
      <c r="G12" s="110" t="s">
        <v>849</v>
      </c>
      <c r="H12" s="110" t="s">
        <v>214</v>
      </c>
      <c r="I12" s="110" t="s">
        <v>215</v>
      </c>
      <c r="J12" s="43">
        <v>2</v>
      </c>
      <c r="K12" s="43" t="str">
        <f t="shared" si="0"/>
        <v>MEDIO</v>
      </c>
      <c r="L12" s="58">
        <v>20</v>
      </c>
      <c r="M12" s="43" t="str">
        <f t="shared" si="1"/>
        <v>ALTO</v>
      </c>
      <c r="N12" s="47">
        <f t="shared" si="2"/>
        <v>40</v>
      </c>
      <c r="O12" s="93" t="s">
        <v>842</v>
      </c>
      <c r="P12" s="304" t="s">
        <v>660</v>
      </c>
      <c r="Q12" s="289" t="s">
        <v>216</v>
      </c>
      <c r="R12" s="293" t="s">
        <v>738</v>
      </c>
      <c r="S12" s="60" t="s">
        <v>841</v>
      </c>
      <c r="T12" s="43">
        <v>1</v>
      </c>
      <c r="U12" s="30" t="str">
        <f t="shared" si="3"/>
        <v>BAJO</v>
      </c>
      <c r="V12" s="58">
        <v>20</v>
      </c>
      <c r="W12" s="30" t="str">
        <f t="shared" si="4"/>
        <v>ALTO</v>
      </c>
      <c r="X12" s="47">
        <f t="shared" si="5"/>
        <v>20</v>
      </c>
      <c r="Y12" s="61"/>
      <c r="Z12" s="61" t="s">
        <v>52</v>
      </c>
      <c r="AA12" s="61"/>
      <c r="AB12" s="61"/>
      <c r="AC12" s="45" t="s">
        <v>843</v>
      </c>
      <c r="AD12" s="110" t="s">
        <v>844</v>
      </c>
      <c r="AE12" s="111" t="s">
        <v>217</v>
      </c>
      <c r="AF12" s="111" t="s">
        <v>56</v>
      </c>
      <c r="AG12" s="112" t="s">
        <v>845</v>
      </c>
      <c r="AH12" s="441"/>
      <c r="AI12" s="5"/>
      <c r="AJ12" s="5"/>
      <c r="AK12" s="5"/>
      <c r="AL12" s="5"/>
      <c r="AM12" s="5" t="s">
        <v>89</v>
      </c>
    </row>
    <row r="13" spans="1:39" ht="318.75" customHeight="1" x14ac:dyDescent="0.2">
      <c r="A13" s="5"/>
      <c r="B13" s="438"/>
      <c r="C13" s="57" t="s">
        <v>979</v>
      </c>
      <c r="D13" s="58" t="s">
        <v>69</v>
      </c>
      <c r="E13" s="105" t="s">
        <v>218</v>
      </c>
      <c r="F13" s="106" t="s">
        <v>219</v>
      </c>
      <c r="G13" s="106" t="s">
        <v>220</v>
      </c>
      <c r="H13" s="106" t="s">
        <v>221</v>
      </c>
      <c r="I13" s="106" t="s">
        <v>222</v>
      </c>
      <c r="J13" s="43">
        <v>2</v>
      </c>
      <c r="K13" s="43" t="str">
        <f t="shared" si="0"/>
        <v>MEDIO</v>
      </c>
      <c r="L13" s="43">
        <v>10</v>
      </c>
      <c r="M13" s="43" t="str">
        <f t="shared" si="1"/>
        <v>MEDIO</v>
      </c>
      <c r="N13" s="47">
        <f t="shared" si="2"/>
        <v>20</v>
      </c>
      <c r="O13" s="106" t="s">
        <v>850</v>
      </c>
      <c r="P13" s="304" t="s">
        <v>660</v>
      </c>
      <c r="Q13" s="288" t="s">
        <v>223</v>
      </c>
      <c r="R13" s="293" t="s">
        <v>685</v>
      </c>
      <c r="S13" s="60" t="s">
        <v>835</v>
      </c>
      <c r="T13" s="43">
        <v>1</v>
      </c>
      <c r="U13" s="30" t="str">
        <f t="shared" si="3"/>
        <v>BAJO</v>
      </c>
      <c r="V13" s="58">
        <v>10</v>
      </c>
      <c r="W13" s="30" t="str">
        <f t="shared" si="4"/>
        <v>MEDIO</v>
      </c>
      <c r="X13" s="47">
        <f t="shared" si="5"/>
        <v>10</v>
      </c>
      <c r="Y13" s="61"/>
      <c r="Z13" s="61" t="s">
        <v>52</v>
      </c>
      <c r="AA13" s="61"/>
      <c r="AB13" s="61"/>
      <c r="AC13" s="106" t="s">
        <v>224</v>
      </c>
      <c r="AD13" s="113" t="s">
        <v>225</v>
      </c>
      <c r="AE13" s="114" t="s">
        <v>226</v>
      </c>
      <c r="AF13" s="107" t="s">
        <v>227</v>
      </c>
      <c r="AG13" s="56" t="s">
        <v>846</v>
      </c>
      <c r="AH13" s="441"/>
      <c r="AI13" s="5"/>
      <c r="AJ13" s="5"/>
      <c r="AK13" s="5"/>
      <c r="AL13" s="5"/>
      <c r="AM13" s="5" t="s">
        <v>111</v>
      </c>
    </row>
    <row r="14" spans="1:39" ht="315.75" customHeight="1" thickBot="1" x14ac:dyDescent="0.25">
      <c r="A14" s="5"/>
      <c r="B14" s="439"/>
      <c r="C14" s="62" t="s">
        <v>979</v>
      </c>
      <c r="D14" s="63" t="s">
        <v>115</v>
      </c>
      <c r="E14" s="115" t="s">
        <v>178</v>
      </c>
      <c r="F14" s="65" t="s">
        <v>847</v>
      </c>
      <c r="G14" s="65" t="s">
        <v>848</v>
      </c>
      <c r="H14" s="65" t="s">
        <v>228</v>
      </c>
      <c r="I14" s="65" t="s">
        <v>229</v>
      </c>
      <c r="J14" s="63">
        <v>2</v>
      </c>
      <c r="K14" s="63" t="str">
        <f t="shared" si="0"/>
        <v>MEDIO</v>
      </c>
      <c r="L14" s="63">
        <v>20</v>
      </c>
      <c r="M14" s="63" t="str">
        <f t="shared" si="1"/>
        <v>ALTO</v>
      </c>
      <c r="N14" s="47">
        <f t="shared" si="2"/>
        <v>40</v>
      </c>
      <c r="O14" s="116" t="s">
        <v>851</v>
      </c>
      <c r="P14" s="308" t="s">
        <v>660</v>
      </c>
      <c r="Q14" s="291" t="s">
        <v>230</v>
      </c>
      <c r="R14" s="294" t="s">
        <v>685</v>
      </c>
      <c r="S14" s="286" t="s">
        <v>835</v>
      </c>
      <c r="T14" s="63">
        <v>1</v>
      </c>
      <c r="U14" s="63" t="str">
        <f t="shared" si="3"/>
        <v>BAJO</v>
      </c>
      <c r="V14" s="63">
        <v>20</v>
      </c>
      <c r="W14" s="63" t="str">
        <f t="shared" si="4"/>
        <v>ALTO</v>
      </c>
      <c r="X14" s="47">
        <f t="shared" si="5"/>
        <v>20</v>
      </c>
      <c r="Y14" s="117"/>
      <c r="Z14" s="117" t="s">
        <v>52</v>
      </c>
      <c r="AA14" s="117"/>
      <c r="AB14" s="117"/>
      <c r="AC14" s="118" t="s">
        <v>852</v>
      </c>
      <c r="AD14" s="119" t="s">
        <v>832</v>
      </c>
      <c r="AE14" s="120" t="s">
        <v>193</v>
      </c>
      <c r="AF14" s="119" t="s">
        <v>56</v>
      </c>
      <c r="AG14" s="121" t="s">
        <v>846</v>
      </c>
      <c r="AH14" s="442"/>
      <c r="AI14" s="5"/>
      <c r="AJ14" s="5">
        <v>4</v>
      </c>
      <c r="AK14" s="5"/>
      <c r="AL14" s="5"/>
      <c r="AM14" s="5"/>
    </row>
    <row r="15" spans="1:39" ht="31.5" customHeight="1" thickBot="1" x14ac:dyDescent="0.25">
      <c r="A15" s="5"/>
      <c r="B15" s="1"/>
      <c r="C15" s="1"/>
      <c r="D15" s="1"/>
      <c r="E15" s="1"/>
      <c r="F15" s="1"/>
      <c r="G15" s="1"/>
      <c r="H15" s="1"/>
      <c r="I15" s="1"/>
      <c r="J15" s="1"/>
      <c r="K15" s="1"/>
      <c r="L15" s="1"/>
      <c r="M15" s="1"/>
      <c r="N15" s="73">
        <f>AVERAGE(N9:N14)</f>
        <v>36.666666666666664</v>
      </c>
      <c r="O15" s="1"/>
      <c r="P15" s="1"/>
      <c r="Q15" s="1"/>
      <c r="R15" s="1"/>
      <c r="S15" s="1"/>
      <c r="T15" s="1"/>
      <c r="U15" s="1"/>
      <c r="V15" s="1"/>
      <c r="W15" s="1"/>
      <c r="X15" s="73">
        <f>AVERAGE(X9:X14)</f>
        <v>16.666666666666668</v>
      </c>
      <c r="Y15" s="1"/>
      <c r="Z15" s="1"/>
      <c r="AA15" s="1"/>
      <c r="AB15" s="1"/>
      <c r="AC15" s="1"/>
      <c r="AD15" s="1"/>
      <c r="AE15" s="1"/>
      <c r="AF15" s="1"/>
      <c r="AG15" s="74"/>
      <c r="AH15" s="75"/>
      <c r="AI15" s="5"/>
      <c r="AJ15" s="5"/>
      <c r="AK15" s="5"/>
      <c r="AL15" s="5"/>
      <c r="AM15" s="5"/>
    </row>
    <row r="16" spans="1:39" ht="129" customHeight="1" thickBot="1" x14ac:dyDescent="0.25">
      <c r="A16" s="5"/>
      <c r="B16" s="1"/>
      <c r="C16" s="1"/>
      <c r="D16" s="1"/>
      <c r="E16" s="1"/>
      <c r="F16" s="76"/>
      <c r="G16" s="76"/>
      <c r="H16" s="395" t="s">
        <v>681</v>
      </c>
      <c r="I16" s="396"/>
      <c r="J16" s="396"/>
      <c r="K16" s="397"/>
      <c r="L16" s="1"/>
      <c r="M16" s="472" t="s">
        <v>125</v>
      </c>
      <c r="N16" s="473"/>
      <c r="O16" s="473"/>
      <c r="P16" s="473"/>
      <c r="Q16" s="474"/>
      <c r="R16" s="272"/>
      <c r="S16" s="272"/>
      <c r="T16" s="5"/>
      <c r="U16" s="1"/>
      <c r="V16" s="1"/>
      <c r="W16" s="1"/>
      <c r="X16" s="1"/>
      <c r="Y16" s="1"/>
      <c r="Z16" s="1"/>
      <c r="AA16" s="1"/>
      <c r="AB16" s="1"/>
      <c r="AC16" s="1"/>
      <c r="AD16" s="1"/>
      <c r="AE16" s="1"/>
      <c r="AF16" s="1"/>
      <c r="AG16" s="1"/>
      <c r="AH16" s="1"/>
      <c r="AI16" s="5"/>
      <c r="AJ16" s="5"/>
      <c r="AK16" s="5"/>
      <c r="AL16" s="5"/>
      <c r="AM16" s="5"/>
    </row>
    <row r="17" spans="1:39" ht="46.5" customHeight="1" x14ac:dyDescent="0.2">
      <c r="A17" s="5"/>
      <c r="B17" s="1"/>
      <c r="C17" s="1"/>
      <c r="D17" s="1"/>
      <c r="E17" s="1"/>
      <c r="F17" s="381"/>
      <c r="G17" s="382"/>
      <c r="H17" s="383" t="s">
        <v>126</v>
      </c>
      <c r="I17" s="384"/>
      <c r="J17" s="77">
        <f>COUNTIF(X9:X14,"=5")</f>
        <v>0</v>
      </c>
      <c r="K17" s="78">
        <f>J17*100%/J20</f>
        <v>0</v>
      </c>
      <c r="L17" s="1"/>
      <c r="M17" s="475" t="s">
        <v>127</v>
      </c>
      <c r="N17" s="402"/>
      <c r="O17" s="403" t="s">
        <v>128</v>
      </c>
      <c r="P17" s="476"/>
      <c r="Q17" s="397"/>
      <c r="R17" s="272"/>
      <c r="S17" s="272"/>
      <c r="T17" s="79"/>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381"/>
      <c r="G18" s="382"/>
      <c r="H18" s="383" t="s">
        <v>129</v>
      </c>
      <c r="I18" s="384"/>
      <c r="J18" s="77">
        <f>COUNTIFS(X9:X14,"&gt;=6",X9:X14,"&lt;=30")</f>
        <v>6</v>
      </c>
      <c r="K18" s="78">
        <f>J18*100%/J20</f>
        <v>1</v>
      </c>
      <c r="L18" s="1"/>
      <c r="M18" s="485" t="s">
        <v>130</v>
      </c>
      <c r="N18" s="384"/>
      <c r="O18" s="486" t="s">
        <v>131</v>
      </c>
      <c r="P18" s="487"/>
      <c r="Q18" s="465"/>
      <c r="R18" s="272"/>
      <c r="S18" s="272"/>
      <c r="T18" s="7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132</v>
      </c>
      <c r="I19" s="384"/>
      <c r="J19" s="77">
        <f>COUNTIFS(X9:X14,"&gt;=40",X9:X14,"&lt;=60")</f>
        <v>0</v>
      </c>
      <c r="K19" s="78">
        <f>J19*100%/J20</f>
        <v>0</v>
      </c>
      <c r="L19" s="1"/>
      <c r="M19" s="466" t="s">
        <v>133</v>
      </c>
      <c r="N19" s="467"/>
      <c r="O19" s="468" t="s">
        <v>134</v>
      </c>
      <c r="P19" s="469"/>
      <c r="Q19" s="470"/>
      <c r="R19" s="272"/>
      <c r="S19" s="272"/>
      <c r="T19" s="79"/>
      <c r="U19" s="1"/>
      <c r="V19" s="1"/>
      <c r="W19" s="1"/>
      <c r="X19" s="1"/>
      <c r="Y19" s="1"/>
      <c r="Z19" s="1"/>
      <c r="AA19" s="1"/>
      <c r="AB19" s="1"/>
      <c r="AC19" s="1"/>
      <c r="AD19" s="1"/>
      <c r="AE19" s="1"/>
      <c r="AF19" s="1"/>
      <c r="AG19" s="1"/>
      <c r="AH19" s="1"/>
      <c r="AI19" s="5"/>
      <c r="AJ19" s="5"/>
      <c r="AK19" s="5"/>
      <c r="AL19" s="5"/>
      <c r="AM19" s="5"/>
    </row>
    <row r="20" spans="1:39" ht="46.5" customHeight="1" thickBot="1" x14ac:dyDescent="0.25">
      <c r="A20" s="5"/>
      <c r="B20" s="1"/>
      <c r="C20" s="1"/>
      <c r="D20" s="1"/>
      <c r="E20" s="1"/>
      <c r="F20" s="393"/>
      <c r="G20" s="382"/>
      <c r="H20" s="471" t="s">
        <v>135</v>
      </c>
      <c r="I20" s="467"/>
      <c r="J20" s="98">
        <f>+J17+J19+J18</f>
        <v>6</v>
      </c>
      <c r="K20" s="80">
        <f>K17+K18+K19</f>
        <v>1</v>
      </c>
      <c r="L20" s="1"/>
      <c r="M20" s="1"/>
      <c r="N20" s="1"/>
      <c r="O20" s="1"/>
      <c r="P20" s="1"/>
      <c r="Q20" s="1"/>
      <c r="R20" s="1"/>
      <c r="S20" s="1"/>
      <c r="T20" s="1"/>
      <c r="U20" s="1"/>
      <c r="V20" s="1"/>
      <c r="W20" s="1"/>
      <c r="X20" s="1"/>
      <c r="Y20" s="1"/>
      <c r="Z20" s="1"/>
      <c r="AA20" s="1"/>
      <c r="AB20" s="1"/>
      <c r="AC20" s="1"/>
      <c r="AD20" s="1"/>
      <c r="AE20" s="1"/>
      <c r="AF20" s="1"/>
      <c r="AG20" s="1"/>
      <c r="AH20" s="1"/>
      <c r="AI20" s="5"/>
      <c r="AJ20" s="5"/>
      <c r="AK20" s="5"/>
      <c r="AL20" s="5"/>
      <c r="AM20" s="5"/>
    </row>
    <row r="21" spans="1:39" ht="15.75" customHeight="1" x14ac:dyDescent="0.2"/>
    <row r="22" spans="1:39" ht="15.75" customHeight="1" x14ac:dyDescent="0.2"/>
    <row r="23" spans="1:39" ht="15.75" customHeight="1" x14ac:dyDescent="0.2"/>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B8:AF14"/>
  <mergeCells count="44">
    <mergeCell ref="B9:B14"/>
    <mergeCell ref="AH9:AH14"/>
    <mergeCell ref="B4:F4"/>
    <mergeCell ref="B6:I6"/>
    <mergeCell ref="J6:N7"/>
    <mergeCell ref="T6:X7"/>
    <mergeCell ref="O7:Q7"/>
    <mergeCell ref="G4:N4"/>
    <mergeCell ref="Y6:AH6"/>
    <mergeCell ref="Y7:AB7"/>
    <mergeCell ref="AC7:AG7"/>
    <mergeCell ref="B7:B8"/>
    <mergeCell ref="C7:C8"/>
    <mergeCell ref="AH7:AH8"/>
    <mergeCell ref="B2:AH2"/>
    <mergeCell ref="B3:F3"/>
    <mergeCell ref="G3:N3"/>
    <mergeCell ref="R7:R8"/>
    <mergeCell ref="O6:S6"/>
    <mergeCell ref="D7:D8"/>
    <mergeCell ref="O3:R3"/>
    <mergeCell ref="S3:AB3"/>
    <mergeCell ref="AC3:AH3"/>
    <mergeCell ref="O4:R4"/>
    <mergeCell ref="S4:AB4"/>
    <mergeCell ref="AC4:AH4"/>
    <mergeCell ref="B5:D5"/>
    <mergeCell ref="E5:AH5"/>
    <mergeCell ref="H16:K16"/>
    <mergeCell ref="M16:Q16"/>
    <mergeCell ref="H17:I17"/>
    <mergeCell ref="M17:N17"/>
    <mergeCell ref="O17:Q17"/>
    <mergeCell ref="M19:N19"/>
    <mergeCell ref="O19:Q19"/>
    <mergeCell ref="F20:G20"/>
    <mergeCell ref="H20:I20"/>
    <mergeCell ref="F19:G19"/>
    <mergeCell ref="H19:I19"/>
    <mergeCell ref="F17:G17"/>
    <mergeCell ref="F18:G18"/>
    <mergeCell ref="H18:I18"/>
    <mergeCell ref="M18:N18"/>
    <mergeCell ref="O18:Q18"/>
  </mergeCells>
  <conditionalFormatting sqref="N10:O10 N9 O12 O14 N11:N13 Q9:S14 X14">
    <cfRule type="cellIs" dxfId="295" priority="14" operator="equal">
      <formula>5</formula>
    </cfRule>
  </conditionalFormatting>
  <conditionalFormatting sqref="N10:O10 N9 O12 O14 N11:N13 P9:S14">
    <cfRule type="cellIs" dxfId="294" priority="15" operator="equal">
      <formula>5</formula>
    </cfRule>
  </conditionalFormatting>
  <conditionalFormatting sqref="N10:O10 N9 O12 O14 N11:N13 P9:S14 X14">
    <cfRule type="cellIs" dxfId="293" priority="16" operator="between">
      <formula>6</formula>
      <formula>30</formula>
    </cfRule>
  </conditionalFormatting>
  <conditionalFormatting sqref="N10:O10 N9 O12 O14 N11:N13 P9:S14 X14">
    <cfRule type="cellIs" dxfId="292" priority="17" operator="between">
      <formula>31</formula>
      <formula>60</formula>
    </cfRule>
  </conditionalFormatting>
  <conditionalFormatting sqref="N10:O10 N9 O12 O14 Q14 N11:N12 Q9:Q12">
    <cfRule type="expression" dxfId="291" priority="18">
      <formula>ISERROR(N10)</formula>
    </cfRule>
  </conditionalFormatting>
  <conditionalFormatting sqref="J9:J13 J14:K14 M14 U14 W14">
    <cfRule type="containsText" dxfId="290" priority="19" operator="containsText" text="N/A">
      <formula>NOT(ISERROR(SEARCH(("N/A"),(J9))))</formula>
    </cfRule>
  </conditionalFormatting>
  <conditionalFormatting sqref="L9:L14">
    <cfRule type="containsText" dxfId="289" priority="20" operator="containsText" text="N/A">
      <formula>NOT(ISERROR(SEARCH(("N/A"),(L9))))</formula>
    </cfRule>
  </conditionalFormatting>
  <conditionalFormatting sqref="Y9:AB13 X14:AB14 R9:S14 P9:P14">
    <cfRule type="expression" dxfId="288" priority="21">
      <formula>ISERROR(P9)</formula>
    </cfRule>
  </conditionalFormatting>
  <conditionalFormatting sqref="X9:X13">
    <cfRule type="cellIs" dxfId="287" priority="22" operator="equal">
      <formula>5</formula>
    </cfRule>
  </conditionalFormatting>
  <conditionalFormatting sqref="X9:X13">
    <cfRule type="cellIs" dxfId="286" priority="23" operator="equal">
      <formula>5</formula>
    </cfRule>
  </conditionalFormatting>
  <conditionalFormatting sqref="X9:X13">
    <cfRule type="cellIs" dxfId="285" priority="24" operator="between">
      <formula>6</formula>
      <formula>30</formula>
    </cfRule>
  </conditionalFormatting>
  <conditionalFormatting sqref="X9:X13">
    <cfRule type="cellIs" dxfId="284" priority="25" operator="between">
      <formula>31</formula>
      <formula>60</formula>
    </cfRule>
  </conditionalFormatting>
  <conditionalFormatting sqref="X9:X13">
    <cfRule type="expression" dxfId="283" priority="26">
      <formula>ISERROR(X9)</formula>
    </cfRule>
  </conditionalFormatting>
  <conditionalFormatting sqref="T9:T14">
    <cfRule type="containsText" dxfId="282" priority="27" operator="containsText" text="N/A">
      <formula>NOT(ISERROR(SEARCH(("N/A"),(T9))))</formula>
    </cfRule>
  </conditionalFormatting>
  <conditionalFormatting sqref="V9:V14">
    <cfRule type="containsText" dxfId="281" priority="28" operator="containsText" text="N/A">
      <formula>NOT(ISERROR(SEARCH(("N/A"),(V9))))</formula>
    </cfRule>
  </conditionalFormatting>
  <conditionalFormatting sqref="M18 O18:P18">
    <cfRule type="cellIs" dxfId="280" priority="29" operator="equal">
      <formula>5</formula>
    </cfRule>
  </conditionalFormatting>
  <conditionalFormatting sqref="M18 O18:P18">
    <cfRule type="cellIs" dxfId="279" priority="30" operator="equal">
      <formula>5</formula>
    </cfRule>
  </conditionalFormatting>
  <conditionalFormatting sqref="M18 O18:P18">
    <cfRule type="cellIs" dxfId="278" priority="31" operator="between">
      <formula>6</formula>
      <formula>30</formula>
    </cfRule>
  </conditionalFormatting>
  <conditionalFormatting sqref="M18 O18:P18">
    <cfRule type="cellIs" dxfId="277" priority="32" operator="between">
      <formula>31</formula>
      <formula>60</formula>
    </cfRule>
  </conditionalFormatting>
  <conditionalFormatting sqref="M18 O18:P18">
    <cfRule type="expression" dxfId="276" priority="33">
      <formula>ISERROR(M18)</formula>
    </cfRule>
  </conditionalFormatting>
  <conditionalFormatting sqref="K9:K13">
    <cfRule type="containsText" dxfId="275" priority="34" operator="containsText" text="N/A">
      <formula>NOT(ISERROR(SEARCH(("N/A"),(K9))))</formula>
    </cfRule>
  </conditionalFormatting>
  <conditionalFormatting sqref="M9:M13">
    <cfRule type="containsText" dxfId="274" priority="35" operator="containsText" text="N/A">
      <formula>NOT(ISERROR(SEARCH(("N/A"),(M9))))</formula>
    </cfRule>
  </conditionalFormatting>
  <conditionalFormatting sqref="U9:U13">
    <cfRule type="containsText" dxfId="273" priority="36" operator="containsText" text="N/A">
      <formula>NOT(ISERROR(SEARCH(("N/A"),(U9))))</formula>
    </cfRule>
  </conditionalFormatting>
  <conditionalFormatting sqref="W9:W13">
    <cfRule type="containsText" dxfId="272" priority="37" operator="containsText" text="N/A">
      <formula>NOT(ISERROR(SEARCH(("N/A"),(W9))))</formula>
    </cfRule>
  </conditionalFormatting>
  <conditionalFormatting sqref="N14">
    <cfRule type="cellIs" dxfId="271" priority="38" operator="equal">
      <formula>5</formula>
    </cfRule>
  </conditionalFormatting>
  <conditionalFormatting sqref="N14">
    <cfRule type="cellIs" dxfId="270" priority="39" operator="equal">
      <formula>5</formula>
    </cfRule>
  </conditionalFormatting>
  <conditionalFormatting sqref="N14">
    <cfRule type="cellIs" dxfId="269" priority="40" operator="between">
      <formula>6</formula>
      <formula>30</formula>
    </cfRule>
  </conditionalFormatting>
  <conditionalFormatting sqref="N14">
    <cfRule type="cellIs" dxfId="268" priority="41" operator="between">
      <formula>31</formula>
      <formula>60</formula>
    </cfRule>
  </conditionalFormatting>
  <conditionalFormatting sqref="N14">
    <cfRule type="expression" dxfId="267" priority="42">
      <formula>ISERROR(N14)</formula>
    </cfRule>
  </conditionalFormatting>
  <conditionalFormatting sqref="P9:P14">
    <cfRule type="containsText" dxfId="266" priority="1" operator="containsText" text="FUERTE">
      <formula>NOT(ISERROR(SEARCH("FUERTE",P9)))</formula>
    </cfRule>
    <cfRule type="containsText" dxfId="265" priority="2" operator="containsText" text="MODERADO">
      <formula>NOT(ISERROR(SEARCH("MODERADO",P9)))</formula>
    </cfRule>
    <cfRule type="containsText" dxfId="264" priority="3" operator="containsText" text="DÉBIL">
      <formula>NOT(ISERROR(SEARCH("DÉBIL",P9)))</formula>
    </cfRule>
    <cfRule type="cellIs" dxfId="263" priority="4" operator="equal">
      <formula>5</formula>
    </cfRule>
  </conditionalFormatting>
  <conditionalFormatting sqref="N13 Q13">
    <cfRule type="expression" dxfId="262" priority="88">
      <formula>ISERROR(#REF!)</formula>
    </cfRule>
  </conditionalFormatting>
  <dataValidations count="5">
    <dataValidation type="list" allowBlank="1" showErrorMessage="1" sqref="V9:V14 L9:L14">
      <formula1>$AK$8:$AK$11</formula1>
    </dataValidation>
    <dataValidation type="list" allowBlank="1" showErrorMessage="1" sqref="T9:T14 J9:J14">
      <formula1>$AJ$8:$AJ$11</formula1>
    </dataValidation>
    <dataValidation type="list" allowBlank="1" showInputMessage="1" showErrorMessage="1" sqref="R9:R14">
      <formula1>"SI,NO"</formula1>
    </dataValidation>
    <dataValidation type="list" allowBlank="1" showInputMessage="1" showErrorMessage="1" sqref="P9:P14">
      <formula1>"DÉBIL,MODERADO,FUERTE"</formula1>
    </dataValidation>
    <dataValidation type="list" allowBlank="1" showErrorMessage="1" sqref="C9:C14">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8"/>
  <sheetViews>
    <sheetView showGridLines="0" topLeftCell="A23" zoomScale="80" zoomScaleNormal="80" workbookViewId="0">
      <selection activeCell="C24" sqref="C24"/>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33.7109375" customWidth="1"/>
    <col min="7" max="7" width="28.28515625" customWidth="1"/>
    <col min="8" max="8" width="37.5703125" customWidth="1"/>
    <col min="9" max="9" width="32.28515625" customWidth="1"/>
    <col min="10" max="13" width="15.7109375" customWidth="1"/>
    <col min="14" max="14" width="29" customWidth="1"/>
    <col min="15" max="15" width="61.28515625" customWidth="1"/>
    <col min="16" max="16" width="31.28515625" style="275" customWidth="1"/>
    <col min="17" max="17" width="66.28515625" customWidth="1"/>
    <col min="18" max="18" width="26.5703125" style="271" customWidth="1"/>
    <col min="19" max="19" width="80.5703125" style="270"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122"/>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44281</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11" t="s">
        <v>22</v>
      </c>
      <c r="F8" s="13" t="s">
        <v>678</v>
      </c>
      <c r="G8" s="13" t="s">
        <v>23</v>
      </c>
      <c r="H8" s="13" t="s">
        <v>679</v>
      </c>
      <c r="I8" s="13" t="s">
        <v>680</v>
      </c>
      <c r="J8" s="14" t="s">
        <v>24</v>
      </c>
      <c r="K8" s="15" t="s">
        <v>25</v>
      </c>
      <c r="L8" s="16" t="s">
        <v>26</v>
      </c>
      <c r="M8" s="16" t="s">
        <v>27</v>
      </c>
      <c r="N8" s="17" t="s">
        <v>28</v>
      </c>
      <c r="O8" s="18" t="s">
        <v>29</v>
      </c>
      <c r="P8" s="273" t="s">
        <v>666</v>
      </c>
      <c r="Q8" s="273" t="s">
        <v>673</v>
      </c>
      <c r="R8" s="412"/>
      <c r="S8" s="279"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t="s">
        <v>42</v>
      </c>
    </row>
    <row r="9" spans="1:39" ht="218.25" customHeight="1" x14ac:dyDescent="0.2">
      <c r="A9" s="5"/>
      <c r="B9" s="437" t="s">
        <v>669</v>
      </c>
      <c r="C9" s="87" t="s">
        <v>979</v>
      </c>
      <c r="D9" s="88" t="s">
        <v>44</v>
      </c>
      <c r="E9" s="31" t="s">
        <v>231</v>
      </c>
      <c r="F9" s="32" t="s">
        <v>232</v>
      </c>
      <c r="G9" s="32" t="s">
        <v>233</v>
      </c>
      <c r="H9" s="32" t="s">
        <v>853</v>
      </c>
      <c r="I9" s="32" t="s">
        <v>854</v>
      </c>
      <c r="J9" s="30">
        <v>2</v>
      </c>
      <c r="K9" s="30" t="str">
        <f t="shared" ref="K9:K24" si="0">IF(J9=3,"ALTO",IF(J9=2,"MEDIO",IF(J9="N/A","N/A","BAJO")))</f>
        <v>MEDIO</v>
      </c>
      <c r="L9" s="33">
        <v>20</v>
      </c>
      <c r="M9" s="43" t="str">
        <f t="shared" ref="M9:M24" si="1">IF(L9=20,"ALTO",IF(L9=10,"MEDIO",IF(L9="N/A","N/A","BAJO")))</f>
        <v>ALTO</v>
      </c>
      <c r="N9" s="34">
        <f t="shared" ref="N9:N24" si="2">J9*L9</f>
        <v>40</v>
      </c>
      <c r="O9" s="36" t="s">
        <v>856</v>
      </c>
      <c r="P9" s="307" t="s">
        <v>660</v>
      </c>
      <c r="Q9" s="36" t="s">
        <v>234</v>
      </c>
      <c r="R9" s="276" t="s">
        <v>685</v>
      </c>
      <c r="S9" s="162" t="s">
        <v>855</v>
      </c>
      <c r="T9" s="30">
        <v>1</v>
      </c>
      <c r="U9" s="30" t="str">
        <f t="shared" ref="U9:U24" si="3">IF(T9=3,"ALTO",IF(T9=2,"MEDIO",IF(T9="N/A","N/A","BAJO")))</f>
        <v>BAJO</v>
      </c>
      <c r="V9" s="30">
        <v>20</v>
      </c>
      <c r="W9" s="33" t="str">
        <f t="shared" ref="W9:W24" si="4">IF(V9=20,"ALTO",IF(V9=10,"MEDIO",IF(V9="N/A","N/A","BAJO")))</f>
        <v>ALTO</v>
      </c>
      <c r="X9" s="89">
        <f t="shared" ref="X9:X24" si="5">T9*V9</f>
        <v>20</v>
      </c>
      <c r="Y9" s="49"/>
      <c r="Z9" s="49" t="s">
        <v>52</v>
      </c>
      <c r="AA9" s="49"/>
      <c r="AB9" s="49"/>
      <c r="AC9" s="123" t="s">
        <v>859</v>
      </c>
      <c r="AD9" s="124" t="s">
        <v>857</v>
      </c>
      <c r="AE9" s="125" t="s">
        <v>235</v>
      </c>
      <c r="AF9" s="126" t="s">
        <v>236</v>
      </c>
      <c r="AG9" s="41" t="s">
        <v>858</v>
      </c>
      <c r="AH9" s="440">
        <v>44281</v>
      </c>
      <c r="AI9" s="5"/>
      <c r="AJ9" s="5">
        <v>1</v>
      </c>
      <c r="AK9" s="5">
        <v>5</v>
      </c>
      <c r="AL9" s="5" t="s">
        <v>57</v>
      </c>
      <c r="AM9" s="5" t="s">
        <v>58</v>
      </c>
    </row>
    <row r="10" spans="1:39" ht="228" customHeight="1" x14ac:dyDescent="0.2">
      <c r="A10" s="5"/>
      <c r="B10" s="438"/>
      <c r="C10" s="42" t="s">
        <v>979</v>
      </c>
      <c r="D10" s="43" t="s">
        <v>69</v>
      </c>
      <c r="E10" s="105" t="s">
        <v>237</v>
      </c>
      <c r="F10" s="106" t="s">
        <v>238</v>
      </c>
      <c r="G10" s="106" t="s">
        <v>239</v>
      </c>
      <c r="H10" s="106" t="s">
        <v>240</v>
      </c>
      <c r="I10" s="106" t="s">
        <v>860</v>
      </c>
      <c r="J10" s="30">
        <v>3</v>
      </c>
      <c r="K10" s="43" t="str">
        <f t="shared" si="0"/>
        <v>ALTO</v>
      </c>
      <c r="L10" s="43">
        <v>20</v>
      </c>
      <c r="M10" s="43" t="str">
        <f t="shared" si="1"/>
        <v>ALTO</v>
      </c>
      <c r="N10" s="47">
        <f t="shared" si="2"/>
        <v>60</v>
      </c>
      <c r="O10" s="106" t="s">
        <v>241</v>
      </c>
      <c r="P10" s="304" t="s">
        <v>660</v>
      </c>
      <c r="Q10" s="48" t="s">
        <v>861</v>
      </c>
      <c r="R10" s="276" t="s">
        <v>685</v>
      </c>
      <c r="S10" s="162" t="s">
        <v>855</v>
      </c>
      <c r="T10" s="30">
        <v>1</v>
      </c>
      <c r="U10" s="30" t="str">
        <f t="shared" si="3"/>
        <v>BAJO</v>
      </c>
      <c r="V10" s="43">
        <v>10</v>
      </c>
      <c r="W10" s="30" t="str">
        <f t="shared" si="4"/>
        <v>MEDIO</v>
      </c>
      <c r="X10" s="47">
        <f t="shared" si="5"/>
        <v>10</v>
      </c>
      <c r="Y10" s="49"/>
      <c r="Z10" s="49" t="s">
        <v>52</v>
      </c>
      <c r="AA10" s="49"/>
      <c r="AB10" s="49"/>
      <c r="AC10" s="56" t="s">
        <v>243</v>
      </c>
      <c r="AD10" s="56" t="s">
        <v>862</v>
      </c>
      <c r="AE10" s="56" t="s">
        <v>244</v>
      </c>
      <c r="AF10" s="51" t="s">
        <v>56</v>
      </c>
      <c r="AG10" s="54" t="s">
        <v>858</v>
      </c>
      <c r="AH10" s="441"/>
      <c r="AI10" s="5"/>
      <c r="AJ10" s="5">
        <v>2</v>
      </c>
      <c r="AK10" s="5">
        <v>10</v>
      </c>
      <c r="AL10" s="5"/>
      <c r="AM10" s="5" t="s">
        <v>69</v>
      </c>
    </row>
    <row r="11" spans="1:39" ht="144" customHeight="1" x14ac:dyDescent="0.2">
      <c r="A11" s="5"/>
      <c r="B11" s="438"/>
      <c r="C11" s="42" t="s">
        <v>979</v>
      </c>
      <c r="D11" s="43" t="s">
        <v>245</v>
      </c>
      <c r="E11" s="105" t="s">
        <v>246</v>
      </c>
      <c r="F11" s="106" t="s">
        <v>247</v>
      </c>
      <c r="G11" s="106" t="s">
        <v>248</v>
      </c>
      <c r="H11" s="106" t="s">
        <v>249</v>
      </c>
      <c r="I11" s="106" t="s">
        <v>863</v>
      </c>
      <c r="J11" s="30">
        <v>2</v>
      </c>
      <c r="K11" s="43" t="str">
        <f t="shared" si="0"/>
        <v>MEDIO</v>
      </c>
      <c r="L11" s="43">
        <v>20</v>
      </c>
      <c r="M11" s="43" t="str">
        <f t="shared" si="1"/>
        <v>ALTO</v>
      </c>
      <c r="N11" s="47">
        <f t="shared" si="2"/>
        <v>40</v>
      </c>
      <c r="O11" s="106" t="s">
        <v>250</v>
      </c>
      <c r="P11" s="304" t="s">
        <v>659</v>
      </c>
      <c r="Q11" s="48" t="s">
        <v>864</v>
      </c>
      <c r="R11" s="276" t="s">
        <v>738</v>
      </c>
      <c r="S11" s="162" t="s">
        <v>865</v>
      </c>
      <c r="T11" s="30">
        <v>1</v>
      </c>
      <c r="U11" s="30" t="str">
        <f t="shared" si="3"/>
        <v>BAJO</v>
      </c>
      <c r="V11" s="43">
        <v>20</v>
      </c>
      <c r="W11" s="30" t="str">
        <f t="shared" si="4"/>
        <v>ALTO</v>
      </c>
      <c r="X11" s="47">
        <f t="shared" si="5"/>
        <v>20</v>
      </c>
      <c r="Y11" s="49" t="s">
        <v>52</v>
      </c>
      <c r="Z11" s="49"/>
      <c r="AA11" s="49"/>
      <c r="AB11" s="49"/>
      <c r="AC11" s="56" t="s">
        <v>251</v>
      </c>
      <c r="AD11" s="56" t="s">
        <v>252</v>
      </c>
      <c r="AE11" s="56" t="s">
        <v>253</v>
      </c>
      <c r="AF11" s="51" t="s">
        <v>236</v>
      </c>
      <c r="AG11" s="54" t="s">
        <v>858</v>
      </c>
      <c r="AH11" s="441"/>
      <c r="AI11" s="5"/>
      <c r="AJ11" s="5">
        <v>3</v>
      </c>
      <c r="AK11" s="5">
        <v>20</v>
      </c>
      <c r="AL11" s="5"/>
      <c r="AM11" s="5" t="s">
        <v>79</v>
      </c>
    </row>
    <row r="12" spans="1:39" ht="180.75" customHeight="1" x14ac:dyDescent="0.2">
      <c r="A12" s="5"/>
      <c r="B12" s="438"/>
      <c r="C12" s="57" t="s">
        <v>979</v>
      </c>
      <c r="D12" s="43" t="s">
        <v>69</v>
      </c>
      <c r="E12" s="44" t="s">
        <v>254</v>
      </c>
      <c r="F12" s="45" t="s">
        <v>255</v>
      </c>
      <c r="G12" s="45" t="s">
        <v>233</v>
      </c>
      <c r="H12" s="45" t="s">
        <v>256</v>
      </c>
      <c r="I12" s="45" t="s">
        <v>257</v>
      </c>
      <c r="J12" s="43">
        <v>2</v>
      </c>
      <c r="K12" s="43" t="str">
        <f t="shared" si="0"/>
        <v>MEDIO</v>
      </c>
      <c r="L12" s="43">
        <v>20</v>
      </c>
      <c r="M12" s="43" t="str">
        <f t="shared" si="1"/>
        <v>ALTO</v>
      </c>
      <c r="N12" s="47">
        <f t="shared" si="2"/>
        <v>40</v>
      </c>
      <c r="O12" s="59" t="s">
        <v>866</v>
      </c>
      <c r="P12" s="304" t="s">
        <v>660</v>
      </c>
      <c r="Q12" s="59" t="s">
        <v>258</v>
      </c>
      <c r="R12" s="277" t="s">
        <v>685</v>
      </c>
      <c r="S12" s="60" t="s">
        <v>867</v>
      </c>
      <c r="T12" s="43">
        <v>1</v>
      </c>
      <c r="U12" s="30" t="str">
        <f t="shared" si="3"/>
        <v>BAJO</v>
      </c>
      <c r="V12" s="43">
        <v>20</v>
      </c>
      <c r="W12" s="30" t="str">
        <f t="shared" si="4"/>
        <v>ALTO</v>
      </c>
      <c r="X12" s="47">
        <f t="shared" si="5"/>
        <v>20</v>
      </c>
      <c r="Y12" s="61" t="s">
        <v>52</v>
      </c>
      <c r="Z12" s="61"/>
      <c r="AA12" s="61"/>
      <c r="AB12" s="61"/>
      <c r="AC12" s="56" t="s">
        <v>868</v>
      </c>
      <c r="AD12" s="51" t="s">
        <v>869</v>
      </c>
      <c r="AE12" s="51" t="s">
        <v>259</v>
      </c>
      <c r="AF12" s="51" t="s">
        <v>56</v>
      </c>
      <c r="AG12" s="54" t="s">
        <v>870</v>
      </c>
      <c r="AH12" s="441"/>
      <c r="AI12" s="5"/>
      <c r="AJ12" s="5"/>
      <c r="AK12" s="5"/>
      <c r="AL12" s="5"/>
      <c r="AM12" s="5" t="s">
        <v>89</v>
      </c>
    </row>
    <row r="13" spans="1:39" ht="210.75" customHeight="1" x14ac:dyDescent="0.2">
      <c r="A13" s="5"/>
      <c r="B13" s="438"/>
      <c r="C13" s="57" t="s">
        <v>675</v>
      </c>
      <c r="D13" s="43" t="s">
        <v>69</v>
      </c>
      <c r="E13" s="105" t="s">
        <v>260</v>
      </c>
      <c r="F13" s="106" t="s">
        <v>261</v>
      </c>
      <c r="G13" s="106" t="s">
        <v>262</v>
      </c>
      <c r="H13" s="106" t="s">
        <v>263</v>
      </c>
      <c r="I13" s="106" t="s">
        <v>264</v>
      </c>
      <c r="J13" s="43">
        <v>2</v>
      </c>
      <c r="K13" s="43" t="str">
        <f t="shared" si="0"/>
        <v>MEDIO</v>
      </c>
      <c r="L13" s="43">
        <v>20</v>
      </c>
      <c r="M13" s="43" t="str">
        <f t="shared" si="1"/>
        <v>ALTO</v>
      </c>
      <c r="N13" s="47">
        <f t="shared" si="2"/>
        <v>40</v>
      </c>
      <c r="O13" s="106" t="s">
        <v>265</v>
      </c>
      <c r="P13" s="304" t="s">
        <v>660</v>
      </c>
      <c r="Q13" s="59" t="s">
        <v>242</v>
      </c>
      <c r="R13" s="277" t="s">
        <v>685</v>
      </c>
      <c r="S13" s="60" t="s">
        <v>867</v>
      </c>
      <c r="T13" s="43">
        <v>1</v>
      </c>
      <c r="U13" s="30" t="str">
        <f t="shared" si="3"/>
        <v>BAJO</v>
      </c>
      <c r="V13" s="43">
        <v>10</v>
      </c>
      <c r="W13" s="30" t="str">
        <f t="shared" si="4"/>
        <v>MEDIO</v>
      </c>
      <c r="X13" s="47">
        <f t="shared" si="5"/>
        <v>10</v>
      </c>
      <c r="Y13" s="61"/>
      <c r="Z13" s="61" t="s">
        <v>52</v>
      </c>
      <c r="AA13" s="61"/>
      <c r="AB13" s="61"/>
      <c r="AC13" s="45" t="s">
        <v>266</v>
      </c>
      <c r="AD13" s="45" t="s">
        <v>267</v>
      </c>
      <c r="AE13" s="45" t="s">
        <v>268</v>
      </c>
      <c r="AF13" s="45" t="s">
        <v>56</v>
      </c>
      <c r="AG13" s="46" t="s">
        <v>871</v>
      </c>
      <c r="AH13" s="441"/>
      <c r="AI13" s="5"/>
      <c r="AJ13" s="5"/>
      <c r="AK13" s="5"/>
      <c r="AL13" s="5"/>
      <c r="AM13" s="5" t="s">
        <v>111</v>
      </c>
    </row>
    <row r="14" spans="1:39" ht="230.25" customHeight="1" x14ac:dyDescent="0.2">
      <c r="A14" s="5"/>
      <c r="B14" s="438"/>
      <c r="C14" s="57" t="s">
        <v>979</v>
      </c>
      <c r="D14" s="43" t="s">
        <v>69</v>
      </c>
      <c r="E14" s="127" t="s">
        <v>269</v>
      </c>
      <c r="F14" s="128" t="s">
        <v>270</v>
      </c>
      <c r="G14" s="128" t="s">
        <v>271</v>
      </c>
      <c r="H14" s="128" t="s">
        <v>272</v>
      </c>
      <c r="I14" s="106" t="s">
        <v>273</v>
      </c>
      <c r="J14" s="43">
        <v>3</v>
      </c>
      <c r="K14" s="43" t="str">
        <f t="shared" si="0"/>
        <v>ALTO</v>
      </c>
      <c r="L14" s="43">
        <v>10</v>
      </c>
      <c r="M14" s="43" t="str">
        <f t="shared" si="1"/>
        <v>MEDIO</v>
      </c>
      <c r="N14" s="47">
        <f t="shared" si="2"/>
        <v>30</v>
      </c>
      <c r="O14" s="128" t="s">
        <v>274</v>
      </c>
      <c r="P14" s="314" t="s">
        <v>660</v>
      </c>
      <c r="Q14" s="59" t="s">
        <v>275</v>
      </c>
      <c r="R14" s="277" t="s">
        <v>685</v>
      </c>
      <c r="S14" s="60" t="s">
        <v>867</v>
      </c>
      <c r="T14" s="43">
        <v>2</v>
      </c>
      <c r="U14" s="30" t="str">
        <f t="shared" si="3"/>
        <v>MEDIO</v>
      </c>
      <c r="V14" s="43">
        <v>5</v>
      </c>
      <c r="W14" s="30" t="str">
        <f t="shared" si="4"/>
        <v>BAJO</v>
      </c>
      <c r="X14" s="47">
        <f t="shared" si="5"/>
        <v>10</v>
      </c>
      <c r="Y14" s="61"/>
      <c r="Z14" s="61" t="s">
        <v>52</v>
      </c>
      <c r="AA14" s="61"/>
      <c r="AB14" s="61"/>
      <c r="AC14" s="129" t="s">
        <v>276</v>
      </c>
      <c r="AD14" s="129" t="s">
        <v>872</v>
      </c>
      <c r="AE14" s="130" t="s">
        <v>277</v>
      </c>
      <c r="AF14" s="45" t="s">
        <v>278</v>
      </c>
      <c r="AG14" s="46" t="s">
        <v>858</v>
      </c>
      <c r="AH14" s="441"/>
      <c r="AI14" s="5"/>
      <c r="AJ14" s="5"/>
      <c r="AK14" s="5"/>
      <c r="AL14" s="5"/>
      <c r="AM14" s="5"/>
    </row>
    <row r="15" spans="1:39" ht="146.25" customHeight="1" x14ac:dyDescent="0.2">
      <c r="A15" s="5"/>
      <c r="B15" s="438"/>
      <c r="C15" s="320" t="s">
        <v>979</v>
      </c>
      <c r="D15" s="43" t="s">
        <v>69</v>
      </c>
      <c r="E15" s="127" t="s">
        <v>279</v>
      </c>
      <c r="F15" s="106" t="s">
        <v>280</v>
      </c>
      <c r="G15" s="128" t="s">
        <v>281</v>
      </c>
      <c r="H15" s="128" t="s">
        <v>282</v>
      </c>
      <c r="I15" s="131" t="s">
        <v>283</v>
      </c>
      <c r="J15" s="43">
        <v>3</v>
      </c>
      <c r="K15" s="43" t="str">
        <f t="shared" si="0"/>
        <v>ALTO</v>
      </c>
      <c r="L15" s="43">
        <v>20</v>
      </c>
      <c r="M15" s="43" t="str">
        <f t="shared" si="1"/>
        <v>ALTO</v>
      </c>
      <c r="N15" s="47">
        <f t="shared" si="2"/>
        <v>60</v>
      </c>
      <c r="O15" s="309" t="s">
        <v>284</v>
      </c>
      <c r="P15" s="315" t="s">
        <v>660</v>
      </c>
      <c r="Q15" s="306" t="s">
        <v>285</v>
      </c>
      <c r="R15" s="277" t="s">
        <v>738</v>
      </c>
      <c r="S15" s="60" t="s">
        <v>873</v>
      </c>
      <c r="T15" s="43">
        <v>1</v>
      </c>
      <c r="U15" s="30" t="str">
        <f t="shared" si="3"/>
        <v>BAJO</v>
      </c>
      <c r="V15" s="43">
        <v>20</v>
      </c>
      <c r="W15" s="30" t="str">
        <f t="shared" si="4"/>
        <v>ALTO</v>
      </c>
      <c r="X15" s="47">
        <f t="shared" si="5"/>
        <v>20</v>
      </c>
      <c r="Y15" s="61" t="s">
        <v>52</v>
      </c>
      <c r="Z15" s="61"/>
      <c r="AA15" s="61"/>
      <c r="AB15" s="61"/>
      <c r="AC15" s="45" t="s">
        <v>874</v>
      </c>
      <c r="AD15" s="132" t="s">
        <v>88</v>
      </c>
      <c r="AE15" s="130" t="s">
        <v>286</v>
      </c>
      <c r="AF15" s="133" t="s">
        <v>40</v>
      </c>
      <c r="AG15" s="134" t="s">
        <v>858</v>
      </c>
      <c r="AH15" s="441"/>
      <c r="AI15" s="5"/>
      <c r="AJ15" s="5"/>
      <c r="AK15" s="5"/>
      <c r="AL15" s="5"/>
      <c r="AM15" s="5"/>
    </row>
    <row r="16" spans="1:39" ht="141" x14ac:dyDescent="0.2">
      <c r="A16" s="5"/>
      <c r="B16" s="438"/>
      <c r="C16" s="322" t="s">
        <v>979</v>
      </c>
      <c r="D16" s="43" t="s">
        <v>115</v>
      </c>
      <c r="E16" s="44" t="s">
        <v>287</v>
      </c>
      <c r="F16" s="92" t="s">
        <v>288</v>
      </c>
      <c r="G16" s="45" t="s">
        <v>289</v>
      </c>
      <c r="H16" s="45" t="s">
        <v>290</v>
      </c>
      <c r="I16" s="45" t="s">
        <v>291</v>
      </c>
      <c r="J16" s="43">
        <v>2</v>
      </c>
      <c r="K16" s="43" t="str">
        <f t="shared" si="0"/>
        <v>MEDIO</v>
      </c>
      <c r="L16" s="43">
        <v>20</v>
      </c>
      <c r="M16" s="43" t="str">
        <f t="shared" si="1"/>
        <v>ALTO</v>
      </c>
      <c r="N16" s="47">
        <f t="shared" si="2"/>
        <v>40</v>
      </c>
      <c r="O16" s="310" t="s">
        <v>292</v>
      </c>
      <c r="P16" s="315" t="s">
        <v>660</v>
      </c>
      <c r="Q16" s="306" t="s">
        <v>293</v>
      </c>
      <c r="R16" s="277" t="s">
        <v>738</v>
      </c>
      <c r="S16" s="162" t="s">
        <v>865</v>
      </c>
      <c r="T16" s="43">
        <v>1</v>
      </c>
      <c r="U16" s="30" t="str">
        <f t="shared" si="3"/>
        <v>BAJO</v>
      </c>
      <c r="V16" s="43">
        <v>10</v>
      </c>
      <c r="W16" s="30" t="str">
        <f t="shared" si="4"/>
        <v>MEDIO</v>
      </c>
      <c r="X16" s="47">
        <f t="shared" si="5"/>
        <v>10</v>
      </c>
      <c r="Y16" s="61"/>
      <c r="Z16" s="61" t="s">
        <v>52</v>
      </c>
      <c r="AA16" s="61"/>
      <c r="AB16" s="61"/>
      <c r="AC16" s="135" t="s">
        <v>294</v>
      </c>
      <c r="AD16" s="51" t="s">
        <v>875</v>
      </c>
      <c r="AE16" s="51" t="s">
        <v>295</v>
      </c>
      <c r="AF16" s="53" t="s">
        <v>278</v>
      </c>
      <c r="AG16" s="54" t="s">
        <v>870</v>
      </c>
      <c r="AH16" s="441"/>
      <c r="AI16" s="5"/>
      <c r="AJ16" s="5"/>
      <c r="AK16" s="5"/>
      <c r="AL16" s="5"/>
      <c r="AM16" s="5"/>
    </row>
    <row r="17" spans="1:39" ht="150.75" customHeight="1" x14ac:dyDescent="0.2">
      <c r="A17" s="5"/>
      <c r="B17" s="438"/>
      <c r="C17" s="322" t="s">
        <v>979</v>
      </c>
      <c r="D17" s="43" t="s">
        <v>44</v>
      </c>
      <c r="E17" s="44" t="s">
        <v>296</v>
      </c>
      <c r="F17" s="45" t="s">
        <v>297</v>
      </c>
      <c r="G17" s="45" t="s">
        <v>298</v>
      </c>
      <c r="H17" s="45" t="s">
        <v>299</v>
      </c>
      <c r="I17" s="45" t="s">
        <v>300</v>
      </c>
      <c r="J17" s="43">
        <v>2</v>
      </c>
      <c r="K17" s="43" t="str">
        <f t="shared" si="0"/>
        <v>MEDIO</v>
      </c>
      <c r="L17" s="43">
        <v>20</v>
      </c>
      <c r="M17" s="43" t="str">
        <f t="shared" si="1"/>
        <v>ALTO</v>
      </c>
      <c r="N17" s="47">
        <f t="shared" si="2"/>
        <v>40</v>
      </c>
      <c r="O17" s="310" t="s">
        <v>301</v>
      </c>
      <c r="P17" s="315" t="s">
        <v>660</v>
      </c>
      <c r="Q17" s="306" t="s">
        <v>302</v>
      </c>
      <c r="R17" s="277" t="s">
        <v>685</v>
      </c>
      <c r="S17" s="60" t="s">
        <v>876</v>
      </c>
      <c r="T17" s="43">
        <v>1</v>
      </c>
      <c r="U17" s="30" t="str">
        <f t="shared" si="3"/>
        <v>BAJO</v>
      </c>
      <c r="V17" s="43">
        <v>20</v>
      </c>
      <c r="W17" s="30" t="str">
        <f t="shared" si="4"/>
        <v>ALTO</v>
      </c>
      <c r="X17" s="47">
        <f t="shared" si="5"/>
        <v>20</v>
      </c>
      <c r="Y17" s="61" t="s">
        <v>52</v>
      </c>
      <c r="Z17" s="61"/>
      <c r="AA17" s="61"/>
      <c r="AB17" s="61"/>
      <c r="AC17" s="56" t="s">
        <v>877</v>
      </c>
      <c r="AD17" s="136" t="s">
        <v>355</v>
      </c>
      <c r="AE17" s="51" t="s">
        <v>303</v>
      </c>
      <c r="AF17" s="137" t="s">
        <v>304</v>
      </c>
      <c r="AG17" s="54" t="s">
        <v>800</v>
      </c>
      <c r="AH17" s="441"/>
      <c r="AI17" s="5"/>
      <c r="AJ17" s="5"/>
      <c r="AK17" s="5"/>
      <c r="AL17" s="5"/>
      <c r="AM17" s="5"/>
    </row>
    <row r="18" spans="1:39" ht="150.75" customHeight="1" x14ac:dyDescent="0.2">
      <c r="A18" s="5"/>
      <c r="B18" s="438"/>
      <c r="C18" s="322" t="s">
        <v>979</v>
      </c>
      <c r="D18" s="43" t="s">
        <v>305</v>
      </c>
      <c r="E18" s="138" t="s">
        <v>306</v>
      </c>
      <c r="F18" s="139" t="s">
        <v>307</v>
      </c>
      <c r="G18" s="140" t="s">
        <v>308</v>
      </c>
      <c r="H18" s="140" t="s">
        <v>309</v>
      </c>
      <c r="I18" s="140" t="s">
        <v>310</v>
      </c>
      <c r="J18" s="43">
        <v>2</v>
      </c>
      <c r="K18" s="43" t="str">
        <f t="shared" si="0"/>
        <v>MEDIO</v>
      </c>
      <c r="L18" s="43">
        <v>20</v>
      </c>
      <c r="M18" s="43" t="str">
        <f t="shared" si="1"/>
        <v>ALTO</v>
      </c>
      <c r="N18" s="47">
        <f t="shared" si="2"/>
        <v>40</v>
      </c>
      <c r="O18" s="311" t="s">
        <v>878</v>
      </c>
      <c r="P18" s="315" t="s">
        <v>660</v>
      </c>
      <c r="Q18" s="306" t="s">
        <v>879</v>
      </c>
      <c r="R18" s="277" t="s">
        <v>685</v>
      </c>
      <c r="S18" s="60" t="s">
        <v>855</v>
      </c>
      <c r="T18" s="43">
        <v>1</v>
      </c>
      <c r="U18" s="30" t="str">
        <f t="shared" si="3"/>
        <v>BAJO</v>
      </c>
      <c r="V18" s="43">
        <v>10</v>
      </c>
      <c r="W18" s="30" t="str">
        <f t="shared" si="4"/>
        <v>MEDIO</v>
      </c>
      <c r="X18" s="47">
        <f t="shared" si="5"/>
        <v>10</v>
      </c>
      <c r="Y18" s="61"/>
      <c r="Z18" s="61" t="s">
        <v>52</v>
      </c>
      <c r="AA18" s="61"/>
      <c r="AB18" s="61"/>
      <c r="AC18" s="141" t="s">
        <v>311</v>
      </c>
      <c r="AD18" s="142" t="s">
        <v>108</v>
      </c>
      <c r="AE18" s="142" t="s">
        <v>312</v>
      </c>
      <c r="AF18" s="143" t="s">
        <v>56</v>
      </c>
      <c r="AG18" s="144" t="s">
        <v>880</v>
      </c>
      <c r="AH18" s="441"/>
      <c r="AI18" s="5"/>
      <c r="AJ18" s="5"/>
      <c r="AK18" s="5"/>
      <c r="AL18" s="5"/>
      <c r="AM18" s="5"/>
    </row>
    <row r="19" spans="1:39" ht="138.75" customHeight="1" x14ac:dyDescent="0.2">
      <c r="A19" s="5"/>
      <c r="B19" s="438"/>
      <c r="C19" s="322" t="s">
        <v>979</v>
      </c>
      <c r="D19" s="43" t="s">
        <v>115</v>
      </c>
      <c r="E19" s="105" t="s">
        <v>313</v>
      </c>
      <c r="F19" s="106" t="s">
        <v>314</v>
      </c>
      <c r="G19" s="106" t="s">
        <v>315</v>
      </c>
      <c r="H19" s="106" t="s">
        <v>316</v>
      </c>
      <c r="I19" s="45" t="s">
        <v>317</v>
      </c>
      <c r="J19" s="43">
        <v>3</v>
      </c>
      <c r="K19" s="43" t="str">
        <f t="shared" si="0"/>
        <v>ALTO</v>
      </c>
      <c r="L19" s="43">
        <v>20</v>
      </c>
      <c r="M19" s="43" t="str">
        <f t="shared" si="1"/>
        <v>ALTO</v>
      </c>
      <c r="N19" s="47">
        <f t="shared" si="2"/>
        <v>60</v>
      </c>
      <c r="O19" s="114" t="s">
        <v>907</v>
      </c>
      <c r="P19" s="315" t="s">
        <v>660</v>
      </c>
      <c r="Q19" s="306" t="s">
        <v>908</v>
      </c>
      <c r="R19" s="277" t="s">
        <v>685</v>
      </c>
      <c r="S19" s="60" t="s">
        <v>909</v>
      </c>
      <c r="T19" s="43">
        <v>2</v>
      </c>
      <c r="U19" s="30" t="str">
        <f t="shared" si="3"/>
        <v>MEDIO</v>
      </c>
      <c r="V19" s="43">
        <v>20</v>
      </c>
      <c r="W19" s="30" t="str">
        <f t="shared" si="4"/>
        <v>ALTO</v>
      </c>
      <c r="X19" s="47">
        <f t="shared" si="5"/>
        <v>40</v>
      </c>
      <c r="Y19" s="61"/>
      <c r="Z19" s="61" t="s">
        <v>52</v>
      </c>
      <c r="AA19" s="61"/>
      <c r="AB19" s="61"/>
      <c r="AC19" s="56" t="s">
        <v>913</v>
      </c>
      <c r="AD19" s="51" t="s">
        <v>910</v>
      </c>
      <c r="AE19" s="51" t="s">
        <v>318</v>
      </c>
      <c r="AF19" s="51" t="s">
        <v>911</v>
      </c>
      <c r="AG19" s="54" t="s">
        <v>912</v>
      </c>
      <c r="AH19" s="441"/>
      <c r="AI19" s="5"/>
      <c r="AJ19" s="5"/>
      <c r="AK19" s="5"/>
      <c r="AL19" s="5"/>
      <c r="AM19" s="5"/>
    </row>
    <row r="20" spans="1:39" ht="155.25" customHeight="1" x14ac:dyDescent="0.2">
      <c r="A20" s="5"/>
      <c r="B20" s="438"/>
      <c r="C20" s="322" t="s">
        <v>979</v>
      </c>
      <c r="D20" s="43" t="s">
        <v>69</v>
      </c>
      <c r="E20" s="105" t="s">
        <v>319</v>
      </c>
      <c r="F20" s="106" t="s">
        <v>320</v>
      </c>
      <c r="G20" s="106" t="s">
        <v>321</v>
      </c>
      <c r="H20" s="106" t="s">
        <v>322</v>
      </c>
      <c r="I20" s="45" t="s">
        <v>317</v>
      </c>
      <c r="J20" s="43">
        <v>2</v>
      </c>
      <c r="K20" s="43" t="str">
        <f t="shared" si="0"/>
        <v>MEDIO</v>
      </c>
      <c r="L20" s="43">
        <v>20</v>
      </c>
      <c r="M20" s="43" t="str">
        <f t="shared" si="1"/>
        <v>ALTO</v>
      </c>
      <c r="N20" s="47">
        <f t="shared" si="2"/>
        <v>40</v>
      </c>
      <c r="O20" s="114" t="s">
        <v>323</v>
      </c>
      <c r="P20" s="315" t="s">
        <v>660</v>
      </c>
      <c r="Q20" s="306" t="s">
        <v>324</v>
      </c>
      <c r="R20" s="277" t="s">
        <v>685</v>
      </c>
      <c r="S20" s="60" t="s">
        <v>855</v>
      </c>
      <c r="T20" s="43">
        <v>1</v>
      </c>
      <c r="U20" s="30" t="str">
        <f t="shared" si="3"/>
        <v>BAJO</v>
      </c>
      <c r="V20" s="43">
        <v>20</v>
      </c>
      <c r="W20" s="30" t="str">
        <f t="shared" si="4"/>
        <v>ALTO</v>
      </c>
      <c r="X20" s="47">
        <f t="shared" si="5"/>
        <v>20</v>
      </c>
      <c r="Y20" s="61"/>
      <c r="Z20" s="61" t="s">
        <v>52</v>
      </c>
      <c r="AA20" s="61"/>
      <c r="AB20" s="61"/>
      <c r="AC20" s="56" t="s">
        <v>914</v>
      </c>
      <c r="AD20" s="51" t="s">
        <v>915</v>
      </c>
      <c r="AE20" s="51" t="s">
        <v>259</v>
      </c>
      <c r="AF20" s="51" t="s">
        <v>916</v>
      </c>
      <c r="AG20" s="92" t="s">
        <v>917</v>
      </c>
      <c r="AH20" s="441"/>
      <c r="AI20" s="5"/>
      <c r="AJ20" s="5"/>
      <c r="AK20" s="5"/>
      <c r="AL20" s="5"/>
      <c r="AM20" s="5"/>
    </row>
    <row r="21" spans="1:39" ht="167.25" customHeight="1" x14ac:dyDescent="0.2">
      <c r="A21" s="5"/>
      <c r="B21" s="438"/>
      <c r="C21" s="322" t="s">
        <v>979</v>
      </c>
      <c r="D21" s="43" t="s">
        <v>44</v>
      </c>
      <c r="E21" s="105" t="s">
        <v>325</v>
      </c>
      <c r="F21" s="106" t="s">
        <v>326</v>
      </c>
      <c r="G21" s="106" t="s">
        <v>327</v>
      </c>
      <c r="H21" s="106" t="s">
        <v>328</v>
      </c>
      <c r="I21" s="106" t="s">
        <v>329</v>
      </c>
      <c r="J21" s="43">
        <v>2</v>
      </c>
      <c r="K21" s="43" t="str">
        <f t="shared" si="0"/>
        <v>MEDIO</v>
      </c>
      <c r="L21" s="43">
        <v>10</v>
      </c>
      <c r="M21" s="43" t="str">
        <f t="shared" si="1"/>
        <v>MEDIO</v>
      </c>
      <c r="N21" s="47">
        <f t="shared" si="2"/>
        <v>20</v>
      </c>
      <c r="O21" s="114" t="s">
        <v>330</v>
      </c>
      <c r="P21" s="315" t="s">
        <v>660</v>
      </c>
      <c r="Q21" s="306" t="s">
        <v>331</v>
      </c>
      <c r="R21" s="277" t="s">
        <v>685</v>
      </c>
      <c r="S21" s="60" t="s">
        <v>855</v>
      </c>
      <c r="T21" s="43">
        <v>1</v>
      </c>
      <c r="U21" s="30" t="str">
        <f t="shared" si="3"/>
        <v>BAJO</v>
      </c>
      <c r="V21" s="43">
        <v>10</v>
      </c>
      <c r="W21" s="30" t="str">
        <f t="shared" si="4"/>
        <v>MEDIO</v>
      </c>
      <c r="X21" s="47">
        <f t="shared" si="5"/>
        <v>10</v>
      </c>
      <c r="Y21" s="61"/>
      <c r="Z21" s="61" t="s">
        <v>52</v>
      </c>
      <c r="AA21" s="61"/>
      <c r="AB21" s="61"/>
      <c r="AC21" s="45" t="s">
        <v>332</v>
      </c>
      <c r="AD21" s="45" t="s">
        <v>333</v>
      </c>
      <c r="AE21" s="107" t="s">
        <v>312</v>
      </c>
      <c r="AF21" s="108" t="s">
        <v>56</v>
      </c>
      <c r="AG21" s="145" t="s">
        <v>918</v>
      </c>
      <c r="AH21" s="441"/>
      <c r="AI21" s="5"/>
      <c r="AJ21" s="5"/>
      <c r="AK21" s="5"/>
      <c r="AL21" s="5"/>
      <c r="AM21" s="5"/>
    </row>
    <row r="22" spans="1:39" ht="143.25" customHeight="1" x14ac:dyDescent="0.2">
      <c r="A22" s="5"/>
      <c r="B22" s="438"/>
      <c r="C22" s="322" t="s">
        <v>979</v>
      </c>
      <c r="D22" s="43" t="s">
        <v>115</v>
      </c>
      <c r="E22" s="146" t="s">
        <v>334</v>
      </c>
      <c r="F22" s="106" t="s">
        <v>335</v>
      </c>
      <c r="G22" s="147" t="s">
        <v>336</v>
      </c>
      <c r="H22" s="106" t="s">
        <v>337</v>
      </c>
      <c r="I22" s="106" t="s">
        <v>338</v>
      </c>
      <c r="J22" s="43">
        <v>2</v>
      </c>
      <c r="K22" s="43" t="str">
        <f t="shared" si="0"/>
        <v>MEDIO</v>
      </c>
      <c r="L22" s="43">
        <v>20</v>
      </c>
      <c r="M22" s="43" t="str">
        <f t="shared" si="1"/>
        <v>ALTO</v>
      </c>
      <c r="N22" s="47">
        <f t="shared" si="2"/>
        <v>40</v>
      </c>
      <c r="O22" s="114" t="s">
        <v>339</v>
      </c>
      <c r="P22" s="315" t="s">
        <v>660</v>
      </c>
      <c r="Q22" s="306" t="s">
        <v>340</v>
      </c>
      <c r="R22" s="277" t="s">
        <v>685</v>
      </c>
      <c r="S22" s="60" t="s">
        <v>855</v>
      </c>
      <c r="T22" s="43">
        <v>1</v>
      </c>
      <c r="U22" s="30" t="str">
        <f t="shared" si="3"/>
        <v>BAJO</v>
      </c>
      <c r="V22" s="43">
        <v>20</v>
      </c>
      <c r="W22" s="30" t="str">
        <f t="shared" si="4"/>
        <v>ALTO</v>
      </c>
      <c r="X22" s="47">
        <f t="shared" si="5"/>
        <v>20</v>
      </c>
      <c r="Y22" s="61"/>
      <c r="Z22" s="61" t="s">
        <v>52</v>
      </c>
      <c r="AA22" s="61"/>
      <c r="AB22" s="61"/>
      <c r="AC22" s="148" t="s">
        <v>341</v>
      </c>
      <c r="AD22" s="149" t="s">
        <v>342</v>
      </c>
      <c r="AE22" s="107" t="s">
        <v>312</v>
      </c>
      <c r="AF22" s="150" t="s">
        <v>343</v>
      </c>
      <c r="AG22" s="151" t="s">
        <v>919</v>
      </c>
      <c r="AH22" s="441"/>
      <c r="AI22" s="5"/>
      <c r="AJ22" s="5"/>
      <c r="AK22" s="5"/>
      <c r="AL22" s="5"/>
      <c r="AM22" s="5"/>
    </row>
    <row r="23" spans="1:39" ht="316.5" customHeight="1" x14ac:dyDescent="0.2">
      <c r="A23" s="5"/>
      <c r="B23" s="438"/>
      <c r="C23" s="322" t="s">
        <v>979</v>
      </c>
      <c r="D23" s="43" t="s">
        <v>44</v>
      </c>
      <c r="E23" s="146" t="s">
        <v>344</v>
      </c>
      <c r="F23" s="106" t="s">
        <v>345</v>
      </c>
      <c r="G23" s="147" t="s">
        <v>346</v>
      </c>
      <c r="H23" s="106" t="s">
        <v>347</v>
      </c>
      <c r="I23" s="106" t="s">
        <v>348</v>
      </c>
      <c r="J23" s="43">
        <v>3</v>
      </c>
      <c r="K23" s="43" t="str">
        <f t="shared" si="0"/>
        <v>ALTO</v>
      </c>
      <c r="L23" s="43">
        <v>10</v>
      </c>
      <c r="M23" s="43" t="str">
        <f t="shared" si="1"/>
        <v>MEDIO</v>
      </c>
      <c r="N23" s="47">
        <f t="shared" si="2"/>
        <v>30</v>
      </c>
      <c r="O23" s="114" t="s">
        <v>920</v>
      </c>
      <c r="P23" s="315" t="s">
        <v>659</v>
      </c>
      <c r="Q23" s="306" t="s">
        <v>921</v>
      </c>
      <c r="R23" s="277" t="s">
        <v>685</v>
      </c>
      <c r="S23" s="60" t="s">
        <v>855</v>
      </c>
      <c r="T23" s="43">
        <v>2</v>
      </c>
      <c r="U23" s="30" t="str">
        <f t="shared" si="3"/>
        <v>MEDIO</v>
      </c>
      <c r="V23" s="43">
        <v>10</v>
      </c>
      <c r="W23" s="30" t="str">
        <f t="shared" si="4"/>
        <v>MEDIO</v>
      </c>
      <c r="X23" s="47">
        <f t="shared" si="5"/>
        <v>20</v>
      </c>
      <c r="Y23" s="61"/>
      <c r="Z23" s="61" t="s">
        <v>52</v>
      </c>
      <c r="AA23" s="61"/>
      <c r="AB23" s="61"/>
      <c r="AC23" s="148" t="s">
        <v>923</v>
      </c>
      <c r="AD23" s="147" t="s">
        <v>98</v>
      </c>
      <c r="AE23" s="107" t="s">
        <v>349</v>
      </c>
      <c r="AF23" s="150" t="s">
        <v>110</v>
      </c>
      <c r="AG23" s="151" t="s">
        <v>922</v>
      </c>
      <c r="AH23" s="441"/>
      <c r="AI23" s="5"/>
      <c r="AJ23" s="5"/>
      <c r="AK23" s="5"/>
      <c r="AL23" s="5"/>
      <c r="AM23" s="5"/>
    </row>
    <row r="24" spans="1:39" ht="141" customHeight="1" thickBot="1" x14ac:dyDescent="0.25">
      <c r="A24" s="5"/>
      <c r="B24" s="439"/>
      <c r="C24" s="323" t="s">
        <v>979</v>
      </c>
      <c r="D24" s="63" t="s">
        <v>115</v>
      </c>
      <c r="E24" s="152" t="s">
        <v>178</v>
      </c>
      <c r="F24" s="153" t="s">
        <v>350</v>
      </c>
      <c r="G24" s="154" t="s">
        <v>351</v>
      </c>
      <c r="H24" s="153" t="s">
        <v>352</v>
      </c>
      <c r="I24" s="153" t="s">
        <v>353</v>
      </c>
      <c r="J24" s="63">
        <v>2</v>
      </c>
      <c r="K24" s="63" t="str">
        <f t="shared" si="0"/>
        <v>MEDIO</v>
      </c>
      <c r="L24" s="63">
        <v>20</v>
      </c>
      <c r="M24" s="63" t="str">
        <f t="shared" si="1"/>
        <v>ALTO</v>
      </c>
      <c r="N24" s="47">
        <f t="shared" si="2"/>
        <v>40</v>
      </c>
      <c r="O24" s="312" t="s">
        <v>924</v>
      </c>
      <c r="P24" s="316" t="s">
        <v>659</v>
      </c>
      <c r="Q24" s="313" t="s">
        <v>354</v>
      </c>
      <c r="R24" s="278" t="s">
        <v>685</v>
      </c>
      <c r="S24" s="60" t="s">
        <v>855</v>
      </c>
      <c r="T24" s="63">
        <v>1</v>
      </c>
      <c r="U24" s="63" t="str">
        <f t="shared" si="3"/>
        <v>BAJO</v>
      </c>
      <c r="V24" s="63">
        <v>20</v>
      </c>
      <c r="W24" s="63" t="str">
        <f t="shared" si="4"/>
        <v>ALTO</v>
      </c>
      <c r="X24" s="66">
        <f t="shared" si="5"/>
        <v>20</v>
      </c>
      <c r="Y24" s="69"/>
      <c r="Z24" s="69" t="s">
        <v>52</v>
      </c>
      <c r="AA24" s="69"/>
      <c r="AB24" s="69"/>
      <c r="AC24" s="155" t="s">
        <v>925</v>
      </c>
      <c r="AD24" s="156" t="s">
        <v>926</v>
      </c>
      <c r="AE24" s="157" t="s">
        <v>356</v>
      </c>
      <c r="AF24" s="158" t="s">
        <v>927</v>
      </c>
      <c r="AG24" s="159" t="s">
        <v>928</v>
      </c>
      <c r="AH24" s="442"/>
      <c r="AI24" s="5"/>
      <c r="AJ24" s="5"/>
      <c r="AK24" s="5"/>
      <c r="AL24" s="5"/>
      <c r="AM24" s="5"/>
    </row>
    <row r="25" spans="1:39" ht="31.5" customHeight="1" thickBot="1" x14ac:dyDescent="0.25">
      <c r="A25" s="5"/>
      <c r="B25" s="1"/>
      <c r="C25" s="1"/>
      <c r="D25" s="1"/>
      <c r="E25" s="1"/>
      <c r="F25" s="1"/>
      <c r="G25" s="1"/>
      <c r="H25" s="1"/>
      <c r="I25" s="1"/>
      <c r="J25" s="1"/>
      <c r="K25" s="1"/>
      <c r="L25" s="1"/>
      <c r="M25" s="1"/>
      <c r="N25" s="73">
        <f>AVERAGE(N9:N24)</f>
        <v>41.25</v>
      </c>
      <c r="O25" s="1"/>
      <c r="P25" s="1"/>
      <c r="Q25" s="1"/>
      <c r="R25" s="1"/>
      <c r="S25" s="1"/>
      <c r="T25" s="1"/>
      <c r="U25" s="1"/>
      <c r="V25" s="1"/>
      <c r="W25" s="1"/>
      <c r="X25" s="73">
        <f>AVERAGE(X9:X24)</f>
        <v>17.5</v>
      </c>
      <c r="Y25" s="1"/>
      <c r="Z25" s="1"/>
      <c r="AA25" s="1"/>
      <c r="AB25" s="1"/>
      <c r="AC25" s="1"/>
      <c r="AD25" s="1"/>
      <c r="AE25" s="1"/>
      <c r="AF25" s="1"/>
      <c r="AG25" s="74"/>
      <c r="AH25" s="75"/>
      <c r="AI25" s="5"/>
      <c r="AJ25" s="5"/>
      <c r="AK25" s="5"/>
      <c r="AL25" s="5"/>
      <c r="AM25" s="5"/>
    </row>
    <row r="26" spans="1:39" ht="61.5" customHeight="1" thickBot="1" x14ac:dyDescent="0.25">
      <c r="A26" s="5"/>
      <c r="B26" s="1"/>
      <c r="C26" s="1"/>
      <c r="D26" s="1"/>
      <c r="E26" s="1"/>
      <c r="F26" s="76"/>
      <c r="G26" s="76"/>
      <c r="H26" s="395" t="s">
        <v>681</v>
      </c>
      <c r="I26" s="396"/>
      <c r="J26" s="396"/>
      <c r="K26" s="397"/>
      <c r="L26" s="1"/>
      <c r="M26" s="472" t="s">
        <v>125</v>
      </c>
      <c r="N26" s="473"/>
      <c r="O26" s="473"/>
      <c r="P26" s="473"/>
      <c r="Q26" s="474"/>
      <c r="R26" s="272"/>
      <c r="S26" s="272"/>
      <c r="T26" s="5"/>
      <c r="U26" s="1"/>
      <c r="V26" s="1"/>
      <c r="W26" s="1"/>
      <c r="X26" s="1"/>
      <c r="Y26" s="1"/>
      <c r="Z26" s="1"/>
      <c r="AA26" s="1"/>
      <c r="AB26" s="1"/>
      <c r="AC26" s="1"/>
      <c r="AD26" s="1"/>
      <c r="AE26" s="1"/>
      <c r="AF26" s="1"/>
      <c r="AG26" s="1"/>
      <c r="AH26" s="1"/>
      <c r="AI26" s="5"/>
      <c r="AJ26" s="5"/>
      <c r="AK26" s="5"/>
      <c r="AL26" s="5"/>
      <c r="AM26" s="5"/>
    </row>
    <row r="27" spans="1:39" ht="33" customHeight="1" x14ac:dyDescent="0.2">
      <c r="A27" s="5"/>
      <c r="B27" s="1"/>
      <c r="C27" s="1"/>
      <c r="D27" s="1"/>
      <c r="E27" s="1"/>
      <c r="F27" s="381"/>
      <c r="G27" s="382"/>
      <c r="H27" s="383" t="s">
        <v>126</v>
      </c>
      <c r="I27" s="384"/>
      <c r="J27" s="77">
        <f>COUNTIF(X9:X24,"=5")</f>
        <v>0</v>
      </c>
      <c r="K27" s="78">
        <f>J27*100%/J30</f>
        <v>0</v>
      </c>
      <c r="L27" s="1"/>
      <c r="M27" s="475" t="s">
        <v>127</v>
      </c>
      <c r="N27" s="402"/>
      <c r="O27" s="403" t="s">
        <v>128</v>
      </c>
      <c r="P27" s="476"/>
      <c r="Q27" s="397"/>
      <c r="R27" s="272"/>
      <c r="S27" s="272"/>
      <c r="T27" s="79"/>
      <c r="U27" s="1"/>
      <c r="V27" s="1"/>
      <c r="W27" s="1"/>
      <c r="X27" s="1"/>
      <c r="Y27" s="1"/>
      <c r="Z27" s="1"/>
      <c r="AA27" s="1"/>
      <c r="AB27" s="1"/>
      <c r="AC27" s="1"/>
      <c r="AD27" s="1"/>
      <c r="AE27" s="1"/>
      <c r="AF27" s="1"/>
      <c r="AG27" s="1"/>
      <c r="AH27" s="1"/>
      <c r="AI27" s="5"/>
      <c r="AJ27" s="5"/>
      <c r="AK27" s="5"/>
      <c r="AL27" s="5"/>
      <c r="AM27" s="5"/>
    </row>
    <row r="28" spans="1:39" ht="36.75" customHeight="1" x14ac:dyDescent="0.2">
      <c r="A28" s="5"/>
      <c r="B28" s="1"/>
      <c r="C28" s="1"/>
      <c r="D28" s="1"/>
      <c r="E28" s="1"/>
      <c r="F28" s="381"/>
      <c r="G28" s="382"/>
      <c r="H28" s="383" t="s">
        <v>129</v>
      </c>
      <c r="I28" s="384"/>
      <c r="J28" s="77">
        <f>COUNTIFS(X9:X24,"&gt;=6",X9:X24,"&lt;=30")</f>
        <v>15</v>
      </c>
      <c r="K28" s="78">
        <f>J28*100%/J30</f>
        <v>0.9375</v>
      </c>
      <c r="L28" s="1"/>
      <c r="M28" s="485" t="s">
        <v>130</v>
      </c>
      <c r="N28" s="384"/>
      <c r="O28" s="486" t="s">
        <v>131</v>
      </c>
      <c r="P28" s="487"/>
      <c r="Q28" s="465"/>
      <c r="R28" s="272"/>
      <c r="S28" s="272"/>
      <c r="T28" s="79"/>
      <c r="U28" s="1"/>
      <c r="V28" s="1"/>
      <c r="W28" s="1"/>
      <c r="X28" s="1"/>
      <c r="Y28" s="1"/>
      <c r="Z28" s="1"/>
      <c r="AA28" s="1"/>
      <c r="AB28" s="1"/>
      <c r="AC28" s="1"/>
      <c r="AD28" s="1"/>
      <c r="AE28" s="1"/>
      <c r="AF28" s="1"/>
      <c r="AG28" s="1"/>
      <c r="AH28" s="1"/>
      <c r="AI28" s="5"/>
      <c r="AJ28" s="5"/>
      <c r="AK28" s="5"/>
      <c r="AL28" s="5"/>
      <c r="AM28" s="5"/>
    </row>
    <row r="29" spans="1:39" ht="29.25" customHeight="1" x14ac:dyDescent="0.2">
      <c r="A29" s="5"/>
      <c r="B29" s="1"/>
      <c r="C29" s="1"/>
      <c r="D29" s="1"/>
      <c r="E29" s="1"/>
      <c r="F29" s="381"/>
      <c r="G29" s="382"/>
      <c r="H29" s="383" t="s">
        <v>132</v>
      </c>
      <c r="I29" s="384"/>
      <c r="J29" s="77">
        <f>COUNTIFS(X9:X24,"&gt;=40",X9:X24,"&lt;=60")</f>
        <v>1</v>
      </c>
      <c r="K29" s="78">
        <f>J29*100%/J30</f>
        <v>6.25E-2</v>
      </c>
      <c r="L29" s="1"/>
      <c r="M29" s="466" t="s">
        <v>133</v>
      </c>
      <c r="N29" s="467"/>
      <c r="O29" s="468" t="s">
        <v>134</v>
      </c>
      <c r="P29" s="469"/>
      <c r="Q29" s="470"/>
      <c r="R29" s="272"/>
      <c r="S29" s="272"/>
      <c r="T29" s="79"/>
      <c r="U29" s="1"/>
      <c r="V29" s="1"/>
      <c r="W29" s="1"/>
      <c r="X29" s="1"/>
      <c r="Y29" s="1"/>
      <c r="Z29" s="1"/>
      <c r="AA29" s="1"/>
      <c r="AB29" s="1"/>
      <c r="AC29" s="1"/>
      <c r="AD29" s="1"/>
      <c r="AE29" s="1"/>
      <c r="AF29" s="1"/>
      <c r="AG29" s="1"/>
      <c r="AH29" s="1"/>
      <c r="AI29" s="5"/>
      <c r="AJ29" s="5"/>
      <c r="AK29" s="5"/>
      <c r="AL29" s="5"/>
      <c r="AM29" s="5"/>
    </row>
    <row r="30" spans="1:39" ht="35.25" customHeight="1" thickBot="1" x14ac:dyDescent="0.25">
      <c r="A30" s="5"/>
      <c r="B30" s="1"/>
      <c r="C30" s="1"/>
      <c r="D30" s="1"/>
      <c r="E30" s="1"/>
      <c r="F30" s="393"/>
      <c r="G30" s="382"/>
      <c r="H30" s="471" t="s">
        <v>135</v>
      </c>
      <c r="I30" s="467"/>
      <c r="J30" s="98">
        <f>+J27+J29+J28</f>
        <v>16</v>
      </c>
      <c r="K30" s="80">
        <f>K27+K28+K29</f>
        <v>1</v>
      </c>
      <c r="L30" s="1"/>
      <c r="M30" s="1"/>
      <c r="N30" s="1"/>
      <c r="O30" s="1"/>
      <c r="P30" s="1"/>
      <c r="Q30" s="1"/>
      <c r="R30" s="1"/>
      <c r="S30" s="1"/>
      <c r="T30" s="1"/>
      <c r="U30" s="1"/>
      <c r="V30" s="1"/>
      <c r="W30" s="1"/>
      <c r="X30" s="1"/>
      <c r="Y30" s="1"/>
      <c r="Z30" s="1"/>
      <c r="AA30" s="1"/>
      <c r="AB30" s="1"/>
      <c r="AC30" s="1"/>
      <c r="AD30" s="1"/>
      <c r="AE30" s="1"/>
      <c r="AF30" s="1"/>
      <c r="AG30" s="1"/>
      <c r="AH30" s="1"/>
      <c r="AI30" s="5"/>
      <c r="AJ30" s="5"/>
      <c r="AK30" s="5"/>
      <c r="AL30" s="5"/>
      <c r="AM30" s="5"/>
    </row>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B8:AF24"/>
  <mergeCells count="44">
    <mergeCell ref="B9:B24"/>
    <mergeCell ref="AH9:AH24"/>
    <mergeCell ref="B4:F4"/>
    <mergeCell ref="B6:I6"/>
    <mergeCell ref="J6:N7"/>
    <mergeCell ref="T6:X7"/>
    <mergeCell ref="O7:Q7"/>
    <mergeCell ref="G4:N4"/>
    <mergeCell ref="Y6:AH6"/>
    <mergeCell ref="Y7:AB7"/>
    <mergeCell ref="AC7:AG7"/>
    <mergeCell ref="B7:B8"/>
    <mergeCell ref="C7:C8"/>
    <mergeCell ref="AH7:AH8"/>
    <mergeCell ref="B2:AH2"/>
    <mergeCell ref="B3:F3"/>
    <mergeCell ref="G3:N3"/>
    <mergeCell ref="R7:R8"/>
    <mergeCell ref="O6:S6"/>
    <mergeCell ref="D7:D8"/>
    <mergeCell ref="O3:R3"/>
    <mergeCell ref="S3:AB3"/>
    <mergeCell ref="AC3:AH3"/>
    <mergeCell ref="O4:R4"/>
    <mergeCell ref="S4:AB4"/>
    <mergeCell ref="AC4:AH4"/>
    <mergeCell ref="B5:D5"/>
    <mergeCell ref="E5:AH5"/>
    <mergeCell ref="H26:K26"/>
    <mergeCell ref="M26:Q26"/>
    <mergeCell ref="H27:I27"/>
    <mergeCell ref="M27:N27"/>
    <mergeCell ref="O27:Q27"/>
    <mergeCell ref="M29:N29"/>
    <mergeCell ref="O29:Q29"/>
    <mergeCell ref="F30:G30"/>
    <mergeCell ref="H30:I30"/>
    <mergeCell ref="F29:G29"/>
    <mergeCell ref="H29:I29"/>
    <mergeCell ref="F27:G27"/>
    <mergeCell ref="F28:G28"/>
    <mergeCell ref="H28:I28"/>
    <mergeCell ref="M28:N28"/>
    <mergeCell ref="O28:Q28"/>
  </mergeCells>
  <conditionalFormatting sqref="N9:O9 N12:O12 N10:N23 Q9:S24 X24">
    <cfRule type="cellIs" dxfId="261" priority="9" operator="equal">
      <formula>5</formula>
    </cfRule>
  </conditionalFormatting>
  <conditionalFormatting sqref="N9:O9 N12:O12 N10:N23 P9:S24">
    <cfRule type="cellIs" dxfId="260" priority="10" operator="equal">
      <formula>5</formula>
    </cfRule>
  </conditionalFormatting>
  <conditionalFormatting sqref="N9:O9 N12:O12 N10:N23 P9:S24 X24">
    <cfRule type="cellIs" dxfId="259" priority="11" operator="between">
      <formula>6</formula>
      <formula>30</formula>
    </cfRule>
  </conditionalFormatting>
  <conditionalFormatting sqref="N9:O9 N12:O12 N10:N23 P9:S24 X24">
    <cfRule type="cellIs" dxfId="258" priority="12" operator="between">
      <formula>31</formula>
      <formula>60</formula>
    </cfRule>
  </conditionalFormatting>
  <conditionalFormatting sqref="N9:O9 N12:O12 N10:N23 P9:S24 X24">
    <cfRule type="expression" dxfId="257" priority="13">
      <formula>ISERROR(N9)</formula>
    </cfRule>
  </conditionalFormatting>
  <conditionalFormatting sqref="J9:J23 J24:K24 M24 U24 W24">
    <cfRule type="containsText" dxfId="256" priority="14" operator="containsText" text="N/A">
      <formula>NOT(ISERROR(SEARCH(("N/A"),(J9))))</formula>
    </cfRule>
  </conditionalFormatting>
  <conditionalFormatting sqref="L9:L24">
    <cfRule type="containsText" dxfId="255" priority="15" operator="containsText" text="N/A">
      <formula>NOT(ISERROR(SEARCH(("N/A"),(L9))))</formula>
    </cfRule>
  </conditionalFormatting>
  <conditionalFormatting sqref="Y9:AB24">
    <cfRule type="expression" dxfId="254" priority="16">
      <formula>ISERROR(Y9)</formula>
    </cfRule>
  </conditionalFormatting>
  <conditionalFormatting sqref="X9:X23">
    <cfRule type="cellIs" dxfId="253" priority="17" operator="equal">
      <formula>5</formula>
    </cfRule>
  </conditionalFormatting>
  <conditionalFormatting sqref="X9:X23">
    <cfRule type="cellIs" dxfId="252" priority="18" operator="equal">
      <formula>5</formula>
    </cfRule>
  </conditionalFormatting>
  <conditionalFormatting sqref="X9:X23">
    <cfRule type="cellIs" dxfId="251" priority="19" operator="between">
      <formula>6</formula>
      <formula>30</formula>
    </cfRule>
  </conditionalFormatting>
  <conditionalFormatting sqref="X9:X23">
    <cfRule type="cellIs" dxfId="250" priority="20" operator="between">
      <formula>31</formula>
      <formula>60</formula>
    </cfRule>
  </conditionalFormatting>
  <conditionalFormatting sqref="X9:X23">
    <cfRule type="expression" dxfId="249" priority="21">
      <formula>ISERROR(X9)</formula>
    </cfRule>
  </conditionalFormatting>
  <conditionalFormatting sqref="T9:T24">
    <cfRule type="containsText" dxfId="248" priority="22" operator="containsText" text="N/A">
      <formula>NOT(ISERROR(SEARCH(("N/A"),(T9))))</formula>
    </cfRule>
  </conditionalFormatting>
  <conditionalFormatting sqref="V9:V24">
    <cfRule type="containsText" dxfId="247" priority="23" operator="containsText" text="N/A">
      <formula>NOT(ISERROR(SEARCH(("N/A"),(V9))))</formula>
    </cfRule>
  </conditionalFormatting>
  <conditionalFormatting sqref="M28 O28:P28">
    <cfRule type="cellIs" dxfId="246" priority="24" operator="equal">
      <formula>5</formula>
    </cfRule>
  </conditionalFormatting>
  <conditionalFormatting sqref="M28 O28:P28">
    <cfRule type="cellIs" dxfId="245" priority="25" operator="equal">
      <formula>5</formula>
    </cfRule>
  </conditionalFormatting>
  <conditionalFormatting sqref="M28 O28:P28">
    <cfRule type="cellIs" dxfId="244" priority="26" operator="between">
      <formula>6</formula>
      <formula>30</formula>
    </cfRule>
  </conditionalFormatting>
  <conditionalFormatting sqref="M28 O28:P28">
    <cfRule type="cellIs" dxfId="243" priority="27" operator="between">
      <formula>31</formula>
      <formula>60</formula>
    </cfRule>
  </conditionalFormatting>
  <conditionalFormatting sqref="M28 O28:P28">
    <cfRule type="expression" dxfId="242" priority="28">
      <formula>ISERROR(M28)</formula>
    </cfRule>
  </conditionalFormatting>
  <conditionalFormatting sqref="K9:K23">
    <cfRule type="containsText" dxfId="241" priority="29" operator="containsText" text="N/A">
      <formula>NOT(ISERROR(SEARCH(("N/A"),(K9))))</formula>
    </cfRule>
  </conditionalFormatting>
  <conditionalFormatting sqref="M9:M23">
    <cfRule type="containsText" dxfId="240" priority="30" operator="containsText" text="N/A">
      <formula>NOT(ISERROR(SEARCH(("N/A"),(M9))))</formula>
    </cfRule>
  </conditionalFormatting>
  <conditionalFormatting sqref="U9:U23">
    <cfRule type="containsText" dxfId="239" priority="31" operator="containsText" text="N/A">
      <formula>NOT(ISERROR(SEARCH(("N/A"),(U9))))</formula>
    </cfRule>
  </conditionalFormatting>
  <conditionalFormatting sqref="W9:W23">
    <cfRule type="containsText" dxfId="238" priority="32" operator="containsText" text="N/A">
      <formula>NOT(ISERROR(SEARCH(("N/A"),(W9))))</formula>
    </cfRule>
  </conditionalFormatting>
  <conditionalFormatting sqref="N24">
    <cfRule type="cellIs" dxfId="237" priority="33" operator="equal">
      <formula>5</formula>
    </cfRule>
  </conditionalFormatting>
  <conditionalFormatting sqref="N24">
    <cfRule type="cellIs" dxfId="236" priority="34" operator="equal">
      <formula>5</formula>
    </cfRule>
  </conditionalFormatting>
  <conditionalFormatting sqref="N24">
    <cfRule type="cellIs" dxfId="235" priority="35" operator="between">
      <formula>6</formula>
      <formula>30</formula>
    </cfRule>
  </conditionalFormatting>
  <conditionalFormatting sqref="N24">
    <cfRule type="cellIs" dxfId="234" priority="36" operator="between">
      <formula>31</formula>
      <formula>60</formula>
    </cfRule>
  </conditionalFormatting>
  <conditionalFormatting sqref="N24">
    <cfRule type="expression" dxfId="233" priority="37">
      <formula>ISERROR(N24)</formula>
    </cfRule>
  </conditionalFormatting>
  <conditionalFormatting sqref="P9:P24">
    <cfRule type="containsText" dxfId="232" priority="1" operator="containsText" text="FUERTE">
      <formula>NOT(ISERROR(SEARCH("FUERTE",P9)))</formula>
    </cfRule>
    <cfRule type="containsText" dxfId="231" priority="2" operator="containsText" text="MODERADO">
      <formula>NOT(ISERROR(SEARCH("MODERADO",P9)))</formula>
    </cfRule>
    <cfRule type="containsText" dxfId="230" priority="3" operator="containsText" text="DÉBIL">
      <formula>NOT(ISERROR(SEARCH("DÉBIL",P9)))</formula>
    </cfRule>
    <cfRule type="cellIs" dxfId="229" priority="4" operator="equal">
      <formula>5</formula>
    </cfRule>
  </conditionalFormatting>
  <dataValidations count="5">
    <dataValidation type="list" allowBlank="1" showErrorMessage="1" sqref="V9:V24 L9:L24">
      <formula1>$AK$8:$AK$11</formula1>
    </dataValidation>
    <dataValidation type="list" allowBlank="1" showErrorMessage="1" sqref="T9:T24 J9:J24">
      <formula1>$AJ$8:$AJ$11</formula1>
    </dataValidation>
    <dataValidation type="list" allowBlank="1" showInputMessage="1" showErrorMessage="1" sqref="R9:R24">
      <formula1>"SI,NO"</formula1>
    </dataValidation>
    <dataValidation type="list" allowBlank="1" showInputMessage="1" showErrorMessage="1" sqref="P9:P24">
      <formula1>"DÉBIL,MODERADO,FUERTE"</formula1>
    </dataValidation>
    <dataValidation type="list" allowBlank="1" showErrorMessage="1" sqref="C9:C24">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7"/>
  <sheetViews>
    <sheetView showGridLines="0" topLeftCell="A15" zoomScale="50" zoomScaleNormal="50" workbookViewId="0">
      <selection activeCell="C17" sqref="C17"/>
    </sheetView>
  </sheetViews>
  <sheetFormatPr baseColWidth="10" defaultColWidth="14.42578125" defaultRowHeight="15" customHeight="1" x14ac:dyDescent="0.2"/>
  <cols>
    <col min="1" max="1" width="2.140625" customWidth="1"/>
    <col min="2" max="2" width="17.42578125" customWidth="1"/>
    <col min="3" max="3" width="23.140625" customWidth="1"/>
    <col min="4" max="4" width="30.2851562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31.28515625" style="275" customWidth="1"/>
    <col min="17" max="17" width="61.28515625" customWidth="1"/>
    <col min="18" max="18" width="28.42578125" style="271" customWidth="1"/>
    <col min="19" max="19" width="69.85546875" style="271" customWidth="1"/>
    <col min="20" max="21" width="14.85546875" customWidth="1"/>
    <col min="22" max="22" width="18.28515625" customWidth="1"/>
    <col min="23" max="23" width="16.28515625" customWidth="1"/>
    <col min="24" max="24" width="17.28515625" customWidth="1"/>
    <col min="25" max="28" width="16.28515625" customWidth="1"/>
    <col min="29" max="29" width="39.5703125" customWidth="1"/>
    <col min="30" max="31" width="28" customWidth="1"/>
    <col min="32" max="32" width="29.42578125" customWidth="1"/>
    <col min="33" max="33" width="71.85546875" customWidth="1"/>
    <col min="34" max="34" width="23.140625" customWidth="1"/>
    <col min="35" max="35" width="17.7109375" customWidth="1"/>
    <col min="36" max="39" width="33.85546875" customWidth="1"/>
  </cols>
  <sheetData>
    <row r="1" spans="1:39" ht="9" customHeight="1" thickBot="1" x14ac:dyDescent="0.25">
      <c r="A1" s="1"/>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177"/>
      <c r="AI1" s="1"/>
      <c r="AJ1" s="1"/>
      <c r="AK1" s="1"/>
      <c r="AL1" s="1"/>
      <c r="AM1" s="1"/>
    </row>
    <row r="2" spans="1:39" ht="125.25" customHeight="1" thickBot="1" x14ac:dyDescent="0.25">
      <c r="A2" s="122"/>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89">
        <v>44300</v>
      </c>
      <c r="F5" s="490"/>
      <c r="G5" s="490"/>
      <c r="H5" s="490"/>
      <c r="I5" s="490"/>
      <c r="J5" s="490"/>
      <c r="K5" s="490"/>
      <c r="L5" s="490"/>
      <c r="M5" s="490"/>
      <c r="N5" s="490"/>
      <c r="O5" s="490"/>
      <c r="P5" s="490"/>
      <c r="Q5" s="490"/>
      <c r="R5" s="490"/>
      <c r="S5" s="490"/>
      <c r="T5" s="490"/>
      <c r="U5" s="490"/>
      <c r="V5" s="490"/>
      <c r="W5" s="490"/>
      <c r="X5" s="490"/>
      <c r="Y5" s="490"/>
      <c r="Z5" s="490"/>
      <c r="AA5" s="490"/>
      <c r="AB5" s="490"/>
      <c r="AC5" s="490"/>
      <c r="AD5" s="490"/>
      <c r="AE5" s="490"/>
      <c r="AF5" s="490"/>
      <c r="AG5" s="490"/>
      <c r="AH5" s="491"/>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324" t="s">
        <v>22</v>
      </c>
      <c r="F8" s="324" t="s">
        <v>678</v>
      </c>
      <c r="G8" s="324" t="s">
        <v>23</v>
      </c>
      <c r="H8" s="324" t="s">
        <v>679</v>
      </c>
      <c r="I8" s="324" t="s">
        <v>680</v>
      </c>
      <c r="J8" s="14" t="s">
        <v>24</v>
      </c>
      <c r="K8" s="14" t="s">
        <v>25</v>
      </c>
      <c r="L8" s="14" t="s">
        <v>26</v>
      </c>
      <c r="M8" s="15" t="s">
        <v>27</v>
      </c>
      <c r="N8" s="160" t="s">
        <v>28</v>
      </c>
      <c r="O8" s="348" t="s">
        <v>29</v>
      </c>
      <c r="P8" s="349" t="s">
        <v>666</v>
      </c>
      <c r="Q8" s="349" t="s">
        <v>673</v>
      </c>
      <c r="R8" s="488"/>
      <c r="S8" s="350"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t="s">
        <v>42</v>
      </c>
    </row>
    <row r="9" spans="1:39" ht="213" customHeight="1" x14ac:dyDescent="0.2">
      <c r="A9" s="5"/>
      <c r="B9" s="437" t="s">
        <v>670</v>
      </c>
      <c r="C9" s="321" t="s">
        <v>979</v>
      </c>
      <c r="D9" s="94" t="s">
        <v>693</v>
      </c>
      <c r="E9" s="339" t="s">
        <v>357</v>
      </c>
      <c r="F9" s="164" t="s">
        <v>358</v>
      </c>
      <c r="G9" s="164" t="s">
        <v>359</v>
      </c>
      <c r="H9" s="164" t="s">
        <v>360</v>
      </c>
      <c r="I9" s="164" t="s">
        <v>361</v>
      </c>
      <c r="J9" s="30">
        <v>3</v>
      </c>
      <c r="K9" s="161" t="str">
        <f t="shared" ref="K9:K17" si="0">IF(J9=3,"ALTO",IF(J9=2,"MEDIO",IF(J9="N/A","N/A","BAJO")))</f>
        <v>ALTO</v>
      </c>
      <c r="L9" s="30">
        <v>10</v>
      </c>
      <c r="M9" s="30" t="str">
        <f t="shared" ref="M9:M17" si="1">IF(L9=20,"ALTO",IF(L9=10,"MEDIO",IF(L9="N/A","N/A","BAJO")))</f>
        <v>MEDIO</v>
      </c>
      <c r="N9" s="340">
        <f t="shared" ref="N9:N17" si="2">J9*L9</f>
        <v>30</v>
      </c>
      <c r="O9" s="162" t="s">
        <v>689</v>
      </c>
      <c r="P9" s="347" t="s">
        <v>659</v>
      </c>
      <c r="Q9" s="295" t="s">
        <v>684</v>
      </c>
      <c r="R9" s="292" t="s">
        <v>685</v>
      </c>
      <c r="S9" s="355" t="s">
        <v>40</v>
      </c>
      <c r="T9" s="30">
        <v>2</v>
      </c>
      <c r="U9" s="30" t="str">
        <f t="shared" ref="U9:U17" si="3">IF(T9=3,"ALTO",IF(T9=2,"MEDIO",IF(T9="N/A","N/A","BAJO")))</f>
        <v>MEDIO</v>
      </c>
      <c r="V9" s="30">
        <v>10</v>
      </c>
      <c r="W9" s="30" t="str">
        <f t="shared" ref="W9:W17" si="4">IF(V9=20,"ALTO",IF(V9=10,"MEDIO",IF(V9="N/A","N/A","BAJO")))</f>
        <v>MEDIO</v>
      </c>
      <c r="X9" s="340">
        <f t="shared" ref="X9:X17" si="5">T9*V9</f>
        <v>20</v>
      </c>
      <c r="Y9" s="49" t="s">
        <v>52</v>
      </c>
      <c r="Z9" s="49"/>
      <c r="AA9" s="49"/>
      <c r="AB9" s="49"/>
      <c r="AC9" s="164" t="s">
        <v>686</v>
      </c>
      <c r="AD9" s="123" t="s">
        <v>362</v>
      </c>
      <c r="AE9" s="123" t="s">
        <v>688</v>
      </c>
      <c r="AF9" s="163" t="s">
        <v>363</v>
      </c>
      <c r="AG9" s="164" t="s">
        <v>687</v>
      </c>
      <c r="AH9" s="440">
        <v>44300</v>
      </c>
      <c r="AI9" s="5"/>
      <c r="AJ9" s="5">
        <v>1</v>
      </c>
      <c r="AK9" s="5">
        <v>5</v>
      </c>
      <c r="AL9" s="5" t="s">
        <v>57</v>
      </c>
      <c r="AM9" s="5" t="s">
        <v>58</v>
      </c>
    </row>
    <row r="10" spans="1:39" ht="165" customHeight="1" x14ac:dyDescent="0.2">
      <c r="A10" s="5"/>
      <c r="B10" s="438"/>
      <c r="C10" s="42" t="s">
        <v>675</v>
      </c>
      <c r="D10" s="43" t="s">
        <v>693</v>
      </c>
      <c r="E10" s="44" t="s">
        <v>364</v>
      </c>
      <c r="F10" s="46" t="s">
        <v>365</v>
      </c>
      <c r="G10" s="92" t="s">
        <v>366</v>
      </c>
      <c r="H10" s="46" t="s">
        <v>691</v>
      </c>
      <c r="I10" s="92" t="s">
        <v>690</v>
      </c>
      <c r="J10" s="30">
        <v>3</v>
      </c>
      <c r="K10" s="165" t="str">
        <f t="shared" si="0"/>
        <v>ALTO</v>
      </c>
      <c r="L10" s="43">
        <v>10</v>
      </c>
      <c r="M10" s="43" t="str">
        <f t="shared" si="1"/>
        <v>MEDIO</v>
      </c>
      <c r="N10" s="47">
        <f t="shared" si="2"/>
        <v>30</v>
      </c>
      <c r="O10" s="92" t="s">
        <v>692</v>
      </c>
      <c r="P10" s="304" t="s">
        <v>659</v>
      </c>
      <c r="Q10" s="288" t="s">
        <v>694</v>
      </c>
      <c r="R10" s="292" t="s">
        <v>685</v>
      </c>
      <c r="S10" s="355" t="s">
        <v>40</v>
      </c>
      <c r="T10" s="30">
        <v>2</v>
      </c>
      <c r="U10" s="30" t="str">
        <f t="shared" si="3"/>
        <v>MEDIO</v>
      </c>
      <c r="V10" s="43">
        <v>10</v>
      </c>
      <c r="W10" s="30" t="str">
        <f t="shared" si="4"/>
        <v>MEDIO</v>
      </c>
      <c r="X10" s="47">
        <f t="shared" si="5"/>
        <v>20</v>
      </c>
      <c r="Y10" s="49" t="s">
        <v>52</v>
      </c>
      <c r="Z10" s="49"/>
      <c r="AA10" s="49"/>
      <c r="AB10" s="49"/>
      <c r="AC10" s="46" t="s">
        <v>977</v>
      </c>
      <c r="AD10" s="46" t="s">
        <v>375</v>
      </c>
      <c r="AE10" s="46" t="s">
        <v>367</v>
      </c>
      <c r="AF10" s="46" t="s">
        <v>695</v>
      </c>
      <c r="AG10" s="92" t="s">
        <v>696</v>
      </c>
      <c r="AH10" s="480"/>
      <c r="AI10" s="5"/>
      <c r="AJ10" s="5">
        <v>2</v>
      </c>
      <c r="AK10" s="5">
        <v>10</v>
      </c>
      <c r="AL10" s="5"/>
      <c r="AM10" s="5" t="s">
        <v>69</v>
      </c>
    </row>
    <row r="11" spans="1:39" ht="304.5" customHeight="1" x14ac:dyDescent="0.2">
      <c r="A11" s="5"/>
      <c r="B11" s="438"/>
      <c r="C11" s="42" t="s">
        <v>675</v>
      </c>
      <c r="D11" s="43" t="s">
        <v>693</v>
      </c>
      <c r="E11" s="44" t="s">
        <v>368</v>
      </c>
      <c r="F11" s="46" t="s">
        <v>369</v>
      </c>
      <c r="G11" s="46" t="s">
        <v>697</v>
      </c>
      <c r="H11" s="46" t="s">
        <v>698</v>
      </c>
      <c r="I11" s="46" t="s">
        <v>370</v>
      </c>
      <c r="J11" s="30">
        <v>3</v>
      </c>
      <c r="K11" s="165" t="str">
        <f t="shared" si="0"/>
        <v>ALTO</v>
      </c>
      <c r="L11" s="43">
        <v>10</v>
      </c>
      <c r="M11" s="43" t="str">
        <f t="shared" si="1"/>
        <v>MEDIO</v>
      </c>
      <c r="N11" s="47">
        <f t="shared" si="2"/>
        <v>30</v>
      </c>
      <c r="O11" s="306" t="s">
        <v>700</v>
      </c>
      <c r="P11" s="304" t="s">
        <v>659</v>
      </c>
      <c r="Q11" s="288" t="s">
        <v>699</v>
      </c>
      <c r="R11" s="292" t="s">
        <v>685</v>
      </c>
      <c r="S11" s="355" t="s">
        <v>40</v>
      </c>
      <c r="T11" s="30">
        <v>3</v>
      </c>
      <c r="U11" s="30" t="str">
        <f t="shared" si="3"/>
        <v>ALTO</v>
      </c>
      <c r="V11" s="43">
        <v>10</v>
      </c>
      <c r="W11" s="30" t="str">
        <f t="shared" si="4"/>
        <v>MEDIO</v>
      </c>
      <c r="X11" s="47">
        <f t="shared" si="5"/>
        <v>30</v>
      </c>
      <c r="Y11" s="49" t="s">
        <v>52</v>
      </c>
      <c r="Z11" s="49"/>
      <c r="AA11" s="49"/>
      <c r="AB11" s="49"/>
      <c r="AC11" s="56" t="s">
        <v>701</v>
      </c>
      <c r="AD11" s="56" t="s">
        <v>702</v>
      </c>
      <c r="AE11" s="326" t="s">
        <v>703</v>
      </c>
      <c r="AF11" s="356" t="s">
        <v>371</v>
      </c>
      <c r="AG11" s="92" t="s">
        <v>704</v>
      </c>
      <c r="AH11" s="480"/>
      <c r="AI11" s="5"/>
      <c r="AJ11" s="5">
        <v>3</v>
      </c>
      <c r="AK11" s="5">
        <v>20</v>
      </c>
      <c r="AL11" s="5"/>
      <c r="AM11" s="5" t="s">
        <v>79</v>
      </c>
    </row>
    <row r="12" spans="1:39" ht="201.75" customHeight="1" x14ac:dyDescent="0.2">
      <c r="A12" s="5"/>
      <c r="B12" s="438"/>
      <c r="C12" s="327" t="s">
        <v>979</v>
      </c>
      <c r="D12" s="58" t="s">
        <v>89</v>
      </c>
      <c r="E12" s="328" t="s">
        <v>372</v>
      </c>
      <c r="F12" s="110" t="s">
        <v>373</v>
      </c>
      <c r="G12" s="110" t="s">
        <v>705</v>
      </c>
      <c r="H12" s="110" t="s">
        <v>706</v>
      </c>
      <c r="I12" s="110" t="s">
        <v>707</v>
      </c>
      <c r="J12" s="30">
        <v>2</v>
      </c>
      <c r="K12" s="165" t="str">
        <f t="shared" si="0"/>
        <v>MEDIO</v>
      </c>
      <c r="L12" s="58">
        <v>20</v>
      </c>
      <c r="M12" s="43" t="str">
        <f t="shared" si="1"/>
        <v>ALTO</v>
      </c>
      <c r="N12" s="47">
        <f t="shared" si="2"/>
        <v>40</v>
      </c>
      <c r="O12" s="93" t="s">
        <v>708</v>
      </c>
      <c r="P12" s="304" t="s">
        <v>660</v>
      </c>
      <c r="Q12" s="289" t="s">
        <v>709</v>
      </c>
      <c r="R12" s="293" t="s">
        <v>685</v>
      </c>
      <c r="S12" s="357" t="s">
        <v>40</v>
      </c>
      <c r="T12" s="30">
        <v>1</v>
      </c>
      <c r="U12" s="30" t="str">
        <f t="shared" si="3"/>
        <v>BAJO</v>
      </c>
      <c r="V12" s="58">
        <v>20</v>
      </c>
      <c r="W12" s="30" t="str">
        <f t="shared" si="4"/>
        <v>ALTO</v>
      </c>
      <c r="X12" s="47">
        <f t="shared" si="5"/>
        <v>20</v>
      </c>
      <c r="Y12" s="49"/>
      <c r="Z12" s="49" t="s">
        <v>52</v>
      </c>
      <c r="AA12" s="49"/>
      <c r="AB12" s="49"/>
      <c r="AC12" s="56" t="s">
        <v>374</v>
      </c>
      <c r="AD12" s="171" t="s">
        <v>375</v>
      </c>
      <c r="AE12" s="167" t="s">
        <v>710</v>
      </c>
      <c r="AF12" s="180" t="s">
        <v>376</v>
      </c>
      <c r="AG12" s="112" t="s">
        <v>711</v>
      </c>
      <c r="AH12" s="480"/>
      <c r="AI12" s="5"/>
      <c r="AJ12" s="5"/>
      <c r="AK12" s="5"/>
      <c r="AL12" s="5"/>
      <c r="AM12" s="5" t="s">
        <v>89</v>
      </c>
    </row>
    <row r="13" spans="1:39" ht="271.5" customHeight="1" x14ac:dyDescent="0.2">
      <c r="A13" s="5"/>
      <c r="B13" s="438"/>
      <c r="C13" s="327" t="s">
        <v>675</v>
      </c>
      <c r="D13" s="58" t="s">
        <v>69</v>
      </c>
      <c r="E13" s="328" t="s">
        <v>377</v>
      </c>
      <c r="F13" s="110" t="s">
        <v>712</v>
      </c>
      <c r="G13" s="110" t="s">
        <v>378</v>
      </c>
      <c r="H13" s="110" t="s">
        <v>713</v>
      </c>
      <c r="I13" s="110" t="s">
        <v>714</v>
      </c>
      <c r="J13" s="43">
        <v>2</v>
      </c>
      <c r="K13" s="165" t="str">
        <f t="shared" si="0"/>
        <v>MEDIO</v>
      </c>
      <c r="L13" s="58">
        <v>10</v>
      </c>
      <c r="M13" s="43" t="str">
        <f t="shared" si="1"/>
        <v>MEDIO</v>
      </c>
      <c r="N13" s="341">
        <f t="shared" si="2"/>
        <v>20</v>
      </c>
      <c r="O13" s="169" t="s">
        <v>715</v>
      </c>
      <c r="P13" s="304" t="s">
        <v>660</v>
      </c>
      <c r="Q13" s="296" t="s">
        <v>379</v>
      </c>
      <c r="R13" s="293" t="s">
        <v>685</v>
      </c>
      <c r="S13" s="357" t="s">
        <v>40</v>
      </c>
      <c r="T13" s="43">
        <v>2</v>
      </c>
      <c r="U13" s="30" t="str">
        <f t="shared" si="3"/>
        <v>MEDIO</v>
      </c>
      <c r="V13" s="58">
        <v>5</v>
      </c>
      <c r="W13" s="30" t="str">
        <f t="shared" si="4"/>
        <v>BAJO</v>
      </c>
      <c r="X13" s="341">
        <f t="shared" si="5"/>
        <v>10</v>
      </c>
      <c r="Y13" s="61"/>
      <c r="Z13" s="61" t="s">
        <v>52</v>
      </c>
      <c r="AA13" s="61"/>
      <c r="AB13" s="61"/>
      <c r="AC13" s="171" t="s">
        <v>717</v>
      </c>
      <c r="AD13" s="170" t="s">
        <v>716</v>
      </c>
      <c r="AE13" s="171" t="s">
        <v>718</v>
      </c>
      <c r="AF13" s="342" t="s">
        <v>56</v>
      </c>
      <c r="AG13" s="171" t="s">
        <v>719</v>
      </c>
      <c r="AH13" s="480"/>
      <c r="AI13" s="5"/>
      <c r="AJ13" s="5"/>
      <c r="AK13" s="5"/>
      <c r="AL13" s="5"/>
      <c r="AM13" s="5" t="s">
        <v>111</v>
      </c>
    </row>
    <row r="14" spans="1:39" ht="330" customHeight="1" x14ac:dyDescent="0.2">
      <c r="A14" s="5"/>
      <c r="B14" s="438"/>
      <c r="C14" s="327" t="s">
        <v>675</v>
      </c>
      <c r="D14" s="58" t="s">
        <v>79</v>
      </c>
      <c r="E14" s="328" t="s">
        <v>380</v>
      </c>
      <c r="F14" s="110" t="s">
        <v>381</v>
      </c>
      <c r="G14" s="110" t="s">
        <v>720</v>
      </c>
      <c r="H14" s="110" t="s">
        <v>723</v>
      </c>
      <c r="I14" s="110" t="s">
        <v>722</v>
      </c>
      <c r="J14" s="94">
        <v>2</v>
      </c>
      <c r="K14" s="165" t="str">
        <f t="shared" si="0"/>
        <v>MEDIO</v>
      </c>
      <c r="L14" s="58">
        <v>10</v>
      </c>
      <c r="M14" s="43" t="str">
        <f t="shared" si="1"/>
        <v>MEDIO</v>
      </c>
      <c r="N14" s="341">
        <f t="shared" si="2"/>
        <v>20</v>
      </c>
      <c r="O14" s="169" t="s">
        <v>721</v>
      </c>
      <c r="P14" s="314" t="s">
        <v>660</v>
      </c>
      <c r="Q14" s="296" t="s">
        <v>724</v>
      </c>
      <c r="R14" s="293" t="s">
        <v>685</v>
      </c>
      <c r="S14" s="357" t="s">
        <v>40</v>
      </c>
      <c r="T14" s="94">
        <v>1</v>
      </c>
      <c r="U14" s="30" t="str">
        <f t="shared" si="3"/>
        <v>BAJO</v>
      </c>
      <c r="V14" s="58">
        <v>10</v>
      </c>
      <c r="W14" s="30" t="str">
        <f t="shared" si="4"/>
        <v>MEDIO</v>
      </c>
      <c r="X14" s="341">
        <f t="shared" si="5"/>
        <v>10</v>
      </c>
      <c r="Y14" s="95"/>
      <c r="Z14" s="95" t="s">
        <v>52</v>
      </c>
      <c r="AA14" s="95"/>
      <c r="AB14" s="95"/>
      <c r="AC14" s="171" t="s">
        <v>725</v>
      </c>
      <c r="AD14" s="170" t="s">
        <v>383</v>
      </c>
      <c r="AE14" s="171" t="s">
        <v>384</v>
      </c>
      <c r="AF14" s="342" t="s">
        <v>56</v>
      </c>
      <c r="AG14" s="171" t="s">
        <v>726</v>
      </c>
      <c r="AH14" s="480"/>
      <c r="AI14" s="5"/>
      <c r="AJ14" s="5"/>
      <c r="AK14" s="5"/>
      <c r="AL14" s="5"/>
      <c r="AM14" s="5"/>
    </row>
    <row r="15" spans="1:39" ht="191.25" customHeight="1" x14ac:dyDescent="0.2">
      <c r="A15" s="172"/>
      <c r="B15" s="438"/>
      <c r="C15" s="320" t="s">
        <v>979</v>
      </c>
      <c r="D15" s="43" t="s">
        <v>385</v>
      </c>
      <c r="E15" s="44" t="s">
        <v>727</v>
      </c>
      <c r="F15" s="46" t="s">
        <v>728</v>
      </c>
      <c r="G15" s="46" t="s">
        <v>729</v>
      </c>
      <c r="H15" s="46" t="s">
        <v>730</v>
      </c>
      <c r="I15" s="46" t="s">
        <v>731</v>
      </c>
      <c r="J15" s="43">
        <v>3</v>
      </c>
      <c r="K15" s="43" t="str">
        <f t="shared" si="0"/>
        <v>ALTO</v>
      </c>
      <c r="L15" s="43">
        <v>5</v>
      </c>
      <c r="M15" s="43" t="str">
        <f t="shared" si="1"/>
        <v>BAJO</v>
      </c>
      <c r="N15" s="47">
        <f t="shared" si="2"/>
        <v>15</v>
      </c>
      <c r="O15" s="306" t="s">
        <v>386</v>
      </c>
      <c r="P15" s="315" t="s">
        <v>658</v>
      </c>
      <c r="Q15" s="288" t="s">
        <v>732</v>
      </c>
      <c r="R15" s="293" t="s">
        <v>685</v>
      </c>
      <c r="S15" s="357" t="s">
        <v>40</v>
      </c>
      <c r="T15" s="43">
        <v>3</v>
      </c>
      <c r="U15" s="43" t="str">
        <f t="shared" si="3"/>
        <v>ALTO</v>
      </c>
      <c r="V15" s="43">
        <v>5</v>
      </c>
      <c r="W15" s="43" t="str">
        <f t="shared" si="4"/>
        <v>BAJO</v>
      </c>
      <c r="X15" s="47">
        <f t="shared" si="5"/>
        <v>15</v>
      </c>
      <c r="Y15" s="61"/>
      <c r="Z15" s="61" t="s">
        <v>387</v>
      </c>
      <c r="AA15" s="61"/>
      <c r="AB15" s="61"/>
      <c r="AC15" s="56" t="s">
        <v>951</v>
      </c>
      <c r="AD15" s="194" t="s">
        <v>952</v>
      </c>
      <c r="AE15" s="194" t="s">
        <v>733</v>
      </c>
      <c r="AF15" s="194" t="s">
        <v>388</v>
      </c>
      <c r="AG15" s="92" t="s">
        <v>953</v>
      </c>
      <c r="AH15" s="480"/>
      <c r="AI15" s="173"/>
      <c r="AJ15" s="5"/>
      <c r="AK15" s="5"/>
      <c r="AL15" s="5"/>
      <c r="AM15" s="5"/>
    </row>
    <row r="16" spans="1:39" ht="191.25" customHeight="1" x14ac:dyDescent="0.2">
      <c r="A16" s="172"/>
      <c r="B16" s="438"/>
      <c r="C16" s="322" t="s">
        <v>979</v>
      </c>
      <c r="D16" s="43" t="s">
        <v>385</v>
      </c>
      <c r="E16" s="343" t="s">
        <v>389</v>
      </c>
      <c r="F16" s="344" t="s">
        <v>390</v>
      </c>
      <c r="G16" s="344" t="s">
        <v>391</v>
      </c>
      <c r="H16" s="344" t="s">
        <v>734</v>
      </c>
      <c r="I16" s="344" t="s">
        <v>392</v>
      </c>
      <c r="J16" s="30">
        <v>1</v>
      </c>
      <c r="K16" s="43" t="str">
        <f t="shared" si="0"/>
        <v>BAJO</v>
      </c>
      <c r="L16" s="30">
        <v>5</v>
      </c>
      <c r="M16" s="43" t="str">
        <f t="shared" si="1"/>
        <v>BAJO</v>
      </c>
      <c r="N16" s="47">
        <f t="shared" si="2"/>
        <v>5</v>
      </c>
      <c r="O16" s="345" t="s">
        <v>393</v>
      </c>
      <c r="P16" s="315" t="s">
        <v>660</v>
      </c>
      <c r="Q16" s="295" t="s">
        <v>735</v>
      </c>
      <c r="R16" s="293" t="s">
        <v>685</v>
      </c>
      <c r="S16" s="357" t="s">
        <v>40</v>
      </c>
      <c r="T16" s="30">
        <v>1</v>
      </c>
      <c r="U16" s="30" t="str">
        <f t="shared" si="3"/>
        <v>BAJO</v>
      </c>
      <c r="V16" s="43">
        <v>5</v>
      </c>
      <c r="W16" s="30" t="str">
        <f t="shared" si="4"/>
        <v>BAJO</v>
      </c>
      <c r="X16" s="47">
        <f t="shared" si="5"/>
        <v>5</v>
      </c>
      <c r="Y16" s="49"/>
      <c r="Z16" s="49" t="s">
        <v>52</v>
      </c>
      <c r="AA16" s="49"/>
      <c r="AB16" s="49"/>
      <c r="AC16" s="344" t="s">
        <v>736</v>
      </c>
      <c r="AD16" s="163" t="s">
        <v>155</v>
      </c>
      <c r="AE16" s="309" t="s">
        <v>394</v>
      </c>
      <c r="AF16" s="130" t="s">
        <v>56</v>
      </c>
      <c r="AG16" s="56" t="s">
        <v>942</v>
      </c>
      <c r="AH16" s="480"/>
      <c r="AI16" s="173"/>
      <c r="AJ16" s="5"/>
      <c r="AK16" s="5"/>
      <c r="AL16" s="5"/>
      <c r="AM16" s="5"/>
    </row>
    <row r="17" spans="1:39" ht="249.75" customHeight="1" thickBot="1" x14ac:dyDescent="0.25">
      <c r="A17" s="5"/>
      <c r="B17" s="492"/>
      <c r="C17" s="358" t="s">
        <v>979</v>
      </c>
      <c r="D17" s="329" t="s">
        <v>739</v>
      </c>
      <c r="E17" s="330" t="s">
        <v>740</v>
      </c>
      <c r="F17" s="331" t="s">
        <v>943</v>
      </c>
      <c r="G17" s="331" t="s">
        <v>741</v>
      </c>
      <c r="H17" s="331" t="s">
        <v>944</v>
      </c>
      <c r="I17" s="331" t="s">
        <v>945</v>
      </c>
      <c r="J17" s="329">
        <v>3</v>
      </c>
      <c r="K17" s="329" t="str">
        <f t="shared" si="0"/>
        <v>ALTO</v>
      </c>
      <c r="L17" s="329">
        <v>10</v>
      </c>
      <c r="M17" s="329" t="str">
        <f t="shared" si="1"/>
        <v>MEDIO</v>
      </c>
      <c r="N17" s="333">
        <f t="shared" si="2"/>
        <v>30</v>
      </c>
      <c r="O17" s="286" t="s">
        <v>946</v>
      </c>
      <c r="P17" s="316" t="s">
        <v>659</v>
      </c>
      <c r="Q17" s="334" t="s">
        <v>947</v>
      </c>
      <c r="R17" s="294" t="s">
        <v>685</v>
      </c>
      <c r="S17" s="363" t="s">
        <v>40</v>
      </c>
      <c r="T17" s="329">
        <v>3</v>
      </c>
      <c r="U17" s="332" t="str">
        <f t="shared" si="3"/>
        <v>ALTO</v>
      </c>
      <c r="V17" s="329">
        <v>10</v>
      </c>
      <c r="W17" s="332" t="str">
        <f t="shared" si="4"/>
        <v>MEDIO</v>
      </c>
      <c r="X17" s="333">
        <f t="shared" si="5"/>
        <v>30</v>
      </c>
      <c r="Y17" s="335" t="s">
        <v>52</v>
      </c>
      <c r="Z17" s="335"/>
      <c r="AA17" s="335"/>
      <c r="AB17" s="335"/>
      <c r="AC17" s="336" t="s">
        <v>948</v>
      </c>
      <c r="AD17" s="346" t="s">
        <v>98</v>
      </c>
      <c r="AE17" s="346" t="s">
        <v>949</v>
      </c>
      <c r="AF17" s="346" t="s">
        <v>768</v>
      </c>
      <c r="AG17" s="336" t="s">
        <v>950</v>
      </c>
      <c r="AH17" s="493"/>
      <c r="AI17" s="173"/>
      <c r="AJ17" s="5"/>
      <c r="AK17" s="5"/>
      <c r="AL17" s="5"/>
      <c r="AM17" s="5"/>
    </row>
    <row r="18" spans="1:39" ht="31.5" customHeight="1" thickBot="1" x14ac:dyDescent="0.25">
      <c r="A18" s="5"/>
      <c r="B18" s="1"/>
      <c r="C18" s="1"/>
      <c r="D18" s="1"/>
      <c r="E18" s="1"/>
      <c r="F18" s="1"/>
      <c r="G18" s="1"/>
      <c r="H18" s="1"/>
      <c r="I18" s="1"/>
      <c r="J18" s="1"/>
      <c r="K18" s="1"/>
      <c r="L18" s="1"/>
      <c r="M18" s="1"/>
      <c r="N18" s="73">
        <f>AVERAGE(N9:N17)</f>
        <v>24.444444444444443</v>
      </c>
      <c r="O18" s="1"/>
      <c r="P18" s="1"/>
      <c r="Q18" s="1"/>
      <c r="R18" s="1"/>
      <c r="S18" s="1"/>
      <c r="T18" s="1"/>
      <c r="U18" s="1"/>
      <c r="V18" s="1"/>
      <c r="W18" s="1"/>
      <c r="X18" s="73">
        <f>AVERAGE(X9:X17)</f>
        <v>17.777777777777779</v>
      </c>
      <c r="Y18" s="1"/>
      <c r="Z18" s="1"/>
      <c r="AA18" s="1"/>
      <c r="AB18" s="1"/>
      <c r="AC18" s="1"/>
      <c r="AD18" s="1"/>
      <c r="AE18" s="1"/>
      <c r="AF18" s="1"/>
      <c r="AG18" s="74"/>
      <c r="AH18" s="75"/>
      <c r="AI18" s="5"/>
      <c r="AJ18" s="5"/>
      <c r="AK18" s="5"/>
      <c r="AL18" s="5"/>
      <c r="AM18" s="5"/>
    </row>
    <row r="19" spans="1:39" ht="87.75" customHeight="1" thickBot="1" x14ac:dyDescent="0.25">
      <c r="A19" s="5"/>
      <c r="B19" s="1"/>
      <c r="C19" s="1"/>
      <c r="D19" s="1"/>
      <c r="E19" s="1"/>
      <c r="F19" s="76"/>
      <c r="G19" s="76"/>
      <c r="H19" s="395" t="s">
        <v>681</v>
      </c>
      <c r="I19" s="396"/>
      <c r="J19" s="396"/>
      <c r="K19" s="397"/>
      <c r="L19" s="1"/>
      <c r="M19" s="472" t="s">
        <v>125</v>
      </c>
      <c r="N19" s="473"/>
      <c r="O19" s="473"/>
      <c r="P19" s="473"/>
      <c r="Q19" s="474"/>
      <c r="R19" s="272"/>
      <c r="S19" s="272"/>
      <c r="T19" s="5"/>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381"/>
      <c r="G20" s="382"/>
      <c r="H20" s="383" t="s">
        <v>126</v>
      </c>
      <c r="I20" s="384"/>
      <c r="J20" s="77">
        <f>COUNTIF(X9:X17,5)</f>
        <v>1</v>
      </c>
      <c r="K20" s="78">
        <f>J20*100%/J23</f>
        <v>0.1111111111111111</v>
      </c>
      <c r="L20" s="1"/>
      <c r="M20" s="475" t="s">
        <v>127</v>
      </c>
      <c r="N20" s="402"/>
      <c r="O20" s="403" t="s">
        <v>128</v>
      </c>
      <c r="P20" s="476"/>
      <c r="Q20" s="397"/>
      <c r="R20" s="272"/>
      <c r="S20" s="272"/>
      <c r="T20" s="79"/>
      <c r="U20" s="1"/>
      <c r="V20" s="1"/>
      <c r="W20" s="1"/>
      <c r="X20" s="1"/>
      <c r="Y20" s="1"/>
      <c r="Z20" s="1"/>
      <c r="AA20" s="1"/>
      <c r="AB20" s="1"/>
      <c r="AC20" s="1"/>
      <c r="AD20" s="1"/>
      <c r="AE20" s="1"/>
      <c r="AF20" s="1"/>
      <c r="AG20" s="1"/>
      <c r="AH20" s="1"/>
      <c r="AI20" s="5"/>
      <c r="AJ20" s="5"/>
      <c r="AK20" s="5"/>
      <c r="AL20" s="5"/>
      <c r="AM20" s="5"/>
    </row>
    <row r="21" spans="1:39" ht="46.5" customHeight="1" x14ac:dyDescent="0.2">
      <c r="A21" s="5"/>
      <c r="B21" s="1"/>
      <c r="C21" s="1"/>
      <c r="D21" s="1"/>
      <c r="E21" s="1"/>
      <c r="F21" s="381"/>
      <c r="G21" s="382"/>
      <c r="H21" s="383" t="s">
        <v>129</v>
      </c>
      <c r="I21" s="384"/>
      <c r="J21" s="77">
        <f>COUNTIFS(X9:X17,"&gt;=6",X9:X17,"&lt;=30")</f>
        <v>8</v>
      </c>
      <c r="K21" s="78">
        <f>J21*100%/J23</f>
        <v>0.88888888888888884</v>
      </c>
      <c r="L21" s="1"/>
      <c r="M21" s="485" t="s">
        <v>130</v>
      </c>
      <c r="N21" s="384"/>
      <c r="O21" s="486" t="s">
        <v>131</v>
      </c>
      <c r="P21" s="487"/>
      <c r="Q21" s="465"/>
      <c r="R21" s="272"/>
      <c r="S21" s="272"/>
      <c r="T21" s="79"/>
      <c r="U21" s="1"/>
      <c r="V21" s="1"/>
      <c r="W21" s="1"/>
      <c r="X21" s="1"/>
      <c r="Y21" s="1"/>
      <c r="Z21" s="1"/>
      <c r="AA21" s="1"/>
      <c r="AB21" s="1"/>
      <c r="AC21" s="1"/>
      <c r="AD21" s="1"/>
      <c r="AE21" s="1"/>
      <c r="AF21" s="1"/>
      <c r="AG21" s="1"/>
      <c r="AH21" s="1"/>
      <c r="AI21" s="5"/>
      <c r="AJ21" s="5"/>
      <c r="AK21" s="5"/>
      <c r="AL21" s="5"/>
      <c r="AM21" s="5"/>
    </row>
    <row r="22" spans="1:39" ht="46.5" customHeight="1" x14ac:dyDescent="0.2">
      <c r="A22" s="5"/>
      <c r="B22" s="1"/>
      <c r="C22" s="1"/>
      <c r="D22" s="1"/>
      <c r="E22" s="1"/>
      <c r="F22" s="381"/>
      <c r="G22" s="382"/>
      <c r="H22" s="383" t="s">
        <v>132</v>
      </c>
      <c r="I22" s="384"/>
      <c r="J22" s="77">
        <f>COUNTIFS(X9:X17,"&gt;=40",X9:X17,"&lt;=60")</f>
        <v>0</v>
      </c>
      <c r="K22" s="78">
        <f>J22*100%/J23</f>
        <v>0</v>
      </c>
      <c r="L22" s="1"/>
      <c r="M22" s="466" t="s">
        <v>133</v>
      </c>
      <c r="N22" s="467"/>
      <c r="O22" s="468" t="s">
        <v>134</v>
      </c>
      <c r="P22" s="469"/>
      <c r="Q22" s="470"/>
      <c r="R22" s="272"/>
      <c r="S22" s="272"/>
      <c r="T22" s="79"/>
      <c r="U22" s="1"/>
      <c r="V22" s="1"/>
      <c r="W22" s="1"/>
      <c r="X22" s="1"/>
      <c r="Y22" s="1"/>
      <c r="Z22" s="1"/>
      <c r="AA22" s="1"/>
      <c r="AB22" s="1"/>
      <c r="AC22" s="1"/>
      <c r="AD22" s="1"/>
      <c r="AE22" s="1"/>
      <c r="AF22" s="1"/>
      <c r="AG22" s="1"/>
      <c r="AH22" s="1"/>
      <c r="AI22" s="5"/>
      <c r="AJ22" s="5"/>
      <c r="AK22" s="5"/>
      <c r="AL22" s="5"/>
      <c r="AM22" s="5"/>
    </row>
    <row r="23" spans="1:39" ht="46.5" customHeight="1" thickBot="1" x14ac:dyDescent="0.25">
      <c r="A23" s="5"/>
      <c r="B23" s="1"/>
      <c r="C23" s="1"/>
      <c r="D23" s="1"/>
      <c r="E23" s="1"/>
      <c r="F23" s="393"/>
      <c r="G23" s="382"/>
      <c r="H23" s="471" t="s">
        <v>135</v>
      </c>
      <c r="I23" s="467"/>
      <c r="J23" s="98">
        <f>+J20+J22+J21</f>
        <v>9</v>
      </c>
      <c r="K23" s="80">
        <f>K20+K21+K22</f>
        <v>1</v>
      </c>
      <c r="L23" s="1"/>
      <c r="M23" s="1"/>
      <c r="N23" s="1"/>
      <c r="O23" s="1"/>
      <c r="P23" s="1"/>
      <c r="Q23" s="1" t="s">
        <v>395</v>
      </c>
      <c r="R23" s="1"/>
      <c r="S23" s="1"/>
      <c r="T23" s="1"/>
      <c r="U23" s="1"/>
      <c r="V23" s="1"/>
      <c r="W23" s="1"/>
      <c r="X23" s="1"/>
      <c r="Y23" s="1"/>
      <c r="Z23" s="1"/>
      <c r="AA23" s="1"/>
      <c r="AB23" s="1"/>
      <c r="AC23" s="1"/>
      <c r="AD23" s="1"/>
      <c r="AE23" s="1"/>
      <c r="AF23" s="1"/>
      <c r="AG23" s="1"/>
      <c r="AH23" s="1"/>
      <c r="AI23" s="5"/>
      <c r="AJ23" s="5"/>
      <c r="AK23" s="5"/>
      <c r="AL23" s="5"/>
      <c r="AM23" s="5"/>
    </row>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autoFilter ref="B8:AF17"/>
  <mergeCells count="44">
    <mergeCell ref="B9:B17"/>
    <mergeCell ref="AH9:AH17"/>
    <mergeCell ref="B4:F4"/>
    <mergeCell ref="B6:I6"/>
    <mergeCell ref="J6:N7"/>
    <mergeCell ref="T6:X7"/>
    <mergeCell ref="O7:Q7"/>
    <mergeCell ref="G4:N4"/>
    <mergeCell ref="Y6:AH6"/>
    <mergeCell ref="Y7:AB7"/>
    <mergeCell ref="O4:R4"/>
    <mergeCell ref="S4:AB4"/>
    <mergeCell ref="AC7:AG7"/>
    <mergeCell ref="AH7:AH8"/>
    <mergeCell ref="B7:B8"/>
    <mergeCell ref="B2:AH2"/>
    <mergeCell ref="B3:F3"/>
    <mergeCell ref="G3:N3"/>
    <mergeCell ref="O6:S6"/>
    <mergeCell ref="R7:R8"/>
    <mergeCell ref="C7:C8"/>
    <mergeCell ref="D7:D8"/>
    <mergeCell ref="O3:R3"/>
    <mergeCell ref="S3:AB3"/>
    <mergeCell ref="AC3:AH3"/>
    <mergeCell ref="AC4:AH4"/>
    <mergeCell ref="B5:D5"/>
    <mergeCell ref="E5:AH5"/>
    <mergeCell ref="M22:N22"/>
    <mergeCell ref="O22:Q22"/>
    <mergeCell ref="F23:G23"/>
    <mergeCell ref="H23:I23"/>
    <mergeCell ref="F22:G22"/>
    <mergeCell ref="H22:I22"/>
    <mergeCell ref="F20:G20"/>
    <mergeCell ref="F21:G21"/>
    <mergeCell ref="H21:I21"/>
    <mergeCell ref="M21:N21"/>
    <mergeCell ref="O21:Q21"/>
    <mergeCell ref="H19:K19"/>
    <mergeCell ref="M19:Q19"/>
    <mergeCell ref="H20:I20"/>
    <mergeCell ref="M20:N20"/>
    <mergeCell ref="O20:Q20"/>
  </mergeCells>
  <conditionalFormatting sqref="N9:O9 N10 N11:O14 X9:X14 Q9:Q14">
    <cfRule type="cellIs" dxfId="228" priority="14" operator="equal">
      <formula>5</formula>
    </cfRule>
  </conditionalFormatting>
  <conditionalFormatting sqref="N9:O9 N10 N11:O14 X9:X14 Q9:Q14">
    <cfRule type="cellIs" dxfId="227" priority="15" operator="equal">
      <formula>5</formula>
    </cfRule>
  </conditionalFormatting>
  <conditionalFormatting sqref="N9:O9 N10 N11:O14 X9:X14 Q9:Q14">
    <cfRule type="cellIs" dxfId="226" priority="16" operator="between">
      <formula>6</formula>
      <formula>30</formula>
    </cfRule>
  </conditionalFormatting>
  <conditionalFormatting sqref="N9:O9 N10 N11:O14 X9:X14 Q9:Q14">
    <cfRule type="cellIs" dxfId="225" priority="17" operator="between">
      <formula>31</formula>
      <formula>60</formula>
    </cfRule>
  </conditionalFormatting>
  <conditionalFormatting sqref="N9:O9 N10 N11:O14 X9:AB14 Q9:Q14">
    <cfRule type="expression" dxfId="224" priority="18">
      <formula>ISERROR(N9)</formula>
    </cfRule>
  </conditionalFormatting>
  <conditionalFormatting sqref="J9:J14 L9:L14 T9:T14 V9:V14">
    <cfRule type="containsText" dxfId="223" priority="19" operator="containsText" text="N/A">
      <formula>NOT(ISERROR(SEARCH(("N/A"),(J9))))</formula>
    </cfRule>
  </conditionalFormatting>
  <conditionalFormatting sqref="M21 O21:P21">
    <cfRule type="cellIs" dxfId="222" priority="20" operator="equal">
      <formula>5</formula>
    </cfRule>
  </conditionalFormatting>
  <conditionalFormatting sqref="M21 O21:P21">
    <cfRule type="cellIs" dxfId="221" priority="21" operator="equal">
      <formula>5</formula>
    </cfRule>
  </conditionalFormatting>
  <conditionalFormatting sqref="M21 O21:P21">
    <cfRule type="cellIs" dxfId="220" priority="22" operator="between">
      <formula>6</formula>
      <formula>30</formula>
    </cfRule>
  </conditionalFormatting>
  <conditionalFormatting sqref="M21 O21:P21">
    <cfRule type="cellIs" dxfId="219" priority="23" operator="between">
      <formula>31</formula>
      <formula>60</formula>
    </cfRule>
  </conditionalFormatting>
  <conditionalFormatting sqref="M21 O21:P21">
    <cfRule type="expression" dxfId="218" priority="24">
      <formula>ISERROR(M21)</formula>
    </cfRule>
  </conditionalFormatting>
  <conditionalFormatting sqref="K9:K14">
    <cfRule type="containsText" dxfId="217" priority="25" operator="containsText" text="N/A">
      <formula>NOT(ISERROR(SEARCH(("N/A"),(K9))))</formula>
    </cfRule>
  </conditionalFormatting>
  <conditionalFormatting sqref="M9:M14">
    <cfRule type="containsText" dxfId="216" priority="26" operator="containsText" text="N/A">
      <formula>NOT(ISERROR(SEARCH(("N/A"),(M9))))</formula>
    </cfRule>
  </conditionalFormatting>
  <conditionalFormatting sqref="U9:U14">
    <cfRule type="containsText" dxfId="215" priority="27" operator="containsText" text="N/A">
      <formula>NOT(ISERROR(SEARCH(("N/A"),(U9))))</formula>
    </cfRule>
  </conditionalFormatting>
  <conditionalFormatting sqref="W9:W14">
    <cfRule type="containsText" dxfId="214" priority="28" operator="containsText" text="N/A">
      <formula>NOT(ISERROR(SEARCH(("N/A"),(W9))))</formula>
    </cfRule>
  </conditionalFormatting>
  <conditionalFormatting sqref="N15:O15 Q15">
    <cfRule type="cellIs" dxfId="213" priority="29" operator="equal">
      <formula>5</formula>
    </cfRule>
  </conditionalFormatting>
  <conditionalFormatting sqref="N15:O15 Q15">
    <cfRule type="cellIs" dxfId="212" priority="30" operator="equal">
      <formula>5</formula>
    </cfRule>
  </conditionalFormatting>
  <conditionalFormatting sqref="N15:O15 Q15">
    <cfRule type="cellIs" dxfId="211" priority="31" operator="between">
      <formula>6</formula>
      <formula>30</formula>
    </cfRule>
  </conditionalFormatting>
  <conditionalFormatting sqref="N15:O15 Q15">
    <cfRule type="cellIs" dxfId="210" priority="32" operator="between">
      <formula>31</formula>
      <formula>60</formula>
    </cfRule>
  </conditionalFormatting>
  <conditionalFormatting sqref="N15:O15 Q15">
    <cfRule type="expression" dxfId="209" priority="33">
      <formula>ISERROR(N15)</formula>
    </cfRule>
  </conditionalFormatting>
  <conditionalFormatting sqref="J15">
    <cfRule type="containsText" dxfId="208" priority="34" operator="containsText" text="N/A">
      <formula>NOT(ISERROR(SEARCH(("N/A"),(J15))))</formula>
    </cfRule>
  </conditionalFormatting>
  <conditionalFormatting sqref="L15">
    <cfRule type="containsText" dxfId="207" priority="35" operator="containsText" text="N/A">
      <formula>NOT(ISERROR(SEARCH(("N/A"),(L15))))</formula>
    </cfRule>
  </conditionalFormatting>
  <conditionalFormatting sqref="Y15:AB15">
    <cfRule type="expression" dxfId="206" priority="36">
      <formula>ISERROR(Y15)</formula>
    </cfRule>
  </conditionalFormatting>
  <conditionalFormatting sqref="X15">
    <cfRule type="cellIs" dxfId="205" priority="37" operator="equal">
      <formula>5</formula>
    </cfRule>
  </conditionalFormatting>
  <conditionalFormatting sqref="X15">
    <cfRule type="cellIs" dxfId="204" priority="38" operator="equal">
      <formula>5</formula>
    </cfRule>
  </conditionalFormatting>
  <conditionalFormatting sqref="X15">
    <cfRule type="cellIs" dxfId="203" priority="39" operator="between">
      <formula>6</formula>
      <formula>30</formula>
    </cfRule>
  </conditionalFormatting>
  <conditionalFormatting sqref="X15">
    <cfRule type="cellIs" dxfId="202" priority="40" operator="between">
      <formula>31</formula>
      <formula>60</formula>
    </cfRule>
  </conditionalFormatting>
  <conditionalFormatting sqref="X15">
    <cfRule type="expression" dxfId="201" priority="41">
      <formula>ISERROR(X15)</formula>
    </cfRule>
  </conditionalFormatting>
  <conditionalFormatting sqref="T15">
    <cfRule type="containsText" dxfId="200" priority="42" operator="containsText" text="N/A">
      <formula>NOT(ISERROR(SEARCH(("N/A"),(T15))))</formula>
    </cfRule>
  </conditionalFormatting>
  <conditionalFormatting sqref="V15">
    <cfRule type="containsText" dxfId="199" priority="43" operator="containsText" text="N/A">
      <formula>NOT(ISERROR(SEARCH(("N/A"),(V15))))</formula>
    </cfRule>
  </conditionalFormatting>
  <conditionalFormatting sqref="K15">
    <cfRule type="containsText" dxfId="198" priority="44" operator="containsText" text="N/A">
      <formula>NOT(ISERROR(SEARCH(("N/A"),(K15))))</formula>
    </cfRule>
  </conditionalFormatting>
  <conditionalFormatting sqref="M15">
    <cfRule type="containsText" dxfId="197" priority="45" operator="containsText" text="N/A">
      <formula>NOT(ISERROR(SEARCH(("N/A"),(M15))))</formula>
    </cfRule>
  </conditionalFormatting>
  <conditionalFormatting sqref="U15">
    <cfRule type="containsText" dxfId="196" priority="46" operator="containsText" text="N/A">
      <formula>NOT(ISERROR(SEARCH(("N/A"),(U15))))</formula>
    </cfRule>
  </conditionalFormatting>
  <conditionalFormatting sqref="W15">
    <cfRule type="containsText" dxfId="195" priority="47" operator="containsText" text="N/A">
      <formula>NOT(ISERROR(SEARCH(("N/A"),(W15))))</formula>
    </cfRule>
  </conditionalFormatting>
  <conditionalFormatting sqref="Q16 N16">
    <cfRule type="cellIs" dxfId="194" priority="48" operator="equal">
      <formula>5</formula>
    </cfRule>
  </conditionalFormatting>
  <conditionalFormatting sqref="Q16 N16">
    <cfRule type="cellIs" dxfId="193" priority="49" operator="equal">
      <formula>5</formula>
    </cfRule>
  </conditionalFormatting>
  <conditionalFormatting sqref="Q16 N16">
    <cfRule type="cellIs" dxfId="192" priority="50" operator="between">
      <formula>6</formula>
      <formula>30</formula>
    </cfRule>
  </conditionalFormatting>
  <conditionalFormatting sqref="Q16 N16">
    <cfRule type="cellIs" dxfId="191" priority="51" operator="between">
      <formula>31</formula>
      <formula>60</formula>
    </cfRule>
  </conditionalFormatting>
  <conditionalFormatting sqref="N16">
    <cfRule type="expression" dxfId="190" priority="52">
      <formula>ISERROR(Q16)</formula>
    </cfRule>
  </conditionalFormatting>
  <conditionalFormatting sqref="J16">
    <cfRule type="containsText" dxfId="189" priority="53" operator="containsText" text="N/A">
      <formula>NOT(ISERROR(SEARCH(("N/A"),(J16))))</formula>
    </cfRule>
  </conditionalFormatting>
  <conditionalFormatting sqref="L16">
    <cfRule type="containsText" dxfId="188" priority="54" operator="containsText" text="N/A">
      <formula>NOT(ISERROR(SEARCH(("N/A"),(L16))))</formula>
    </cfRule>
  </conditionalFormatting>
  <conditionalFormatting sqref="Y16:AB16">
    <cfRule type="expression" dxfId="187" priority="55">
      <formula>ISERROR(Y16)</formula>
    </cfRule>
  </conditionalFormatting>
  <conditionalFormatting sqref="X16">
    <cfRule type="cellIs" dxfId="186" priority="56" operator="equal">
      <formula>5</formula>
    </cfRule>
  </conditionalFormatting>
  <conditionalFormatting sqref="X16">
    <cfRule type="cellIs" dxfId="185" priority="57" operator="equal">
      <formula>5</formula>
    </cfRule>
  </conditionalFormatting>
  <conditionalFormatting sqref="X16">
    <cfRule type="cellIs" dxfId="184" priority="58" operator="between">
      <formula>6</formula>
      <formula>30</formula>
    </cfRule>
  </conditionalFormatting>
  <conditionalFormatting sqref="X16">
    <cfRule type="cellIs" dxfId="183" priority="59" operator="between">
      <formula>31</formula>
      <formula>60</formula>
    </cfRule>
  </conditionalFormatting>
  <conditionalFormatting sqref="X16">
    <cfRule type="expression" dxfId="182" priority="60">
      <formula>ISERROR(X16)</formula>
    </cfRule>
  </conditionalFormatting>
  <conditionalFormatting sqref="T16">
    <cfRule type="containsText" dxfId="181" priority="61" operator="containsText" text="N/A">
      <formula>NOT(ISERROR(SEARCH(("N/A"),(T16))))</formula>
    </cfRule>
  </conditionalFormatting>
  <conditionalFormatting sqref="V16">
    <cfRule type="containsText" dxfId="180" priority="62" operator="containsText" text="N/A">
      <formula>NOT(ISERROR(SEARCH(("N/A"),(V16))))</formula>
    </cfRule>
  </conditionalFormatting>
  <conditionalFormatting sqref="K16">
    <cfRule type="containsText" dxfId="179" priority="63" operator="containsText" text="N/A">
      <formula>NOT(ISERROR(SEARCH(("N/A"),(K16))))</formula>
    </cfRule>
  </conditionalFormatting>
  <conditionalFormatting sqref="M16">
    <cfRule type="containsText" dxfId="178" priority="64" operator="containsText" text="N/A">
      <formula>NOT(ISERROR(SEARCH(("N/A"),(M16))))</formula>
    </cfRule>
  </conditionalFormatting>
  <conditionalFormatting sqref="U16">
    <cfRule type="containsText" dxfId="177" priority="65" operator="containsText" text="N/A">
      <formula>NOT(ISERROR(SEARCH(("N/A"),(U16))))</formula>
    </cfRule>
  </conditionalFormatting>
  <conditionalFormatting sqref="W16">
    <cfRule type="containsText" dxfId="176" priority="66" operator="containsText" text="N/A">
      <formula>NOT(ISERROR(SEARCH(("N/A"),(W16))))</formula>
    </cfRule>
  </conditionalFormatting>
  <conditionalFormatting sqref="N17:O17 Q17">
    <cfRule type="cellIs" dxfId="175" priority="67" operator="equal">
      <formula>5</formula>
    </cfRule>
  </conditionalFormatting>
  <conditionalFormatting sqref="N17:O17 Q17">
    <cfRule type="cellIs" dxfId="174" priority="68" operator="equal">
      <formula>5</formula>
    </cfRule>
  </conditionalFormatting>
  <conditionalFormatting sqref="N17:O17 Q17">
    <cfRule type="cellIs" dxfId="173" priority="69" operator="between">
      <formula>6</formula>
      <formula>30</formula>
    </cfRule>
  </conditionalFormatting>
  <conditionalFormatting sqref="N17:O17 Q17">
    <cfRule type="cellIs" dxfId="172" priority="70" operator="between">
      <formula>31</formula>
      <formula>60</formula>
    </cfRule>
  </conditionalFormatting>
  <conditionalFormatting sqref="N17:O17 Q17">
    <cfRule type="expression" dxfId="171" priority="71">
      <formula>ISERROR(N17)</formula>
    </cfRule>
  </conditionalFormatting>
  <conditionalFormatting sqref="J17">
    <cfRule type="containsText" dxfId="170" priority="72" operator="containsText" text="N/A">
      <formula>NOT(ISERROR(SEARCH(("N/A"),(J17))))</formula>
    </cfRule>
  </conditionalFormatting>
  <conditionalFormatting sqref="L17">
    <cfRule type="containsText" dxfId="169" priority="73" operator="containsText" text="N/A">
      <formula>NOT(ISERROR(SEARCH(("N/A"),(L17))))</formula>
    </cfRule>
  </conditionalFormatting>
  <conditionalFormatting sqref="L17">
    <cfRule type="containsText" dxfId="168" priority="74" operator="containsText" text="N/A">
      <formula>NOT(ISERROR(SEARCH(("N/A"),(L17))))</formula>
    </cfRule>
  </conditionalFormatting>
  <conditionalFormatting sqref="Y17:AB17">
    <cfRule type="expression" dxfId="167" priority="75">
      <formula>ISERROR(Y17)</formula>
    </cfRule>
  </conditionalFormatting>
  <conditionalFormatting sqref="T17">
    <cfRule type="containsText" dxfId="166" priority="76" operator="containsText" text="N/A">
      <formula>NOT(ISERROR(SEARCH(("N/A"),(T17))))</formula>
    </cfRule>
  </conditionalFormatting>
  <conditionalFormatting sqref="V17">
    <cfRule type="containsText" dxfId="165" priority="77" operator="containsText" text="N/A">
      <formula>NOT(ISERROR(SEARCH(("N/A"),(V17))))</formula>
    </cfRule>
  </conditionalFormatting>
  <conditionalFormatting sqref="X17">
    <cfRule type="expression" dxfId="164" priority="78">
      <formula>ISERROR(X17)</formula>
    </cfRule>
  </conditionalFormatting>
  <conditionalFormatting sqref="X17">
    <cfRule type="cellIs" dxfId="163" priority="79" operator="between">
      <formula>31</formula>
      <formula>60</formula>
    </cfRule>
  </conditionalFormatting>
  <conditionalFormatting sqref="X17">
    <cfRule type="cellIs" dxfId="162" priority="80" operator="between">
      <formula>6</formula>
      <formula>30</formula>
    </cfRule>
  </conditionalFormatting>
  <conditionalFormatting sqref="X17">
    <cfRule type="cellIs" dxfId="161" priority="81" operator="equal">
      <formula>5</formula>
    </cfRule>
  </conditionalFormatting>
  <conditionalFormatting sqref="K17">
    <cfRule type="containsText" dxfId="160" priority="82" operator="containsText" text="N/A">
      <formula>NOT(ISERROR(SEARCH(("N/A"),(K17))))</formula>
    </cfRule>
  </conditionalFormatting>
  <conditionalFormatting sqref="M17">
    <cfRule type="containsText" dxfId="159" priority="83" operator="containsText" text="N/A">
      <formula>NOT(ISERROR(SEARCH(("N/A"),(M17))))</formula>
    </cfRule>
  </conditionalFormatting>
  <conditionalFormatting sqref="U17">
    <cfRule type="containsText" dxfId="158" priority="84" operator="containsText" text="N/A">
      <formula>NOT(ISERROR(SEARCH(("N/A"),(U17))))</formula>
    </cfRule>
  </conditionalFormatting>
  <conditionalFormatting sqref="W17">
    <cfRule type="containsText" dxfId="157" priority="85" operator="containsText" text="N/A">
      <formula>NOT(ISERROR(SEARCH(("N/A"),(W17))))</formula>
    </cfRule>
  </conditionalFormatting>
  <conditionalFormatting sqref="Q16">
    <cfRule type="expression" dxfId="156" priority="86">
      <formula>ISERROR(U16)</formula>
    </cfRule>
  </conditionalFormatting>
  <conditionalFormatting sqref="R9:S17">
    <cfRule type="cellIs" dxfId="155" priority="9" operator="equal">
      <formula>5</formula>
    </cfRule>
  </conditionalFormatting>
  <conditionalFormatting sqref="R9:S17">
    <cfRule type="cellIs" dxfId="154" priority="10" operator="equal">
      <formula>5</formula>
    </cfRule>
  </conditionalFormatting>
  <conditionalFormatting sqref="R9:S17">
    <cfRule type="cellIs" dxfId="153" priority="11" operator="between">
      <formula>6</formula>
      <formula>30</formula>
    </cfRule>
  </conditionalFormatting>
  <conditionalFormatting sqref="R9:S17">
    <cfRule type="cellIs" dxfId="152" priority="12" operator="between">
      <formula>31</formula>
      <formula>60</formula>
    </cfRule>
  </conditionalFormatting>
  <conditionalFormatting sqref="R9:S17">
    <cfRule type="expression" dxfId="151" priority="13">
      <formula>ISERROR(R9)</formula>
    </cfRule>
  </conditionalFormatting>
  <conditionalFormatting sqref="P9:P17">
    <cfRule type="containsText" dxfId="150" priority="1" operator="containsText" text="FUERTE">
      <formula>NOT(ISERROR(SEARCH("FUERTE",P9)))</formula>
    </cfRule>
    <cfRule type="containsText" dxfId="149" priority="2" operator="containsText" text="MODERADO">
      <formula>NOT(ISERROR(SEARCH("MODERADO",P9)))</formula>
    </cfRule>
    <cfRule type="containsText" dxfId="148" priority="3" operator="containsText" text="DÉBIL">
      <formula>NOT(ISERROR(SEARCH("DÉBIL",P9)))</formula>
    </cfRule>
    <cfRule type="cellIs" dxfId="147" priority="4" operator="equal">
      <formula>5</formula>
    </cfRule>
  </conditionalFormatting>
  <conditionalFormatting sqref="P9:P17">
    <cfRule type="cellIs" dxfId="146" priority="5" operator="equal">
      <formula>5</formula>
    </cfRule>
  </conditionalFormatting>
  <conditionalFormatting sqref="P9:P17">
    <cfRule type="cellIs" dxfId="145" priority="6" operator="between">
      <formula>6</formula>
      <formula>30</formula>
    </cfRule>
  </conditionalFormatting>
  <conditionalFormatting sqref="P9:P17">
    <cfRule type="cellIs" dxfId="144" priority="7" operator="between">
      <formula>31</formula>
      <formula>60</formula>
    </cfRule>
  </conditionalFormatting>
  <conditionalFormatting sqref="P9:P17">
    <cfRule type="expression" dxfId="143" priority="8">
      <formula>ISERROR(P9)</formula>
    </cfRule>
  </conditionalFormatting>
  <dataValidations count="5">
    <dataValidation type="list" allowBlank="1" showErrorMessage="1" sqref="L9:L17 V9:V17">
      <formula1>$AK$8:$AK$11</formula1>
    </dataValidation>
    <dataValidation type="list" allowBlank="1" showErrorMessage="1" sqref="J9:J17 T9:T17">
      <formula1>$AJ$8:$AJ$11</formula1>
    </dataValidation>
    <dataValidation type="list" allowBlank="1" showInputMessage="1" showErrorMessage="1" sqref="R9:R17">
      <formula1>"SI,NO"</formula1>
    </dataValidation>
    <dataValidation type="list" allowBlank="1" showInputMessage="1" showErrorMessage="1" sqref="P9:P17">
      <formula1>"DÉBIL,MODERADO,FUERTE"</formula1>
    </dataValidation>
    <dataValidation type="list" allowBlank="1" showErrorMessage="1" sqref="C9:C17">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7"/>
  <sheetViews>
    <sheetView showGridLines="0" topLeftCell="A6" zoomScale="60" zoomScaleNormal="60" workbookViewId="0">
      <selection activeCell="E9" sqref="E9"/>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style="275" customWidth="1"/>
    <col min="17" max="17" width="61.28515625" customWidth="1"/>
    <col min="18" max="18" width="27.28515625" style="271" customWidth="1"/>
    <col min="19" max="19" width="63.140625" style="271" customWidth="1"/>
    <col min="20" max="21" width="14.85546875" customWidth="1"/>
    <col min="22" max="22" width="18.28515625" customWidth="1"/>
    <col min="23" max="23" width="16.28515625" customWidth="1"/>
    <col min="24" max="24" width="18.140625" customWidth="1"/>
    <col min="25"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122"/>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44284</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94" t="s">
        <v>18</v>
      </c>
      <c r="AD7" s="443"/>
      <c r="AE7" s="443"/>
      <c r="AF7" s="443"/>
      <c r="AG7" s="495"/>
      <c r="AH7" s="461" t="s">
        <v>19</v>
      </c>
      <c r="AI7" s="5"/>
      <c r="AJ7" s="5" t="s">
        <v>20</v>
      </c>
      <c r="AK7" s="5" t="s">
        <v>21</v>
      </c>
      <c r="AL7" s="5"/>
      <c r="AM7" s="5"/>
    </row>
    <row r="8" spans="1:39" ht="202.5" customHeight="1" thickBot="1" x14ac:dyDescent="0.25">
      <c r="A8" s="5"/>
      <c r="B8" s="417"/>
      <c r="C8" s="417"/>
      <c r="D8" s="478"/>
      <c r="E8" s="324" t="s">
        <v>22</v>
      </c>
      <c r="F8" s="324" t="s">
        <v>678</v>
      </c>
      <c r="G8" s="324" t="s">
        <v>23</v>
      </c>
      <c r="H8" s="324" t="s">
        <v>679</v>
      </c>
      <c r="I8" s="324" t="s">
        <v>680</v>
      </c>
      <c r="J8" s="14" t="s">
        <v>24</v>
      </c>
      <c r="K8" s="15" t="s">
        <v>25</v>
      </c>
      <c r="L8" s="16" t="s">
        <v>26</v>
      </c>
      <c r="M8" s="15" t="s">
        <v>27</v>
      </c>
      <c r="N8" s="17" t="s">
        <v>28</v>
      </c>
      <c r="O8" s="348" t="s">
        <v>29</v>
      </c>
      <c r="P8" s="349" t="s">
        <v>666</v>
      </c>
      <c r="Q8" s="349" t="s">
        <v>673</v>
      </c>
      <c r="R8" s="488"/>
      <c r="S8" s="350" t="s">
        <v>642</v>
      </c>
      <c r="T8" s="19" t="s">
        <v>24</v>
      </c>
      <c r="U8" s="15" t="s">
        <v>25</v>
      </c>
      <c r="V8" s="15" t="s">
        <v>26</v>
      </c>
      <c r="W8" s="15" t="s">
        <v>27</v>
      </c>
      <c r="X8" s="20" t="s">
        <v>30</v>
      </c>
      <c r="Y8" s="21" t="s">
        <v>31</v>
      </c>
      <c r="Z8" s="22" t="s">
        <v>32</v>
      </c>
      <c r="AA8" s="22" t="s">
        <v>33</v>
      </c>
      <c r="AB8" s="23" t="s">
        <v>34</v>
      </c>
      <c r="AC8" s="24" t="s">
        <v>35</v>
      </c>
      <c r="AD8" s="298" t="s">
        <v>36</v>
      </c>
      <c r="AE8" s="299" t="s">
        <v>37</v>
      </c>
      <c r="AF8" s="298" t="s">
        <v>38</v>
      </c>
      <c r="AG8" s="300" t="s">
        <v>39</v>
      </c>
      <c r="AH8" s="442"/>
      <c r="AI8" s="5"/>
      <c r="AJ8" s="28" t="s">
        <v>40</v>
      </c>
      <c r="AK8" s="28" t="s">
        <v>40</v>
      </c>
      <c r="AL8" s="5" t="s">
        <v>41</v>
      </c>
      <c r="AM8" s="5" t="s">
        <v>42</v>
      </c>
    </row>
    <row r="9" spans="1:39" ht="186.75" customHeight="1" x14ac:dyDescent="0.2">
      <c r="A9" s="5"/>
      <c r="B9" s="437" t="s">
        <v>396</v>
      </c>
      <c r="C9" s="29" t="s">
        <v>979</v>
      </c>
      <c r="D9" s="88" t="s">
        <v>397</v>
      </c>
      <c r="E9" s="31" t="s">
        <v>980</v>
      </c>
      <c r="F9" s="41" t="s">
        <v>398</v>
      </c>
      <c r="G9" s="174" t="s">
        <v>399</v>
      </c>
      <c r="H9" s="41" t="s">
        <v>400</v>
      </c>
      <c r="I9" s="41" t="s">
        <v>401</v>
      </c>
      <c r="J9" s="33">
        <v>3</v>
      </c>
      <c r="K9" s="33" t="str">
        <f t="shared" ref="K9:K14" si="0">IF(J9=3,"ALTO",IF(J9=2,"MEDIO",IF(J9="N/A","N/A","BAJO")))</f>
        <v>ALTO</v>
      </c>
      <c r="L9" s="33">
        <v>20</v>
      </c>
      <c r="M9" s="33" t="str">
        <f t="shared" ref="M9:M14" si="1">IF(L9=20,"ALTO",IF(L9=10,"MEDIO",IF(L9="N/A","N/A","BAJO")))</f>
        <v>ALTO</v>
      </c>
      <c r="N9" s="34">
        <f t="shared" ref="N9:N14" si="2">J9*L9</f>
        <v>60</v>
      </c>
      <c r="O9" s="36" t="s">
        <v>882</v>
      </c>
      <c r="P9" s="307" t="s">
        <v>659</v>
      </c>
      <c r="Q9" s="287" t="s">
        <v>883</v>
      </c>
      <c r="R9" s="325" t="s">
        <v>685</v>
      </c>
      <c r="S9" s="36" t="s">
        <v>884</v>
      </c>
      <c r="T9" s="33">
        <v>2</v>
      </c>
      <c r="U9" s="33" t="str">
        <f t="shared" ref="U9:U14" si="3">IF(T9=3,"ALTO",IF(T9=2,"MEDIO",IF(T9="N/A","N/A","BAJO")))</f>
        <v>MEDIO</v>
      </c>
      <c r="V9" s="33">
        <v>20</v>
      </c>
      <c r="W9" s="33" t="str">
        <f t="shared" ref="W9:W14" si="4">IF(V9=20,"ALTO",IF(V9=10,"MEDIO",IF(V9="N/A","N/A","BAJO")))</f>
        <v>ALTO</v>
      </c>
      <c r="X9" s="34">
        <f t="shared" ref="X9:X14" si="5">T9*V9</f>
        <v>40</v>
      </c>
      <c r="Y9" s="37"/>
      <c r="Z9" s="37" t="s">
        <v>52</v>
      </c>
      <c r="AA9" s="37"/>
      <c r="AB9" s="37"/>
      <c r="AC9" s="38" t="s">
        <v>885</v>
      </c>
      <c r="AD9" s="39" t="s">
        <v>886</v>
      </c>
      <c r="AE9" s="39" t="s">
        <v>887</v>
      </c>
      <c r="AF9" s="175" t="s">
        <v>403</v>
      </c>
      <c r="AG9" s="41" t="s">
        <v>888</v>
      </c>
      <c r="AH9" s="440">
        <v>44284</v>
      </c>
      <c r="AI9" s="5"/>
      <c r="AJ9" s="5">
        <v>1</v>
      </c>
      <c r="AK9" s="5">
        <v>5</v>
      </c>
      <c r="AL9" s="5" t="s">
        <v>57</v>
      </c>
      <c r="AM9" s="5" t="s">
        <v>58</v>
      </c>
    </row>
    <row r="10" spans="1:39" ht="199.5" customHeight="1" x14ac:dyDescent="0.2">
      <c r="A10" s="5"/>
      <c r="B10" s="438"/>
      <c r="C10" s="42" t="s">
        <v>979</v>
      </c>
      <c r="D10" s="43" t="s">
        <v>404</v>
      </c>
      <c r="E10" s="44" t="s">
        <v>405</v>
      </c>
      <c r="F10" s="46" t="s">
        <v>406</v>
      </c>
      <c r="G10" s="46" t="s">
        <v>407</v>
      </c>
      <c r="H10" s="92" t="s">
        <v>408</v>
      </c>
      <c r="I10" s="46" t="s">
        <v>889</v>
      </c>
      <c r="J10" s="30">
        <v>2</v>
      </c>
      <c r="K10" s="43" t="str">
        <f t="shared" si="0"/>
        <v>MEDIO</v>
      </c>
      <c r="L10" s="43">
        <v>20</v>
      </c>
      <c r="M10" s="43" t="str">
        <f t="shared" si="1"/>
        <v>ALTO</v>
      </c>
      <c r="N10" s="47">
        <f t="shared" si="2"/>
        <v>40</v>
      </c>
      <c r="O10" s="306" t="s">
        <v>891</v>
      </c>
      <c r="P10" s="304" t="s">
        <v>660</v>
      </c>
      <c r="Q10" s="288" t="s">
        <v>409</v>
      </c>
      <c r="R10" s="292" t="s">
        <v>685</v>
      </c>
      <c r="S10" s="162" t="s">
        <v>890</v>
      </c>
      <c r="T10" s="30">
        <v>1</v>
      </c>
      <c r="U10" s="30" t="str">
        <f t="shared" si="3"/>
        <v>BAJO</v>
      </c>
      <c r="V10" s="30">
        <v>20</v>
      </c>
      <c r="W10" s="30" t="str">
        <f t="shared" si="4"/>
        <v>ALTO</v>
      </c>
      <c r="X10" s="47">
        <f t="shared" si="5"/>
        <v>20</v>
      </c>
      <c r="Y10" s="49"/>
      <c r="Z10" s="49" t="s">
        <v>52</v>
      </c>
      <c r="AA10" s="49"/>
      <c r="AB10" s="49"/>
      <c r="AC10" s="56" t="s">
        <v>892</v>
      </c>
      <c r="AD10" s="92" t="s">
        <v>893</v>
      </c>
      <c r="AE10" s="92" t="s">
        <v>410</v>
      </c>
      <c r="AF10" s="137" t="s">
        <v>403</v>
      </c>
      <c r="AG10" s="92" t="s">
        <v>894</v>
      </c>
      <c r="AH10" s="480"/>
      <c r="AI10" s="5"/>
      <c r="AJ10" s="5">
        <v>2</v>
      </c>
      <c r="AK10" s="5">
        <v>10</v>
      </c>
      <c r="AL10" s="5"/>
      <c r="AM10" s="5" t="s">
        <v>69</v>
      </c>
    </row>
    <row r="11" spans="1:39" ht="201.75" customHeight="1" x14ac:dyDescent="0.2">
      <c r="A11" s="5"/>
      <c r="B11" s="438"/>
      <c r="C11" s="42" t="s">
        <v>979</v>
      </c>
      <c r="D11" s="43" t="s">
        <v>69</v>
      </c>
      <c r="E11" s="44" t="s">
        <v>411</v>
      </c>
      <c r="F11" s="46" t="s">
        <v>412</v>
      </c>
      <c r="G11" s="46" t="s">
        <v>413</v>
      </c>
      <c r="H11" s="46" t="s">
        <v>414</v>
      </c>
      <c r="I11" s="46" t="s">
        <v>415</v>
      </c>
      <c r="J11" s="30">
        <v>3</v>
      </c>
      <c r="K11" s="43" t="str">
        <f t="shared" si="0"/>
        <v>ALTO</v>
      </c>
      <c r="L11" s="43">
        <v>20</v>
      </c>
      <c r="M11" s="43" t="str">
        <f t="shared" si="1"/>
        <v>ALTO</v>
      </c>
      <c r="N11" s="47">
        <f t="shared" si="2"/>
        <v>60</v>
      </c>
      <c r="O11" s="306" t="s">
        <v>895</v>
      </c>
      <c r="P11" s="304" t="s">
        <v>660</v>
      </c>
      <c r="Q11" s="288" t="s">
        <v>416</v>
      </c>
      <c r="R11" s="292" t="s">
        <v>685</v>
      </c>
      <c r="S11" s="162" t="s">
        <v>890</v>
      </c>
      <c r="T11" s="30">
        <v>2</v>
      </c>
      <c r="U11" s="30" t="str">
        <f t="shared" si="3"/>
        <v>MEDIO</v>
      </c>
      <c r="V11" s="30">
        <v>10</v>
      </c>
      <c r="W11" s="30" t="str">
        <f t="shared" si="4"/>
        <v>MEDIO</v>
      </c>
      <c r="X11" s="47">
        <f t="shared" si="5"/>
        <v>20</v>
      </c>
      <c r="Y11" s="49"/>
      <c r="Z11" s="49" t="s">
        <v>52</v>
      </c>
      <c r="AA11" s="49"/>
      <c r="AB11" s="49"/>
      <c r="AC11" s="56" t="s">
        <v>417</v>
      </c>
      <c r="AD11" s="56" t="s">
        <v>896</v>
      </c>
      <c r="AE11" s="326" t="s">
        <v>418</v>
      </c>
      <c r="AF11" s="176" t="s">
        <v>419</v>
      </c>
      <c r="AG11" s="92" t="s">
        <v>888</v>
      </c>
      <c r="AH11" s="480"/>
      <c r="AI11" s="5"/>
      <c r="AJ11" s="5">
        <v>3</v>
      </c>
      <c r="AK11" s="5">
        <v>20</v>
      </c>
      <c r="AL11" s="5"/>
      <c r="AM11" s="5" t="s">
        <v>79</v>
      </c>
    </row>
    <row r="12" spans="1:39" ht="156" customHeight="1" x14ac:dyDescent="0.2">
      <c r="A12" s="5"/>
      <c r="B12" s="438"/>
      <c r="C12" s="327" t="s">
        <v>979</v>
      </c>
      <c r="D12" s="58" t="s">
        <v>115</v>
      </c>
      <c r="E12" s="44" t="s">
        <v>420</v>
      </c>
      <c r="F12" s="106" t="s">
        <v>421</v>
      </c>
      <c r="G12" s="147" t="s">
        <v>422</v>
      </c>
      <c r="H12" s="106" t="s">
        <v>337</v>
      </c>
      <c r="I12" s="106" t="s">
        <v>338</v>
      </c>
      <c r="J12" s="30">
        <v>3</v>
      </c>
      <c r="K12" s="43" t="str">
        <f t="shared" si="0"/>
        <v>ALTO</v>
      </c>
      <c r="L12" s="58">
        <v>10</v>
      </c>
      <c r="M12" s="43" t="str">
        <f t="shared" si="1"/>
        <v>MEDIO</v>
      </c>
      <c r="N12" s="47">
        <f t="shared" si="2"/>
        <v>30</v>
      </c>
      <c r="O12" s="93" t="s">
        <v>901</v>
      </c>
      <c r="P12" s="304" t="s">
        <v>660</v>
      </c>
      <c r="Q12" s="289" t="s">
        <v>897</v>
      </c>
      <c r="R12" s="293" t="s">
        <v>685</v>
      </c>
      <c r="S12" s="162" t="s">
        <v>890</v>
      </c>
      <c r="T12" s="43">
        <v>2</v>
      </c>
      <c r="U12" s="30" t="str">
        <f t="shared" si="3"/>
        <v>MEDIO</v>
      </c>
      <c r="V12" s="30">
        <v>10</v>
      </c>
      <c r="W12" s="30" t="str">
        <f t="shared" si="4"/>
        <v>MEDIO</v>
      </c>
      <c r="X12" s="47">
        <f t="shared" si="5"/>
        <v>20</v>
      </c>
      <c r="Y12" s="61" t="s">
        <v>52</v>
      </c>
      <c r="Z12" s="61"/>
      <c r="AA12" s="61"/>
      <c r="AB12" s="61"/>
      <c r="AC12" s="151" t="s">
        <v>423</v>
      </c>
      <c r="AD12" s="149" t="s">
        <v>898</v>
      </c>
      <c r="AE12" s="149" t="s">
        <v>424</v>
      </c>
      <c r="AF12" s="176" t="s">
        <v>419</v>
      </c>
      <c r="AG12" s="112" t="s">
        <v>899</v>
      </c>
      <c r="AH12" s="480"/>
      <c r="AI12" s="5"/>
      <c r="AJ12" s="5"/>
      <c r="AK12" s="5"/>
      <c r="AL12" s="5"/>
      <c r="AM12" s="5" t="s">
        <v>89</v>
      </c>
    </row>
    <row r="13" spans="1:39" ht="143.25" customHeight="1" x14ac:dyDescent="0.2">
      <c r="A13" s="5"/>
      <c r="B13" s="438"/>
      <c r="C13" s="327" t="s">
        <v>979</v>
      </c>
      <c r="D13" s="58" t="s">
        <v>44</v>
      </c>
      <c r="E13" s="328" t="s">
        <v>425</v>
      </c>
      <c r="F13" s="110" t="s">
        <v>426</v>
      </c>
      <c r="G13" s="110" t="s">
        <v>427</v>
      </c>
      <c r="H13" s="110" t="s">
        <v>428</v>
      </c>
      <c r="I13" s="110" t="s">
        <v>300</v>
      </c>
      <c r="J13" s="30">
        <v>2</v>
      </c>
      <c r="K13" s="43" t="str">
        <f t="shared" si="0"/>
        <v>MEDIO</v>
      </c>
      <c r="L13" s="58">
        <v>20</v>
      </c>
      <c r="M13" s="43" t="str">
        <f t="shared" si="1"/>
        <v>ALTO</v>
      </c>
      <c r="N13" s="47">
        <f t="shared" si="2"/>
        <v>40</v>
      </c>
      <c r="O13" s="93" t="s">
        <v>900</v>
      </c>
      <c r="P13" s="304" t="s">
        <v>660</v>
      </c>
      <c r="Q13" s="289" t="s">
        <v>429</v>
      </c>
      <c r="R13" s="293" t="s">
        <v>685</v>
      </c>
      <c r="S13" s="162" t="s">
        <v>890</v>
      </c>
      <c r="T13" s="43">
        <v>1</v>
      </c>
      <c r="U13" s="30" t="str">
        <f t="shared" si="3"/>
        <v>BAJO</v>
      </c>
      <c r="V13" s="30">
        <v>10</v>
      </c>
      <c r="W13" s="30" t="str">
        <f t="shared" si="4"/>
        <v>MEDIO</v>
      </c>
      <c r="X13" s="47">
        <f t="shared" si="5"/>
        <v>10</v>
      </c>
      <c r="Y13" s="61" t="s">
        <v>52</v>
      </c>
      <c r="Z13" s="61"/>
      <c r="AA13" s="61"/>
      <c r="AB13" s="61"/>
      <c r="AC13" s="171" t="s">
        <v>902</v>
      </c>
      <c r="AD13" s="171" t="s">
        <v>355</v>
      </c>
      <c r="AE13" s="167" t="s">
        <v>396</v>
      </c>
      <c r="AF13" s="167" t="s">
        <v>903</v>
      </c>
      <c r="AG13" s="112" t="s">
        <v>904</v>
      </c>
      <c r="AH13" s="480"/>
      <c r="AI13" s="5"/>
      <c r="AJ13" s="5"/>
      <c r="AK13" s="5"/>
      <c r="AL13" s="5"/>
      <c r="AM13" s="5" t="s">
        <v>111</v>
      </c>
    </row>
    <row r="14" spans="1:39" ht="192" customHeight="1" thickBot="1" x14ac:dyDescent="0.25">
      <c r="A14" s="5"/>
      <c r="B14" s="492"/>
      <c r="C14" s="351" t="s">
        <v>979</v>
      </c>
      <c r="D14" s="329" t="s">
        <v>115</v>
      </c>
      <c r="E14" s="330" t="s">
        <v>116</v>
      </c>
      <c r="F14" s="331" t="s">
        <v>117</v>
      </c>
      <c r="G14" s="331" t="s">
        <v>118</v>
      </c>
      <c r="H14" s="331" t="s">
        <v>119</v>
      </c>
      <c r="I14" s="331" t="s">
        <v>905</v>
      </c>
      <c r="J14" s="332">
        <v>2</v>
      </c>
      <c r="K14" s="329" t="str">
        <f t="shared" si="0"/>
        <v>MEDIO</v>
      </c>
      <c r="L14" s="329">
        <v>20</v>
      </c>
      <c r="M14" s="329" t="str">
        <f t="shared" si="1"/>
        <v>ALTO</v>
      </c>
      <c r="N14" s="333">
        <f t="shared" si="2"/>
        <v>40</v>
      </c>
      <c r="O14" s="286" t="s">
        <v>121</v>
      </c>
      <c r="P14" s="316" t="s">
        <v>660</v>
      </c>
      <c r="Q14" s="334" t="s">
        <v>122</v>
      </c>
      <c r="R14" s="294" t="s">
        <v>685</v>
      </c>
      <c r="S14" s="286" t="s">
        <v>890</v>
      </c>
      <c r="T14" s="332">
        <v>1</v>
      </c>
      <c r="U14" s="329" t="str">
        <f t="shared" si="3"/>
        <v>BAJO</v>
      </c>
      <c r="V14" s="332">
        <v>20</v>
      </c>
      <c r="W14" s="329" t="str">
        <f t="shared" si="4"/>
        <v>ALTO</v>
      </c>
      <c r="X14" s="333">
        <f t="shared" si="5"/>
        <v>20</v>
      </c>
      <c r="Y14" s="335"/>
      <c r="Z14" s="335" t="s">
        <v>52</v>
      </c>
      <c r="AA14" s="335"/>
      <c r="AB14" s="335"/>
      <c r="AC14" s="336" t="s">
        <v>430</v>
      </c>
      <c r="AD14" s="337" t="s">
        <v>98</v>
      </c>
      <c r="AE14" s="337" t="s">
        <v>402</v>
      </c>
      <c r="AF14" s="338" t="s">
        <v>403</v>
      </c>
      <c r="AG14" s="336" t="s">
        <v>906</v>
      </c>
      <c r="AH14" s="493"/>
      <c r="AI14" s="5"/>
      <c r="AJ14" s="5"/>
      <c r="AK14" s="5"/>
      <c r="AL14" s="5"/>
      <c r="AM14" s="5"/>
    </row>
    <row r="15" spans="1:39" ht="31.5" customHeight="1" thickBot="1" x14ac:dyDescent="0.25">
      <c r="A15" s="5"/>
      <c r="B15" s="1"/>
      <c r="C15" s="1"/>
      <c r="D15" s="1"/>
      <c r="E15" s="1"/>
      <c r="F15" s="1"/>
      <c r="G15" s="1"/>
      <c r="H15" s="1"/>
      <c r="I15" s="1"/>
      <c r="J15" s="1"/>
      <c r="K15" s="1"/>
      <c r="L15" s="1"/>
      <c r="M15" s="1"/>
      <c r="N15" s="73">
        <f>AVERAGE(N9:N14)</f>
        <v>45</v>
      </c>
      <c r="O15" s="1"/>
      <c r="P15" s="1"/>
      <c r="Q15" s="1"/>
      <c r="R15" s="1"/>
      <c r="S15" s="1"/>
      <c r="T15" s="1"/>
      <c r="U15" s="1"/>
      <c r="V15" s="1"/>
      <c r="W15" s="1"/>
      <c r="X15" s="73">
        <f>AVERAGE(X9:X14)</f>
        <v>21.666666666666668</v>
      </c>
      <c r="Y15" s="1"/>
      <c r="Z15" s="1"/>
      <c r="AA15" s="1"/>
      <c r="AB15" s="1"/>
      <c r="AC15" s="1"/>
      <c r="AD15" s="1"/>
      <c r="AE15" s="1"/>
      <c r="AF15" s="1"/>
      <c r="AG15" s="74"/>
      <c r="AH15" s="75"/>
      <c r="AI15" s="5"/>
      <c r="AJ15" s="5"/>
      <c r="AK15" s="5"/>
      <c r="AL15" s="5"/>
      <c r="AM15" s="5"/>
    </row>
    <row r="16" spans="1:39" ht="129" customHeight="1" thickBot="1" x14ac:dyDescent="0.25">
      <c r="A16" s="5"/>
      <c r="B16" s="1"/>
      <c r="C16" s="1"/>
      <c r="D16" s="1"/>
      <c r="E16" s="1"/>
      <c r="F16" s="76"/>
      <c r="G16" s="76"/>
      <c r="H16" s="395" t="s">
        <v>681</v>
      </c>
      <c r="I16" s="396"/>
      <c r="J16" s="396"/>
      <c r="K16" s="397"/>
      <c r="L16" s="1"/>
      <c r="M16" s="472" t="s">
        <v>125</v>
      </c>
      <c r="N16" s="473"/>
      <c r="O16" s="473"/>
      <c r="P16" s="473"/>
      <c r="Q16" s="474"/>
      <c r="R16" s="272"/>
      <c r="S16" s="272"/>
      <c r="T16" s="5"/>
      <c r="U16" s="1"/>
      <c r="V16" s="1"/>
      <c r="W16" s="1"/>
      <c r="X16" s="1"/>
      <c r="Y16" s="1"/>
      <c r="Z16" s="1"/>
      <c r="AA16" s="1"/>
      <c r="AB16" s="1"/>
      <c r="AC16" s="1"/>
      <c r="AD16" s="1"/>
      <c r="AE16" s="1"/>
      <c r="AF16" s="1"/>
      <c r="AG16" s="1"/>
      <c r="AH16" s="1"/>
      <c r="AI16" s="5"/>
      <c r="AJ16" s="5"/>
      <c r="AK16" s="5"/>
      <c r="AL16" s="5"/>
      <c r="AM16" s="5"/>
    </row>
    <row r="17" spans="1:39" ht="46.5" customHeight="1" x14ac:dyDescent="0.2">
      <c r="A17" s="5"/>
      <c r="B17" s="1"/>
      <c r="C17" s="1"/>
      <c r="D17" s="1"/>
      <c r="E17" s="1"/>
      <c r="F17" s="381"/>
      <c r="G17" s="382"/>
      <c r="H17" s="383" t="s">
        <v>126</v>
      </c>
      <c r="I17" s="384"/>
      <c r="J17" s="77">
        <f>COUNTIF(X9:X14,"=5")</f>
        <v>0</v>
      </c>
      <c r="K17" s="78">
        <f>J17*100%/J20</f>
        <v>0</v>
      </c>
      <c r="L17" s="1"/>
      <c r="M17" s="475" t="s">
        <v>127</v>
      </c>
      <c r="N17" s="402"/>
      <c r="O17" s="403" t="s">
        <v>128</v>
      </c>
      <c r="P17" s="476"/>
      <c r="Q17" s="397"/>
      <c r="R17" s="272"/>
      <c r="S17" s="272"/>
      <c r="T17" s="79"/>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381"/>
      <c r="G18" s="382"/>
      <c r="H18" s="383" t="s">
        <v>129</v>
      </c>
      <c r="I18" s="384"/>
      <c r="J18" s="77">
        <f>COUNTIFS(X9:X14,"&gt;=6",X9:X14,"&lt;=30")</f>
        <v>5</v>
      </c>
      <c r="K18" s="78">
        <f>J18*100%/J20</f>
        <v>0.83333333333333337</v>
      </c>
      <c r="L18" s="1"/>
      <c r="M18" s="462" t="s">
        <v>130</v>
      </c>
      <c r="N18" s="384"/>
      <c r="O18" s="463" t="s">
        <v>131</v>
      </c>
      <c r="P18" s="464"/>
      <c r="Q18" s="465"/>
      <c r="R18" s="272"/>
      <c r="S18" s="272"/>
      <c r="T18" s="7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132</v>
      </c>
      <c r="I19" s="384"/>
      <c r="J19" s="77">
        <f>COUNTIFS(X9:X14,"&gt;=40",X9:X14,"&lt;=60")</f>
        <v>1</v>
      </c>
      <c r="K19" s="78">
        <f>J19*100%/J20</f>
        <v>0.16666666666666666</v>
      </c>
      <c r="L19" s="1"/>
      <c r="M19" s="466" t="s">
        <v>133</v>
      </c>
      <c r="N19" s="467"/>
      <c r="O19" s="468" t="s">
        <v>134</v>
      </c>
      <c r="P19" s="469"/>
      <c r="Q19" s="470"/>
      <c r="R19" s="272"/>
      <c r="S19" s="272"/>
      <c r="T19" s="79"/>
      <c r="U19" s="1"/>
      <c r="V19" s="1"/>
      <c r="W19" s="1"/>
      <c r="X19" s="1"/>
      <c r="Y19" s="1"/>
      <c r="Z19" s="1"/>
      <c r="AA19" s="1"/>
      <c r="AB19" s="1"/>
      <c r="AC19" s="1"/>
      <c r="AD19" s="1"/>
      <c r="AE19" s="1"/>
      <c r="AF19" s="1"/>
      <c r="AG19" s="1"/>
      <c r="AH19" s="1"/>
      <c r="AI19" s="5"/>
      <c r="AJ19" s="5"/>
      <c r="AK19" s="5"/>
      <c r="AL19" s="5"/>
      <c r="AM19" s="5"/>
    </row>
    <row r="20" spans="1:39" ht="46.5" customHeight="1" thickBot="1" x14ac:dyDescent="0.25">
      <c r="A20" s="5"/>
      <c r="B20" s="1"/>
      <c r="C20" s="1"/>
      <c r="D20" s="1"/>
      <c r="E20" s="1"/>
      <c r="F20" s="393"/>
      <c r="G20" s="382"/>
      <c r="H20" s="471" t="s">
        <v>135</v>
      </c>
      <c r="I20" s="467"/>
      <c r="J20" s="98">
        <f>+J17+J19+J18</f>
        <v>6</v>
      </c>
      <c r="K20" s="80">
        <f>K17+K18+K19</f>
        <v>1</v>
      </c>
      <c r="L20" s="1"/>
      <c r="M20" s="1"/>
      <c r="N20" s="1"/>
      <c r="O20" s="1"/>
      <c r="P20" s="1"/>
      <c r="Q20" s="1"/>
      <c r="R20" s="1"/>
      <c r="S20" s="1"/>
      <c r="T20" s="1"/>
      <c r="U20" s="1"/>
      <c r="V20" s="1"/>
      <c r="W20" s="1"/>
      <c r="X20" s="1"/>
      <c r="Y20" s="1"/>
      <c r="Z20" s="1"/>
      <c r="AA20" s="1"/>
      <c r="AB20" s="1"/>
      <c r="AC20" s="1"/>
      <c r="AD20" s="1"/>
      <c r="AE20" s="1"/>
      <c r="AF20" s="1"/>
      <c r="AG20" s="1"/>
      <c r="AH20" s="1"/>
      <c r="AI20" s="5"/>
      <c r="AJ20" s="5"/>
      <c r="AK20" s="5"/>
      <c r="AL20" s="5"/>
      <c r="AM20" s="5"/>
    </row>
    <row r="21" spans="1:39" ht="15.75" customHeight="1" x14ac:dyDescent="0.2"/>
    <row r="22" spans="1:39" ht="15.75" customHeight="1" x14ac:dyDescent="0.2"/>
    <row r="23" spans="1:39" ht="15.75" customHeight="1" x14ac:dyDescent="0.2"/>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autoFilter ref="B8:AF14"/>
  <mergeCells count="44">
    <mergeCell ref="B9:B14"/>
    <mergeCell ref="AH9:AH14"/>
    <mergeCell ref="B4:F4"/>
    <mergeCell ref="B6:I6"/>
    <mergeCell ref="J6:N7"/>
    <mergeCell ref="T6:X7"/>
    <mergeCell ref="O7:Q7"/>
    <mergeCell ref="G4:N4"/>
    <mergeCell ref="Y6:AH6"/>
    <mergeCell ref="Y7:AB7"/>
    <mergeCell ref="O4:R4"/>
    <mergeCell ref="S4:AB4"/>
    <mergeCell ref="AC7:AG7"/>
    <mergeCell ref="AH7:AH8"/>
    <mergeCell ref="B7:B8"/>
    <mergeCell ref="B2:AH2"/>
    <mergeCell ref="B3:F3"/>
    <mergeCell ref="G3:N3"/>
    <mergeCell ref="O6:S6"/>
    <mergeCell ref="R7:R8"/>
    <mergeCell ref="C7:C8"/>
    <mergeCell ref="D7:D8"/>
    <mergeCell ref="O3:R3"/>
    <mergeCell ref="S3:AB3"/>
    <mergeCell ref="AC3:AH3"/>
    <mergeCell ref="AC4:AH4"/>
    <mergeCell ref="B5:D5"/>
    <mergeCell ref="E5:AH5"/>
    <mergeCell ref="M19:N19"/>
    <mergeCell ref="O19:Q19"/>
    <mergeCell ref="F20:G20"/>
    <mergeCell ref="H20:I20"/>
    <mergeCell ref="F19:G19"/>
    <mergeCell ref="H19:I19"/>
    <mergeCell ref="F17:G17"/>
    <mergeCell ref="F18:G18"/>
    <mergeCell ref="H18:I18"/>
    <mergeCell ref="M18:N18"/>
    <mergeCell ref="O18:Q18"/>
    <mergeCell ref="H16:K16"/>
    <mergeCell ref="M16:Q16"/>
    <mergeCell ref="H17:I17"/>
    <mergeCell ref="M17:N17"/>
    <mergeCell ref="O17:Q17"/>
  </mergeCells>
  <conditionalFormatting sqref="N9:O13 Q9:Q13 X9:X14 R9:S14">
    <cfRule type="cellIs" dxfId="142" priority="14" operator="equal">
      <formula>5</formula>
    </cfRule>
  </conditionalFormatting>
  <conditionalFormatting sqref="N9:O13 X9:X13 Q9:Q13 R9:S14 P9:P14">
    <cfRule type="cellIs" dxfId="141" priority="15" operator="equal">
      <formula>5</formula>
    </cfRule>
  </conditionalFormatting>
  <conditionalFormatting sqref="N9:O13 Q9:Q13 X9:X14 R9:S14 P9:P14">
    <cfRule type="cellIs" dxfId="140" priority="16" operator="between">
      <formula>6</formula>
      <formula>30</formula>
    </cfRule>
  </conditionalFormatting>
  <conditionalFormatting sqref="N9:O13 Q9:Q13 X9:X14 R9:S14 P9:P14">
    <cfRule type="cellIs" dxfId="139" priority="17" operator="between">
      <formula>31</formula>
      <formula>60</formula>
    </cfRule>
  </conditionalFormatting>
  <conditionalFormatting sqref="N9:O13 Q9:Q13 X9:AB14 R9:S14 P9:P14">
    <cfRule type="expression" dxfId="138" priority="18">
      <formula>ISERROR(N9)</formula>
    </cfRule>
  </conditionalFormatting>
  <conditionalFormatting sqref="J9:J13 L9:L13 T9:T13 V9:V13 J14:M14 T14:W14">
    <cfRule type="containsText" dxfId="137" priority="19" operator="containsText" text="N/A">
      <formula>NOT(ISERROR(SEARCH(("N/A"),(J9))))</formula>
    </cfRule>
  </conditionalFormatting>
  <conditionalFormatting sqref="M18 O18:P18">
    <cfRule type="cellIs" dxfId="136" priority="20" operator="equal">
      <formula>5</formula>
    </cfRule>
  </conditionalFormatting>
  <conditionalFormatting sqref="M18 O18:P18">
    <cfRule type="cellIs" dxfId="135" priority="21" operator="equal">
      <formula>5</formula>
    </cfRule>
  </conditionalFormatting>
  <conditionalFormatting sqref="M18 O18:P18">
    <cfRule type="cellIs" dxfId="134" priority="22" operator="between">
      <formula>6</formula>
      <formula>30</formula>
    </cfRule>
  </conditionalFormatting>
  <conditionalFormatting sqref="M18 O18:P18">
    <cfRule type="cellIs" dxfId="133" priority="23" operator="between">
      <formula>31</formula>
      <formula>60</formula>
    </cfRule>
  </conditionalFormatting>
  <conditionalFormatting sqref="M18 O18:P18">
    <cfRule type="expression" dxfId="132" priority="24">
      <formula>ISERROR(M18)</formula>
    </cfRule>
  </conditionalFormatting>
  <conditionalFormatting sqref="K9:K13">
    <cfRule type="containsText" dxfId="131" priority="25" operator="containsText" text="N/A">
      <formula>NOT(ISERROR(SEARCH(("N/A"),(K9))))</formula>
    </cfRule>
  </conditionalFormatting>
  <conditionalFormatting sqref="M9:M13">
    <cfRule type="containsText" dxfId="130" priority="26" operator="containsText" text="N/A">
      <formula>NOT(ISERROR(SEARCH(("N/A"),(M9))))</formula>
    </cfRule>
  </conditionalFormatting>
  <conditionalFormatting sqref="U9:U13">
    <cfRule type="containsText" dxfId="129" priority="27" operator="containsText" text="N/A">
      <formula>NOT(ISERROR(SEARCH(("N/A"),(U9))))</formula>
    </cfRule>
  </conditionalFormatting>
  <conditionalFormatting sqref="W9:W13">
    <cfRule type="containsText" dxfId="128" priority="28" operator="containsText" text="N/A">
      <formula>NOT(ISERROR(SEARCH(("N/A"),(W9))))</formula>
    </cfRule>
  </conditionalFormatting>
  <conditionalFormatting sqref="N14">
    <cfRule type="cellIs" dxfId="127" priority="29" operator="equal">
      <formula>5</formula>
    </cfRule>
  </conditionalFormatting>
  <conditionalFormatting sqref="N14">
    <cfRule type="cellIs" dxfId="126" priority="30" operator="equal">
      <formula>5</formula>
    </cfRule>
  </conditionalFormatting>
  <conditionalFormatting sqref="N14">
    <cfRule type="cellIs" dxfId="125" priority="31" operator="between">
      <formula>6</formula>
      <formula>30</formula>
    </cfRule>
  </conditionalFormatting>
  <conditionalFormatting sqref="N14">
    <cfRule type="cellIs" dxfId="124" priority="32" operator="between">
      <formula>31</formula>
      <formula>60</formula>
    </cfRule>
  </conditionalFormatting>
  <conditionalFormatting sqref="N14">
    <cfRule type="expression" dxfId="123" priority="33">
      <formula>ISERROR(N14)</formula>
    </cfRule>
  </conditionalFormatting>
  <conditionalFormatting sqref="O14 Q14">
    <cfRule type="cellIs" dxfId="122" priority="67" operator="equal">
      <formula>5</formula>
    </cfRule>
  </conditionalFormatting>
  <conditionalFormatting sqref="O14 Q14">
    <cfRule type="cellIs" dxfId="121" priority="68" operator="equal">
      <formula>5</formula>
    </cfRule>
  </conditionalFormatting>
  <conditionalFormatting sqref="O14 Q14">
    <cfRule type="cellIs" dxfId="120" priority="69" operator="between">
      <formula>6</formula>
      <formula>30</formula>
    </cfRule>
  </conditionalFormatting>
  <conditionalFormatting sqref="O14 Q14">
    <cfRule type="cellIs" dxfId="119" priority="70" operator="between">
      <formula>31</formula>
      <formula>60</formula>
    </cfRule>
  </conditionalFormatting>
  <conditionalFormatting sqref="O14 Q14">
    <cfRule type="expression" dxfId="118" priority="71">
      <formula>ISERROR(O14)</formula>
    </cfRule>
  </conditionalFormatting>
  <conditionalFormatting sqref="P9:P14">
    <cfRule type="containsText" dxfId="117" priority="1" operator="containsText" text="FUERTE">
      <formula>NOT(ISERROR(SEARCH("FUERTE",P9)))</formula>
    </cfRule>
    <cfRule type="containsText" dxfId="116" priority="2" operator="containsText" text="MODERADO">
      <formula>NOT(ISERROR(SEARCH("MODERADO",P9)))</formula>
    </cfRule>
    <cfRule type="containsText" dxfId="115" priority="3" operator="containsText" text="DÉBIL">
      <formula>NOT(ISERROR(SEARCH("DÉBIL",P9)))</formula>
    </cfRule>
    <cfRule type="cellIs" dxfId="114" priority="4" operator="equal">
      <formula>5</formula>
    </cfRule>
  </conditionalFormatting>
  <dataValidations count="5">
    <dataValidation type="list" allowBlank="1" showErrorMessage="1" sqref="V9:V14 L9:L14">
      <formula1>$AK$8:$AK$11</formula1>
    </dataValidation>
    <dataValidation type="list" allowBlank="1" showErrorMessage="1" sqref="T9:T14 J9:J14">
      <formula1>$AJ$8:$AJ$11</formula1>
    </dataValidation>
    <dataValidation type="list" allowBlank="1" showInputMessage="1" showErrorMessage="1" sqref="R9:R14">
      <formula1>"SI,NO"</formula1>
    </dataValidation>
    <dataValidation type="list" allowBlank="1" showInputMessage="1" showErrorMessage="1" sqref="P9:P14">
      <formula1>"DÉBIL,MODERADO,FUERTE"</formula1>
    </dataValidation>
    <dataValidation type="list" allowBlank="1" showErrorMessage="1" sqref="C9:C14">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8"/>
  <sheetViews>
    <sheetView showGridLines="0" topLeftCell="H16" zoomScale="60" zoomScaleNormal="60" workbookViewId="0">
      <selection activeCell="AB17" sqref="AB17"/>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7" style="275" customWidth="1"/>
    <col min="17" max="17" width="61.28515625" customWidth="1"/>
    <col min="18" max="18" width="27.7109375" style="271" customWidth="1"/>
    <col min="19" max="19" width="74.85546875" style="271"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57.5703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77"/>
      <c r="AI1" s="1"/>
      <c r="AJ1" s="1"/>
      <c r="AK1" s="1"/>
      <c r="AL1" s="1"/>
      <c r="AM1" s="1"/>
    </row>
    <row r="2" spans="1:39" ht="125.25" customHeight="1" thickBot="1" x14ac:dyDescent="0.25">
      <c r="A2" s="3"/>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4"/>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44267</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94" t="s">
        <v>18</v>
      </c>
      <c r="AD7" s="443"/>
      <c r="AE7" s="443"/>
      <c r="AF7" s="443"/>
      <c r="AG7" s="495"/>
      <c r="AH7" s="461" t="s">
        <v>19</v>
      </c>
      <c r="AI7" s="5"/>
      <c r="AJ7" s="5" t="s">
        <v>20</v>
      </c>
      <c r="AK7" s="5" t="s">
        <v>21</v>
      </c>
      <c r="AL7" s="5"/>
      <c r="AM7" s="5"/>
    </row>
    <row r="8" spans="1:39" ht="202.5" customHeight="1" thickBot="1" x14ac:dyDescent="0.25">
      <c r="A8" s="5"/>
      <c r="B8" s="417"/>
      <c r="C8" s="417"/>
      <c r="D8" s="478"/>
      <c r="E8" s="324" t="s">
        <v>22</v>
      </c>
      <c r="F8" s="324" t="s">
        <v>678</v>
      </c>
      <c r="G8" s="324" t="s">
        <v>23</v>
      </c>
      <c r="H8" s="324" t="s">
        <v>679</v>
      </c>
      <c r="I8" s="324" t="s">
        <v>680</v>
      </c>
      <c r="J8" s="14" t="s">
        <v>24</v>
      </c>
      <c r="K8" s="15" t="s">
        <v>25</v>
      </c>
      <c r="L8" s="14" t="s">
        <v>26</v>
      </c>
      <c r="M8" s="14" t="s">
        <v>27</v>
      </c>
      <c r="N8" s="160" t="s">
        <v>28</v>
      </c>
      <c r="O8" s="348" t="s">
        <v>29</v>
      </c>
      <c r="P8" s="349" t="s">
        <v>666</v>
      </c>
      <c r="Q8" s="349" t="s">
        <v>673</v>
      </c>
      <c r="R8" s="488"/>
      <c r="S8" s="350" t="s">
        <v>642</v>
      </c>
      <c r="T8" s="19" t="s">
        <v>24</v>
      </c>
      <c r="U8" s="15" t="s">
        <v>25</v>
      </c>
      <c r="V8" s="15" t="s">
        <v>26</v>
      </c>
      <c r="W8" s="15" t="s">
        <v>27</v>
      </c>
      <c r="X8" s="20" t="s">
        <v>30</v>
      </c>
      <c r="Y8" s="21" t="s">
        <v>31</v>
      </c>
      <c r="Z8" s="22" t="s">
        <v>32</v>
      </c>
      <c r="AA8" s="22" t="s">
        <v>33</v>
      </c>
      <c r="AB8" s="23" t="s">
        <v>34</v>
      </c>
      <c r="AC8" s="24" t="s">
        <v>35</v>
      </c>
      <c r="AD8" s="298" t="s">
        <v>36</v>
      </c>
      <c r="AE8" s="299" t="s">
        <v>37</v>
      </c>
      <c r="AF8" s="298" t="s">
        <v>38</v>
      </c>
      <c r="AG8" s="300" t="s">
        <v>39</v>
      </c>
      <c r="AH8" s="442"/>
      <c r="AI8" s="5"/>
      <c r="AJ8" s="28" t="s">
        <v>40</v>
      </c>
      <c r="AK8" s="28" t="s">
        <v>40</v>
      </c>
      <c r="AL8" s="5" t="s">
        <v>41</v>
      </c>
      <c r="AM8" s="5" t="s">
        <v>42</v>
      </c>
    </row>
    <row r="9" spans="1:39" ht="365.25" customHeight="1" x14ac:dyDescent="0.2">
      <c r="A9" s="5"/>
      <c r="B9" s="498" t="s">
        <v>466</v>
      </c>
      <c r="C9" s="29" t="s">
        <v>979</v>
      </c>
      <c r="D9" s="94" t="s">
        <v>44</v>
      </c>
      <c r="E9" s="339" t="s">
        <v>431</v>
      </c>
      <c r="F9" s="164" t="s">
        <v>432</v>
      </c>
      <c r="G9" s="164" t="s">
        <v>433</v>
      </c>
      <c r="H9" s="164" t="s">
        <v>434</v>
      </c>
      <c r="I9" s="164" t="s">
        <v>811</v>
      </c>
      <c r="J9" s="30">
        <v>2</v>
      </c>
      <c r="K9" s="30" t="str">
        <f t="shared" ref="K9:K15" si="0">IF(J9=3,"ALTO",IF(J9=2,"MEDIO",IF(J9="N/A","N/A","BAJO")))</f>
        <v>MEDIO</v>
      </c>
      <c r="L9" s="30">
        <v>10</v>
      </c>
      <c r="M9" s="30" t="str">
        <f t="shared" ref="M9:M15" si="1">IF(L9=20,"ALTO",IF(L9=10,"MEDIO",IF(L9="N/A","N/A","BAJO")))</f>
        <v>MEDIO</v>
      </c>
      <c r="N9" s="89">
        <f t="shared" ref="N9:N15" si="2">J9*L9</f>
        <v>20</v>
      </c>
      <c r="O9" s="162" t="s">
        <v>435</v>
      </c>
      <c r="P9" s="307" t="s">
        <v>660</v>
      </c>
      <c r="Q9" s="162" t="s">
        <v>436</v>
      </c>
      <c r="R9" s="292" t="s">
        <v>685</v>
      </c>
      <c r="S9" s="355" t="s">
        <v>40</v>
      </c>
      <c r="T9" s="30">
        <v>1</v>
      </c>
      <c r="U9" s="30" t="str">
        <f t="shared" ref="U9:U15" si="3">IF(T9=3,"ALTO",IF(T9=2,"MEDIO",IF(T9="N/A","N/A","BAJO")))</f>
        <v>BAJO</v>
      </c>
      <c r="V9" s="30">
        <v>10</v>
      </c>
      <c r="W9" s="30" t="str">
        <f t="shared" ref="W9:W15" si="4">IF(V9=20,"ALTO",IF(V9=10,"MEDIO",IF(V9="N/A","N/A","BAJO")))</f>
        <v>MEDIO</v>
      </c>
      <c r="X9" s="89">
        <f t="shared" ref="X9:X15" si="5">T9*V9</f>
        <v>10</v>
      </c>
      <c r="Y9" s="37"/>
      <c r="Z9" s="37" t="s">
        <v>52</v>
      </c>
      <c r="AA9" s="37"/>
      <c r="AB9" s="37"/>
      <c r="AC9" s="38" t="s">
        <v>437</v>
      </c>
      <c r="AD9" s="39" t="s">
        <v>438</v>
      </c>
      <c r="AE9" s="40" t="s">
        <v>812</v>
      </c>
      <c r="AF9" s="40" t="s">
        <v>813</v>
      </c>
      <c r="AG9" s="41" t="s">
        <v>814</v>
      </c>
      <c r="AH9" s="501">
        <v>44267</v>
      </c>
      <c r="AI9" s="5"/>
      <c r="AJ9" s="5">
        <v>1</v>
      </c>
      <c r="AK9" s="5">
        <v>5</v>
      </c>
      <c r="AL9" s="5" t="s">
        <v>57</v>
      </c>
      <c r="AM9" s="5" t="s">
        <v>58</v>
      </c>
    </row>
    <row r="10" spans="1:39" ht="192" customHeight="1" x14ac:dyDescent="0.2">
      <c r="A10" s="5"/>
      <c r="B10" s="499"/>
      <c r="C10" s="42" t="s">
        <v>979</v>
      </c>
      <c r="D10" s="43" t="s">
        <v>69</v>
      </c>
      <c r="E10" s="44" t="s">
        <v>439</v>
      </c>
      <c r="F10" s="46" t="s">
        <v>440</v>
      </c>
      <c r="G10" s="46" t="s">
        <v>441</v>
      </c>
      <c r="H10" s="46" t="s">
        <v>442</v>
      </c>
      <c r="I10" s="106" t="s">
        <v>443</v>
      </c>
      <c r="J10" s="30">
        <v>2</v>
      </c>
      <c r="K10" s="43" t="str">
        <f t="shared" si="0"/>
        <v>MEDIO</v>
      </c>
      <c r="L10" s="43">
        <v>20</v>
      </c>
      <c r="M10" s="43" t="str">
        <f t="shared" si="1"/>
        <v>ALTO</v>
      </c>
      <c r="N10" s="47">
        <f t="shared" si="2"/>
        <v>40</v>
      </c>
      <c r="O10" s="92" t="s">
        <v>444</v>
      </c>
      <c r="P10" s="304" t="s">
        <v>660</v>
      </c>
      <c r="Q10" s="178" t="s">
        <v>815</v>
      </c>
      <c r="R10" s="292" t="s">
        <v>685</v>
      </c>
      <c r="S10" s="355" t="s">
        <v>40</v>
      </c>
      <c r="T10" s="30">
        <v>1</v>
      </c>
      <c r="U10" s="30" t="str">
        <f t="shared" si="3"/>
        <v>BAJO</v>
      </c>
      <c r="V10" s="43">
        <v>20</v>
      </c>
      <c r="W10" s="30" t="str">
        <f t="shared" si="4"/>
        <v>ALTO</v>
      </c>
      <c r="X10" s="47">
        <f t="shared" si="5"/>
        <v>20</v>
      </c>
      <c r="Y10" s="49"/>
      <c r="Z10" s="49" t="s">
        <v>52</v>
      </c>
      <c r="AA10" s="49"/>
      <c r="AB10" s="49"/>
      <c r="AC10" s="56" t="s">
        <v>816</v>
      </c>
      <c r="AD10" s="56" t="s">
        <v>78</v>
      </c>
      <c r="AE10" s="356" t="s">
        <v>817</v>
      </c>
      <c r="AF10" s="356" t="s">
        <v>40</v>
      </c>
      <c r="AG10" s="92" t="s">
        <v>818</v>
      </c>
      <c r="AH10" s="502"/>
      <c r="AI10" s="5"/>
      <c r="AJ10" s="5">
        <v>2</v>
      </c>
      <c r="AK10" s="5">
        <v>10</v>
      </c>
      <c r="AL10" s="5"/>
      <c r="AM10" s="5" t="s">
        <v>69</v>
      </c>
    </row>
    <row r="11" spans="1:39" ht="255" x14ac:dyDescent="0.2">
      <c r="A11" s="5"/>
      <c r="B11" s="499"/>
      <c r="C11" s="42" t="s">
        <v>979</v>
      </c>
      <c r="D11" s="43" t="s">
        <v>69</v>
      </c>
      <c r="E11" s="44" t="s">
        <v>445</v>
      </c>
      <c r="F11" s="46" t="s">
        <v>446</v>
      </c>
      <c r="G11" s="46" t="s">
        <v>447</v>
      </c>
      <c r="H11" s="46" t="s">
        <v>448</v>
      </c>
      <c r="I11" s="46" t="s">
        <v>449</v>
      </c>
      <c r="J11" s="30">
        <v>2</v>
      </c>
      <c r="K11" s="43" t="str">
        <f t="shared" si="0"/>
        <v>MEDIO</v>
      </c>
      <c r="L11" s="43">
        <v>20</v>
      </c>
      <c r="M11" s="43" t="str">
        <f t="shared" si="1"/>
        <v>ALTO</v>
      </c>
      <c r="N11" s="47">
        <f t="shared" si="2"/>
        <v>40</v>
      </c>
      <c r="O11" s="48" t="s">
        <v>450</v>
      </c>
      <c r="P11" s="304" t="s">
        <v>660</v>
      </c>
      <c r="Q11" s="48" t="s">
        <v>451</v>
      </c>
      <c r="R11" s="292" t="s">
        <v>685</v>
      </c>
      <c r="S11" s="355" t="s">
        <v>40</v>
      </c>
      <c r="T11" s="30">
        <v>1</v>
      </c>
      <c r="U11" s="30" t="str">
        <f t="shared" si="3"/>
        <v>BAJO</v>
      </c>
      <c r="V11" s="43">
        <v>20</v>
      </c>
      <c r="W11" s="30" t="str">
        <f t="shared" si="4"/>
        <v>ALTO</v>
      </c>
      <c r="X11" s="47">
        <f t="shared" si="5"/>
        <v>20</v>
      </c>
      <c r="Y11" s="49"/>
      <c r="Z11" s="49" t="s">
        <v>52</v>
      </c>
      <c r="AA11" s="49"/>
      <c r="AB11" s="49"/>
      <c r="AC11" s="56" t="s">
        <v>819</v>
      </c>
      <c r="AD11" s="56" t="s">
        <v>88</v>
      </c>
      <c r="AE11" s="356" t="s">
        <v>820</v>
      </c>
      <c r="AF11" s="356" t="s">
        <v>40</v>
      </c>
      <c r="AG11" s="92" t="s">
        <v>821</v>
      </c>
      <c r="AH11" s="502"/>
      <c r="AI11" s="5"/>
      <c r="AJ11" s="5">
        <v>3</v>
      </c>
      <c r="AK11" s="5">
        <v>20</v>
      </c>
      <c r="AL11" s="5"/>
      <c r="AM11" s="5" t="s">
        <v>79</v>
      </c>
    </row>
    <row r="12" spans="1:39" ht="174" customHeight="1" x14ac:dyDescent="0.2">
      <c r="A12" s="5"/>
      <c r="B12" s="499"/>
      <c r="C12" s="327" t="s">
        <v>677</v>
      </c>
      <c r="D12" s="58" t="s">
        <v>69</v>
      </c>
      <c r="E12" s="328" t="s">
        <v>452</v>
      </c>
      <c r="F12" s="110" t="s">
        <v>453</v>
      </c>
      <c r="G12" s="110" t="s">
        <v>454</v>
      </c>
      <c r="H12" s="110" t="s">
        <v>455</v>
      </c>
      <c r="I12" s="110" t="s">
        <v>456</v>
      </c>
      <c r="J12" s="43">
        <v>3</v>
      </c>
      <c r="K12" s="43" t="str">
        <f t="shared" si="0"/>
        <v>ALTO</v>
      </c>
      <c r="L12" s="58">
        <v>20</v>
      </c>
      <c r="M12" s="43" t="str">
        <f t="shared" si="1"/>
        <v>ALTO</v>
      </c>
      <c r="N12" s="47">
        <f t="shared" si="2"/>
        <v>60</v>
      </c>
      <c r="O12" s="93" t="s">
        <v>822</v>
      </c>
      <c r="P12" s="304" t="s">
        <v>660</v>
      </c>
      <c r="Q12" s="93" t="s">
        <v>457</v>
      </c>
      <c r="R12" s="293" t="s">
        <v>685</v>
      </c>
      <c r="S12" s="357" t="s">
        <v>40</v>
      </c>
      <c r="T12" s="43">
        <v>2</v>
      </c>
      <c r="U12" s="30" t="str">
        <f t="shared" si="3"/>
        <v>MEDIO</v>
      </c>
      <c r="V12" s="43">
        <v>10</v>
      </c>
      <c r="W12" s="30" t="str">
        <f t="shared" si="4"/>
        <v>MEDIO</v>
      </c>
      <c r="X12" s="47">
        <f t="shared" si="5"/>
        <v>20</v>
      </c>
      <c r="Y12" s="61" t="s">
        <v>52</v>
      </c>
      <c r="Z12" s="61"/>
      <c r="AA12" s="61"/>
      <c r="AB12" s="61"/>
      <c r="AC12" s="171" t="s">
        <v>826</v>
      </c>
      <c r="AD12" s="171" t="s">
        <v>823</v>
      </c>
      <c r="AE12" s="180" t="s">
        <v>824</v>
      </c>
      <c r="AF12" s="180" t="s">
        <v>40</v>
      </c>
      <c r="AG12" s="112" t="s">
        <v>825</v>
      </c>
      <c r="AH12" s="502"/>
      <c r="AI12" s="5"/>
      <c r="AJ12" s="5"/>
      <c r="AK12" s="5"/>
      <c r="AL12" s="5"/>
      <c r="AM12" s="5" t="s">
        <v>89</v>
      </c>
    </row>
    <row r="13" spans="1:39" ht="224.25" customHeight="1" x14ac:dyDescent="0.2">
      <c r="A13" s="5"/>
      <c r="B13" s="499"/>
      <c r="C13" s="327" t="s">
        <v>979</v>
      </c>
      <c r="D13" s="43" t="s">
        <v>44</v>
      </c>
      <c r="E13" s="44" t="s">
        <v>458</v>
      </c>
      <c r="F13" s="46" t="s">
        <v>459</v>
      </c>
      <c r="G13" s="46" t="s">
        <v>460</v>
      </c>
      <c r="H13" s="46" t="s">
        <v>461</v>
      </c>
      <c r="I13" s="106" t="s">
        <v>462</v>
      </c>
      <c r="J13" s="43">
        <v>2</v>
      </c>
      <c r="K13" s="43" t="str">
        <f t="shared" si="0"/>
        <v>MEDIO</v>
      </c>
      <c r="L13" s="43">
        <v>20</v>
      </c>
      <c r="M13" s="43" t="str">
        <f t="shared" si="1"/>
        <v>ALTO</v>
      </c>
      <c r="N13" s="47">
        <f t="shared" si="2"/>
        <v>40</v>
      </c>
      <c r="O13" s="48" t="s">
        <v>827</v>
      </c>
      <c r="P13" s="304" t="s">
        <v>660</v>
      </c>
      <c r="Q13" s="48" t="s">
        <v>463</v>
      </c>
      <c r="R13" s="293" t="s">
        <v>685</v>
      </c>
      <c r="S13" s="357" t="s">
        <v>40</v>
      </c>
      <c r="T13" s="43">
        <v>1</v>
      </c>
      <c r="U13" s="43" t="str">
        <f t="shared" si="3"/>
        <v>BAJO</v>
      </c>
      <c r="V13" s="43">
        <v>20</v>
      </c>
      <c r="W13" s="43" t="str">
        <f t="shared" si="4"/>
        <v>ALTO</v>
      </c>
      <c r="X13" s="47">
        <f t="shared" si="5"/>
        <v>20</v>
      </c>
      <c r="Y13" s="61"/>
      <c r="Z13" s="61" t="s">
        <v>52</v>
      </c>
      <c r="AA13" s="61"/>
      <c r="AB13" s="61"/>
      <c r="AC13" s="56" t="s">
        <v>464</v>
      </c>
      <c r="AD13" s="194" t="s">
        <v>828</v>
      </c>
      <c r="AE13" s="356" t="s">
        <v>465</v>
      </c>
      <c r="AF13" s="356" t="s">
        <v>829</v>
      </c>
      <c r="AG13" s="92" t="s">
        <v>830</v>
      </c>
      <c r="AH13" s="502"/>
      <c r="AI13" s="5"/>
      <c r="AJ13" s="5"/>
      <c r="AK13" s="5"/>
      <c r="AL13" s="5"/>
      <c r="AM13" s="5" t="s">
        <v>111</v>
      </c>
    </row>
    <row r="14" spans="1:39" ht="224.25" customHeight="1" x14ac:dyDescent="0.2">
      <c r="A14" s="5"/>
      <c r="B14" s="499"/>
      <c r="C14" s="327" t="s">
        <v>979</v>
      </c>
      <c r="D14" s="58" t="s">
        <v>115</v>
      </c>
      <c r="E14" s="328" t="s">
        <v>116</v>
      </c>
      <c r="F14" s="110" t="s">
        <v>467</v>
      </c>
      <c r="G14" s="110" t="s">
        <v>468</v>
      </c>
      <c r="H14" s="110" t="s">
        <v>469</v>
      </c>
      <c r="I14" s="378" t="s">
        <v>470</v>
      </c>
      <c r="J14" s="58">
        <v>2</v>
      </c>
      <c r="K14" s="43" t="str">
        <f t="shared" si="0"/>
        <v>MEDIO</v>
      </c>
      <c r="L14" s="58">
        <v>20</v>
      </c>
      <c r="M14" s="43" t="str">
        <f t="shared" si="1"/>
        <v>ALTO</v>
      </c>
      <c r="N14" s="47">
        <f t="shared" si="2"/>
        <v>40</v>
      </c>
      <c r="O14" s="93" t="s">
        <v>471</v>
      </c>
      <c r="P14" s="314" t="s">
        <v>660</v>
      </c>
      <c r="Q14" s="93" t="s">
        <v>472</v>
      </c>
      <c r="R14" s="293" t="s">
        <v>685</v>
      </c>
      <c r="S14" s="357" t="s">
        <v>40</v>
      </c>
      <c r="T14" s="58">
        <v>1</v>
      </c>
      <c r="U14" s="43" t="str">
        <f t="shared" si="3"/>
        <v>BAJO</v>
      </c>
      <c r="V14" s="58">
        <v>20</v>
      </c>
      <c r="W14" s="43" t="str">
        <f t="shared" si="4"/>
        <v>ALTO</v>
      </c>
      <c r="X14" s="47">
        <f t="shared" si="5"/>
        <v>20</v>
      </c>
      <c r="Y14" s="181"/>
      <c r="Z14" s="181" t="s">
        <v>52</v>
      </c>
      <c r="AA14" s="181"/>
      <c r="AB14" s="181"/>
      <c r="AC14" s="171" t="s">
        <v>831</v>
      </c>
      <c r="AD14" s="182" t="s">
        <v>832</v>
      </c>
      <c r="AE14" s="180" t="s">
        <v>812</v>
      </c>
      <c r="AF14" s="180" t="s">
        <v>40</v>
      </c>
      <c r="AG14" s="179" t="s">
        <v>833</v>
      </c>
      <c r="AH14" s="502"/>
      <c r="AI14" s="5"/>
      <c r="AJ14" s="5"/>
      <c r="AK14" s="5"/>
      <c r="AL14" s="5"/>
      <c r="AM14" s="5"/>
    </row>
    <row r="15" spans="1:39" ht="255" x14ac:dyDescent="0.2">
      <c r="A15" s="5"/>
      <c r="B15" s="500"/>
      <c r="C15" s="320" t="s">
        <v>979</v>
      </c>
      <c r="D15" s="366" t="s">
        <v>115</v>
      </c>
      <c r="E15" s="367" t="s">
        <v>473</v>
      </c>
      <c r="F15" s="368" t="s">
        <v>474</v>
      </c>
      <c r="G15" s="368" t="s">
        <v>475</v>
      </c>
      <c r="H15" s="368" t="s">
        <v>476</v>
      </c>
      <c r="I15" s="368" t="s">
        <v>477</v>
      </c>
      <c r="J15" s="366">
        <v>2</v>
      </c>
      <c r="K15" s="366" t="str">
        <f t="shared" si="0"/>
        <v>MEDIO</v>
      </c>
      <c r="L15" s="366">
        <v>20</v>
      </c>
      <c r="M15" s="366" t="str">
        <f t="shared" si="1"/>
        <v>ALTO</v>
      </c>
      <c r="N15" s="369">
        <f t="shared" si="2"/>
        <v>40</v>
      </c>
      <c r="O15" s="371" t="s">
        <v>478</v>
      </c>
      <c r="P15" s="315" t="s">
        <v>660</v>
      </c>
      <c r="Q15" s="379" t="s">
        <v>479</v>
      </c>
      <c r="R15" s="293" t="s">
        <v>685</v>
      </c>
      <c r="S15" s="357" t="s">
        <v>40</v>
      </c>
      <c r="T15" s="43">
        <v>1</v>
      </c>
      <c r="U15" s="43" t="str">
        <f t="shared" si="3"/>
        <v>BAJO</v>
      </c>
      <c r="V15" s="43">
        <v>20</v>
      </c>
      <c r="W15" s="43" t="str">
        <f t="shared" si="4"/>
        <v>ALTO</v>
      </c>
      <c r="X15" s="47">
        <f t="shared" si="5"/>
        <v>20</v>
      </c>
      <c r="Y15" s="380"/>
      <c r="Z15" s="380" t="s">
        <v>52</v>
      </c>
      <c r="AA15" s="380"/>
      <c r="AB15" s="380"/>
      <c r="AC15" s="359" t="s">
        <v>834</v>
      </c>
      <c r="AD15" s="376" t="s">
        <v>832</v>
      </c>
      <c r="AE15" s="376" t="s">
        <v>812</v>
      </c>
      <c r="AF15" s="360" t="s">
        <v>40</v>
      </c>
      <c r="AG15" s="361" t="s">
        <v>778</v>
      </c>
      <c r="AH15" s="503"/>
      <c r="AI15" s="5"/>
      <c r="AJ15" s="5"/>
      <c r="AK15" s="5"/>
      <c r="AL15" s="5"/>
      <c r="AM15" s="5"/>
    </row>
    <row r="16" spans="1:39" ht="31.5" customHeight="1" thickBot="1" x14ac:dyDescent="0.25">
      <c r="A16" s="5"/>
      <c r="B16" s="1"/>
      <c r="C16" s="1"/>
      <c r="D16" s="1"/>
      <c r="E16" s="1"/>
      <c r="F16" s="1"/>
      <c r="G16" s="1"/>
      <c r="H16" s="1"/>
      <c r="I16" s="1"/>
      <c r="J16" s="1"/>
      <c r="K16" s="1"/>
      <c r="L16" s="1"/>
      <c r="M16" s="1"/>
      <c r="N16" s="73">
        <f>AVERAGE(N9:N15)</f>
        <v>40</v>
      </c>
      <c r="O16" s="1"/>
      <c r="P16" s="1"/>
      <c r="Q16" s="1"/>
      <c r="R16" s="1"/>
      <c r="S16" s="1"/>
      <c r="T16" s="1"/>
      <c r="U16" s="1"/>
      <c r="V16" s="1"/>
      <c r="W16" s="1"/>
      <c r="X16" s="73">
        <f>AVERAGE(X9:X15)</f>
        <v>18.571428571428573</v>
      </c>
      <c r="Y16" s="1"/>
      <c r="Z16" s="1"/>
      <c r="AA16" s="1"/>
      <c r="AB16" s="1"/>
      <c r="AC16" s="1"/>
      <c r="AD16" s="1"/>
      <c r="AE16" s="1"/>
      <c r="AF16" s="1"/>
      <c r="AG16" s="74"/>
      <c r="AH16" s="75"/>
      <c r="AI16" s="5"/>
      <c r="AJ16" s="5"/>
      <c r="AK16" s="5"/>
      <c r="AL16" s="5"/>
      <c r="AM16" s="5"/>
    </row>
    <row r="17" spans="1:39" ht="129" customHeight="1" thickBot="1" x14ac:dyDescent="0.25">
      <c r="A17" s="5"/>
      <c r="B17" s="1"/>
      <c r="C17" s="1"/>
      <c r="D17" s="1"/>
      <c r="E17" s="1"/>
      <c r="F17" s="76"/>
      <c r="G17" s="76"/>
      <c r="H17" s="395" t="s">
        <v>681</v>
      </c>
      <c r="I17" s="396"/>
      <c r="J17" s="396"/>
      <c r="K17" s="397"/>
      <c r="L17" s="1"/>
      <c r="M17" s="472" t="s">
        <v>125</v>
      </c>
      <c r="N17" s="473"/>
      <c r="O17" s="473"/>
      <c r="P17" s="473"/>
      <c r="Q17" s="474"/>
      <c r="R17" s="272"/>
      <c r="S17" s="272"/>
      <c r="T17" s="5"/>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381"/>
      <c r="G18" s="382"/>
      <c r="H18" s="383" t="s">
        <v>126</v>
      </c>
      <c r="I18" s="384"/>
      <c r="J18" s="77">
        <f>COUNTIF(X9:X15,"=5")</f>
        <v>0</v>
      </c>
      <c r="K18" s="78">
        <f>J18*100%/J21</f>
        <v>0</v>
      </c>
      <c r="L18" s="1"/>
      <c r="M18" s="475" t="s">
        <v>127</v>
      </c>
      <c r="N18" s="402"/>
      <c r="O18" s="403" t="s">
        <v>128</v>
      </c>
      <c r="P18" s="476"/>
      <c r="Q18" s="397"/>
      <c r="R18" s="272"/>
      <c r="S18" s="272"/>
      <c r="T18" s="7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129</v>
      </c>
      <c r="I19" s="384"/>
      <c r="J19" s="77">
        <f>COUNTIFS(X9:X15,"&gt;=6",X9:X15,"&lt;=30")</f>
        <v>7</v>
      </c>
      <c r="K19" s="78">
        <f>J19*100%/J21</f>
        <v>1</v>
      </c>
      <c r="L19" s="1"/>
      <c r="M19" s="462" t="s">
        <v>130</v>
      </c>
      <c r="N19" s="497"/>
      <c r="O19" s="463" t="s">
        <v>131</v>
      </c>
      <c r="P19" s="464"/>
      <c r="Q19" s="496"/>
      <c r="R19" s="272"/>
      <c r="S19" s="272"/>
      <c r="T19" s="7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381"/>
      <c r="G20" s="382"/>
      <c r="H20" s="383" t="s">
        <v>132</v>
      </c>
      <c r="I20" s="384"/>
      <c r="J20" s="77">
        <f>COUNTIFS(X9:X15,"&gt;=40",X9:X15,"&lt;=60")</f>
        <v>0</v>
      </c>
      <c r="K20" s="78">
        <f>J20*100%/J21</f>
        <v>0</v>
      </c>
      <c r="L20" s="1"/>
      <c r="M20" s="466" t="s">
        <v>133</v>
      </c>
      <c r="N20" s="467"/>
      <c r="O20" s="468" t="s">
        <v>134</v>
      </c>
      <c r="P20" s="469"/>
      <c r="Q20" s="470"/>
      <c r="R20" s="272"/>
      <c r="S20" s="272"/>
      <c r="T20" s="79"/>
      <c r="U20" s="1"/>
      <c r="V20" s="1"/>
      <c r="W20" s="1"/>
      <c r="X20" s="1"/>
      <c r="Y20" s="1"/>
      <c r="Z20" s="1"/>
      <c r="AA20" s="1"/>
      <c r="AB20" s="1"/>
      <c r="AC20" s="1"/>
      <c r="AD20" s="1"/>
      <c r="AE20" s="1"/>
      <c r="AF20" s="1"/>
      <c r="AG20" s="1"/>
      <c r="AH20" s="1"/>
      <c r="AI20" s="5"/>
      <c r="AJ20" s="5"/>
      <c r="AK20" s="5"/>
      <c r="AL20" s="5"/>
      <c r="AM20" s="5"/>
    </row>
    <row r="21" spans="1:39" ht="46.5" customHeight="1" thickBot="1" x14ac:dyDescent="0.25">
      <c r="A21" s="5"/>
      <c r="B21" s="1"/>
      <c r="C21" s="1"/>
      <c r="D21" s="1"/>
      <c r="E21" s="1"/>
      <c r="F21" s="393"/>
      <c r="G21" s="382"/>
      <c r="H21" s="471" t="s">
        <v>135</v>
      </c>
      <c r="I21" s="467"/>
      <c r="J21" s="98">
        <f>+J18+J20+J19</f>
        <v>7</v>
      </c>
      <c r="K21" s="80">
        <f>K18+K19+K20</f>
        <v>1</v>
      </c>
      <c r="L21" s="1"/>
      <c r="M21" s="1"/>
      <c r="N21" s="1"/>
      <c r="O21" s="1"/>
      <c r="P21" s="1"/>
      <c r="Q21" s="1"/>
      <c r="R21" s="1"/>
      <c r="S21" s="1"/>
      <c r="T21" s="1"/>
      <c r="U21" s="1"/>
      <c r="V21" s="1"/>
      <c r="W21" s="1"/>
      <c r="X21" s="1"/>
      <c r="Y21" s="1"/>
      <c r="Z21" s="1"/>
      <c r="AA21" s="1"/>
      <c r="AB21" s="1"/>
      <c r="AC21" s="1"/>
      <c r="AD21" s="1"/>
      <c r="AE21" s="1"/>
      <c r="AF21" s="1"/>
      <c r="AG21" s="1"/>
      <c r="AH21" s="1"/>
      <c r="AI21" s="5"/>
      <c r="AJ21" s="5"/>
      <c r="AK21" s="5"/>
      <c r="AL21" s="5"/>
      <c r="AM21" s="5"/>
    </row>
    <row r="22" spans="1:39" ht="15.75" customHeight="1" x14ac:dyDescent="0.2"/>
    <row r="23" spans="1:39" ht="15.75" customHeight="1" x14ac:dyDescent="0.2"/>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B8:AF13"/>
  <mergeCells count="44">
    <mergeCell ref="Y6:AH6"/>
    <mergeCell ref="O6:S6"/>
    <mergeCell ref="O4:R4"/>
    <mergeCell ref="S4:AB4"/>
    <mergeCell ref="AC4:AH4"/>
    <mergeCell ref="E5:AH5"/>
    <mergeCell ref="B4:F4"/>
    <mergeCell ref="B6:I6"/>
    <mergeCell ref="J6:N7"/>
    <mergeCell ref="T6:X7"/>
    <mergeCell ref="G4:N4"/>
    <mergeCell ref="B5:D5"/>
    <mergeCell ref="B2:AH2"/>
    <mergeCell ref="B3:F3"/>
    <mergeCell ref="G3:N3"/>
    <mergeCell ref="O3:R3"/>
    <mergeCell ref="S3:AB3"/>
    <mergeCell ref="AC3:AH3"/>
    <mergeCell ref="B9:B15"/>
    <mergeCell ref="Y7:AB7"/>
    <mergeCell ref="AC7:AG7"/>
    <mergeCell ref="AH7:AH8"/>
    <mergeCell ref="AH9:AH15"/>
    <mergeCell ref="B7:B8"/>
    <mergeCell ref="C7:C8"/>
    <mergeCell ref="D7:D8"/>
    <mergeCell ref="R7:R8"/>
    <mergeCell ref="O7:Q7"/>
    <mergeCell ref="F21:G21"/>
    <mergeCell ref="H21:I21"/>
    <mergeCell ref="H17:K17"/>
    <mergeCell ref="M17:Q17"/>
    <mergeCell ref="F18:G18"/>
    <mergeCell ref="H18:I18"/>
    <mergeCell ref="O18:Q18"/>
    <mergeCell ref="H19:I19"/>
    <mergeCell ref="O19:Q19"/>
    <mergeCell ref="M18:N18"/>
    <mergeCell ref="M19:N19"/>
    <mergeCell ref="M20:N20"/>
    <mergeCell ref="O20:Q20"/>
    <mergeCell ref="F19:G19"/>
    <mergeCell ref="F20:G20"/>
    <mergeCell ref="H20:I20"/>
  </mergeCells>
  <conditionalFormatting sqref="N9:O9 N10 N11:O14 Q9:Q14">
    <cfRule type="cellIs" dxfId="113" priority="14" operator="equal">
      <formula>5</formula>
    </cfRule>
  </conditionalFormatting>
  <conditionalFormatting sqref="N9:O9 N10 N11:O14 Q9:Q14">
    <cfRule type="cellIs" dxfId="112" priority="15" operator="equal">
      <formula>5</formula>
    </cfRule>
  </conditionalFormatting>
  <conditionalFormatting sqref="N9:O9 N10 N11:O14 Q9:Q14">
    <cfRule type="cellIs" dxfId="111" priority="16" operator="between">
      <formula>6</formula>
      <formula>30</formula>
    </cfRule>
  </conditionalFormatting>
  <conditionalFormatting sqref="N9:O9 N10 N11:O14 Q9:Q14">
    <cfRule type="cellIs" dxfId="110" priority="17" operator="between">
      <formula>31</formula>
      <formula>60</formula>
    </cfRule>
  </conditionalFormatting>
  <conditionalFormatting sqref="N9:O9 N10 N11:O14 Q9:Q14">
    <cfRule type="expression" dxfId="109" priority="18">
      <formula>ISERROR(N9)</formula>
    </cfRule>
  </conditionalFormatting>
  <conditionalFormatting sqref="J9:J14">
    <cfRule type="containsText" dxfId="108" priority="19" operator="containsText" text="N/A">
      <formula>NOT(ISERROR(SEARCH(("N/A"),(J9))))</formula>
    </cfRule>
  </conditionalFormatting>
  <conditionalFormatting sqref="L9:L14">
    <cfRule type="containsText" dxfId="107" priority="20" operator="containsText" text="N/A">
      <formula>NOT(ISERROR(SEARCH(("N/A"),(L9))))</formula>
    </cfRule>
  </conditionalFormatting>
  <conditionalFormatting sqref="Y9:AB14">
    <cfRule type="expression" dxfId="106" priority="21">
      <formula>ISERROR(Y9)</formula>
    </cfRule>
  </conditionalFormatting>
  <conditionalFormatting sqref="X9:X14">
    <cfRule type="cellIs" dxfId="105" priority="22" operator="equal">
      <formula>5</formula>
    </cfRule>
  </conditionalFormatting>
  <conditionalFormatting sqref="X9:X14">
    <cfRule type="cellIs" dxfId="104" priority="23" operator="equal">
      <formula>5</formula>
    </cfRule>
  </conditionalFormatting>
  <conditionalFormatting sqref="X9:X14">
    <cfRule type="cellIs" dxfId="103" priority="24" operator="between">
      <formula>6</formula>
      <formula>30</formula>
    </cfRule>
  </conditionalFormatting>
  <conditionalFormatting sqref="X9:X14">
    <cfRule type="cellIs" dxfId="102" priority="25" operator="between">
      <formula>31</formula>
      <formula>60</formula>
    </cfRule>
  </conditionalFormatting>
  <conditionalFormatting sqref="X9:X14">
    <cfRule type="expression" dxfId="101" priority="26">
      <formula>ISERROR(X9)</formula>
    </cfRule>
  </conditionalFormatting>
  <conditionalFormatting sqref="T9:T14">
    <cfRule type="containsText" dxfId="100" priority="27" operator="containsText" text="N/A">
      <formula>NOT(ISERROR(SEARCH(("N/A"),(T9))))</formula>
    </cfRule>
  </conditionalFormatting>
  <conditionalFormatting sqref="V9:V14">
    <cfRule type="containsText" dxfId="99" priority="28" operator="containsText" text="N/A">
      <formula>NOT(ISERROR(SEARCH(("N/A"),(V9))))</formula>
    </cfRule>
  </conditionalFormatting>
  <conditionalFormatting sqref="M19 O19:P19">
    <cfRule type="cellIs" dxfId="98" priority="29" operator="equal">
      <formula>5</formula>
    </cfRule>
  </conditionalFormatting>
  <conditionalFormatting sqref="M19 O19:P19">
    <cfRule type="cellIs" dxfId="97" priority="30" operator="equal">
      <formula>5</formula>
    </cfRule>
  </conditionalFormatting>
  <conditionalFormatting sqref="M19 O19:P19">
    <cfRule type="cellIs" dxfId="96" priority="31" operator="between">
      <formula>6</formula>
      <formula>30</formula>
    </cfRule>
  </conditionalFormatting>
  <conditionalFormatting sqref="M19 O19:P19">
    <cfRule type="cellIs" dxfId="95" priority="32" operator="between">
      <formula>31</formula>
      <formula>60</formula>
    </cfRule>
  </conditionalFormatting>
  <conditionalFormatting sqref="M19 O19:P19">
    <cfRule type="expression" dxfId="94" priority="33">
      <formula>ISERROR(M19)</formula>
    </cfRule>
  </conditionalFormatting>
  <conditionalFormatting sqref="K9:K14">
    <cfRule type="containsText" dxfId="93" priority="34" operator="containsText" text="N/A">
      <formula>NOT(ISERROR(SEARCH(("N/A"),(K9))))</formula>
    </cfRule>
  </conditionalFormatting>
  <conditionalFormatting sqref="M9:M14">
    <cfRule type="containsText" dxfId="92" priority="35" operator="containsText" text="N/A">
      <formula>NOT(ISERROR(SEARCH(("N/A"),(M9))))</formula>
    </cfRule>
  </conditionalFormatting>
  <conditionalFormatting sqref="U9:U14">
    <cfRule type="containsText" dxfId="91" priority="36" operator="containsText" text="N/A">
      <formula>NOT(ISERROR(SEARCH(("N/A"),(U9))))</formula>
    </cfRule>
  </conditionalFormatting>
  <conditionalFormatting sqref="W9:W14">
    <cfRule type="containsText" dxfId="90" priority="37" operator="containsText" text="N/A">
      <formula>NOT(ISERROR(SEARCH(("N/A"),(W9))))</formula>
    </cfRule>
  </conditionalFormatting>
  <conditionalFormatting sqref="N15:O15 Q15">
    <cfRule type="cellIs" dxfId="89" priority="38" operator="equal">
      <formula>5</formula>
    </cfRule>
  </conditionalFormatting>
  <conditionalFormatting sqref="N15:O15 Q15">
    <cfRule type="cellIs" dxfId="88" priority="39" operator="equal">
      <formula>5</formula>
    </cfRule>
  </conditionalFormatting>
  <conditionalFormatting sqref="N15:O15 Q15">
    <cfRule type="cellIs" dxfId="87" priority="40" operator="between">
      <formula>6</formula>
      <formula>30</formula>
    </cfRule>
  </conditionalFormatting>
  <conditionalFormatting sqref="N15:O15 Q15">
    <cfRule type="cellIs" dxfId="86" priority="41" operator="between">
      <formula>31</formula>
      <formula>60</formula>
    </cfRule>
  </conditionalFormatting>
  <conditionalFormatting sqref="N15:O15 Q15">
    <cfRule type="expression" dxfId="85" priority="42">
      <formula>ISERROR(N15)</formula>
    </cfRule>
  </conditionalFormatting>
  <conditionalFormatting sqref="J15">
    <cfRule type="containsText" dxfId="84" priority="43" operator="containsText" text="N/A">
      <formula>NOT(ISERROR(SEARCH(("N/A"),(J15))))</formula>
    </cfRule>
  </conditionalFormatting>
  <conditionalFormatting sqref="L15">
    <cfRule type="containsText" dxfId="83" priority="44" operator="containsText" text="N/A">
      <formula>NOT(ISERROR(SEARCH(("N/A"),(L15))))</formula>
    </cfRule>
  </conditionalFormatting>
  <conditionalFormatting sqref="L15">
    <cfRule type="containsText" dxfId="82" priority="45" operator="containsText" text="N/A">
      <formula>NOT(ISERROR(SEARCH(("N/A"),(L15))))</formula>
    </cfRule>
  </conditionalFormatting>
  <conditionalFormatting sqref="Y15:AB15">
    <cfRule type="expression" dxfId="81" priority="46">
      <formula>ISERROR(Y15)</formula>
    </cfRule>
  </conditionalFormatting>
  <conditionalFormatting sqref="T15">
    <cfRule type="containsText" dxfId="80" priority="47" operator="containsText" text="N/A">
      <formula>NOT(ISERROR(SEARCH(("N/A"),(T15))))</formula>
    </cfRule>
  </conditionalFormatting>
  <conditionalFormatting sqref="V15">
    <cfRule type="containsText" dxfId="79" priority="48" operator="containsText" text="N/A">
      <formula>NOT(ISERROR(SEARCH(("N/A"),(V15))))</formula>
    </cfRule>
  </conditionalFormatting>
  <conditionalFormatting sqref="X15">
    <cfRule type="expression" dxfId="78" priority="49">
      <formula>ISERROR(X15)</formula>
    </cfRule>
  </conditionalFormatting>
  <conditionalFormatting sqref="X15">
    <cfRule type="cellIs" dxfId="77" priority="50" operator="between">
      <formula>31</formula>
      <formula>60</formula>
    </cfRule>
  </conditionalFormatting>
  <conditionalFormatting sqref="X15">
    <cfRule type="cellIs" dxfId="76" priority="51" operator="between">
      <formula>6</formula>
      <formula>30</formula>
    </cfRule>
  </conditionalFormatting>
  <conditionalFormatting sqref="X15">
    <cfRule type="cellIs" dxfId="75" priority="52" operator="equal">
      <formula>5</formula>
    </cfRule>
  </conditionalFormatting>
  <conditionalFormatting sqref="K15">
    <cfRule type="containsText" dxfId="74" priority="53" operator="containsText" text="N/A">
      <formula>NOT(ISERROR(SEARCH(("N/A"),(K15))))</formula>
    </cfRule>
  </conditionalFormatting>
  <conditionalFormatting sqref="M15">
    <cfRule type="containsText" dxfId="73" priority="54" operator="containsText" text="N/A">
      <formula>NOT(ISERROR(SEARCH(("N/A"),(M15))))</formula>
    </cfRule>
  </conditionalFormatting>
  <conditionalFormatting sqref="U15">
    <cfRule type="containsText" dxfId="72" priority="55" operator="containsText" text="N/A">
      <formula>NOT(ISERROR(SEARCH(("N/A"),(U15))))</formula>
    </cfRule>
  </conditionalFormatting>
  <conditionalFormatting sqref="W15">
    <cfRule type="containsText" dxfId="71" priority="56" operator="containsText" text="N/A">
      <formula>NOT(ISERROR(SEARCH(("N/A"),(W15))))</formula>
    </cfRule>
  </conditionalFormatting>
  <conditionalFormatting sqref="R9:S15">
    <cfRule type="cellIs" dxfId="70" priority="9" operator="equal">
      <formula>5</formula>
    </cfRule>
  </conditionalFormatting>
  <conditionalFormatting sqref="R9:S15">
    <cfRule type="cellIs" dxfId="69" priority="10" operator="equal">
      <formula>5</formula>
    </cfRule>
  </conditionalFormatting>
  <conditionalFormatting sqref="R9:S15">
    <cfRule type="cellIs" dxfId="68" priority="11" operator="between">
      <formula>6</formula>
      <formula>30</formula>
    </cfRule>
  </conditionalFormatting>
  <conditionalFormatting sqref="R9:S15">
    <cfRule type="cellIs" dxfId="67" priority="12" operator="between">
      <formula>31</formula>
      <formula>60</formula>
    </cfRule>
  </conditionalFormatting>
  <conditionalFormatting sqref="R9:S15">
    <cfRule type="expression" dxfId="66" priority="13">
      <formula>ISERROR(R9)</formula>
    </cfRule>
  </conditionalFormatting>
  <conditionalFormatting sqref="P9:P15">
    <cfRule type="containsText" dxfId="65" priority="1" operator="containsText" text="FUERTE">
      <formula>NOT(ISERROR(SEARCH("FUERTE",P9)))</formula>
    </cfRule>
    <cfRule type="containsText" dxfId="64" priority="2" operator="containsText" text="MODERADO">
      <formula>NOT(ISERROR(SEARCH("MODERADO",P9)))</formula>
    </cfRule>
    <cfRule type="containsText" dxfId="63" priority="3" operator="containsText" text="DÉBIL">
      <formula>NOT(ISERROR(SEARCH("DÉBIL",P9)))</formula>
    </cfRule>
    <cfRule type="cellIs" dxfId="62" priority="4" operator="equal">
      <formula>5</formula>
    </cfRule>
  </conditionalFormatting>
  <conditionalFormatting sqref="P9:P15">
    <cfRule type="cellIs" dxfId="61" priority="5" operator="equal">
      <formula>5</formula>
    </cfRule>
  </conditionalFormatting>
  <conditionalFormatting sqref="P9:P15">
    <cfRule type="cellIs" dxfId="60" priority="6" operator="between">
      <formula>6</formula>
      <formula>30</formula>
    </cfRule>
  </conditionalFormatting>
  <conditionalFormatting sqref="P9:P15">
    <cfRule type="cellIs" dxfId="59" priority="7" operator="between">
      <formula>31</formula>
      <formula>60</formula>
    </cfRule>
  </conditionalFormatting>
  <conditionalFormatting sqref="P9:P15">
    <cfRule type="expression" dxfId="58" priority="8">
      <formula>ISERROR(P9)</formula>
    </cfRule>
  </conditionalFormatting>
  <dataValidations count="5">
    <dataValidation type="list" allowBlank="1" showErrorMessage="1" sqref="L9:L15 V9:V15">
      <formula1>$AK$8:$AK$11</formula1>
    </dataValidation>
    <dataValidation type="list" allowBlank="1" showErrorMessage="1" sqref="J9:J15 T9:T15">
      <formula1>$AJ$8:$AJ$11</formula1>
    </dataValidation>
    <dataValidation type="list" allowBlank="1" showInputMessage="1" showErrorMessage="1" sqref="R9:R15">
      <formula1>"SI,NO"</formula1>
    </dataValidation>
    <dataValidation type="list" allowBlank="1" showInputMessage="1" showErrorMessage="1" sqref="P9:P15">
      <formula1>"DÉBIL,MODERADO,FUERTE"</formula1>
    </dataValidation>
    <dataValidation type="list" allowBlank="1" showErrorMessage="1" sqref="C9:C15">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9"/>
  <sheetViews>
    <sheetView showGridLines="0" topLeftCell="G14" zoomScale="60" zoomScaleNormal="60" workbookViewId="0">
      <selection activeCell="D15" sqref="D15"/>
    </sheetView>
  </sheetViews>
  <sheetFormatPr baseColWidth="10" defaultColWidth="14.42578125" defaultRowHeight="15" customHeight="1" x14ac:dyDescent="0.2"/>
  <cols>
    <col min="1" max="1" width="2.140625" hidden="1"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style="275" customWidth="1"/>
    <col min="17" max="17" width="61.28515625" customWidth="1"/>
    <col min="18" max="18" width="33" style="271" customWidth="1"/>
    <col min="19" max="19" width="66" style="271"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122"/>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44267</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324" t="s">
        <v>22</v>
      </c>
      <c r="F8" s="324" t="s">
        <v>678</v>
      </c>
      <c r="G8" s="324" t="s">
        <v>23</v>
      </c>
      <c r="H8" s="324" t="s">
        <v>679</v>
      </c>
      <c r="I8" s="324" t="s">
        <v>680</v>
      </c>
      <c r="J8" s="14" t="s">
        <v>24</v>
      </c>
      <c r="K8" s="15" t="s">
        <v>25</v>
      </c>
      <c r="L8" s="16" t="s">
        <v>26</v>
      </c>
      <c r="M8" s="16" t="s">
        <v>27</v>
      </c>
      <c r="N8" s="17" t="s">
        <v>28</v>
      </c>
      <c r="O8" s="348" t="s">
        <v>29</v>
      </c>
      <c r="P8" s="349" t="s">
        <v>666</v>
      </c>
      <c r="Q8" s="349" t="s">
        <v>673</v>
      </c>
      <c r="R8" s="488"/>
      <c r="S8" s="350"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row>
    <row r="9" spans="1:39" ht="251.25" customHeight="1" x14ac:dyDescent="0.2">
      <c r="A9" s="5"/>
      <c r="B9" s="507" t="s">
        <v>480</v>
      </c>
      <c r="C9" s="29" t="s">
        <v>979</v>
      </c>
      <c r="D9" s="88" t="s">
        <v>69</v>
      </c>
      <c r="E9" s="31" t="s">
        <v>481</v>
      </c>
      <c r="F9" s="32" t="s">
        <v>482</v>
      </c>
      <c r="G9" s="32" t="s">
        <v>483</v>
      </c>
      <c r="H9" s="32" t="s">
        <v>484</v>
      </c>
      <c r="I9" s="32" t="s">
        <v>485</v>
      </c>
      <c r="J9" s="30">
        <v>2</v>
      </c>
      <c r="K9" s="30" t="str">
        <f t="shared" ref="K9:K15" si="0">IF(J9=3,"ALTO",IF(J9=2,"MEDIO",IF(J9="N/A","N/A","BAJO")))</f>
        <v>MEDIO</v>
      </c>
      <c r="L9" s="33">
        <v>20</v>
      </c>
      <c r="M9" s="43" t="str">
        <f t="shared" ref="M9:M15" si="1">IF(L9=20,"ALTO",IF(L9=10,"MEDIO",IF(L9="N/A","N/A","BAJO")))</f>
        <v>ALTO</v>
      </c>
      <c r="N9" s="34">
        <f t="shared" ref="N9:N15" si="2">J9*L9</f>
        <v>40</v>
      </c>
      <c r="O9" s="36" t="s">
        <v>783</v>
      </c>
      <c r="P9" s="307" t="s">
        <v>660</v>
      </c>
      <c r="Q9" s="287" t="s">
        <v>784</v>
      </c>
      <c r="R9" s="292" t="s">
        <v>685</v>
      </c>
      <c r="S9" s="355" t="s">
        <v>40</v>
      </c>
      <c r="T9" s="30">
        <v>1</v>
      </c>
      <c r="U9" s="30" t="str">
        <f t="shared" ref="U9:U15" si="3">IF(T9=3,"ALTO",IF(T9=2,"MEDIO",IF(T9="N/A","N/A","BAJO")))</f>
        <v>BAJO</v>
      </c>
      <c r="V9" s="30">
        <v>20</v>
      </c>
      <c r="W9" s="33" t="str">
        <f t="shared" ref="W9:W15" si="4">IF(V9=20,"ALTO",IF(V9=10,"MEDIO",IF(V9="N/A","N/A","BAJO")))</f>
        <v>ALTO</v>
      </c>
      <c r="X9" s="89">
        <f t="shared" ref="X9:X15" si="5">T9*V9</f>
        <v>20</v>
      </c>
      <c r="Y9" s="49"/>
      <c r="Z9" s="49" t="s">
        <v>52</v>
      </c>
      <c r="AA9" s="49"/>
      <c r="AB9" s="49"/>
      <c r="AC9" s="123" t="s">
        <v>785</v>
      </c>
      <c r="AD9" s="124" t="s">
        <v>786</v>
      </c>
      <c r="AE9" s="126" t="s">
        <v>486</v>
      </c>
      <c r="AF9" s="126" t="s">
        <v>487</v>
      </c>
      <c r="AG9" s="41" t="s">
        <v>787</v>
      </c>
      <c r="AH9" s="501">
        <v>44267</v>
      </c>
      <c r="AI9" s="5"/>
      <c r="AJ9" s="5">
        <v>1</v>
      </c>
      <c r="AK9" s="5">
        <v>5</v>
      </c>
      <c r="AL9" s="5" t="s">
        <v>57</v>
      </c>
      <c r="AM9" s="5" t="s">
        <v>195</v>
      </c>
    </row>
    <row r="10" spans="1:39" ht="209.25" customHeight="1" x14ac:dyDescent="0.2">
      <c r="A10" s="5"/>
      <c r="B10" s="508"/>
      <c r="C10" s="42" t="s">
        <v>979</v>
      </c>
      <c r="D10" s="43" t="s">
        <v>69</v>
      </c>
      <c r="E10" s="183" t="s">
        <v>788</v>
      </c>
      <c r="F10" s="110" t="s">
        <v>488</v>
      </c>
      <c r="G10" s="110" t="s">
        <v>489</v>
      </c>
      <c r="H10" s="45" t="s">
        <v>490</v>
      </c>
      <c r="I10" s="110" t="s">
        <v>491</v>
      </c>
      <c r="J10" s="30">
        <v>3</v>
      </c>
      <c r="K10" s="43" t="str">
        <f t="shared" si="0"/>
        <v>ALTO</v>
      </c>
      <c r="L10" s="43">
        <v>10</v>
      </c>
      <c r="M10" s="43" t="str">
        <f t="shared" si="1"/>
        <v>MEDIO</v>
      </c>
      <c r="N10" s="47">
        <f t="shared" si="2"/>
        <v>30</v>
      </c>
      <c r="O10" s="48" t="s">
        <v>492</v>
      </c>
      <c r="P10" s="304" t="s">
        <v>659</v>
      </c>
      <c r="Q10" s="288" t="s">
        <v>789</v>
      </c>
      <c r="R10" s="292" t="s">
        <v>685</v>
      </c>
      <c r="S10" s="355" t="s">
        <v>40</v>
      </c>
      <c r="T10" s="30">
        <v>1</v>
      </c>
      <c r="U10" s="30" t="str">
        <f t="shared" si="3"/>
        <v>BAJO</v>
      </c>
      <c r="V10" s="43">
        <v>5</v>
      </c>
      <c r="W10" s="30" t="str">
        <f t="shared" si="4"/>
        <v>BAJO</v>
      </c>
      <c r="X10" s="47">
        <f t="shared" si="5"/>
        <v>5</v>
      </c>
      <c r="Y10" s="49"/>
      <c r="Z10" s="49" t="s">
        <v>52</v>
      </c>
      <c r="AA10" s="49"/>
      <c r="AB10" s="49"/>
      <c r="AC10" s="184" t="s">
        <v>792</v>
      </c>
      <c r="AD10" s="133" t="s">
        <v>790</v>
      </c>
      <c r="AE10" s="185" t="s">
        <v>493</v>
      </c>
      <c r="AF10" s="107" t="s">
        <v>494</v>
      </c>
      <c r="AG10" s="54" t="s">
        <v>791</v>
      </c>
      <c r="AH10" s="502"/>
      <c r="AI10" s="5"/>
      <c r="AJ10" s="5">
        <v>2</v>
      </c>
      <c r="AK10" s="5">
        <v>10</v>
      </c>
      <c r="AL10" s="5"/>
      <c r="AM10" s="5" t="s">
        <v>69</v>
      </c>
    </row>
    <row r="11" spans="1:39" ht="161.25" customHeight="1" x14ac:dyDescent="0.2">
      <c r="A11" s="5"/>
      <c r="B11" s="508"/>
      <c r="C11" s="42" t="s">
        <v>979</v>
      </c>
      <c r="D11" s="186" t="s">
        <v>69</v>
      </c>
      <c r="E11" s="105" t="s">
        <v>495</v>
      </c>
      <c r="F11" s="92" t="s">
        <v>496</v>
      </c>
      <c r="G11" s="92" t="s">
        <v>497</v>
      </c>
      <c r="H11" s="45" t="s">
        <v>498</v>
      </c>
      <c r="I11" s="92" t="s">
        <v>499</v>
      </c>
      <c r="J11" s="30">
        <v>2</v>
      </c>
      <c r="K11" s="43" t="str">
        <f t="shared" si="0"/>
        <v>MEDIO</v>
      </c>
      <c r="L11" s="43">
        <v>10</v>
      </c>
      <c r="M11" s="43" t="str">
        <f t="shared" si="1"/>
        <v>MEDIO</v>
      </c>
      <c r="N11" s="47">
        <f t="shared" si="2"/>
        <v>20</v>
      </c>
      <c r="O11" s="48" t="s">
        <v>806</v>
      </c>
      <c r="P11" s="304" t="s">
        <v>659</v>
      </c>
      <c r="Q11" s="288" t="s">
        <v>794</v>
      </c>
      <c r="R11" s="292" t="s">
        <v>738</v>
      </c>
      <c r="S11" s="162" t="s">
        <v>795</v>
      </c>
      <c r="T11" s="30">
        <v>2</v>
      </c>
      <c r="U11" s="30" t="str">
        <f t="shared" si="3"/>
        <v>MEDIO</v>
      </c>
      <c r="V11" s="43">
        <v>5</v>
      </c>
      <c r="W11" s="30" t="str">
        <f t="shared" si="4"/>
        <v>BAJO</v>
      </c>
      <c r="X11" s="47">
        <f t="shared" si="5"/>
        <v>10</v>
      </c>
      <c r="Y11" s="49" t="s">
        <v>52</v>
      </c>
      <c r="Z11" s="49"/>
      <c r="AA11" s="49"/>
      <c r="AB11" s="49"/>
      <c r="AC11" s="56" t="s">
        <v>793</v>
      </c>
      <c r="AD11" s="133" t="s">
        <v>790</v>
      </c>
      <c r="AE11" s="187" t="s">
        <v>493</v>
      </c>
      <c r="AF11" s="108" t="s">
        <v>500</v>
      </c>
      <c r="AG11" s="54" t="s">
        <v>796</v>
      </c>
      <c r="AH11" s="502"/>
      <c r="AI11" s="5"/>
      <c r="AJ11" s="5">
        <v>3</v>
      </c>
      <c r="AK11" s="5">
        <v>20</v>
      </c>
      <c r="AL11" s="5"/>
      <c r="AM11" s="5" t="s">
        <v>79</v>
      </c>
    </row>
    <row r="12" spans="1:39" ht="161.25" customHeight="1" x14ac:dyDescent="0.2">
      <c r="A12" s="5"/>
      <c r="B12" s="508"/>
      <c r="C12" s="327" t="s">
        <v>675</v>
      </c>
      <c r="D12" s="43" t="s">
        <v>115</v>
      </c>
      <c r="E12" s="188" t="s">
        <v>501</v>
      </c>
      <c r="F12" s="92" t="s">
        <v>502</v>
      </c>
      <c r="G12" s="92" t="s">
        <v>503</v>
      </c>
      <c r="H12" s="45" t="s">
        <v>498</v>
      </c>
      <c r="I12" s="112" t="s">
        <v>504</v>
      </c>
      <c r="J12" s="43">
        <v>2</v>
      </c>
      <c r="K12" s="43" t="str">
        <f t="shared" si="0"/>
        <v>MEDIO</v>
      </c>
      <c r="L12" s="43">
        <v>20</v>
      </c>
      <c r="M12" s="43" t="str">
        <f t="shared" si="1"/>
        <v>ALTO</v>
      </c>
      <c r="N12" s="47">
        <f t="shared" si="2"/>
        <v>40</v>
      </c>
      <c r="O12" s="48" t="s">
        <v>805</v>
      </c>
      <c r="P12" s="304" t="s">
        <v>659</v>
      </c>
      <c r="Q12" s="288" t="s">
        <v>794</v>
      </c>
      <c r="R12" s="293" t="s">
        <v>738</v>
      </c>
      <c r="S12" s="162" t="s">
        <v>797</v>
      </c>
      <c r="T12" s="43">
        <v>1</v>
      </c>
      <c r="U12" s="30" t="str">
        <f t="shared" si="3"/>
        <v>BAJO</v>
      </c>
      <c r="V12" s="43">
        <v>20</v>
      </c>
      <c r="W12" s="30" t="str">
        <f t="shared" si="4"/>
        <v>ALTO</v>
      </c>
      <c r="X12" s="47">
        <f t="shared" si="5"/>
        <v>20</v>
      </c>
      <c r="Y12" s="61" t="s">
        <v>52</v>
      </c>
      <c r="Z12" s="61"/>
      <c r="AA12" s="61"/>
      <c r="AB12" s="61"/>
      <c r="AC12" s="56" t="s">
        <v>798</v>
      </c>
      <c r="AD12" s="133" t="s">
        <v>799</v>
      </c>
      <c r="AE12" s="187" t="s">
        <v>505</v>
      </c>
      <c r="AF12" s="108" t="s">
        <v>494</v>
      </c>
      <c r="AG12" s="112" t="s">
        <v>800</v>
      </c>
      <c r="AH12" s="502"/>
      <c r="AI12" s="5"/>
      <c r="AJ12" s="5"/>
      <c r="AK12" s="5"/>
      <c r="AL12" s="5"/>
      <c r="AM12" s="5" t="s">
        <v>89</v>
      </c>
    </row>
    <row r="13" spans="1:39" ht="409.6" customHeight="1" x14ac:dyDescent="0.2">
      <c r="A13" s="5"/>
      <c r="B13" s="508"/>
      <c r="C13" s="327" t="s">
        <v>979</v>
      </c>
      <c r="D13" s="165" t="s">
        <v>506</v>
      </c>
      <c r="E13" s="189" t="s">
        <v>507</v>
      </c>
      <c r="F13" s="112" t="s">
        <v>508</v>
      </c>
      <c r="G13" s="112" t="s">
        <v>509</v>
      </c>
      <c r="H13" s="110" t="s">
        <v>807</v>
      </c>
      <c r="I13" s="112" t="s">
        <v>510</v>
      </c>
      <c r="J13" s="94">
        <v>2</v>
      </c>
      <c r="K13" s="43" t="str">
        <f t="shared" si="0"/>
        <v>MEDIO</v>
      </c>
      <c r="L13" s="94">
        <v>10</v>
      </c>
      <c r="M13" s="43" t="str">
        <f t="shared" si="1"/>
        <v>MEDIO</v>
      </c>
      <c r="N13" s="47">
        <f t="shared" si="2"/>
        <v>20</v>
      </c>
      <c r="O13" s="93" t="s">
        <v>804</v>
      </c>
      <c r="P13" s="304" t="s">
        <v>660</v>
      </c>
      <c r="Q13" s="289" t="s">
        <v>801</v>
      </c>
      <c r="R13" s="293" t="s">
        <v>738</v>
      </c>
      <c r="S13" s="377" t="s">
        <v>881</v>
      </c>
      <c r="T13" s="94">
        <v>1</v>
      </c>
      <c r="U13" s="30" t="str">
        <f t="shared" si="3"/>
        <v>BAJO</v>
      </c>
      <c r="V13" s="94">
        <v>5</v>
      </c>
      <c r="W13" s="30" t="str">
        <f t="shared" si="4"/>
        <v>BAJO</v>
      </c>
      <c r="X13" s="47">
        <f t="shared" si="5"/>
        <v>5</v>
      </c>
      <c r="Y13" s="95" t="s">
        <v>52</v>
      </c>
      <c r="Z13" s="95"/>
      <c r="AA13" s="95"/>
      <c r="AB13" s="95"/>
      <c r="AC13" s="190" t="s">
        <v>802</v>
      </c>
      <c r="AD13" s="182" t="s">
        <v>511</v>
      </c>
      <c r="AE13" s="191" t="s">
        <v>505</v>
      </c>
      <c r="AF13" s="192" t="s">
        <v>40</v>
      </c>
      <c r="AG13" s="96" t="s">
        <v>803</v>
      </c>
      <c r="AH13" s="502"/>
      <c r="AI13" s="5"/>
      <c r="AJ13" s="5"/>
      <c r="AK13" s="5"/>
      <c r="AL13" s="5"/>
      <c r="AM13" s="5" t="s">
        <v>111</v>
      </c>
    </row>
    <row r="14" spans="1:39" ht="176.25" customHeight="1" x14ac:dyDescent="0.2">
      <c r="A14" s="5"/>
      <c r="B14" s="508"/>
      <c r="C14" s="327" t="s">
        <v>979</v>
      </c>
      <c r="D14" s="43" t="s">
        <v>115</v>
      </c>
      <c r="E14" s="188" t="s">
        <v>512</v>
      </c>
      <c r="F14" s="45" t="s">
        <v>513</v>
      </c>
      <c r="G14" s="92" t="s">
        <v>514</v>
      </c>
      <c r="H14" s="45" t="s">
        <v>515</v>
      </c>
      <c r="I14" s="106" t="s">
        <v>516</v>
      </c>
      <c r="J14" s="43">
        <v>2</v>
      </c>
      <c r="K14" s="43" t="str">
        <f t="shared" si="0"/>
        <v>MEDIO</v>
      </c>
      <c r="L14" s="43">
        <v>10</v>
      </c>
      <c r="M14" s="43" t="str">
        <f t="shared" si="1"/>
        <v>MEDIO</v>
      </c>
      <c r="N14" s="47">
        <f t="shared" si="2"/>
        <v>20</v>
      </c>
      <c r="O14" s="48" t="s">
        <v>517</v>
      </c>
      <c r="P14" s="314" t="s">
        <v>660</v>
      </c>
      <c r="Q14" s="288" t="s">
        <v>518</v>
      </c>
      <c r="R14" s="293" t="s">
        <v>685</v>
      </c>
      <c r="S14" s="357" t="s">
        <v>40</v>
      </c>
      <c r="T14" s="43">
        <v>1</v>
      </c>
      <c r="U14" s="43" t="str">
        <f t="shared" si="3"/>
        <v>BAJO</v>
      </c>
      <c r="V14" s="43">
        <v>10</v>
      </c>
      <c r="W14" s="43" t="str">
        <f t="shared" si="4"/>
        <v>MEDIO</v>
      </c>
      <c r="X14" s="47">
        <f t="shared" si="5"/>
        <v>10</v>
      </c>
      <c r="Y14" s="61"/>
      <c r="Z14" s="61" t="s">
        <v>52</v>
      </c>
      <c r="AA14" s="61"/>
      <c r="AB14" s="61"/>
      <c r="AC14" s="193" t="s">
        <v>808</v>
      </c>
      <c r="AD14" s="194" t="s">
        <v>78</v>
      </c>
      <c r="AE14" s="195" t="s">
        <v>493</v>
      </c>
      <c r="AF14" s="53" t="s">
        <v>768</v>
      </c>
      <c r="AG14" s="50" t="s">
        <v>809</v>
      </c>
      <c r="AH14" s="502"/>
      <c r="AI14" s="5"/>
      <c r="AJ14" s="5">
        <v>4</v>
      </c>
      <c r="AK14" s="5"/>
      <c r="AL14" s="5"/>
      <c r="AM14" s="5"/>
    </row>
    <row r="15" spans="1:39" ht="176.25" customHeight="1" thickBot="1" x14ac:dyDescent="0.25">
      <c r="A15" s="5"/>
      <c r="B15" s="509"/>
      <c r="C15" s="323" t="s">
        <v>979</v>
      </c>
      <c r="D15" s="68" t="s">
        <v>115</v>
      </c>
      <c r="E15" s="196" t="s">
        <v>116</v>
      </c>
      <c r="F15" s="97" t="s">
        <v>519</v>
      </c>
      <c r="G15" s="197" t="s">
        <v>520</v>
      </c>
      <c r="H15" s="97" t="s">
        <v>521</v>
      </c>
      <c r="I15" s="118" t="s">
        <v>810</v>
      </c>
      <c r="J15" s="68">
        <v>2</v>
      </c>
      <c r="K15" s="63" t="str">
        <f t="shared" si="0"/>
        <v>MEDIO</v>
      </c>
      <c r="L15" s="68">
        <v>20</v>
      </c>
      <c r="M15" s="63" t="str">
        <f t="shared" si="1"/>
        <v>ALTO</v>
      </c>
      <c r="N15" s="66">
        <f t="shared" si="2"/>
        <v>40</v>
      </c>
      <c r="O15" s="116" t="s">
        <v>522</v>
      </c>
      <c r="P15" s="317" t="s">
        <v>660</v>
      </c>
      <c r="Q15" s="291" t="s">
        <v>523</v>
      </c>
      <c r="R15" s="297" t="s">
        <v>685</v>
      </c>
      <c r="S15" s="362" t="s">
        <v>40</v>
      </c>
      <c r="T15" s="68">
        <v>1</v>
      </c>
      <c r="U15" s="63" t="str">
        <f t="shared" si="3"/>
        <v>BAJO</v>
      </c>
      <c r="V15" s="68">
        <v>20</v>
      </c>
      <c r="W15" s="63" t="str">
        <f t="shared" si="4"/>
        <v>ALTO</v>
      </c>
      <c r="X15" s="66">
        <f t="shared" si="5"/>
        <v>20</v>
      </c>
      <c r="Y15" s="117"/>
      <c r="Z15" s="117" t="s">
        <v>52</v>
      </c>
      <c r="AA15" s="117"/>
      <c r="AB15" s="117"/>
      <c r="AC15" s="198" t="s">
        <v>524</v>
      </c>
      <c r="AD15" s="119" t="s">
        <v>98</v>
      </c>
      <c r="AE15" s="199" t="s">
        <v>505</v>
      </c>
      <c r="AF15" s="200" t="s">
        <v>40</v>
      </c>
      <c r="AG15" s="201"/>
      <c r="AH15" s="506"/>
      <c r="AI15" s="5"/>
      <c r="AJ15" s="5"/>
      <c r="AK15" s="5"/>
      <c r="AL15" s="5"/>
      <c r="AM15" s="5"/>
    </row>
    <row r="16" spans="1:39" ht="31.5" customHeight="1" thickBot="1" x14ac:dyDescent="0.25">
      <c r="A16" s="5"/>
      <c r="B16" s="1"/>
      <c r="C16" s="1"/>
      <c r="D16" s="1"/>
      <c r="E16" s="1"/>
      <c r="F16" s="1"/>
      <c r="G16" s="1"/>
      <c r="H16" s="1"/>
      <c r="I16" s="1"/>
      <c r="J16" s="1"/>
      <c r="K16" s="1"/>
      <c r="L16" s="1"/>
      <c r="M16" s="1"/>
      <c r="N16" s="73">
        <f>AVERAGE(N9:N15)</f>
        <v>30</v>
      </c>
      <c r="O16" s="1"/>
      <c r="P16" s="1"/>
      <c r="Q16" s="1"/>
      <c r="R16" s="1"/>
      <c r="S16" s="1"/>
      <c r="T16" s="1"/>
      <c r="U16" s="1"/>
      <c r="V16" s="1"/>
      <c r="W16" s="1"/>
      <c r="X16" s="73">
        <f>AVERAGE(X9:X15)</f>
        <v>12.857142857142858</v>
      </c>
      <c r="Y16" s="1"/>
      <c r="Z16" s="1"/>
      <c r="AA16" s="1"/>
      <c r="AB16" s="1"/>
      <c r="AC16" s="1"/>
      <c r="AD16" s="1"/>
      <c r="AE16" s="1"/>
      <c r="AF16" s="1"/>
      <c r="AG16" s="74"/>
      <c r="AH16" s="75"/>
      <c r="AI16" s="5"/>
      <c r="AJ16" s="5"/>
      <c r="AK16" s="5"/>
      <c r="AL16" s="5"/>
      <c r="AM16" s="5"/>
    </row>
    <row r="17" spans="1:39" ht="129" customHeight="1" thickBot="1" x14ac:dyDescent="0.25">
      <c r="A17" s="5"/>
      <c r="B17" s="1"/>
      <c r="C17" s="1"/>
      <c r="D17" s="1"/>
      <c r="E17" s="1"/>
      <c r="F17" s="76"/>
      <c r="G17" s="76"/>
      <c r="H17" s="395" t="s">
        <v>681</v>
      </c>
      <c r="I17" s="396"/>
      <c r="J17" s="396"/>
      <c r="K17" s="397"/>
      <c r="L17" s="1"/>
      <c r="M17" s="504" t="s">
        <v>125</v>
      </c>
      <c r="N17" s="409"/>
      <c r="O17" s="409"/>
      <c r="P17" s="409"/>
      <c r="Q17" s="445"/>
      <c r="R17" s="272"/>
      <c r="S17" s="272"/>
      <c r="T17" s="5"/>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381"/>
      <c r="G18" s="382"/>
      <c r="H18" s="383" t="s">
        <v>126</v>
      </c>
      <c r="I18" s="384"/>
      <c r="J18" s="77">
        <f>COUNTIF(X9:X15,"=5")</f>
        <v>2</v>
      </c>
      <c r="K18" s="78">
        <f>J18*100%/J21</f>
        <v>0.2857142857142857</v>
      </c>
      <c r="L18" s="1"/>
      <c r="M18" s="475" t="s">
        <v>127</v>
      </c>
      <c r="N18" s="402"/>
      <c r="O18" s="403" t="s">
        <v>128</v>
      </c>
      <c r="P18" s="476"/>
      <c r="Q18" s="397"/>
      <c r="R18" s="272"/>
      <c r="S18" s="272"/>
      <c r="T18" s="7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381"/>
      <c r="G19" s="382"/>
      <c r="H19" s="383" t="s">
        <v>129</v>
      </c>
      <c r="I19" s="384"/>
      <c r="J19" s="77">
        <f>COUNTIFS(X9:X15,"&gt;=6",X9:X15,"&lt;=30")</f>
        <v>5</v>
      </c>
      <c r="K19" s="78">
        <f>J19*100%/J21</f>
        <v>0.7142857142857143</v>
      </c>
      <c r="L19" s="1"/>
      <c r="M19" s="462" t="s">
        <v>130</v>
      </c>
      <c r="N19" s="384"/>
      <c r="O19" s="463" t="s">
        <v>131</v>
      </c>
      <c r="P19" s="464"/>
      <c r="Q19" s="465"/>
      <c r="R19" s="272"/>
      <c r="S19" s="272"/>
      <c r="T19" s="7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381"/>
      <c r="G20" s="382"/>
      <c r="H20" s="383" t="s">
        <v>132</v>
      </c>
      <c r="I20" s="384"/>
      <c r="J20" s="77">
        <f>COUNTIFS(X9:X15,"&gt;=40",X9:X15,"&lt;=60")</f>
        <v>0</v>
      </c>
      <c r="K20" s="78">
        <f>J20*100%/J21</f>
        <v>0</v>
      </c>
      <c r="L20" s="1"/>
      <c r="M20" s="466" t="s">
        <v>133</v>
      </c>
      <c r="N20" s="467"/>
      <c r="O20" s="468" t="s">
        <v>134</v>
      </c>
      <c r="P20" s="469"/>
      <c r="Q20" s="470"/>
      <c r="R20" s="272"/>
      <c r="S20" s="272"/>
      <c r="T20" s="79"/>
      <c r="U20" s="1"/>
      <c r="V20" s="1"/>
      <c r="W20" s="1"/>
      <c r="X20" s="1"/>
      <c r="Y20" s="1"/>
      <c r="Z20" s="1"/>
      <c r="AA20" s="1"/>
      <c r="AB20" s="1"/>
      <c r="AC20" s="1"/>
      <c r="AD20" s="1"/>
      <c r="AE20" s="1"/>
      <c r="AF20" s="1"/>
      <c r="AG20" s="1"/>
      <c r="AH20" s="1"/>
      <c r="AI20" s="5"/>
      <c r="AJ20" s="5"/>
      <c r="AK20" s="5"/>
      <c r="AL20" s="5"/>
      <c r="AM20" s="5"/>
    </row>
    <row r="21" spans="1:39" ht="46.5" customHeight="1" x14ac:dyDescent="0.2">
      <c r="A21" s="5"/>
      <c r="B21" s="1"/>
      <c r="C21" s="1"/>
      <c r="D21" s="1"/>
      <c r="E21" s="1"/>
      <c r="F21" s="393"/>
      <c r="G21" s="382"/>
      <c r="H21" s="471" t="s">
        <v>135</v>
      </c>
      <c r="I21" s="467"/>
      <c r="J21" s="98">
        <f>+J18+J20+J19</f>
        <v>7</v>
      </c>
      <c r="K21" s="80">
        <f>K18+K19+K20</f>
        <v>1</v>
      </c>
      <c r="L21" s="1"/>
      <c r="M21" s="1"/>
      <c r="N21" s="1"/>
      <c r="O21" s="1"/>
      <c r="P21" s="1"/>
      <c r="Q21" s="1"/>
      <c r="R21" s="1"/>
      <c r="S21" s="1"/>
      <c r="T21" s="1"/>
      <c r="U21" s="1"/>
      <c r="V21" s="1"/>
      <c r="W21" s="1"/>
      <c r="X21" s="1"/>
      <c r="Y21" s="1"/>
      <c r="Z21" s="1"/>
      <c r="AA21" s="1"/>
      <c r="AB21" s="1"/>
      <c r="AC21" s="1"/>
      <c r="AD21" s="1"/>
      <c r="AE21" s="1"/>
      <c r="AF21" s="1"/>
      <c r="AG21" s="1"/>
      <c r="AH21" s="1"/>
      <c r="AI21" s="5"/>
      <c r="AJ21" s="5"/>
      <c r="AK21" s="5"/>
      <c r="AL21" s="5"/>
      <c r="AM21" s="5"/>
    </row>
    <row r="22" spans="1:39" ht="75" customHeight="1" x14ac:dyDescent="0.2">
      <c r="A22" s="5"/>
      <c r="B22" s="1"/>
      <c r="C22" s="1"/>
      <c r="D22" s="1"/>
      <c r="E22" s="1"/>
      <c r="F22" s="1"/>
      <c r="G22" s="1"/>
      <c r="H22" s="505" t="s">
        <v>136</v>
      </c>
      <c r="I22" s="459"/>
      <c r="J22" s="81">
        <f>COUNTIF(T9:T15,"N/A")</f>
        <v>0</v>
      </c>
      <c r="K22" s="82">
        <f>IF(J22&gt;=1,"100%",0)</f>
        <v>0</v>
      </c>
      <c r="L22" s="1"/>
      <c r="M22" s="1"/>
      <c r="N22" s="1"/>
      <c r="O22" s="1"/>
      <c r="P22" s="1"/>
      <c r="Q22" s="1"/>
      <c r="R22" s="1"/>
      <c r="S22" s="1"/>
      <c r="T22" s="1"/>
      <c r="U22" s="1"/>
      <c r="V22" s="1"/>
      <c r="W22" s="1"/>
      <c r="X22" s="1"/>
      <c r="Y22" s="1"/>
      <c r="Z22" s="1"/>
      <c r="AA22" s="1"/>
      <c r="AB22" s="1"/>
      <c r="AC22" s="1"/>
      <c r="AD22" s="1"/>
      <c r="AE22" s="1"/>
      <c r="AF22" s="1"/>
      <c r="AG22" s="1"/>
      <c r="AH22" s="1"/>
      <c r="AI22" s="5"/>
      <c r="AJ22" s="5"/>
      <c r="AK22" s="5"/>
      <c r="AL22" s="5"/>
      <c r="AM22" s="5"/>
    </row>
    <row r="23" spans="1:39" ht="15.75" customHeight="1" x14ac:dyDescent="0.2"/>
    <row r="24" spans="1:39" ht="15.75" customHeight="1" x14ac:dyDescent="0.2"/>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B8:AF14"/>
  <mergeCells count="45">
    <mergeCell ref="O4:R4"/>
    <mergeCell ref="S4:AB4"/>
    <mergeCell ref="AC4:AH4"/>
    <mergeCell ref="B5:D5"/>
    <mergeCell ref="E5:AH5"/>
    <mergeCell ref="AH9:AH15"/>
    <mergeCell ref="B4:F4"/>
    <mergeCell ref="B6:I6"/>
    <mergeCell ref="J6:N7"/>
    <mergeCell ref="T6:X7"/>
    <mergeCell ref="O7:Q7"/>
    <mergeCell ref="G4:N4"/>
    <mergeCell ref="Y6:AH6"/>
    <mergeCell ref="Y7:AB7"/>
    <mergeCell ref="AC7:AG7"/>
    <mergeCell ref="AH7:AH8"/>
    <mergeCell ref="O6:S6"/>
    <mergeCell ref="B7:B8"/>
    <mergeCell ref="C7:C8"/>
    <mergeCell ref="D7:D8"/>
    <mergeCell ref="B9:B15"/>
    <mergeCell ref="B2:AH2"/>
    <mergeCell ref="B3:F3"/>
    <mergeCell ref="G3:N3"/>
    <mergeCell ref="O3:R3"/>
    <mergeCell ref="S3:AB3"/>
    <mergeCell ref="AC3:AH3"/>
    <mergeCell ref="M20:N20"/>
    <mergeCell ref="O20:Q20"/>
    <mergeCell ref="F21:G21"/>
    <mergeCell ref="H21:I21"/>
    <mergeCell ref="H22:I22"/>
    <mergeCell ref="F20:G20"/>
    <mergeCell ref="H20:I20"/>
    <mergeCell ref="R7:R8"/>
    <mergeCell ref="F18:G18"/>
    <mergeCell ref="F19:G19"/>
    <mergeCell ref="H19:I19"/>
    <mergeCell ref="M19:N19"/>
    <mergeCell ref="O19:Q19"/>
    <mergeCell ref="H17:K17"/>
    <mergeCell ref="M17:Q17"/>
    <mergeCell ref="H18:I18"/>
    <mergeCell ref="M18:N18"/>
    <mergeCell ref="O18:Q18"/>
  </mergeCells>
  <conditionalFormatting sqref="N9:O14 Q9:Q14 X15 R9:S15">
    <cfRule type="cellIs" dxfId="57" priority="14" operator="equal">
      <formula>5</formula>
    </cfRule>
  </conditionalFormatting>
  <conditionalFormatting sqref="N9:O14 Q9:Q14 R9:S15 P9:P15">
    <cfRule type="cellIs" dxfId="56" priority="15" operator="equal">
      <formula>5</formula>
    </cfRule>
  </conditionalFormatting>
  <conditionalFormatting sqref="N9:O14 Q9:Q14 X15 R9:S15 P9:P15">
    <cfRule type="cellIs" dxfId="55" priority="16" operator="between">
      <formula>6</formula>
      <formula>30</formula>
    </cfRule>
  </conditionalFormatting>
  <conditionalFormatting sqref="N9:O14 Q9:Q14 X15 R9:S15 P9:P15">
    <cfRule type="cellIs" dxfId="54" priority="17" operator="between">
      <formula>31</formula>
      <formula>60</formula>
    </cfRule>
  </conditionalFormatting>
  <conditionalFormatting sqref="N9:O14 Q9:Q14 X15 R9:S15 P9:P15">
    <cfRule type="expression" dxfId="53" priority="18">
      <formula>ISERROR(N9)</formula>
    </cfRule>
  </conditionalFormatting>
  <conditionalFormatting sqref="J9:J14 K15 M15 U15 W15">
    <cfRule type="containsText" dxfId="52" priority="19" operator="containsText" text="N/A">
      <formula>NOT(ISERROR(SEARCH(("N/A"),(J9))))</formula>
    </cfRule>
  </conditionalFormatting>
  <conditionalFormatting sqref="L9:L14">
    <cfRule type="containsText" dxfId="51" priority="20" operator="containsText" text="N/A">
      <formula>NOT(ISERROR(SEARCH(("N/A"),(L9))))</formula>
    </cfRule>
  </conditionalFormatting>
  <conditionalFormatting sqref="Y9:AB14">
    <cfRule type="expression" dxfId="50" priority="21">
      <formula>ISERROR(Y9)</formula>
    </cfRule>
  </conditionalFormatting>
  <conditionalFormatting sqref="X9:X14">
    <cfRule type="cellIs" dxfId="49" priority="22" operator="equal">
      <formula>5</formula>
    </cfRule>
  </conditionalFormatting>
  <conditionalFormatting sqref="X9:X14">
    <cfRule type="cellIs" dxfId="48" priority="23" operator="equal">
      <formula>5</formula>
    </cfRule>
  </conditionalFormatting>
  <conditionalFormatting sqref="X9:X14">
    <cfRule type="cellIs" dxfId="47" priority="24" operator="between">
      <formula>6</formula>
      <formula>30</formula>
    </cfRule>
  </conditionalFormatting>
  <conditionalFormatting sqref="X9:X14">
    <cfRule type="cellIs" dxfId="46" priority="25" operator="between">
      <formula>31</formula>
      <formula>60</formula>
    </cfRule>
  </conditionalFormatting>
  <conditionalFormatting sqref="X9:X14">
    <cfRule type="expression" dxfId="45" priority="26">
      <formula>ISERROR(X9)</formula>
    </cfRule>
  </conditionalFormatting>
  <conditionalFormatting sqref="T9:T14">
    <cfRule type="containsText" dxfId="44" priority="27" operator="containsText" text="N/A">
      <formula>NOT(ISERROR(SEARCH(("N/A"),(T9))))</formula>
    </cfRule>
  </conditionalFormatting>
  <conditionalFormatting sqref="V9:V14">
    <cfRule type="containsText" dxfId="43" priority="28" operator="containsText" text="N/A">
      <formula>NOT(ISERROR(SEARCH(("N/A"),(V9))))</formula>
    </cfRule>
  </conditionalFormatting>
  <conditionalFormatting sqref="M19 O19:P19">
    <cfRule type="cellIs" dxfId="42" priority="29" operator="equal">
      <formula>5</formula>
    </cfRule>
  </conditionalFormatting>
  <conditionalFormatting sqref="M19 O19:P19">
    <cfRule type="cellIs" dxfId="41" priority="30" operator="equal">
      <formula>5</formula>
    </cfRule>
  </conditionalFormatting>
  <conditionalFormatting sqref="M19 O19:P19">
    <cfRule type="cellIs" dxfId="40" priority="31" operator="between">
      <formula>6</formula>
      <formula>30</formula>
    </cfRule>
  </conditionalFormatting>
  <conditionalFormatting sqref="M19 O19:P19">
    <cfRule type="cellIs" dxfId="39" priority="32" operator="between">
      <formula>31</formula>
      <formula>60</formula>
    </cfRule>
  </conditionalFormatting>
  <conditionalFormatting sqref="M19 O19:P19">
    <cfRule type="expression" dxfId="38" priority="33">
      <formula>ISERROR(M19)</formula>
    </cfRule>
  </conditionalFormatting>
  <conditionalFormatting sqref="K9:K14">
    <cfRule type="containsText" dxfId="37" priority="34" operator="containsText" text="N/A">
      <formula>NOT(ISERROR(SEARCH(("N/A"),(K9))))</formula>
    </cfRule>
  </conditionalFormatting>
  <conditionalFormatting sqref="M9:M14">
    <cfRule type="containsText" dxfId="36" priority="35" operator="containsText" text="N/A">
      <formula>NOT(ISERROR(SEARCH(("N/A"),(M9))))</formula>
    </cfRule>
  </conditionalFormatting>
  <conditionalFormatting sqref="U9:U14">
    <cfRule type="containsText" dxfId="35" priority="36" operator="containsText" text="N/A">
      <formula>NOT(ISERROR(SEARCH(("N/A"),(U9))))</formula>
    </cfRule>
  </conditionalFormatting>
  <conditionalFormatting sqref="W9:W14">
    <cfRule type="containsText" dxfId="34" priority="37" operator="containsText" text="N/A">
      <formula>NOT(ISERROR(SEARCH(("N/A"),(W9))))</formula>
    </cfRule>
  </conditionalFormatting>
  <conditionalFormatting sqref="O15 Q15">
    <cfRule type="cellIs" dxfId="33" priority="38" operator="equal">
      <formula>5</formula>
    </cfRule>
  </conditionalFormatting>
  <conditionalFormatting sqref="O15 Q15">
    <cfRule type="cellIs" dxfId="32" priority="39" operator="equal">
      <formula>5</formula>
    </cfRule>
  </conditionalFormatting>
  <conditionalFormatting sqref="O15 Q15">
    <cfRule type="cellIs" dxfId="31" priority="40" operator="between">
      <formula>6</formula>
      <formula>30</formula>
    </cfRule>
  </conditionalFormatting>
  <conditionalFormatting sqref="O15 Q15">
    <cfRule type="cellIs" dxfId="30" priority="41" operator="between">
      <formula>31</formula>
      <formula>60</formula>
    </cfRule>
  </conditionalFormatting>
  <conditionalFormatting sqref="O15 Q15">
    <cfRule type="expression" dxfId="29" priority="42">
      <formula>ISERROR(O15)</formula>
    </cfRule>
  </conditionalFormatting>
  <conditionalFormatting sqref="J15">
    <cfRule type="containsText" dxfId="28" priority="43" operator="containsText" text="N/A">
      <formula>NOT(ISERROR(SEARCH(("N/A"),(J15))))</formula>
    </cfRule>
  </conditionalFormatting>
  <conditionalFormatting sqref="L15">
    <cfRule type="containsText" dxfId="27" priority="44" operator="containsText" text="N/A">
      <formula>NOT(ISERROR(SEARCH(("N/A"),(L15))))</formula>
    </cfRule>
  </conditionalFormatting>
  <conditionalFormatting sqref="Y15:AB15">
    <cfRule type="expression" dxfId="26" priority="45">
      <formula>ISERROR(Y15)</formula>
    </cfRule>
  </conditionalFormatting>
  <conditionalFormatting sqref="T15">
    <cfRule type="containsText" dxfId="25" priority="46" operator="containsText" text="N/A">
      <formula>NOT(ISERROR(SEARCH(("N/A"),(T15))))</formula>
    </cfRule>
  </conditionalFormatting>
  <conditionalFormatting sqref="V15">
    <cfRule type="containsText" dxfId="24" priority="47" operator="containsText" text="N/A">
      <formula>NOT(ISERROR(SEARCH(("N/A"),(V15))))</formula>
    </cfRule>
  </conditionalFormatting>
  <conditionalFormatting sqref="N15">
    <cfRule type="cellIs" dxfId="23" priority="48" operator="equal">
      <formula>5</formula>
    </cfRule>
  </conditionalFormatting>
  <conditionalFormatting sqref="N15">
    <cfRule type="cellIs" dxfId="22" priority="49" operator="equal">
      <formula>5</formula>
    </cfRule>
  </conditionalFormatting>
  <conditionalFormatting sqref="N15">
    <cfRule type="cellIs" dxfId="21" priority="50" operator="between">
      <formula>6</formula>
      <formula>30</formula>
    </cfRule>
  </conditionalFormatting>
  <conditionalFormatting sqref="N15">
    <cfRule type="cellIs" dxfId="20" priority="51" operator="between">
      <formula>31</formula>
      <formula>60</formula>
    </cfRule>
  </conditionalFormatting>
  <conditionalFormatting sqref="N15">
    <cfRule type="expression" dxfId="19" priority="52">
      <formula>ISERROR(N15)</formula>
    </cfRule>
  </conditionalFormatting>
  <conditionalFormatting sqref="P9:P15">
    <cfRule type="containsText" dxfId="18" priority="1" operator="containsText" text="FUERTE">
      <formula>NOT(ISERROR(SEARCH("FUERTE",P9)))</formula>
    </cfRule>
    <cfRule type="containsText" dxfId="17" priority="2" operator="containsText" text="MODERADO">
      <formula>NOT(ISERROR(SEARCH("MODERADO",P9)))</formula>
    </cfRule>
    <cfRule type="containsText" dxfId="16" priority="3" operator="containsText" text="DÉBIL">
      <formula>NOT(ISERROR(SEARCH("DÉBIL",P9)))</formula>
    </cfRule>
    <cfRule type="cellIs" dxfId="15" priority="4" operator="equal">
      <formula>5</formula>
    </cfRule>
  </conditionalFormatting>
  <dataValidations count="5">
    <dataValidation type="list" allowBlank="1" showErrorMessage="1" sqref="V9:V15 L9:L15">
      <formula1>$AK$8:$AK$11</formula1>
    </dataValidation>
    <dataValidation type="list" allowBlank="1" showErrorMessage="1" sqref="T9:T15 J9:J15">
      <formula1>$AJ$8:$AJ$11</formula1>
    </dataValidation>
    <dataValidation type="list" allowBlank="1" showInputMessage="1" showErrorMessage="1" sqref="R9:R15">
      <formula1>"SI,NO"</formula1>
    </dataValidation>
    <dataValidation type="list" allowBlank="1" showInputMessage="1" showErrorMessage="1" sqref="P9:P15">
      <formula1>"DÉBIL,MODERADO,FUERTE"</formula1>
    </dataValidation>
    <dataValidation type="list" allowBlank="1" showErrorMessage="1" sqref="C9:C15">
      <formula1>"RIESGO ESTRATÉGICO,RIESGO SOCIAL,RIESGO AMBIENTAL,RIESGO TECNOLÓGICO,RIESGO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6"/>
  <sheetViews>
    <sheetView showGridLines="0" topLeftCell="A9" zoomScale="70" zoomScaleNormal="70" workbookViewId="0">
      <selection activeCell="E9" sqref="E9"/>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28.28515625" customWidth="1"/>
    <col min="7" max="7" width="30.85546875" customWidth="1"/>
    <col min="8" max="8" width="36.85546875" customWidth="1"/>
    <col min="9" max="9" width="32.28515625" customWidth="1"/>
    <col min="10" max="13" width="15.7109375" customWidth="1"/>
    <col min="14" max="14" width="29" customWidth="1"/>
    <col min="15" max="15" width="61.28515625" customWidth="1"/>
    <col min="16" max="16" width="31.140625" style="275" customWidth="1"/>
    <col min="17" max="17" width="61.28515625" customWidth="1"/>
    <col min="18" max="18" width="29.140625" style="271" customWidth="1"/>
    <col min="19" max="19" width="61.28515625" style="271" customWidth="1"/>
    <col min="20" max="21" width="14.85546875" customWidth="1"/>
    <col min="22" max="22" width="18.28515625" customWidth="1"/>
    <col min="23" max="23" width="16.28515625" customWidth="1"/>
    <col min="24" max="24" width="18.7109375" customWidth="1"/>
    <col min="25"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thickBo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thickBot="1" x14ac:dyDescent="0.25">
      <c r="A2" s="122"/>
      <c r="B2" s="405" t="s">
        <v>683</v>
      </c>
      <c r="C2" s="406"/>
      <c r="D2" s="406"/>
      <c r="E2" s="406"/>
      <c r="F2" s="406"/>
      <c r="G2" s="406"/>
      <c r="H2" s="406"/>
      <c r="I2" s="406"/>
      <c r="J2" s="406"/>
      <c r="K2" s="406"/>
      <c r="L2" s="406"/>
      <c r="M2" s="406"/>
      <c r="N2" s="406"/>
      <c r="O2" s="406"/>
      <c r="P2" s="406"/>
      <c r="Q2" s="406"/>
      <c r="R2" s="406"/>
      <c r="S2" s="406"/>
      <c r="T2" s="406"/>
      <c r="U2" s="406"/>
      <c r="V2" s="406"/>
      <c r="W2" s="406"/>
      <c r="X2" s="406"/>
      <c r="Y2" s="406"/>
      <c r="Z2" s="406"/>
      <c r="AA2" s="406"/>
      <c r="AB2" s="406"/>
      <c r="AC2" s="406"/>
      <c r="AD2" s="406"/>
      <c r="AE2" s="406"/>
      <c r="AF2" s="406"/>
      <c r="AG2" s="406"/>
      <c r="AH2" s="407"/>
      <c r="AI2" s="99"/>
      <c r="AJ2" s="3"/>
      <c r="AK2" s="3"/>
      <c r="AL2" s="3"/>
      <c r="AM2" s="3"/>
    </row>
    <row r="3" spans="1:39" ht="66" customHeight="1" thickBot="1" x14ac:dyDescent="0.25">
      <c r="A3" s="5"/>
      <c r="B3" s="408" t="s">
        <v>0</v>
      </c>
      <c r="C3" s="409"/>
      <c r="D3" s="409"/>
      <c r="E3" s="409"/>
      <c r="F3" s="409"/>
      <c r="G3" s="410" t="s">
        <v>1</v>
      </c>
      <c r="H3" s="409"/>
      <c r="I3" s="409"/>
      <c r="J3" s="409"/>
      <c r="K3" s="409"/>
      <c r="L3" s="409"/>
      <c r="M3" s="409"/>
      <c r="N3" s="409"/>
      <c r="O3" s="418" t="s">
        <v>2</v>
      </c>
      <c r="P3" s="419"/>
      <c r="Q3" s="419"/>
      <c r="R3" s="420"/>
      <c r="S3" s="418" t="s">
        <v>3</v>
      </c>
      <c r="T3" s="419"/>
      <c r="U3" s="419"/>
      <c r="V3" s="419"/>
      <c r="W3" s="419"/>
      <c r="X3" s="419"/>
      <c r="Y3" s="419"/>
      <c r="Z3" s="419"/>
      <c r="AA3" s="419"/>
      <c r="AB3" s="420"/>
      <c r="AC3" s="408" t="s">
        <v>4</v>
      </c>
      <c r="AD3" s="421"/>
      <c r="AE3" s="421"/>
      <c r="AF3" s="421"/>
      <c r="AG3" s="421"/>
      <c r="AH3" s="422"/>
      <c r="AI3" s="6"/>
      <c r="AJ3" s="5"/>
      <c r="AK3" s="5"/>
      <c r="AL3" s="5"/>
      <c r="AM3" s="5"/>
    </row>
    <row r="4" spans="1:39" ht="72" customHeight="1" thickBot="1" x14ac:dyDescent="0.25">
      <c r="A4" s="5"/>
      <c r="B4" s="429" t="s">
        <v>5</v>
      </c>
      <c r="C4" s="443"/>
      <c r="D4" s="443"/>
      <c r="E4" s="443"/>
      <c r="F4" s="443"/>
      <c r="G4" s="453">
        <v>42874</v>
      </c>
      <c r="H4" s="443"/>
      <c r="I4" s="443"/>
      <c r="J4" s="443"/>
      <c r="K4" s="443"/>
      <c r="L4" s="443"/>
      <c r="M4" s="443"/>
      <c r="N4" s="443"/>
      <c r="O4" s="423">
        <v>44263</v>
      </c>
      <c r="P4" s="424"/>
      <c r="Q4" s="424"/>
      <c r="R4" s="425"/>
      <c r="S4" s="426">
        <v>5</v>
      </c>
      <c r="T4" s="427"/>
      <c r="U4" s="427"/>
      <c r="V4" s="427"/>
      <c r="W4" s="427"/>
      <c r="X4" s="427"/>
      <c r="Y4" s="427"/>
      <c r="Z4" s="427"/>
      <c r="AA4" s="427"/>
      <c r="AB4" s="428"/>
      <c r="AC4" s="429" t="s">
        <v>6</v>
      </c>
      <c r="AD4" s="430"/>
      <c r="AE4" s="430"/>
      <c r="AF4" s="430"/>
      <c r="AG4" s="430"/>
      <c r="AH4" s="431"/>
      <c r="AI4" s="7"/>
      <c r="AJ4" s="5"/>
      <c r="AK4" s="5"/>
      <c r="AL4" s="5"/>
      <c r="AM4" s="5"/>
    </row>
    <row r="5" spans="1:39" ht="31.5" customHeight="1" thickBot="1" x14ac:dyDescent="0.25">
      <c r="A5" s="5"/>
      <c r="B5" s="432" t="s">
        <v>682</v>
      </c>
      <c r="C5" s="433"/>
      <c r="D5" s="433"/>
      <c r="E5" s="434">
        <v>44266</v>
      </c>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6"/>
      <c r="AI5" s="7"/>
      <c r="AJ5" s="5"/>
      <c r="AK5" s="5"/>
      <c r="AL5" s="5"/>
      <c r="AM5" s="5"/>
    </row>
    <row r="6" spans="1:39" ht="54.75" customHeight="1" thickBot="1" x14ac:dyDescent="0.25">
      <c r="A6" s="5"/>
      <c r="B6" s="444" t="s">
        <v>7</v>
      </c>
      <c r="C6" s="409"/>
      <c r="D6" s="409"/>
      <c r="E6" s="409"/>
      <c r="F6" s="409"/>
      <c r="G6" s="409"/>
      <c r="H6" s="409"/>
      <c r="I6" s="445"/>
      <c r="J6" s="446" t="s">
        <v>8</v>
      </c>
      <c r="K6" s="447"/>
      <c r="L6" s="447"/>
      <c r="M6" s="447"/>
      <c r="N6" s="448"/>
      <c r="O6" s="413" t="s">
        <v>9</v>
      </c>
      <c r="P6" s="414"/>
      <c r="Q6" s="414"/>
      <c r="R6" s="414"/>
      <c r="S6" s="415"/>
      <c r="T6" s="451" t="s">
        <v>10</v>
      </c>
      <c r="U6" s="447"/>
      <c r="V6" s="447"/>
      <c r="W6" s="447"/>
      <c r="X6" s="448"/>
      <c r="Y6" s="454" t="s">
        <v>11</v>
      </c>
      <c r="Z6" s="409"/>
      <c r="AA6" s="409"/>
      <c r="AB6" s="409"/>
      <c r="AC6" s="409"/>
      <c r="AD6" s="409"/>
      <c r="AE6" s="409"/>
      <c r="AF6" s="409"/>
      <c r="AG6" s="409"/>
      <c r="AH6" s="445"/>
      <c r="AI6" s="5"/>
      <c r="AJ6" s="5"/>
      <c r="AK6" s="5"/>
      <c r="AL6" s="5"/>
      <c r="AM6" s="5"/>
    </row>
    <row r="7" spans="1:39" ht="90" customHeight="1" thickBot="1" x14ac:dyDescent="0.25">
      <c r="A7" s="5"/>
      <c r="B7" s="416" t="s">
        <v>12</v>
      </c>
      <c r="C7" s="416" t="s">
        <v>674</v>
      </c>
      <c r="D7" s="477" t="s">
        <v>13</v>
      </c>
      <c r="E7" s="8" t="s">
        <v>41</v>
      </c>
      <c r="F7" s="9" t="s">
        <v>14</v>
      </c>
      <c r="G7" s="9" t="s">
        <v>671</v>
      </c>
      <c r="H7" s="9" t="s">
        <v>15</v>
      </c>
      <c r="I7" s="10" t="s">
        <v>16</v>
      </c>
      <c r="J7" s="449"/>
      <c r="K7" s="450"/>
      <c r="L7" s="450"/>
      <c r="M7" s="450"/>
      <c r="N7" s="452"/>
      <c r="O7" s="482" t="s">
        <v>672</v>
      </c>
      <c r="P7" s="483"/>
      <c r="Q7" s="396"/>
      <c r="R7" s="411" t="s">
        <v>641</v>
      </c>
      <c r="S7" s="280" t="s">
        <v>640</v>
      </c>
      <c r="T7" s="449"/>
      <c r="U7" s="450"/>
      <c r="V7" s="450"/>
      <c r="W7" s="450"/>
      <c r="X7" s="452"/>
      <c r="Y7" s="455" t="s">
        <v>17</v>
      </c>
      <c r="Z7" s="456"/>
      <c r="AA7" s="456"/>
      <c r="AB7" s="457"/>
      <c r="AC7" s="455" t="s">
        <v>18</v>
      </c>
      <c r="AD7" s="456"/>
      <c r="AE7" s="456"/>
      <c r="AF7" s="456"/>
      <c r="AG7" s="484"/>
      <c r="AH7" s="461" t="s">
        <v>19</v>
      </c>
      <c r="AI7" s="5"/>
      <c r="AJ7" s="5" t="s">
        <v>20</v>
      </c>
      <c r="AK7" s="5" t="s">
        <v>21</v>
      </c>
      <c r="AL7" s="5"/>
      <c r="AM7" s="5"/>
    </row>
    <row r="8" spans="1:39" ht="202.5" customHeight="1" thickBot="1" x14ac:dyDescent="0.25">
      <c r="A8" s="5"/>
      <c r="B8" s="417"/>
      <c r="C8" s="417"/>
      <c r="D8" s="478"/>
      <c r="E8" s="324" t="s">
        <v>22</v>
      </c>
      <c r="F8" s="324" t="s">
        <v>678</v>
      </c>
      <c r="G8" s="324" t="s">
        <v>23</v>
      </c>
      <c r="H8" s="324" t="s">
        <v>679</v>
      </c>
      <c r="I8" s="324" t="s">
        <v>680</v>
      </c>
      <c r="J8" s="14" t="s">
        <v>24</v>
      </c>
      <c r="K8" s="15" t="s">
        <v>25</v>
      </c>
      <c r="L8" s="16" t="s">
        <v>26</v>
      </c>
      <c r="M8" s="15" t="s">
        <v>27</v>
      </c>
      <c r="N8" s="17" t="s">
        <v>28</v>
      </c>
      <c r="O8" s="348" t="s">
        <v>29</v>
      </c>
      <c r="P8" s="349" t="s">
        <v>666</v>
      </c>
      <c r="Q8" s="349" t="s">
        <v>673</v>
      </c>
      <c r="R8" s="488"/>
      <c r="S8" s="350" t="s">
        <v>642</v>
      </c>
      <c r="T8" s="19" t="s">
        <v>24</v>
      </c>
      <c r="U8" s="15" t="s">
        <v>25</v>
      </c>
      <c r="V8" s="15" t="s">
        <v>26</v>
      </c>
      <c r="W8" s="15" t="s">
        <v>27</v>
      </c>
      <c r="X8" s="20" t="s">
        <v>30</v>
      </c>
      <c r="Y8" s="21" t="s">
        <v>31</v>
      </c>
      <c r="Z8" s="22" t="s">
        <v>32</v>
      </c>
      <c r="AA8" s="22" t="s">
        <v>33</v>
      </c>
      <c r="AB8" s="23" t="s">
        <v>34</v>
      </c>
      <c r="AC8" s="83" t="s">
        <v>35</v>
      </c>
      <c r="AD8" s="84" t="s">
        <v>36</v>
      </c>
      <c r="AE8" s="85" t="s">
        <v>37</v>
      </c>
      <c r="AF8" s="84" t="s">
        <v>38</v>
      </c>
      <c r="AG8" s="86" t="s">
        <v>39</v>
      </c>
      <c r="AH8" s="442"/>
      <c r="AI8" s="5"/>
      <c r="AJ8" s="28" t="s">
        <v>40</v>
      </c>
      <c r="AK8" s="28" t="s">
        <v>40</v>
      </c>
      <c r="AL8" s="5" t="s">
        <v>41</v>
      </c>
      <c r="AM8" s="5" t="s">
        <v>42</v>
      </c>
    </row>
    <row r="9" spans="1:39" ht="212.25" customHeight="1" x14ac:dyDescent="0.2">
      <c r="A9" s="5"/>
      <c r="B9" s="437" t="s">
        <v>525</v>
      </c>
      <c r="C9" s="87" t="s">
        <v>676</v>
      </c>
      <c r="D9" s="88" t="s">
        <v>69</v>
      </c>
      <c r="E9" s="202" t="s">
        <v>526</v>
      </c>
      <c r="F9" s="32" t="s">
        <v>742</v>
      </c>
      <c r="G9" s="32" t="s">
        <v>527</v>
      </c>
      <c r="H9" s="32" t="s">
        <v>528</v>
      </c>
      <c r="I9" s="32" t="s">
        <v>743</v>
      </c>
      <c r="J9" s="30">
        <v>2</v>
      </c>
      <c r="K9" s="30" t="str">
        <f t="shared" ref="K9:K18" si="0">IF(J9=3,"ALTO",IF(J9=2,"MEDIO",IF(J9="N/A","N/A","BAJO")))</f>
        <v>MEDIO</v>
      </c>
      <c r="L9" s="33">
        <v>20</v>
      </c>
      <c r="M9" s="30" t="str">
        <f t="shared" ref="M9:M18" si="1">IF(L9=20,"ALTO",IF(L9=10,"MEDIO",IF(L9="N/A","N/A","BAJO")))</f>
        <v>ALTO</v>
      </c>
      <c r="N9" s="34">
        <f t="shared" ref="N9:N18" si="2">J9*L9</f>
        <v>40</v>
      </c>
      <c r="O9" s="36" t="s">
        <v>748</v>
      </c>
      <c r="P9" s="307" t="s">
        <v>660</v>
      </c>
      <c r="Q9" s="287" t="s">
        <v>744</v>
      </c>
      <c r="R9" s="292" t="s">
        <v>685</v>
      </c>
      <c r="S9" s="355" t="s">
        <v>40</v>
      </c>
      <c r="T9" s="30">
        <v>1</v>
      </c>
      <c r="U9" s="30" t="str">
        <f t="shared" ref="U9:U18" si="3">IF(T9=3,"ALTO",IF(T9=2,"MEDIO",IF(T9="N/A","N/A","BAJO")))</f>
        <v>BAJO</v>
      </c>
      <c r="V9" s="30">
        <v>20</v>
      </c>
      <c r="W9" s="33" t="str">
        <f t="shared" ref="W9:W18" si="4">IF(V9=20,"ALTO",IF(V9=10,"MEDIO",IF(V9="N/A","N/A","BAJO")))</f>
        <v>ALTO</v>
      </c>
      <c r="X9" s="89">
        <f t="shared" ref="X9:X18" si="5">T9*V9</f>
        <v>20</v>
      </c>
      <c r="Y9" s="49"/>
      <c r="Z9" s="49" t="s">
        <v>52</v>
      </c>
      <c r="AA9" s="49"/>
      <c r="AB9" s="49"/>
      <c r="AC9" s="123" t="s">
        <v>745</v>
      </c>
      <c r="AD9" s="123" t="s">
        <v>746</v>
      </c>
      <c r="AE9" s="125" t="s">
        <v>747</v>
      </c>
      <c r="AF9" s="126" t="s">
        <v>303</v>
      </c>
      <c r="AG9" s="32" t="s">
        <v>749</v>
      </c>
      <c r="AH9" s="440">
        <v>44266</v>
      </c>
      <c r="AI9" s="5"/>
      <c r="AJ9" s="5">
        <v>1</v>
      </c>
      <c r="AK9" s="5">
        <v>5</v>
      </c>
      <c r="AL9" s="5" t="s">
        <v>57</v>
      </c>
      <c r="AM9" s="5" t="s">
        <v>195</v>
      </c>
    </row>
    <row r="10" spans="1:39" ht="149.25" customHeight="1" x14ac:dyDescent="0.2">
      <c r="A10" s="5"/>
      <c r="B10" s="438"/>
      <c r="C10" s="42" t="s">
        <v>676</v>
      </c>
      <c r="D10" s="43" t="s">
        <v>69</v>
      </c>
      <c r="E10" s="203" t="s">
        <v>529</v>
      </c>
      <c r="F10" s="45" t="s">
        <v>530</v>
      </c>
      <c r="G10" s="45" t="s">
        <v>531</v>
      </c>
      <c r="H10" s="45" t="s">
        <v>532</v>
      </c>
      <c r="I10" s="45" t="s">
        <v>533</v>
      </c>
      <c r="J10" s="30">
        <v>2</v>
      </c>
      <c r="K10" s="43" t="str">
        <f t="shared" si="0"/>
        <v>MEDIO</v>
      </c>
      <c r="L10" s="43">
        <v>20</v>
      </c>
      <c r="M10" s="43" t="str">
        <f t="shared" si="1"/>
        <v>ALTO</v>
      </c>
      <c r="N10" s="47">
        <f t="shared" si="2"/>
        <v>40</v>
      </c>
      <c r="O10" s="48" t="s">
        <v>750</v>
      </c>
      <c r="P10" s="304" t="s">
        <v>660</v>
      </c>
      <c r="Q10" s="288" t="s">
        <v>534</v>
      </c>
      <c r="R10" s="292" t="s">
        <v>685</v>
      </c>
      <c r="S10" s="355" t="s">
        <v>40</v>
      </c>
      <c r="T10" s="30">
        <v>1</v>
      </c>
      <c r="U10" s="30" t="str">
        <f t="shared" si="3"/>
        <v>BAJO</v>
      </c>
      <c r="V10" s="43">
        <v>20</v>
      </c>
      <c r="W10" s="30" t="str">
        <f t="shared" si="4"/>
        <v>ALTO</v>
      </c>
      <c r="X10" s="47">
        <f t="shared" si="5"/>
        <v>20</v>
      </c>
      <c r="Y10" s="49"/>
      <c r="Z10" s="49" t="s">
        <v>52</v>
      </c>
      <c r="AA10" s="49"/>
      <c r="AB10" s="49"/>
      <c r="AC10" s="56" t="s">
        <v>751</v>
      </c>
      <c r="AD10" s="56" t="s">
        <v>539</v>
      </c>
      <c r="AE10" s="91" t="s">
        <v>535</v>
      </c>
      <c r="AF10" s="53" t="s">
        <v>388</v>
      </c>
      <c r="AG10" s="45" t="s">
        <v>752</v>
      </c>
      <c r="AH10" s="480"/>
      <c r="AI10" s="5"/>
      <c r="AJ10" s="5">
        <v>2</v>
      </c>
      <c r="AK10" s="5">
        <v>10</v>
      </c>
      <c r="AL10" s="5"/>
      <c r="AM10" s="5" t="s">
        <v>69</v>
      </c>
    </row>
    <row r="11" spans="1:39" ht="180" customHeight="1" x14ac:dyDescent="0.2">
      <c r="A11" s="5"/>
      <c r="B11" s="438"/>
      <c r="C11" s="42" t="s">
        <v>676</v>
      </c>
      <c r="D11" s="58" t="s">
        <v>44</v>
      </c>
      <c r="E11" s="203" t="s">
        <v>536</v>
      </c>
      <c r="F11" s="110" t="s">
        <v>537</v>
      </c>
      <c r="G11" s="110" t="s">
        <v>753</v>
      </c>
      <c r="H11" s="110" t="s">
        <v>754</v>
      </c>
      <c r="I11" s="110" t="s">
        <v>538</v>
      </c>
      <c r="J11" s="94">
        <v>3</v>
      </c>
      <c r="K11" s="58" t="str">
        <f t="shared" si="0"/>
        <v>ALTO</v>
      </c>
      <c r="L11" s="58">
        <v>20</v>
      </c>
      <c r="M11" s="58" t="str">
        <f t="shared" si="1"/>
        <v>ALTO</v>
      </c>
      <c r="N11" s="168">
        <f t="shared" si="2"/>
        <v>60</v>
      </c>
      <c r="O11" s="93" t="s">
        <v>755</v>
      </c>
      <c r="P11" s="304" t="s">
        <v>660</v>
      </c>
      <c r="Q11" s="289" t="s">
        <v>756</v>
      </c>
      <c r="R11" s="292" t="s">
        <v>685</v>
      </c>
      <c r="S11" s="355" t="s">
        <v>40</v>
      </c>
      <c r="T11" s="94">
        <v>1</v>
      </c>
      <c r="U11" s="43" t="str">
        <f t="shared" si="3"/>
        <v>BAJO</v>
      </c>
      <c r="V11" s="58">
        <v>20</v>
      </c>
      <c r="W11" s="43" t="str">
        <f t="shared" si="4"/>
        <v>ALTO</v>
      </c>
      <c r="X11" s="168">
        <f t="shared" si="5"/>
        <v>20</v>
      </c>
      <c r="Y11" s="95"/>
      <c r="Z11" s="95" t="s">
        <v>52</v>
      </c>
      <c r="AA11" s="95"/>
      <c r="AB11" s="95"/>
      <c r="AC11" s="166" t="s">
        <v>757</v>
      </c>
      <c r="AD11" s="166" t="s">
        <v>758</v>
      </c>
      <c r="AE11" s="167" t="s">
        <v>759</v>
      </c>
      <c r="AF11" s="180" t="s">
        <v>540</v>
      </c>
      <c r="AG11" s="112" t="s">
        <v>760</v>
      </c>
      <c r="AH11" s="480"/>
      <c r="AI11" s="5"/>
      <c r="AJ11" s="5">
        <v>3</v>
      </c>
      <c r="AK11" s="5">
        <v>20</v>
      </c>
      <c r="AL11" s="5"/>
      <c r="AM11" s="5" t="s">
        <v>79</v>
      </c>
    </row>
    <row r="12" spans="1:39" ht="219.75" customHeight="1" x14ac:dyDescent="0.2">
      <c r="A12" s="172"/>
      <c r="B12" s="438"/>
      <c r="C12" s="57" t="s">
        <v>676</v>
      </c>
      <c r="D12" s="43" t="s">
        <v>44</v>
      </c>
      <c r="E12" s="203" t="s">
        <v>541</v>
      </c>
      <c r="F12" s="110" t="s">
        <v>542</v>
      </c>
      <c r="G12" s="110" t="s">
        <v>543</v>
      </c>
      <c r="H12" s="110" t="s">
        <v>544</v>
      </c>
      <c r="I12" s="110" t="s">
        <v>761</v>
      </c>
      <c r="J12" s="43">
        <v>2</v>
      </c>
      <c r="K12" s="58" t="str">
        <f t="shared" si="0"/>
        <v>MEDIO</v>
      </c>
      <c r="L12" s="43">
        <v>20</v>
      </c>
      <c r="M12" s="58" t="str">
        <f t="shared" si="1"/>
        <v>ALTO</v>
      </c>
      <c r="N12" s="168">
        <f t="shared" si="2"/>
        <v>40</v>
      </c>
      <c r="O12" s="59" t="s">
        <v>763</v>
      </c>
      <c r="P12" s="304" t="s">
        <v>660</v>
      </c>
      <c r="Q12" s="290" t="s">
        <v>762</v>
      </c>
      <c r="R12" s="293" t="s">
        <v>685</v>
      </c>
      <c r="S12" s="357" t="s">
        <v>40</v>
      </c>
      <c r="T12" s="43">
        <v>1</v>
      </c>
      <c r="U12" s="43" t="str">
        <f t="shared" si="3"/>
        <v>BAJO</v>
      </c>
      <c r="V12" s="43">
        <v>20</v>
      </c>
      <c r="W12" s="43" t="str">
        <f t="shared" si="4"/>
        <v>ALTO</v>
      </c>
      <c r="X12" s="168">
        <f t="shared" si="5"/>
        <v>20</v>
      </c>
      <c r="Y12" s="61" t="s">
        <v>52</v>
      </c>
      <c r="Z12" s="61"/>
      <c r="AA12" s="61"/>
      <c r="AB12" s="61"/>
      <c r="AC12" s="166" t="s">
        <v>545</v>
      </c>
      <c r="AD12" s="171" t="s">
        <v>764</v>
      </c>
      <c r="AE12" s="180" t="s">
        <v>535</v>
      </c>
      <c r="AF12" s="180" t="s">
        <v>546</v>
      </c>
      <c r="AG12" s="92" t="s">
        <v>765</v>
      </c>
      <c r="AH12" s="480"/>
      <c r="AI12" s="5"/>
      <c r="AJ12" s="5"/>
      <c r="AK12" s="5"/>
      <c r="AL12" s="5"/>
      <c r="AM12" s="5" t="s">
        <v>89</v>
      </c>
    </row>
    <row r="13" spans="1:39" ht="135" customHeight="1" x14ac:dyDescent="0.2">
      <c r="A13" s="172"/>
      <c r="B13" s="438"/>
      <c r="C13" s="57" t="s">
        <v>676</v>
      </c>
      <c r="D13" s="186" t="s">
        <v>44</v>
      </c>
      <c r="E13" s="203" t="s">
        <v>547</v>
      </c>
      <c r="F13" s="110" t="s">
        <v>548</v>
      </c>
      <c r="G13" s="110" t="s">
        <v>549</v>
      </c>
      <c r="H13" s="110" t="s">
        <v>550</v>
      </c>
      <c r="I13" s="110" t="s">
        <v>766</v>
      </c>
      <c r="J13" s="43">
        <v>2</v>
      </c>
      <c r="K13" s="58" t="str">
        <f t="shared" si="0"/>
        <v>MEDIO</v>
      </c>
      <c r="L13" s="43">
        <v>10</v>
      </c>
      <c r="M13" s="58" t="str">
        <f t="shared" si="1"/>
        <v>MEDIO</v>
      </c>
      <c r="N13" s="168">
        <f t="shared" si="2"/>
        <v>20</v>
      </c>
      <c r="O13" s="59" t="s">
        <v>551</v>
      </c>
      <c r="P13" s="304" t="s">
        <v>660</v>
      </c>
      <c r="Q13" s="290" t="s">
        <v>552</v>
      </c>
      <c r="R13" s="293" t="s">
        <v>685</v>
      </c>
      <c r="S13" s="357" t="s">
        <v>40</v>
      </c>
      <c r="T13" s="43">
        <v>1</v>
      </c>
      <c r="U13" s="43" t="str">
        <f t="shared" si="3"/>
        <v>BAJO</v>
      </c>
      <c r="V13" s="43">
        <v>10</v>
      </c>
      <c r="W13" s="43" t="str">
        <f t="shared" si="4"/>
        <v>MEDIO</v>
      </c>
      <c r="X13" s="168">
        <f t="shared" si="5"/>
        <v>10</v>
      </c>
      <c r="Y13" s="61"/>
      <c r="Z13" s="61" t="s">
        <v>52</v>
      </c>
      <c r="AA13" s="61"/>
      <c r="AB13" s="61"/>
      <c r="AC13" s="166" t="s">
        <v>767</v>
      </c>
      <c r="AD13" s="171" t="s">
        <v>764</v>
      </c>
      <c r="AE13" s="180" t="s">
        <v>535</v>
      </c>
      <c r="AF13" s="180" t="s">
        <v>768</v>
      </c>
      <c r="AG13" s="92" t="s">
        <v>769</v>
      </c>
      <c r="AH13" s="480"/>
      <c r="AI13" s="5"/>
      <c r="AJ13" s="5"/>
      <c r="AK13" s="5"/>
      <c r="AL13" s="5"/>
      <c r="AM13" s="5" t="s">
        <v>111</v>
      </c>
    </row>
    <row r="14" spans="1:39" ht="135" customHeight="1" x14ac:dyDescent="0.2">
      <c r="A14" s="172"/>
      <c r="B14" s="438"/>
      <c r="C14" s="57" t="s">
        <v>676</v>
      </c>
      <c r="D14" s="186" t="s">
        <v>44</v>
      </c>
      <c r="E14" s="203" t="s">
        <v>553</v>
      </c>
      <c r="F14" s="106" t="s">
        <v>554</v>
      </c>
      <c r="G14" s="106" t="s">
        <v>555</v>
      </c>
      <c r="H14" s="106" t="s">
        <v>556</v>
      </c>
      <c r="I14" s="106" t="s">
        <v>557</v>
      </c>
      <c r="J14" s="43">
        <v>2</v>
      </c>
      <c r="K14" s="58" t="str">
        <f t="shared" si="0"/>
        <v>MEDIO</v>
      </c>
      <c r="L14" s="43">
        <v>10</v>
      </c>
      <c r="M14" s="58" t="str">
        <f t="shared" si="1"/>
        <v>MEDIO</v>
      </c>
      <c r="N14" s="168">
        <f t="shared" si="2"/>
        <v>20</v>
      </c>
      <c r="O14" s="59" t="s">
        <v>558</v>
      </c>
      <c r="P14" s="314" t="s">
        <v>660</v>
      </c>
      <c r="Q14" s="290" t="s">
        <v>559</v>
      </c>
      <c r="R14" s="293" t="s">
        <v>685</v>
      </c>
      <c r="S14" s="357" t="s">
        <v>40</v>
      </c>
      <c r="T14" s="43">
        <v>1</v>
      </c>
      <c r="U14" s="43" t="str">
        <f t="shared" si="3"/>
        <v>BAJO</v>
      </c>
      <c r="V14" s="43">
        <v>10</v>
      </c>
      <c r="W14" s="43" t="str">
        <f t="shared" si="4"/>
        <v>MEDIO</v>
      </c>
      <c r="X14" s="168">
        <f t="shared" si="5"/>
        <v>10</v>
      </c>
      <c r="Y14" s="61"/>
      <c r="Z14" s="61" t="s">
        <v>52</v>
      </c>
      <c r="AA14" s="61"/>
      <c r="AB14" s="61"/>
      <c r="AC14" s="148" t="s">
        <v>560</v>
      </c>
      <c r="AD14" s="150" t="s">
        <v>123</v>
      </c>
      <c r="AE14" s="148" t="s">
        <v>561</v>
      </c>
      <c r="AF14" s="150" t="s">
        <v>110</v>
      </c>
      <c r="AG14" s="92" t="s">
        <v>770</v>
      </c>
      <c r="AH14" s="480"/>
      <c r="AI14" s="5"/>
      <c r="AJ14" s="5"/>
      <c r="AK14" s="5"/>
      <c r="AL14" s="5"/>
      <c r="AM14" s="5"/>
    </row>
    <row r="15" spans="1:39" ht="140.25" customHeight="1" x14ac:dyDescent="0.2">
      <c r="A15" s="204"/>
      <c r="B15" s="438"/>
      <c r="C15" s="320" t="s">
        <v>676</v>
      </c>
      <c r="D15" s="186" t="s">
        <v>44</v>
      </c>
      <c r="E15" s="203" t="s">
        <v>562</v>
      </c>
      <c r="F15" s="106" t="s">
        <v>563</v>
      </c>
      <c r="G15" s="106" t="s">
        <v>382</v>
      </c>
      <c r="H15" s="106" t="s">
        <v>564</v>
      </c>
      <c r="I15" s="106" t="s">
        <v>771</v>
      </c>
      <c r="J15" s="43">
        <v>2</v>
      </c>
      <c r="K15" s="58" t="str">
        <f t="shared" si="0"/>
        <v>MEDIO</v>
      </c>
      <c r="L15" s="43">
        <v>10</v>
      </c>
      <c r="M15" s="58" t="str">
        <f t="shared" si="1"/>
        <v>MEDIO</v>
      </c>
      <c r="N15" s="168">
        <f t="shared" si="2"/>
        <v>20</v>
      </c>
      <c r="O15" s="59" t="s">
        <v>565</v>
      </c>
      <c r="P15" s="315" t="s">
        <v>660</v>
      </c>
      <c r="Q15" s="290" t="s">
        <v>566</v>
      </c>
      <c r="R15" s="293" t="s">
        <v>685</v>
      </c>
      <c r="S15" s="357" t="s">
        <v>40</v>
      </c>
      <c r="T15" s="43">
        <v>1</v>
      </c>
      <c r="U15" s="43" t="str">
        <f t="shared" si="3"/>
        <v>BAJO</v>
      </c>
      <c r="V15" s="43">
        <v>10</v>
      </c>
      <c r="W15" s="43" t="str">
        <f t="shared" si="4"/>
        <v>MEDIO</v>
      </c>
      <c r="X15" s="168">
        <f t="shared" si="5"/>
        <v>10</v>
      </c>
      <c r="Y15" s="61"/>
      <c r="Z15" s="61" t="s">
        <v>52</v>
      </c>
      <c r="AA15" s="61"/>
      <c r="AB15" s="61"/>
      <c r="AC15" s="359" t="s">
        <v>767</v>
      </c>
      <c r="AD15" s="359" t="s">
        <v>764</v>
      </c>
      <c r="AE15" s="360" t="s">
        <v>535</v>
      </c>
      <c r="AF15" s="360" t="s">
        <v>768</v>
      </c>
      <c r="AG15" s="361" t="s">
        <v>769</v>
      </c>
      <c r="AH15" s="480"/>
      <c r="AI15" s="5"/>
      <c r="AJ15" s="5"/>
      <c r="AK15" s="5"/>
      <c r="AL15" s="5"/>
      <c r="AM15" s="5"/>
    </row>
    <row r="16" spans="1:39" ht="180" customHeight="1" x14ac:dyDescent="0.2">
      <c r="A16" s="204"/>
      <c r="B16" s="438"/>
      <c r="C16" s="322" t="s">
        <v>676</v>
      </c>
      <c r="D16" s="43" t="s">
        <v>44</v>
      </c>
      <c r="E16" s="203" t="s">
        <v>567</v>
      </c>
      <c r="F16" s="106" t="s">
        <v>568</v>
      </c>
      <c r="G16" s="106" t="s">
        <v>569</v>
      </c>
      <c r="H16" s="106" t="s">
        <v>570</v>
      </c>
      <c r="I16" s="106" t="s">
        <v>571</v>
      </c>
      <c r="J16" s="43">
        <v>2</v>
      </c>
      <c r="K16" s="58" t="str">
        <f t="shared" si="0"/>
        <v>MEDIO</v>
      </c>
      <c r="L16" s="43">
        <v>10</v>
      </c>
      <c r="M16" s="58" t="str">
        <f t="shared" si="1"/>
        <v>MEDIO</v>
      </c>
      <c r="N16" s="168">
        <f t="shared" si="2"/>
        <v>20</v>
      </c>
      <c r="O16" s="59" t="s">
        <v>572</v>
      </c>
      <c r="P16" s="315" t="s">
        <v>660</v>
      </c>
      <c r="Q16" s="290" t="s">
        <v>573</v>
      </c>
      <c r="R16" s="293" t="s">
        <v>685</v>
      </c>
      <c r="S16" s="357" t="s">
        <v>40</v>
      </c>
      <c r="T16" s="43">
        <v>1</v>
      </c>
      <c r="U16" s="43" t="str">
        <f t="shared" si="3"/>
        <v>BAJO</v>
      </c>
      <c r="V16" s="43">
        <v>10</v>
      </c>
      <c r="W16" s="43" t="str">
        <f t="shared" si="4"/>
        <v>MEDIO</v>
      </c>
      <c r="X16" s="168">
        <f t="shared" si="5"/>
        <v>10</v>
      </c>
      <c r="Y16" s="61"/>
      <c r="Z16" s="61" t="s">
        <v>52</v>
      </c>
      <c r="AA16" s="61"/>
      <c r="AB16" s="61"/>
      <c r="AC16" s="123" t="s">
        <v>772</v>
      </c>
      <c r="AD16" s="123" t="s">
        <v>773</v>
      </c>
      <c r="AE16" s="123" t="s">
        <v>774</v>
      </c>
      <c r="AF16" s="124" t="s">
        <v>768</v>
      </c>
      <c r="AG16" s="205" t="s">
        <v>775</v>
      </c>
      <c r="AH16" s="480"/>
      <c r="AI16" s="5"/>
      <c r="AJ16" s="5"/>
      <c r="AK16" s="5"/>
      <c r="AL16" s="5"/>
      <c r="AM16" s="5"/>
    </row>
    <row r="17" spans="1:39" ht="215.25" customHeight="1" x14ac:dyDescent="0.2">
      <c r="A17" s="5"/>
      <c r="B17" s="438"/>
      <c r="C17" s="322" t="s">
        <v>676</v>
      </c>
      <c r="D17" s="43" t="s">
        <v>89</v>
      </c>
      <c r="E17" s="44" t="s">
        <v>178</v>
      </c>
      <c r="F17" s="45" t="s">
        <v>574</v>
      </c>
      <c r="G17" s="45" t="s">
        <v>776</v>
      </c>
      <c r="H17" s="45" t="s">
        <v>575</v>
      </c>
      <c r="I17" s="45" t="s">
        <v>576</v>
      </c>
      <c r="J17" s="43">
        <v>2</v>
      </c>
      <c r="K17" s="58" t="str">
        <f t="shared" si="0"/>
        <v>MEDIO</v>
      </c>
      <c r="L17" s="43">
        <v>20</v>
      </c>
      <c r="M17" s="58" t="str">
        <f t="shared" si="1"/>
        <v>ALTO</v>
      </c>
      <c r="N17" s="168">
        <f t="shared" si="2"/>
        <v>40</v>
      </c>
      <c r="O17" s="59" t="s">
        <v>577</v>
      </c>
      <c r="P17" s="315" t="s">
        <v>660</v>
      </c>
      <c r="Q17" s="290" t="s">
        <v>578</v>
      </c>
      <c r="R17" s="293" t="s">
        <v>685</v>
      </c>
      <c r="S17" s="357" t="s">
        <v>40</v>
      </c>
      <c r="T17" s="43">
        <v>1</v>
      </c>
      <c r="U17" s="58" t="str">
        <f t="shared" si="3"/>
        <v>BAJO</v>
      </c>
      <c r="V17" s="43">
        <v>20</v>
      </c>
      <c r="W17" s="58" t="str">
        <f t="shared" si="4"/>
        <v>ALTO</v>
      </c>
      <c r="X17" s="168">
        <f t="shared" si="5"/>
        <v>20</v>
      </c>
      <c r="Y17" s="61"/>
      <c r="Z17" s="61" t="s">
        <v>52</v>
      </c>
      <c r="AA17" s="61"/>
      <c r="AB17" s="61"/>
      <c r="AC17" s="56" t="s">
        <v>777</v>
      </c>
      <c r="AD17" s="56" t="s">
        <v>123</v>
      </c>
      <c r="AE17" s="190" t="s">
        <v>579</v>
      </c>
      <c r="AF17" s="51" t="s">
        <v>388</v>
      </c>
      <c r="AG17" s="92" t="s">
        <v>778</v>
      </c>
      <c r="AH17" s="480"/>
      <c r="AI17" s="5"/>
      <c r="AJ17" s="5"/>
      <c r="AK17" s="5"/>
      <c r="AL17" s="5"/>
      <c r="AM17" s="5"/>
    </row>
    <row r="18" spans="1:39" ht="153" customHeight="1" thickBot="1" x14ac:dyDescent="0.25">
      <c r="A18" s="5"/>
      <c r="B18" s="479"/>
      <c r="C18" s="322" t="s">
        <v>676</v>
      </c>
      <c r="D18" s="43" t="s">
        <v>385</v>
      </c>
      <c r="E18" s="44" t="s">
        <v>580</v>
      </c>
      <c r="F18" s="45" t="s">
        <v>581</v>
      </c>
      <c r="G18" s="45" t="s">
        <v>582</v>
      </c>
      <c r="H18" s="45" t="s">
        <v>583</v>
      </c>
      <c r="I18" s="45" t="s">
        <v>584</v>
      </c>
      <c r="J18" s="43">
        <v>2</v>
      </c>
      <c r="K18" s="43" t="str">
        <f t="shared" si="0"/>
        <v>MEDIO</v>
      </c>
      <c r="L18" s="43">
        <v>10</v>
      </c>
      <c r="M18" s="43" t="str">
        <f t="shared" si="1"/>
        <v>MEDIO</v>
      </c>
      <c r="N18" s="47">
        <f t="shared" si="2"/>
        <v>20</v>
      </c>
      <c r="O18" s="59" t="s">
        <v>779</v>
      </c>
      <c r="P18" s="315" t="s">
        <v>659</v>
      </c>
      <c r="Q18" s="290" t="s">
        <v>585</v>
      </c>
      <c r="R18" s="293" t="s">
        <v>685</v>
      </c>
      <c r="S18" s="357" t="s">
        <v>40</v>
      </c>
      <c r="T18" s="43">
        <v>1</v>
      </c>
      <c r="U18" s="43" t="str">
        <f t="shared" si="3"/>
        <v>BAJO</v>
      </c>
      <c r="V18" s="43">
        <v>10</v>
      </c>
      <c r="W18" s="43" t="str">
        <f t="shared" si="4"/>
        <v>MEDIO</v>
      </c>
      <c r="X18" s="47">
        <f t="shared" si="5"/>
        <v>10</v>
      </c>
      <c r="Y18" s="61"/>
      <c r="Z18" s="61" t="s">
        <v>52</v>
      </c>
      <c r="AA18" s="61"/>
      <c r="AB18" s="61"/>
      <c r="AC18" s="56" t="s">
        <v>780</v>
      </c>
      <c r="AD18" s="51" t="s">
        <v>978</v>
      </c>
      <c r="AE18" s="51" t="s">
        <v>781</v>
      </c>
      <c r="AF18" s="51" t="s">
        <v>110</v>
      </c>
      <c r="AG18" s="92" t="s">
        <v>782</v>
      </c>
      <c r="AH18" s="493"/>
      <c r="AI18" s="5"/>
      <c r="AJ18" s="5"/>
      <c r="AK18" s="5"/>
      <c r="AL18" s="5"/>
      <c r="AM18" s="5"/>
    </row>
    <row r="19" spans="1:39" ht="31.5" customHeight="1" thickBot="1" x14ac:dyDescent="0.25">
      <c r="A19" s="5"/>
      <c r="B19" s="1"/>
      <c r="C19" s="1"/>
      <c r="D19" s="1"/>
      <c r="E19" s="1"/>
      <c r="F19" s="1"/>
      <c r="G19" s="1"/>
      <c r="H19" s="1"/>
      <c r="I19" s="1"/>
      <c r="J19" s="1"/>
      <c r="K19" s="1"/>
      <c r="L19" s="1"/>
      <c r="M19" s="1"/>
      <c r="N19" s="73">
        <f>AVERAGE(N9:N18)</f>
        <v>32</v>
      </c>
      <c r="O19" s="1"/>
      <c r="P19" s="1"/>
      <c r="Q19" s="1"/>
      <c r="R19" s="1"/>
      <c r="S19" s="1"/>
      <c r="T19" s="1"/>
      <c r="U19" s="1"/>
      <c r="V19" s="1"/>
      <c r="W19" s="1"/>
      <c r="X19" s="73">
        <f>AVERAGE(X9:X18)</f>
        <v>15</v>
      </c>
      <c r="Y19" s="1"/>
      <c r="Z19" s="1"/>
      <c r="AA19" s="1"/>
      <c r="AB19" s="1"/>
      <c r="AC19" s="1"/>
      <c r="AD19" s="1"/>
      <c r="AE19" s="1"/>
      <c r="AF19" s="1"/>
      <c r="AG19" s="74"/>
      <c r="AH19" s="75"/>
      <c r="AI19" s="5"/>
      <c r="AJ19" s="5"/>
      <c r="AK19" s="5"/>
      <c r="AL19" s="5"/>
      <c r="AM19" s="5"/>
    </row>
    <row r="20" spans="1:39" ht="69" customHeight="1" x14ac:dyDescent="0.2">
      <c r="A20" s="5"/>
      <c r="B20" s="1"/>
      <c r="C20" s="1"/>
      <c r="D20" s="1"/>
      <c r="E20" s="1"/>
      <c r="F20" s="76"/>
      <c r="G20" s="76"/>
      <c r="H20" s="395" t="s">
        <v>681</v>
      </c>
      <c r="I20" s="396"/>
      <c r="J20" s="396"/>
      <c r="K20" s="397"/>
      <c r="L20" s="1"/>
      <c r="M20" s="504" t="s">
        <v>125</v>
      </c>
      <c r="N20" s="409"/>
      <c r="O20" s="409"/>
      <c r="P20" s="409"/>
      <c r="Q20" s="445"/>
      <c r="R20" s="272"/>
      <c r="S20" s="272"/>
      <c r="T20" s="5"/>
      <c r="U20" s="1"/>
      <c r="V20" s="1"/>
      <c r="W20" s="1"/>
      <c r="X20" s="1"/>
      <c r="Y20" s="1"/>
      <c r="Z20" s="1"/>
      <c r="AA20" s="1"/>
      <c r="AB20" s="1"/>
      <c r="AC20" s="1"/>
      <c r="AD20" s="1"/>
      <c r="AE20" s="1"/>
      <c r="AF20" s="1"/>
      <c r="AG20" s="1"/>
      <c r="AH20" s="1"/>
      <c r="AI20" s="5"/>
      <c r="AJ20" s="5"/>
      <c r="AK20" s="5"/>
      <c r="AL20" s="5"/>
      <c r="AM20" s="5"/>
    </row>
    <row r="21" spans="1:39" ht="33.75" customHeight="1" x14ac:dyDescent="0.2">
      <c r="A21" s="5"/>
      <c r="B21" s="1"/>
      <c r="C21" s="1"/>
      <c r="D21" s="1"/>
      <c r="E21" s="1"/>
      <c r="F21" s="381"/>
      <c r="G21" s="382"/>
      <c r="H21" s="383" t="s">
        <v>126</v>
      </c>
      <c r="I21" s="384"/>
      <c r="J21" s="77">
        <f>COUNTIF(X9:X18,"=5")</f>
        <v>0</v>
      </c>
      <c r="K21" s="78">
        <f>J21*100%/J24</f>
        <v>0</v>
      </c>
      <c r="L21" s="1"/>
      <c r="M21" s="475" t="s">
        <v>127</v>
      </c>
      <c r="N21" s="402"/>
      <c r="O21" s="403" t="s">
        <v>128</v>
      </c>
      <c r="P21" s="476"/>
      <c r="Q21" s="397"/>
      <c r="R21" s="272"/>
      <c r="S21" s="272"/>
      <c r="T21" s="79"/>
      <c r="U21" s="1"/>
      <c r="V21" s="1"/>
      <c r="W21" s="1"/>
      <c r="X21" s="1"/>
      <c r="Y21" s="1"/>
      <c r="Z21" s="1"/>
      <c r="AA21" s="1"/>
      <c r="AB21" s="1"/>
      <c r="AC21" s="1"/>
      <c r="AD21" s="1"/>
      <c r="AE21" s="1"/>
      <c r="AF21" s="1"/>
      <c r="AG21" s="1"/>
      <c r="AH21" s="1"/>
      <c r="AI21" s="5"/>
      <c r="AJ21" s="5"/>
      <c r="AK21" s="5"/>
      <c r="AL21" s="5"/>
      <c r="AM21" s="5"/>
    </row>
    <row r="22" spans="1:39" ht="30" customHeight="1" x14ac:dyDescent="0.2">
      <c r="A22" s="5"/>
      <c r="B22" s="1"/>
      <c r="C22" s="1"/>
      <c r="D22" s="1"/>
      <c r="E22" s="1"/>
      <c r="F22" s="381"/>
      <c r="G22" s="382"/>
      <c r="H22" s="383" t="s">
        <v>129</v>
      </c>
      <c r="I22" s="384"/>
      <c r="J22" s="77">
        <f>COUNTIFS(X9:X18,"&gt;=6",X9:X18,"&lt;=30")</f>
        <v>10</v>
      </c>
      <c r="K22" s="78">
        <f>J22*100%/J24</f>
        <v>1</v>
      </c>
      <c r="L22" s="1"/>
      <c r="M22" s="462" t="s">
        <v>130</v>
      </c>
      <c r="N22" s="384"/>
      <c r="O22" s="463" t="s">
        <v>131</v>
      </c>
      <c r="P22" s="464"/>
      <c r="Q22" s="465"/>
      <c r="R22" s="272"/>
      <c r="S22" s="272"/>
      <c r="T22" s="79"/>
      <c r="U22" s="1"/>
      <c r="V22" s="1"/>
      <c r="W22" s="1"/>
      <c r="X22" s="1"/>
      <c r="Y22" s="1"/>
      <c r="Z22" s="1"/>
      <c r="AA22" s="1"/>
      <c r="AB22" s="1"/>
      <c r="AC22" s="1"/>
      <c r="AD22" s="1"/>
      <c r="AE22" s="1"/>
      <c r="AF22" s="1"/>
      <c r="AG22" s="1"/>
      <c r="AH22" s="1"/>
      <c r="AI22" s="5"/>
      <c r="AJ22" s="5"/>
      <c r="AK22" s="5"/>
      <c r="AL22" s="5"/>
      <c r="AM22" s="5"/>
    </row>
    <row r="23" spans="1:39" ht="29.25" customHeight="1" x14ac:dyDescent="0.2">
      <c r="A23" s="5"/>
      <c r="B23" s="1"/>
      <c r="C23" s="1"/>
      <c r="D23" s="1"/>
      <c r="E23" s="1"/>
      <c r="F23" s="381"/>
      <c r="G23" s="382"/>
      <c r="H23" s="383" t="s">
        <v>132</v>
      </c>
      <c r="I23" s="384"/>
      <c r="J23" s="77">
        <f>COUNTIFS(X9:X18,"&gt;=40",X9:X18,"&lt;=60")</f>
        <v>0</v>
      </c>
      <c r="K23" s="78">
        <f>J23*100%/J24</f>
        <v>0</v>
      </c>
      <c r="L23" s="1"/>
      <c r="M23" s="466" t="s">
        <v>133</v>
      </c>
      <c r="N23" s="467"/>
      <c r="O23" s="468" t="s">
        <v>134</v>
      </c>
      <c r="P23" s="469"/>
      <c r="Q23" s="470"/>
      <c r="R23" s="272"/>
      <c r="S23" s="272"/>
      <c r="T23" s="79"/>
      <c r="U23" s="1"/>
      <c r="V23" s="1"/>
      <c r="W23" s="1"/>
      <c r="X23" s="1"/>
      <c r="Y23" s="1"/>
      <c r="Z23" s="1"/>
      <c r="AA23" s="1"/>
      <c r="AB23" s="1"/>
      <c r="AC23" s="1"/>
      <c r="AD23" s="1"/>
      <c r="AE23" s="1"/>
      <c r="AF23" s="1"/>
      <c r="AG23" s="1"/>
      <c r="AH23" s="1"/>
      <c r="AI23" s="5"/>
      <c r="AJ23" s="5"/>
      <c r="AK23" s="5"/>
      <c r="AL23" s="5"/>
      <c r="AM23" s="5"/>
    </row>
    <row r="24" spans="1:39" ht="30" customHeight="1" thickBot="1" x14ac:dyDescent="0.25">
      <c r="A24" s="5"/>
      <c r="B24" s="1"/>
      <c r="C24" s="1"/>
      <c r="D24" s="1"/>
      <c r="E24" s="1"/>
      <c r="F24" s="393"/>
      <c r="G24" s="382"/>
      <c r="H24" s="471" t="s">
        <v>135</v>
      </c>
      <c r="I24" s="467"/>
      <c r="J24" s="98">
        <f>+J21+J23+J22</f>
        <v>10</v>
      </c>
      <c r="K24" s="80">
        <f>K21+K22+K23</f>
        <v>1</v>
      </c>
      <c r="L24" s="1"/>
      <c r="M24" s="1"/>
      <c r="N24" s="1"/>
      <c r="O24" s="1"/>
      <c r="P24" s="1"/>
      <c r="Q24" s="1"/>
      <c r="R24" s="1"/>
      <c r="S24" s="1"/>
      <c r="T24" s="1"/>
      <c r="U24" s="1"/>
      <c r="V24" s="1"/>
      <c r="W24" s="1"/>
      <c r="X24" s="1"/>
      <c r="Y24" s="1"/>
      <c r="Z24" s="1"/>
      <c r="AA24" s="1"/>
      <c r="AB24" s="1"/>
      <c r="AC24" s="1"/>
      <c r="AD24" s="1"/>
      <c r="AE24" s="1"/>
      <c r="AF24" s="1"/>
      <c r="AG24" s="1"/>
      <c r="AH24" s="1"/>
      <c r="AI24" s="5"/>
      <c r="AJ24" s="5"/>
      <c r="AK24" s="5"/>
      <c r="AL24" s="5"/>
      <c r="AM24" s="5"/>
    </row>
    <row r="25" spans="1:39" ht="15.75" customHeight="1" x14ac:dyDescent="0.2"/>
    <row r="26" spans="1:39" ht="15.75" customHeight="1" x14ac:dyDescent="0.2"/>
    <row r="27" spans="1:39" ht="15.75" customHeight="1" x14ac:dyDescent="0.2"/>
    <row r="28" spans="1:39" ht="15.75" customHeight="1" x14ac:dyDescent="0.2"/>
    <row r="29" spans="1:39" ht="15.75" customHeight="1" x14ac:dyDescent="0.2"/>
    <row r="30" spans="1:39" ht="15.75" customHeight="1" x14ac:dyDescent="0.2"/>
    <row r="31" spans="1:39" ht="15.75" customHeight="1" x14ac:dyDescent="0.2"/>
    <row r="32" spans="1:3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autoFilter ref="B8:AF18"/>
  <mergeCells count="44">
    <mergeCell ref="B9:B18"/>
    <mergeCell ref="O4:R4"/>
    <mergeCell ref="S4:AB4"/>
    <mergeCell ref="AC4:AH4"/>
    <mergeCell ref="B5:D5"/>
    <mergeCell ref="E5:AH5"/>
    <mergeCell ref="AH9:AH18"/>
    <mergeCell ref="B4:F4"/>
    <mergeCell ref="B6:I6"/>
    <mergeCell ref="J6:N7"/>
    <mergeCell ref="T6:X7"/>
    <mergeCell ref="O7:Q7"/>
    <mergeCell ref="G4:N4"/>
    <mergeCell ref="Y6:AH6"/>
    <mergeCell ref="Y7:AB7"/>
    <mergeCell ref="AC7:AG7"/>
    <mergeCell ref="AH7:AH8"/>
    <mergeCell ref="O6:S6"/>
    <mergeCell ref="B7:B8"/>
    <mergeCell ref="C7:C8"/>
    <mergeCell ref="D7:D8"/>
    <mergeCell ref="R7:R8"/>
    <mergeCell ref="B2:AH2"/>
    <mergeCell ref="B3:F3"/>
    <mergeCell ref="G3:N3"/>
    <mergeCell ref="O3:R3"/>
    <mergeCell ref="S3:AB3"/>
    <mergeCell ref="AC3:AH3"/>
    <mergeCell ref="M23:N23"/>
    <mergeCell ref="O23:Q23"/>
    <mergeCell ref="F24:G24"/>
    <mergeCell ref="H24:I24"/>
    <mergeCell ref="F23:G23"/>
    <mergeCell ref="H23:I23"/>
    <mergeCell ref="F22:G22"/>
    <mergeCell ref="H22:I22"/>
    <mergeCell ref="M22:N22"/>
    <mergeCell ref="O22:Q22"/>
    <mergeCell ref="H20:K20"/>
    <mergeCell ref="M20:Q20"/>
    <mergeCell ref="H21:I21"/>
    <mergeCell ref="M21:N21"/>
    <mergeCell ref="O21:Q21"/>
    <mergeCell ref="F21:G21"/>
  </mergeCells>
  <conditionalFormatting sqref="N9:O18 Q9:S18 X9:X18">
    <cfRule type="cellIs" dxfId="14" priority="14" operator="equal">
      <formula>5</formula>
    </cfRule>
  </conditionalFormatting>
  <conditionalFormatting sqref="N9:S18 X9:X18">
    <cfRule type="cellIs" dxfId="13" priority="15" operator="equal">
      <formula>5</formula>
    </cfRule>
  </conditionalFormatting>
  <conditionalFormatting sqref="N9:S18 X9:X18">
    <cfRule type="cellIs" dxfId="12" priority="16" operator="between">
      <formula>6</formula>
      <formula>30</formula>
    </cfRule>
  </conditionalFormatting>
  <conditionalFormatting sqref="N9:S18 X9:X18">
    <cfRule type="cellIs" dxfId="11" priority="17" operator="between">
      <formula>31</formula>
      <formula>60</formula>
    </cfRule>
  </conditionalFormatting>
  <conditionalFormatting sqref="N9:S18 X9:AB18">
    <cfRule type="expression" dxfId="10" priority="18">
      <formula>ISERROR(N9)</formula>
    </cfRule>
  </conditionalFormatting>
  <conditionalFormatting sqref="J9:M18 T9:W18">
    <cfRule type="containsText" dxfId="9" priority="19" operator="containsText" text="N/A">
      <formula>NOT(ISERROR(SEARCH(("N/A"),(J9))))</formula>
    </cfRule>
  </conditionalFormatting>
  <conditionalFormatting sqref="M22 O22:P22">
    <cfRule type="cellIs" dxfId="8" priority="29" operator="equal">
      <formula>5</formula>
    </cfRule>
  </conditionalFormatting>
  <conditionalFormatting sqref="M22 O22:P22">
    <cfRule type="cellIs" dxfId="7" priority="30" operator="equal">
      <formula>5</formula>
    </cfRule>
  </conditionalFormatting>
  <conditionalFormatting sqref="M22 O22:P22">
    <cfRule type="cellIs" dxfId="6" priority="31" operator="between">
      <formula>6</formula>
      <formula>30</formula>
    </cfRule>
  </conditionalFormatting>
  <conditionalFormatting sqref="M22 O22:P22">
    <cfRule type="cellIs" dxfId="5" priority="32" operator="between">
      <formula>31</formula>
      <formula>60</formula>
    </cfRule>
  </conditionalFormatting>
  <conditionalFormatting sqref="M22 O22:P22">
    <cfRule type="expression" dxfId="4" priority="33">
      <formula>ISERROR(M22)</formula>
    </cfRule>
  </conditionalFormatting>
  <conditionalFormatting sqref="P9:P18">
    <cfRule type="containsText" dxfId="3" priority="1" operator="containsText" text="FUERTE">
      <formula>NOT(ISERROR(SEARCH("FUERTE",P9)))</formula>
    </cfRule>
    <cfRule type="containsText" dxfId="2" priority="2" operator="containsText" text="MODERADO">
      <formula>NOT(ISERROR(SEARCH("MODERADO",P9)))</formula>
    </cfRule>
    <cfRule type="containsText" dxfId="1" priority="3" operator="containsText" text="DÉBIL">
      <formula>NOT(ISERROR(SEARCH("DÉBIL",P9)))</formula>
    </cfRule>
    <cfRule type="cellIs" dxfId="0" priority="4" operator="equal">
      <formula>5</formula>
    </cfRule>
  </conditionalFormatting>
  <dataValidations count="5">
    <dataValidation type="list" allowBlank="1" showErrorMessage="1" sqref="V9:V18 L9:L18">
      <formula1>$AK$8:$AK$11</formula1>
    </dataValidation>
    <dataValidation type="list" allowBlank="1" showErrorMessage="1" sqref="T9:T18 J9:J18">
      <formula1>$AJ$8:$AJ$11</formula1>
    </dataValidation>
    <dataValidation type="list" allowBlank="1" showInputMessage="1" showErrorMessage="1" sqref="R9:R18">
      <formula1>"SI,NO"</formula1>
    </dataValidation>
    <dataValidation type="list" allowBlank="1" showInputMessage="1" showErrorMessage="1" sqref="P9:P18">
      <formula1>"DÉBIL,MODERADO,FUERTE"</formula1>
    </dataValidation>
    <dataValidation type="list" allowBlank="1" showErrorMessage="1" sqref="C9:C18">
      <formula1>"RIESGO ESTRATÉGICO,RIESGO SOCIAL,RIESGO AMBIENTAL,RIESGO TECNOLÓGICO,RISGO OPERACIONAL,"</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GERENCIA</vt:lpstr>
      <vt:lpstr>SIG</vt:lpstr>
      <vt:lpstr>GTC</vt:lpstr>
      <vt:lpstr>GJU-PH</vt:lpstr>
      <vt:lpstr>GCSC</vt:lpstr>
      <vt:lpstr>GOP</vt:lpstr>
      <vt:lpstr>GCF</vt:lpstr>
      <vt:lpstr>GTI</vt:lpstr>
      <vt:lpstr>GAD</vt:lpstr>
      <vt:lpstr>Valoración</vt:lpstr>
      <vt:lpstr>Indicador Comparativo 2018-2021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ZFIP004</cp:lastModifiedBy>
  <dcterms:created xsi:type="dcterms:W3CDTF">2009-08-05T17:15:36Z</dcterms:created>
  <dcterms:modified xsi:type="dcterms:W3CDTF">2021-06-09T19:03:16Z</dcterms:modified>
</cp:coreProperties>
</file>