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120" windowWidth="13455" windowHeight="13005"/>
  </bookViews>
  <sheets>
    <sheet name="Cover" sheetId="4" r:id="rId1"/>
    <sheet name="Contents" sheetId="5" r:id="rId2"/>
    <sheet name="Assumptions_SC" sheetId="6" r:id="rId3"/>
    <sheet name="TS_BA" sheetId="7" r:id="rId4"/>
    <sheet name="Sheet1_TA" sheetId="8" r:id="rId5"/>
    <sheet name="Quarterly_TA" sheetId="16" r:id="rId6"/>
    <sheet name="Semi_Annual_TA" sheetId="17" r:id="rId7"/>
    <sheet name="Outputs_SC" sheetId="9" r:id="rId8"/>
    <sheet name="Sheet1_TO" sheetId="10" r:id="rId9"/>
    <sheet name="Appendices_SC" sheetId="11" r:id="rId10"/>
    <sheet name="Lookup_Tables_SSC" sheetId="12" r:id="rId11"/>
    <sheet name="TS_LU" sheetId="13" r:id="rId12"/>
    <sheet name="Checks_SSC" sheetId="14" r:id="rId13"/>
    <sheet name="Checks_BO" sheetId="15" r:id="rId14"/>
  </sheets>
  <definedNames>
    <definedName name="Alt_Chks_Msg">Checks_BO!$I$46</definedName>
    <definedName name="Alt_Chks_Ttl_Areas">Checks_BO!$M$52</definedName>
    <definedName name="Annual">TS_LU!$D$77</definedName>
    <definedName name="BA_Alt_Chks" hidden="1">Checks_BO!$37:$52</definedName>
    <definedName name="BA_Err_Chks" hidden="1">Checks_BO!$5:$20</definedName>
    <definedName name="BA_LU" hidden="1">TS_LU!$5:$105</definedName>
    <definedName name="BA_Sens_Chks" hidden="1">Checks_BO!$21:$36</definedName>
    <definedName name="BA_TS_Ass" hidden="1">TS_BA!$5:$65</definedName>
    <definedName name="Billion">TS_LU!$D$105</definedName>
    <definedName name="Billions">TS_LU!$D$63</definedName>
    <definedName name="CA_Alt_Chks">Checks_BO!$K$51</definedName>
    <definedName name="CA_Alt_Chks_Area_Names">Checks_BO!$D$51</definedName>
    <definedName name="CA_Alt_Chks_Flags">Checks_BO!$M$51</definedName>
    <definedName name="CA_Alt_Chks_Inc">Checks_BO!$L$51</definedName>
    <definedName name="CA_Err_Chks">Checks_BO!$K$19</definedName>
    <definedName name="CA_Err_Chks_Area_Names">Checks_BO!$D$19</definedName>
    <definedName name="CA_Err_Chks_Flags">Checks_BO!$M$19</definedName>
    <definedName name="CA_Err_Chks_Inc">Checks_BO!$L$19</definedName>
    <definedName name="CA_Sens_Chks">Checks_BO!$K$35</definedName>
    <definedName name="CA_Sens_Chks_Area_Names">Checks_BO!$D$35</definedName>
    <definedName name="CA_Sens_Chks_Flags">Checks_BO!$M$35</definedName>
    <definedName name="CA_Sens_Chks_Inc">Checks_BO!$L$35</definedName>
    <definedName name="CB_Alt_Chks_Show_Msg">Checks_BO!$C$41</definedName>
    <definedName name="CB_Err_Chks_Show_Msg">Checks_BO!$C$9</definedName>
    <definedName name="CB_Sens_Chks_Show_Msg">Checks_BO!$C$25</definedName>
    <definedName name="CB_TS_2_Show_Hist_Fcast_Pers">TS_BA!$L$31</definedName>
    <definedName name="CB_TS_Show_Hist_Fcast_Pers">TS_BA!$J$31</definedName>
    <definedName name="Currency">TS_LU!$D$66</definedName>
    <definedName name="DD_TS_2_Data_Term_Basis">TS_BA!$L$40</definedName>
    <definedName name="DD_TS_2_Denom">TS_BA!$L$26</definedName>
    <definedName name="DD_TS_2_Fin_YE_Day">TS_BA!$L$13</definedName>
    <definedName name="DD_TS_2_Fin_YE_Mth">TS_BA!$M$13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s_Msg">Checks_BO!$I$14</definedName>
    <definedName name="Err_Chks_Ttl_Areas">Checks_BO!$M$20</definedName>
    <definedName name="Half_Yr_Name">TS_LU!$D$86</definedName>
    <definedName name="Halves_In_Yr">TS_LU!$D$94</definedName>
    <definedName name="HL_Alt_Chk">Checks_BO!$B$39</definedName>
    <definedName name="HL_Err_Chk">Checks_BO!$B$7</definedName>
    <definedName name="HL_Home">Contents!$B$1</definedName>
    <definedName name="HL_Sens_Chk">Checks_BO!$B$23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Quarterly_TA!$A$1</definedName>
    <definedName name="HL_Sheet_Main_14" hidden="1">Semi_Annual_TA!$A$1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Sheet1_TA!$A$1</definedName>
    <definedName name="HL_Sheet_Main_6" hidden="1">Outputs_SC!$A$1</definedName>
    <definedName name="HL_Sheet_Main_7" hidden="1">Sheet1_TO!$A$1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Checks_BO!$B$23</definedName>
    <definedName name="HL_TOC_5" hidden="1">Checks_BO!$B$39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9">Appendices_SC!$B$1:$N$30</definedName>
    <definedName name="_xlnm.Print_Area" localSheetId="2">Assumptions_SC!$B$1:$N$30</definedName>
    <definedName name="_xlnm.Print_Area" localSheetId="13">Checks_BO!$B$1:$M$52</definedName>
    <definedName name="_xlnm.Print_Area" localSheetId="12">Checks_SSC!$B$1:$N$30</definedName>
    <definedName name="_xlnm.Print_Area" localSheetId="1">Contents!$B$1:$Q$22</definedName>
    <definedName name="_xlnm.Print_Area" localSheetId="0">Cover!$B$1:$N$30</definedName>
    <definedName name="_xlnm.Print_Area" localSheetId="10">Lookup_Tables_SSC!$B$1:$N$30</definedName>
    <definedName name="_xlnm.Print_Area" localSheetId="7">Outputs_SC!$B$1:$N$30</definedName>
    <definedName name="_xlnm.Print_Area" localSheetId="5">Quarterly_TA!$B$1:$Q$40</definedName>
    <definedName name="_xlnm.Print_Area" localSheetId="6">Semi_Annual_TA!$B$1:$Q$40</definedName>
    <definedName name="_xlnm.Print_Area" localSheetId="4">Sheet1_TA!$B$1:$Q$40</definedName>
    <definedName name="_xlnm.Print_Area" localSheetId="8">Sheet1_TO!$B$1:$Q$40</definedName>
    <definedName name="_xlnm.Print_Area" localSheetId="3">TS_BA!$B$1:$N$66</definedName>
    <definedName name="_xlnm.Print_Area" localSheetId="11">TS_LU!$B$1:$G$105</definedName>
    <definedName name="_xlnm.Print_Titles" localSheetId="13">Checks_BO!$1:$6</definedName>
    <definedName name="_xlnm.Print_Titles" localSheetId="1">Contents!$1:$7</definedName>
    <definedName name="_xlnm.Print_Titles" localSheetId="5">Quarterly_TA!$1:$15</definedName>
    <definedName name="_xlnm.Print_Titles" localSheetId="6">Semi_Annual_TA!$1:$15</definedName>
    <definedName name="_xlnm.Print_Titles" localSheetId="4">Sheet1_TA!$1:$15</definedName>
    <definedName name="_xlnm.Print_Titles" localSheetId="8">Sheet1_TO!$1:$15</definedName>
    <definedName name="_xlnm.Print_Titles" localSheetId="3">TS_BA!$1:$6</definedName>
    <definedName name="_xlnm.Print_Titles" localSheetId="11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Checks_BO!$I$30</definedName>
    <definedName name="Sens_Chks_Ttl_Areas">Checks_BO!$M$36</definedName>
    <definedName name="TBXBST" localSheetId="9" hidden="1">"|B|SC|B|"</definedName>
    <definedName name="TBXBST" localSheetId="2" hidden="1">"|B|SC|B|"</definedName>
    <definedName name="TBXBST" localSheetId="13" hidden="1">"|B|BO|B|"</definedName>
    <definedName name="TBXBST" localSheetId="12" hidden="1">"|B|SSC|B|"</definedName>
    <definedName name="TBXBST" localSheetId="1" hidden="1">"|B|Contents|B|"</definedName>
    <definedName name="TBXBST" localSheetId="0" hidden="1">"|B|Cover|B|"</definedName>
    <definedName name="TBXBST" localSheetId="10" hidden="1">"|B|SSC|B|"</definedName>
    <definedName name="TBXBST" localSheetId="7" hidden="1">"|B|SC|B|"</definedName>
    <definedName name="TBXBST" localSheetId="5" hidden="1">"|B|TA|B||T|All|T||N|1|N||FTSCN|10|FTSCN||TSP|12|TSP|"</definedName>
    <definedName name="TBXBST" localSheetId="6" hidden="1">"|B|TA|B||T|All|T||N|2|N||FTSCN|10|FTSCN||TSP|6|TSP|"</definedName>
    <definedName name="TBXBST" localSheetId="4" hidden="1">"|B|TA|B||T|All|T||N|1|N||FTSCN|10|FTSCN||TSP|12|TSP|"</definedName>
    <definedName name="TBXBST" localSheetId="8" hidden="1">"|B|TO|B||T|All|T||N|1|N||FTSCN|10|FTSCN||TSP|12|TSP|"</definedName>
    <definedName name="TBXBST" localSheetId="3" hidden="1">"|B|BA|B|"</definedName>
    <definedName name="TBXBST" localSheetId="11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Checks_BO!$B$23</definedName>
    <definedName name="TOC_Hdg_5" hidden="1">Checks_BO!$B$39</definedName>
    <definedName name="TS">TS_BA!$J$65</definedName>
    <definedName name="TS_2_Actual_Per_Title">TS_BA!$L$34</definedName>
    <definedName name="TS_2_Actual_Pers">TS_BA!$L$32</definedName>
    <definedName name="TS_2_Budget_Per_Title">TS_BA!$L$35</definedName>
    <definedName name="TS_2_Budget_Pers">TS_BA!$L$33</definedName>
    <definedName name="TS_2_Data_End_Date">TS_BA!$L$46</definedName>
    <definedName name="TS_2_Data_Final_Stub">TS_BA!$L$49</definedName>
    <definedName name="TS_2_Data_Full_Pers">TS_BA!$L$48</definedName>
    <definedName name="TS_2_Data_Pers_Ass">TS_BA!$L$41</definedName>
    <definedName name="TS_2_Data_Total_Pers">TS_BA!$L$47</definedName>
    <definedName name="TS_2_Denom_Label">TS_BA!$L$27</definedName>
    <definedName name="TS_2_Fcast_Per_Title">TS_BA!$L$36</definedName>
    <definedName name="TS_2_Mth_End">TS_BA!$L$18</definedName>
    <definedName name="TS_2_Mths_In_Per">TS_BA!$L$22</definedName>
    <definedName name="TS_2_Per_1_End_Date">TS_BA!$L$25</definedName>
    <definedName name="TS_2_Per_1_FY_End_Date">TS_BA!$L$20</definedName>
    <definedName name="TS_2_Per_1_FY_Start_Date">TS_BA!$L$19</definedName>
    <definedName name="TS_2_Per_1_Number">TS_BA!$L$23</definedName>
    <definedName name="TS_2_Per_1_Start_Date">TS_BA!$L$24</definedName>
    <definedName name="TS_2_Per_Type_Name">TS_BA!$L$16</definedName>
    <definedName name="TS_2_Per_Type_Prefix">TS_BA!$L$17</definedName>
    <definedName name="TS_2_Periodicity">TS_BA!$L$12</definedName>
    <definedName name="TS_2_Pers_In_Yr">TS_BA!$L$21</definedName>
    <definedName name="TS_2_Proj_Per_1_End_Date">TS_BA!$L$58</definedName>
    <definedName name="TS_2_Proj_Per_1_FY_End_Date">TS_BA!$L$55</definedName>
    <definedName name="TS_2_Proj_Per_1_FY_Start_Date">TS_BA!$L$54</definedName>
    <definedName name="TS_2_Proj_Per_1_Number">TS_BA!$L$56</definedName>
    <definedName name="TS_2_Proj_Per_1_Start_Date">TS_BA!$L$57</definedName>
    <definedName name="TS_2_Proj_Start_Date">TS_BA!$L$53</definedName>
    <definedName name="TS_2_Proj_Start_Date_Ass">TS_BA!$L$42</definedName>
    <definedName name="TS_2_Start_Date">TS_BA!$L$14</definedName>
    <definedName name="TS_2_Std_Pers">TS_BA!$L$15</definedName>
    <definedName name="TS_2_Title">TS_BA!$L$11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2" i="5"/>
  <c r="I21"/>
  <c r="I20"/>
  <c r="H19"/>
  <c r="F18"/>
  <c r="H17"/>
  <c r="F16"/>
  <c r="D15"/>
  <c r="H14"/>
  <c r="D13"/>
  <c r="H12"/>
  <c r="H11"/>
  <c r="H10"/>
  <c r="H9"/>
  <c r="D8"/>
  <c r="O12" i="17"/>
  <c r="N12"/>
  <c r="M12"/>
  <c r="L12"/>
  <c r="K12"/>
  <c r="J12"/>
  <c r="J8" s="1"/>
  <c r="L27" i="7"/>
  <c r="L18"/>
  <c r="L12"/>
  <c r="L21" s="1"/>
  <c r="L22" s="1"/>
  <c r="J12"/>
  <c r="J21" s="1"/>
  <c r="U12" i="16"/>
  <c r="T12"/>
  <c r="S12"/>
  <c r="R12"/>
  <c r="Q12"/>
  <c r="P12"/>
  <c r="O12"/>
  <c r="N12"/>
  <c r="M12"/>
  <c r="L12"/>
  <c r="K12"/>
  <c r="J12"/>
  <c r="J8" s="1"/>
  <c r="U12" i="10"/>
  <c r="T12"/>
  <c r="S12"/>
  <c r="R12"/>
  <c r="Q12"/>
  <c r="P12"/>
  <c r="O12"/>
  <c r="N12"/>
  <c r="M12"/>
  <c r="L12"/>
  <c r="K12"/>
  <c r="J12"/>
  <c r="J8" s="1"/>
  <c r="U12" i="8"/>
  <c r="T12"/>
  <c r="S12"/>
  <c r="R12"/>
  <c r="Q12"/>
  <c r="P12"/>
  <c r="O12"/>
  <c r="N12"/>
  <c r="M12"/>
  <c r="L12"/>
  <c r="K12"/>
  <c r="J12"/>
  <c r="J8" s="1"/>
  <c r="D45" i="15"/>
  <c r="M52"/>
  <c r="I45" s="1"/>
  <c r="D29"/>
  <c r="M36"/>
  <c r="I29" s="1"/>
  <c r="D13"/>
  <c r="M20"/>
  <c r="I13" s="1"/>
  <c r="J27" i="7"/>
  <c r="J18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L16" i="7" l="1"/>
  <c r="B7" i="17" s="1"/>
  <c r="L20" i="7"/>
  <c r="L17"/>
  <c r="J22"/>
  <c r="J16"/>
  <c r="B6" i="16" s="1"/>
  <c r="J20" i="7"/>
  <c r="I14" i="15"/>
  <c r="I30"/>
  <c r="I46"/>
  <c r="J17" i="7"/>
  <c r="C10" i="4" l="1"/>
  <c r="L19" i="7"/>
  <c r="L23" s="1"/>
  <c r="M11" i="17" s="1"/>
  <c r="M7" s="1"/>
  <c r="B6"/>
  <c r="J11"/>
  <c r="J7" s="1"/>
  <c r="B6" i="8"/>
  <c r="B6" i="10"/>
  <c r="J19" i="7"/>
  <c r="J23" s="1"/>
  <c r="M10" i="8" s="1"/>
  <c r="L53" i="7" l="1"/>
  <c r="L55" s="1"/>
  <c r="L54" s="1"/>
  <c r="L56" s="1"/>
  <c r="K11" i="17"/>
  <c r="K7" s="1"/>
  <c r="J10"/>
  <c r="J13" s="1"/>
  <c r="N10"/>
  <c r="M10"/>
  <c r="M13" s="1"/>
  <c r="B2" i="16"/>
  <c r="B2" i="17"/>
  <c r="L25" i="7"/>
  <c r="J9" i="17" s="1"/>
  <c r="L24" i="7"/>
  <c r="N11" i="17"/>
  <c r="N7" s="1"/>
  <c r="O11"/>
  <c r="O7" s="1"/>
  <c r="L11"/>
  <c r="L7" s="1"/>
  <c r="L10"/>
  <c r="K10"/>
  <c r="K13" s="1"/>
  <c r="O10"/>
  <c r="O13" s="1"/>
  <c r="K9"/>
  <c r="O9"/>
  <c r="O6" s="1"/>
  <c r="L9"/>
  <c r="N9"/>
  <c r="M9"/>
  <c r="L46" i="7"/>
  <c r="S11" i="16"/>
  <c r="P11"/>
  <c r="Q11" i="10"/>
  <c r="U11" i="8"/>
  <c r="M11"/>
  <c r="M13" s="1"/>
  <c r="P11" i="10"/>
  <c r="N11" i="8"/>
  <c r="M11" i="16"/>
  <c r="U11"/>
  <c r="N11"/>
  <c r="S11" i="10"/>
  <c r="S7" s="1"/>
  <c r="K11"/>
  <c r="S11" i="8"/>
  <c r="K11"/>
  <c r="R11" i="10"/>
  <c r="T11" i="8"/>
  <c r="L11"/>
  <c r="K11" i="16"/>
  <c r="O11"/>
  <c r="L11"/>
  <c r="U11" i="10"/>
  <c r="M11"/>
  <c r="Q11" i="8"/>
  <c r="Q7" s="1"/>
  <c r="T11" i="10"/>
  <c r="L11"/>
  <c r="R11" i="8"/>
  <c r="T11" i="16"/>
  <c r="Q11"/>
  <c r="J11"/>
  <c r="R11"/>
  <c r="O11" i="10"/>
  <c r="O7" s="1"/>
  <c r="J11"/>
  <c r="O11" i="8"/>
  <c r="J11"/>
  <c r="J7" s="1"/>
  <c r="N11" i="10"/>
  <c r="P11" i="8"/>
  <c r="L9" i="16"/>
  <c r="P9"/>
  <c r="T9"/>
  <c r="M9"/>
  <c r="Q9"/>
  <c r="U9"/>
  <c r="U6" s="1"/>
  <c r="N9"/>
  <c r="R9"/>
  <c r="K9"/>
  <c r="O9"/>
  <c r="S9"/>
  <c r="K10"/>
  <c r="O10"/>
  <c r="S10"/>
  <c r="L10"/>
  <c r="P10"/>
  <c r="T10"/>
  <c r="U10" i="8"/>
  <c r="U13" s="1"/>
  <c r="O10" i="10"/>
  <c r="J10" i="8"/>
  <c r="Q10"/>
  <c r="Q13" s="1"/>
  <c r="K10" i="10"/>
  <c r="K13" s="1"/>
  <c r="S10"/>
  <c r="J10" i="16"/>
  <c r="M10"/>
  <c r="Q10"/>
  <c r="U10"/>
  <c r="N10"/>
  <c r="R10"/>
  <c r="J13" i="8"/>
  <c r="M7"/>
  <c r="U7"/>
  <c r="K7" i="10"/>
  <c r="O13"/>
  <c r="S13"/>
  <c r="J24" i="7"/>
  <c r="L9" i="8"/>
  <c r="P9"/>
  <c r="T9"/>
  <c r="N9" i="10"/>
  <c r="R9"/>
  <c r="J53" i="7"/>
  <c r="M9" i="8"/>
  <c r="Q9"/>
  <c r="M9" i="10"/>
  <c r="U9"/>
  <c r="U6" s="1"/>
  <c r="N9" i="8"/>
  <c r="R9"/>
  <c r="L9" i="10"/>
  <c r="P9"/>
  <c r="T9"/>
  <c r="J25" i="7"/>
  <c r="K9" i="8"/>
  <c r="O9"/>
  <c r="S9"/>
  <c r="K9" i="10"/>
  <c r="O9"/>
  <c r="S9"/>
  <c r="U9" i="8"/>
  <c r="U6" s="1"/>
  <c r="Q9" i="10"/>
  <c r="C11" i="14"/>
  <c r="C11" i="12"/>
  <c r="B2" i="10"/>
  <c r="B2" i="8"/>
  <c r="C11" i="6"/>
  <c r="B2" i="15"/>
  <c r="B2" i="13"/>
  <c r="C11" i="11"/>
  <c r="C11" i="9"/>
  <c r="B2" i="7"/>
  <c r="B2" i="5"/>
  <c r="N10" i="8"/>
  <c r="R10"/>
  <c r="L10" i="10"/>
  <c r="P10"/>
  <c r="T10"/>
  <c r="K10" i="8"/>
  <c r="O10"/>
  <c r="S10"/>
  <c r="J10" i="10"/>
  <c r="M10"/>
  <c r="Q10"/>
  <c r="U10"/>
  <c r="L10" i="8"/>
  <c r="P10"/>
  <c r="T10"/>
  <c r="N10" i="10"/>
  <c r="R10"/>
  <c r="N8" i="17" l="1"/>
  <c r="M6"/>
  <c r="M8"/>
  <c r="L6"/>
  <c r="L8"/>
  <c r="K6"/>
  <c r="J6"/>
  <c r="K8"/>
  <c r="O8"/>
  <c r="N6"/>
  <c r="L13"/>
  <c r="N13"/>
  <c r="L57" i="7"/>
  <c r="L58"/>
  <c r="L47"/>
  <c r="L48" s="1"/>
  <c r="P8" i="10"/>
  <c r="O6"/>
  <c r="T8" i="8"/>
  <c r="S6"/>
  <c r="L8"/>
  <c r="K6"/>
  <c r="U8" i="10"/>
  <c r="T6"/>
  <c r="M8"/>
  <c r="L6"/>
  <c r="O8" i="8"/>
  <c r="N6"/>
  <c r="N8" i="10"/>
  <c r="M6"/>
  <c r="N8" i="8"/>
  <c r="M6"/>
  <c r="S8" i="10"/>
  <c r="R6"/>
  <c r="U8" i="8"/>
  <c r="T6"/>
  <c r="M8"/>
  <c r="L6"/>
  <c r="T8" i="16"/>
  <c r="S6"/>
  <c r="L8"/>
  <c r="K6"/>
  <c r="O8"/>
  <c r="N6"/>
  <c r="R8"/>
  <c r="Q6"/>
  <c r="U8"/>
  <c r="T6"/>
  <c r="M8"/>
  <c r="L6"/>
  <c r="R8" i="10"/>
  <c r="Q6"/>
  <c r="T8"/>
  <c r="S6"/>
  <c r="L8"/>
  <c r="K6"/>
  <c r="P8" i="8"/>
  <c r="O6"/>
  <c r="Q8" i="10"/>
  <c r="P6"/>
  <c r="S8" i="8"/>
  <c r="R6"/>
  <c r="R8"/>
  <c r="Q6"/>
  <c r="O8" i="10"/>
  <c r="N6"/>
  <c r="Q8" i="8"/>
  <c r="P6"/>
  <c r="P8" i="16"/>
  <c r="O6"/>
  <c r="S8"/>
  <c r="R6"/>
  <c r="N8"/>
  <c r="M6"/>
  <c r="Q8"/>
  <c r="P6"/>
  <c r="R13"/>
  <c r="R7"/>
  <c r="U13"/>
  <c r="U7"/>
  <c r="M13"/>
  <c r="M7"/>
  <c r="T13"/>
  <c r="T7"/>
  <c r="L13"/>
  <c r="L7"/>
  <c r="O13"/>
  <c r="O7"/>
  <c r="J9"/>
  <c r="B7"/>
  <c r="N13"/>
  <c r="N7"/>
  <c r="Q13"/>
  <c r="Q7"/>
  <c r="J13"/>
  <c r="J7"/>
  <c r="P13"/>
  <c r="P7"/>
  <c r="S13"/>
  <c r="S7"/>
  <c r="K13"/>
  <c r="K7"/>
  <c r="N13" i="10"/>
  <c r="N7"/>
  <c r="R13"/>
  <c r="R7"/>
  <c r="T13" i="8"/>
  <c r="T7"/>
  <c r="L13"/>
  <c r="L7"/>
  <c r="Q13" i="10"/>
  <c r="Q7"/>
  <c r="J13"/>
  <c r="J7"/>
  <c r="O13" i="8"/>
  <c r="O7"/>
  <c r="T13" i="10"/>
  <c r="T7"/>
  <c r="L13"/>
  <c r="L7"/>
  <c r="N13" i="8"/>
  <c r="N7"/>
  <c r="J9"/>
  <c r="J9" i="10"/>
  <c r="B7"/>
  <c r="B7" i="8"/>
  <c r="J46" i="7"/>
  <c r="J55"/>
  <c r="J54" s="1"/>
  <c r="J56" s="1"/>
  <c r="P13" i="8"/>
  <c r="P7"/>
  <c r="U13" i="10"/>
  <c r="U7"/>
  <c r="M13"/>
  <c r="M7"/>
  <c r="S13" i="8"/>
  <c r="S7"/>
  <c r="K13"/>
  <c r="K7"/>
  <c r="P13" i="10"/>
  <c r="P7"/>
  <c r="R13" i="8"/>
  <c r="R7"/>
  <c r="L49" i="7" l="1"/>
  <c r="K8" i="10"/>
  <c r="J6"/>
  <c r="K8" i="8"/>
  <c r="J6"/>
  <c r="K8" i="16"/>
  <c r="J6"/>
  <c r="J47" i="7"/>
  <c r="J48" s="1"/>
  <c r="J58"/>
  <c r="J57"/>
  <c r="J49" l="1"/>
</calcChain>
</file>

<file path=xl/comments1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 xml:space="preserve">Data End Date
</t>
        </r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Total Data Periods
</t>
        </r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 xml:space="preserve">Full Data Periods
</t>
        </r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 xml:space="preserve">Final Data Period Is Stub
</t>
        </r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sharedStrings.xml><?xml version="1.0" encoding="utf-8"?>
<sst xmlns="http://schemas.openxmlformats.org/spreadsheetml/2006/main" count="312" uniqueCount="170">
  <si>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</si>
  <si>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</si>
  <si>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</si>
  <si>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</si>
  <si>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</si>
  <si>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</si>
  <si>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</si>
  <si>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</si>
  <si>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</si>
  <si>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</si>
  <si>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</si>
  <si>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</si>
  <si>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</si>
  <si>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</si>
  <si>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[Insert Time Series Assumption Sheet Title]</t>
  </si>
  <si>
    <t>Outputs</t>
  </si>
  <si>
    <t>[Insert Time Series Output Sheet Title]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</si>
  <si>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</si>
  <si>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</si>
  <si>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</si>
  <si>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</si>
  <si>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</si>
  <si>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</si>
  <si>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</si>
  <si>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</si>
  <si>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</si>
  <si>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</si>
  <si>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</si>
  <si>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</si>
  <si>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</si>
  <si>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</si>
  <si>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</si>
  <si>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</si>
  <si>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</si>
  <si>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</si>
  <si>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</si>
  <si>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</si>
  <si>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</si>
  <si>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</si>
  <si>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</si>
  <si>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</si>
  <si>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</si>
  <si>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</si>
  <si>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</si>
  <si>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</si>
  <si>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</si>
  <si>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</si>
  <si>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</si>
  <si>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</si>
  <si>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</si>
  <si>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</si>
  <si>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</si>
  <si>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</si>
  <si>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</si>
  <si>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</si>
  <si>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</si>
  <si>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</si>
  <si>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</si>
  <si>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</si>
  <si>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</si>
  <si>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</si>
  <si>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</si>
  <si>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</si>
  <si>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</si>
  <si>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</si>
  <si>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</si>
  <si>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</si>
  <si>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</si>
  <si>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</si>
  <si>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</si>
  <si>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</si>
  <si>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</si>
  <si>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</si>
  <si>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</si>
  <si>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</si>
  <si>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</si>
  <si>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</si>
  <si>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</si>
  <si>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</si>
  <si>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</si>
  <si>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</si>
  <si>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</si>
  <si>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</si>
  <si>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</si>
  <si>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</si>
  <si>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</si>
  <si>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</si>
  <si>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</si>
  <si>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</si>
  <si>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</si>
  <si>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</si>
  <si>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</si>
  <si>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</si>
  <si>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</si>
  <si>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</si>
  <si>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</si>
  <si>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</si>
  <si>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</si>
  <si>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</si>
  <si>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</si>
  <si>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</si>
  <si>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</si>
  <si>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</si>
  <si>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</si>
  <si>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</si>
  <si>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</si>
  <si>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</si>
  <si>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</si>
  <si>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</si>
  <si>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</si>
  <si>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</si>
  <si>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</si>
  <si>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</si>
  <si>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</si>
  <si>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</si>
  <si>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</si>
  <si>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</si>
  <si>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</si>
  <si>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</si>
  <si>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</si>
  <si>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</si>
  <si>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</si>
  <si>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</si>
  <si>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</si>
  <si>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</si>
  <si>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</si>
  <si>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</si>
  <si>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</si>
  <si>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</si>
  <si>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</si>
  <si>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</si>
  <si>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</si>
  <si>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</si>
  <si>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</si>
  <si>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</si>
  <si>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</si>
  <si>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</si>
  <si>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</si>
  <si>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</si>
  <si>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</si>
  <si>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</si>
  <si>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</si>
  <si>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</si>
  <si>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</si>
  <si>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</si>
  <si>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</si>
  <si>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</si>
  <si>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</si>
  <si>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</si>
  <si>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</si>
  <si>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</si>
  <si>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</si>
  <si>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</si>
  <si>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</si>
  <si>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</si>
  <si>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</si>
  <si>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</si>
  <si>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</si>
  <si>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</si>
  <si>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</si>
  <si>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</si>
  <si>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</si>
  <si>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c.</t>
  </si>
  <si>
    <t>Time Series Assumptions - Quarterly</t>
  </si>
  <si>
    <t>Time Series Assumptions - Semi-Annual</t>
  </si>
  <si>
    <t>d.</t>
  </si>
  <si>
    <t>Best Practice Modelling</t>
  </si>
  <si>
    <t>Primary Developer:  BPM</t>
  </si>
  <si>
    <t>Solution to SMA 10. Time Series - Practical Exercise 1.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</si>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</sst>
</file>

<file path=xl/styles.xml><?xml version="1.0" encoding="utf-8"?>
<styleSheet xmlns="http://schemas.openxmlformats.org/spreadsheetml/2006/main">
  <numFmts count="9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</numFmts>
  <fonts count="34">
    <font>
      <sz val="8"/>
      <name val="Tahoma"/>
      <family val="2"/>
      <scheme val="minor"/>
    </font>
    <font>
      <sz val="8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  <scheme val="major"/>
    </font>
    <font>
      <b/>
      <sz val="12"/>
      <name val="Tahoma"/>
      <family val="2"/>
      <scheme val="major"/>
    </font>
    <font>
      <b/>
      <sz val="10"/>
      <name val="Tahoma"/>
      <family val="2"/>
      <scheme val="major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sz val="9"/>
      <color indexed="81"/>
      <name val="Tahoma"/>
      <family val="2"/>
    </font>
    <font>
      <u/>
      <sz val="8"/>
      <color indexed="6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57">
    <xf numFmtId="0" fontId="0" fillId="0" borderId="0" applyFill="0" applyBorder="0">
      <alignment vertical="center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8" fillId="0" borderId="0" applyFill="0" applyBorder="0">
      <alignment vertical="center"/>
      <protection locked="0"/>
    </xf>
    <xf numFmtId="0" fontId="9" fillId="0" borderId="1">
      <alignment vertical="center"/>
      <protection locked="0"/>
    </xf>
    <xf numFmtId="164" fontId="9" fillId="0" borderId="1">
      <alignment vertical="center"/>
      <protection locked="0"/>
    </xf>
    <xf numFmtId="165" fontId="9" fillId="0" borderId="1">
      <alignment vertical="center"/>
      <protection locked="0"/>
    </xf>
    <xf numFmtId="166" fontId="9" fillId="0" borderId="1">
      <alignment vertical="center"/>
      <protection locked="0"/>
    </xf>
    <xf numFmtId="167" fontId="9" fillId="0" borderId="1">
      <alignment vertical="center"/>
      <protection locked="0"/>
    </xf>
    <xf numFmtId="168" fontId="9" fillId="0" borderId="1">
      <alignment vertical="center"/>
      <protection locked="0"/>
    </xf>
    <xf numFmtId="169" fontId="9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9" fillId="0" borderId="0" applyFill="0" applyBorder="0">
      <alignment vertical="center"/>
    </xf>
    <xf numFmtId="165" fontId="9" fillId="0" borderId="0" applyFill="0" applyBorder="0">
      <alignment vertical="center"/>
    </xf>
    <xf numFmtId="166" fontId="9" fillId="0" borderId="0" applyFill="0" applyBorder="0">
      <alignment vertical="center"/>
    </xf>
    <xf numFmtId="167" fontId="9" fillId="0" borderId="0" applyFill="0" applyBorder="0">
      <alignment vertical="center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0" fontId="10" fillId="0" borderId="0" applyFill="0" applyBorder="0">
      <alignment vertical="center"/>
    </xf>
    <xf numFmtId="0" fontId="10" fillId="0" borderId="3" applyFill="0">
      <alignment horizontal="center" vertical="center"/>
    </xf>
    <xf numFmtId="170" fontId="9" fillId="0" borderId="3" applyFill="0">
      <alignment horizontal="center" vertical="center"/>
    </xf>
    <xf numFmtId="0" fontId="9" fillId="0" borderId="3" applyFill="0">
      <alignment horizontal="center" vertical="center"/>
    </xf>
    <xf numFmtId="0" fontId="11" fillId="0" borderId="0" applyFill="0" applyBorder="0">
      <alignment vertical="center"/>
    </xf>
    <xf numFmtId="0" fontId="12" fillId="0" borderId="0" applyFill="0" applyBorder="0">
      <alignment horizontal="center" vertical="center"/>
    </xf>
    <xf numFmtId="0" fontId="12" fillId="0" borderId="0" applyFill="0" applyBorder="0">
      <alignment horizontal="center"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5" fillId="0" borderId="0" applyFill="0" applyBorder="0">
      <alignment vertical="center"/>
    </xf>
    <xf numFmtId="0" fontId="15" fillId="0" borderId="0" applyFill="0" applyBorder="0">
      <alignment vertical="center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8" fillId="0" borderId="0" applyFill="0" applyBorder="0">
      <alignment vertical="center"/>
      <protection locked="0"/>
    </xf>
    <xf numFmtId="166" fontId="9" fillId="0" borderId="0" applyFill="0" applyBorder="0">
      <alignment vertical="center"/>
    </xf>
    <xf numFmtId="167" fontId="9" fillId="0" borderId="0" applyFill="0" applyBorder="0">
      <alignment vertical="center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164" fontId="9" fillId="0" borderId="0" applyFill="0" applyBorder="0">
      <alignment vertical="center"/>
    </xf>
    <xf numFmtId="165" fontId="9" fillId="0" borderId="0" applyFill="0" applyBorder="0">
      <alignment vertical="center"/>
    </xf>
    <xf numFmtId="0" fontId="10" fillId="0" borderId="0" applyFill="0" applyBorder="0">
      <alignment vertical="center"/>
    </xf>
    <xf numFmtId="0" fontId="11" fillId="0" borderId="0" applyFill="0" applyBorder="0">
      <alignment vertical="center"/>
    </xf>
    <xf numFmtId="0" fontId="12" fillId="0" borderId="0" applyFill="0" applyBorder="0">
      <alignment horizontal="center" vertical="center"/>
    </xf>
    <xf numFmtId="0" fontId="12" fillId="0" borderId="0" applyFill="0" applyBorder="0">
      <alignment horizontal="center"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5" fillId="0" borderId="0" applyFill="0" applyBorder="0">
      <alignment vertical="center"/>
    </xf>
    <xf numFmtId="0" fontId="15" fillId="0" borderId="0" applyFill="0" applyBorder="0">
      <alignment vertical="center"/>
    </xf>
    <xf numFmtId="0" fontId="9" fillId="0" borderId="0" applyFill="0" applyBorder="0">
      <alignment vertical="center"/>
    </xf>
  </cellStyleXfs>
  <cellXfs count="95">
    <xf numFmtId="0" fontId="0" fillId="0" borderId="0" xfId="0">
      <alignment vertical="center"/>
    </xf>
    <xf numFmtId="0" fontId="16" fillId="0" borderId="0" xfId="1" applyFont="1">
      <alignment vertical="center"/>
    </xf>
    <xf numFmtId="0" fontId="17" fillId="0" borderId="0" xfId="6" applyFont="1" applyAlignment="1">
      <alignment horizontal="left" vertical="center"/>
    </xf>
    <xf numFmtId="0" fontId="18" fillId="0" borderId="0" xfId="7" applyFont="1" applyAlignment="1">
      <alignment horizontal="left" vertical="center"/>
    </xf>
    <xf numFmtId="0" fontId="4" fillId="0" borderId="0" xfId="3" applyFont="1">
      <alignment vertical="center"/>
    </xf>
    <xf numFmtId="0" fontId="12" fillId="0" borderId="0" xfId="28">
      <alignment horizontal="center" vertical="center"/>
    </xf>
    <xf numFmtId="0" fontId="19" fillId="0" borderId="0" xfId="4" applyFont="1" applyAlignment="1">
      <alignment horizontal="left" vertical="center"/>
    </xf>
    <xf numFmtId="0" fontId="12" fillId="0" borderId="0" xfId="28" applyAlignment="1">
      <alignment horizontal="right" vertical="center"/>
    </xf>
    <xf numFmtId="0" fontId="12" fillId="0" borderId="0" xfId="28" applyAlignment="1">
      <alignment horizontal="left" vertical="center"/>
    </xf>
    <xf numFmtId="0" fontId="20" fillId="0" borderId="0" xfId="2" applyFont="1">
      <alignment vertical="center"/>
    </xf>
    <xf numFmtId="0" fontId="0" fillId="2" borderId="0" xfId="0" applyFill="1">
      <alignment vertical="center"/>
    </xf>
    <xf numFmtId="0" fontId="4" fillId="2" borderId="0" xfId="3" applyFont="1" applyFill="1">
      <alignment vertical="center"/>
    </xf>
    <xf numFmtId="0" fontId="16" fillId="2" borderId="0" xfId="1" applyFont="1" applyFill="1">
      <alignment vertical="center"/>
    </xf>
    <xf numFmtId="0" fontId="12" fillId="2" borderId="0" xfId="28" applyFill="1">
      <alignment horizontal="center" vertical="center"/>
    </xf>
    <xf numFmtId="0" fontId="12" fillId="2" borderId="0" xfId="28" applyFill="1" applyAlignment="1">
      <alignment horizontal="right" vertical="center"/>
    </xf>
    <xf numFmtId="0" fontId="12" fillId="2" borderId="0" xfId="28" applyFill="1" applyAlignment="1">
      <alignment horizontal="left" vertical="center"/>
    </xf>
    <xf numFmtId="0" fontId="21" fillId="0" borderId="0" xfId="5" applyFont="1" applyAlignment="1">
      <alignment horizontal="left" vertical="center"/>
    </xf>
    <xf numFmtId="0" fontId="22" fillId="0" borderId="3" xfId="24" applyFont="1" applyAlignment="1">
      <alignment horizontal="center" vertical="center"/>
    </xf>
    <xf numFmtId="0" fontId="23" fillId="0" borderId="3" xfId="26" applyFont="1" applyAlignment="1">
      <alignment horizontal="center" vertical="center"/>
    </xf>
    <xf numFmtId="171" fontId="23" fillId="0" borderId="3" xfId="25" applyNumberFormat="1" applyFont="1" applyAlignment="1">
      <alignment horizontal="center" vertical="center"/>
    </xf>
    <xf numFmtId="171" fontId="9" fillId="0" borderId="3" xfId="25" applyNumberFormat="1" applyFont="1" applyAlignment="1">
      <alignment horizontal="center" vertical="center"/>
    </xf>
    <xf numFmtId="0" fontId="19" fillId="2" borderId="0" xfId="4" applyFont="1" applyFill="1" applyAlignment="1">
      <alignment horizontal="left" vertical="center"/>
    </xf>
    <xf numFmtId="0" fontId="21" fillId="2" borderId="0" xfId="5" applyFont="1" applyFill="1" applyAlignment="1">
      <alignment horizontal="left" vertical="center"/>
    </xf>
    <xf numFmtId="0" fontId="18" fillId="2" borderId="0" xfId="7" applyFont="1" applyFill="1" applyAlignment="1">
      <alignment horizontal="left" vertical="center"/>
    </xf>
    <xf numFmtId="0" fontId="17" fillId="2" borderId="0" xfId="6" applyFont="1" applyFill="1" applyAlignment="1">
      <alignment horizontal="left" vertical="center"/>
    </xf>
    <xf numFmtId="0" fontId="18" fillId="2" borderId="0" xfId="7" quotePrefix="1" applyFont="1" applyFill="1" applyAlignment="1">
      <alignment horizontal="right" vertical="center"/>
    </xf>
    <xf numFmtId="0" fontId="18" fillId="2" borderId="0" xfId="7" quotePrefix="1" applyFont="1" applyFill="1" applyAlignment="1">
      <alignment horizontal="left" vertical="center"/>
    </xf>
    <xf numFmtId="0" fontId="25" fillId="2" borderId="0" xfId="16" applyFont="1" applyFill="1" applyAlignment="1">
      <alignment horizontal="center" vertical="center"/>
      <protection locked="0"/>
    </xf>
    <xf numFmtId="0" fontId="28" fillId="0" borderId="0" xfId="16" applyFont="1" applyAlignment="1">
      <alignment horizontal="center" vertical="center"/>
      <protection locked="0"/>
    </xf>
    <xf numFmtId="0" fontId="17" fillId="0" borderId="7" xfId="6" applyFont="1" applyBorder="1" applyAlignment="1">
      <alignment horizontal="left" vertical="center"/>
    </xf>
    <xf numFmtId="0" fontId="0" fillId="0" borderId="7" xfId="0" applyBorder="1">
      <alignment vertical="center"/>
    </xf>
    <xf numFmtId="0" fontId="17" fillId="0" borderId="7" xfId="6" applyFont="1" applyBorder="1" applyAlignment="1">
      <alignment horizontal="center" vertical="center"/>
    </xf>
    <xf numFmtId="171" fontId="29" fillId="0" borderId="3" xfId="19" applyNumberFormat="1" applyFont="1" applyBorder="1" applyAlignment="1">
      <alignment horizontal="center" vertical="center"/>
    </xf>
    <xf numFmtId="0" fontId="7" fillId="0" borderId="0" xfId="6" applyFont="1" applyAlignment="1">
      <alignment horizontal="left" vertical="center"/>
    </xf>
    <xf numFmtId="171" fontId="10" fillId="0" borderId="2" xfId="19" applyNumberFormat="1" applyFont="1" applyBorder="1" applyAlignment="1">
      <alignment horizontal="center" vertical="center"/>
    </xf>
    <xf numFmtId="171" fontId="17" fillId="0" borderId="0" xfId="6" applyNumberFormat="1" applyFont="1" applyAlignment="1">
      <alignment horizontal="left" vertical="center"/>
    </xf>
    <xf numFmtId="171" fontId="30" fillId="0" borderId="8" xfId="7" applyNumberFormat="1" applyFont="1" applyBorder="1" applyAlignment="1">
      <alignment horizontal="left" vertical="center"/>
    </xf>
    <xf numFmtId="0" fontId="31" fillId="0" borderId="0" xfId="3" applyFont="1">
      <alignment vertical="center"/>
    </xf>
    <xf numFmtId="0" fontId="29" fillId="2" borderId="0" xfId="23" applyFont="1" applyFill="1" applyAlignment="1">
      <alignment horizontal="left" vertical="center"/>
    </xf>
    <xf numFmtId="0" fontId="29" fillId="2" borderId="0" xfId="23" applyFont="1" applyFill="1" applyAlignment="1">
      <alignment horizontal="right" vertical="center"/>
    </xf>
    <xf numFmtId="165" fontId="9" fillId="2" borderId="0" xfId="18" applyFont="1" applyFill="1" applyAlignment="1">
      <alignment horizontal="right" vertical="center"/>
    </xf>
    <xf numFmtId="164" fontId="27" fillId="2" borderId="0" xfId="17" applyFont="1" applyFill="1" applyAlignment="1">
      <alignment horizontal="right" vertical="center"/>
    </xf>
    <xf numFmtId="0" fontId="26" fillId="2" borderId="0" xfId="7" applyFont="1" applyFill="1" applyAlignment="1">
      <alignment horizontal="right" vertical="center"/>
    </xf>
    <xf numFmtId="171" fontId="9" fillId="2" borderId="0" xfId="19" applyNumberFormat="1" applyFont="1" applyFill="1" applyAlignment="1">
      <alignment horizontal="right" vertical="center"/>
    </xf>
    <xf numFmtId="0" fontId="29" fillId="2" borderId="7" xfId="23" applyFont="1" applyFill="1" applyBorder="1" applyAlignment="1">
      <alignment horizontal="left" vertical="center"/>
    </xf>
    <xf numFmtId="0" fontId="0" fillId="2" borderId="7" xfId="0" applyFill="1" applyBorder="1">
      <alignment vertical="center"/>
    </xf>
    <xf numFmtId="0" fontId="29" fillId="2" borderId="7" xfId="23" applyFont="1" applyFill="1" applyBorder="1" applyAlignment="1">
      <alignment horizontal="right" vertical="center"/>
    </xf>
    <xf numFmtId="0" fontId="18" fillId="2" borderId="7" xfId="7" applyFont="1" applyFill="1" applyBorder="1" applyAlignment="1">
      <alignment horizontal="left" vertical="center"/>
    </xf>
    <xf numFmtId="166" fontId="27" fillId="2" borderId="7" xfId="19" applyFont="1" applyFill="1" applyBorder="1" applyAlignment="1">
      <alignment horizontal="right" vertical="center"/>
    </xf>
    <xf numFmtId="0" fontId="29" fillId="0" borderId="0" xfId="23" applyFont="1" applyAlignment="1">
      <alignment horizontal="left" vertical="center"/>
    </xf>
    <xf numFmtId="0" fontId="29" fillId="0" borderId="0" xfId="23" applyFont="1" applyAlignment="1">
      <alignment horizontal="right" vertical="center"/>
    </xf>
    <xf numFmtId="165" fontId="9" fillId="0" borderId="0" xfId="18" applyFont="1" applyAlignment="1">
      <alignment horizontal="right" vertical="center"/>
    </xf>
    <xf numFmtId="164" fontId="27" fillId="0" borderId="0" xfId="17" applyFont="1" applyAlignment="1">
      <alignment horizontal="right" vertical="center"/>
    </xf>
    <xf numFmtId="0" fontId="26" fillId="0" borderId="0" xfId="7" applyFont="1" applyAlignment="1">
      <alignment horizontal="right" vertical="center"/>
    </xf>
    <xf numFmtId="171" fontId="9" fillId="0" borderId="0" xfId="19" applyNumberFormat="1" applyFont="1" applyAlignment="1">
      <alignment horizontal="right" vertical="center"/>
    </xf>
    <xf numFmtId="0" fontId="29" fillId="0" borderId="7" xfId="23" applyFont="1" applyBorder="1" applyAlignment="1">
      <alignment horizontal="left" vertical="center"/>
    </xf>
    <xf numFmtId="0" fontId="29" fillId="0" borderId="7" xfId="23" applyFont="1" applyBorder="1" applyAlignment="1">
      <alignment horizontal="right" vertical="center"/>
    </xf>
    <xf numFmtId="0" fontId="18" fillId="0" borderId="7" xfId="7" applyFont="1" applyBorder="1" applyAlignment="1">
      <alignment horizontal="left" vertical="center"/>
    </xf>
    <xf numFmtId="166" fontId="27" fillId="0" borderId="7" xfId="19" applyFont="1" applyBorder="1" applyAlignment="1">
      <alignment horizontal="right" vertical="center"/>
    </xf>
    <xf numFmtId="0" fontId="12" fillId="0" borderId="0" xfId="28" applyBorder="1">
      <alignment horizontal="center" vertical="center"/>
    </xf>
    <xf numFmtId="0" fontId="19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15" fillId="0" borderId="0" xfId="33" applyFont="1" applyAlignment="1">
      <alignment horizontal="center" vertical="center"/>
    </xf>
    <xf numFmtId="0" fontId="12" fillId="2" borderId="0" xfId="29" applyFill="1" applyAlignment="1">
      <alignment horizontal="left" vertical="center"/>
    </xf>
    <xf numFmtId="0" fontId="12" fillId="0" borderId="0" xfId="29" applyAlignment="1">
      <alignment horizontal="left" vertical="center"/>
    </xf>
    <xf numFmtId="0" fontId="12" fillId="2" borderId="0" xfId="29" applyFill="1" applyAlignment="1">
      <alignment horizontal="center" vertical="center"/>
    </xf>
    <xf numFmtId="0" fontId="12" fillId="0" borderId="0" xfId="29" applyAlignment="1">
      <alignment horizontal="center" vertical="center"/>
    </xf>
    <xf numFmtId="0" fontId="11" fillId="0" borderId="0" xfId="27">
      <alignment vertical="center"/>
    </xf>
    <xf numFmtId="0" fontId="18" fillId="0" borderId="0" xfId="7" applyFont="1" applyAlignment="1">
      <alignment horizontal="center" vertical="center"/>
    </xf>
    <xf numFmtId="0" fontId="18" fillId="0" borderId="0" xfId="7" applyFont="1">
      <alignment vertical="center"/>
    </xf>
    <xf numFmtId="0" fontId="8" fillId="0" borderId="0" xfId="7" applyFont="1">
      <alignment vertical="center"/>
    </xf>
    <xf numFmtId="0" fontId="11" fillId="0" borderId="0" xfId="27">
      <alignment vertical="center"/>
    </xf>
    <xf numFmtId="172" fontId="13" fillId="0" borderId="0" xfId="30" applyNumberFormat="1" applyAlignment="1">
      <alignment horizontal="right" vertical="center"/>
    </xf>
    <xf numFmtId="0" fontId="14" fillId="0" borderId="0" xfId="31" applyAlignment="1">
      <alignment horizontal="right" vertical="center"/>
    </xf>
    <xf numFmtId="0" fontId="14" fillId="0" borderId="0" xfId="31">
      <alignment vertical="center"/>
    </xf>
    <xf numFmtId="0" fontId="15" fillId="0" borderId="0" xfId="32" quotePrefix="1" applyAlignment="1">
      <alignment horizontal="right" vertical="center"/>
    </xf>
    <xf numFmtId="0" fontId="15" fillId="0" borderId="0" xfId="32">
      <alignment vertical="center"/>
    </xf>
    <xf numFmtId="0" fontId="13" fillId="0" borderId="0" xfId="30">
      <alignment vertical="center"/>
    </xf>
    <xf numFmtId="0" fontId="15" fillId="0" borderId="0" xfId="33">
      <alignment vertical="center"/>
    </xf>
    <xf numFmtId="165" fontId="9" fillId="2" borderId="0" xfId="18" applyFont="1" applyFill="1" applyAlignment="1">
      <alignment horizontal="center" vertical="center"/>
    </xf>
    <xf numFmtId="0" fontId="11" fillId="2" borderId="0" xfId="27" applyFill="1">
      <alignment vertical="center"/>
    </xf>
    <xf numFmtId="0" fontId="18" fillId="2" borderId="0" xfId="7" applyFont="1" applyFill="1" applyAlignment="1">
      <alignment horizontal="center" vertical="center"/>
    </xf>
    <xf numFmtId="0" fontId="8" fillId="2" borderId="0" xfId="7" applyFont="1" applyFill="1" applyAlignment="1">
      <alignment horizontal="center" vertical="center"/>
    </xf>
    <xf numFmtId="165" fontId="23" fillId="0" borderId="4" xfId="11" applyFont="1" applyBorder="1" applyAlignment="1">
      <alignment horizontal="center" vertical="center"/>
      <protection locked="0"/>
    </xf>
    <xf numFmtId="165" fontId="23" fillId="0" borderId="5" xfId="11" applyFont="1" applyBorder="1" applyAlignment="1">
      <alignment horizontal="center" vertical="center"/>
      <protection locked="0"/>
    </xf>
    <xf numFmtId="171" fontId="23" fillId="2" borderId="6" xfId="19" applyNumberFormat="1" applyFont="1" applyFill="1" applyBorder="1" applyAlignment="1">
      <alignment horizontal="center" vertical="center"/>
    </xf>
    <xf numFmtId="0" fontId="26" fillId="2" borderId="0" xfId="7" applyFont="1" applyFill="1" applyAlignment="1">
      <alignment horizontal="center" vertical="center"/>
    </xf>
    <xf numFmtId="0" fontId="23" fillId="0" borderId="4" xfId="9" applyFont="1" applyBorder="1" applyAlignment="1">
      <alignment horizontal="center" vertical="center"/>
      <protection locked="0"/>
    </xf>
    <xf numFmtId="0" fontId="23" fillId="0" borderId="5" xfId="9" applyFont="1" applyBorder="1" applyAlignment="1">
      <alignment horizontal="center" vertical="center"/>
      <protection locked="0"/>
    </xf>
    <xf numFmtId="171" fontId="9" fillId="2" borderId="0" xfId="19" applyNumberFormat="1" applyFont="1" applyFill="1" applyAlignment="1">
      <alignment horizontal="center" vertical="center"/>
    </xf>
    <xf numFmtId="0" fontId="25" fillId="2" borderId="0" xfId="16" applyFont="1" applyFill="1" applyAlignment="1">
      <alignment horizontal="center" vertical="center"/>
      <protection locked="0"/>
    </xf>
    <xf numFmtId="0" fontId="23" fillId="2" borderId="0" xfId="16" applyFont="1" applyFill="1" applyAlignment="1">
      <alignment horizontal="center" vertical="center"/>
      <protection locked="0"/>
    </xf>
    <xf numFmtId="171" fontId="23" fillId="0" borderId="4" xfId="12" applyNumberFormat="1" applyFont="1" applyBorder="1" applyAlignment="1">
      <alignment horizontal="center" vertical="center"/>
      <protection locked="0"/>
    </xf>
    <xf numFmtId="171" fontId="23" fillId="0" borderId="5" xfId="12" applyNumberFormat="1" applyFont="1" applyBorder="1" applyAlignment="1">
      <alignment horizontal="center" vertical="center"/>
      <protection locked="0"/>
    </xf>
    <xf numFmtId="171" fontId="27" fillId="2" borderId="0" xfId="19" applyNumberFormat="1" applyFont="1" applyFill="1" applyAlignment="1">
      <alignment horizontal="center" vertical="center"/>
    </xf>
  </cellXfs>
  <cellStyles count="57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22"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practicemodelling.com/training_models_discla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M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166</v>
      </c>
    </row>
    <row r="10" spans="3:7" ht="15">
      <c r="C10" s="37" t="str">
        <f>"SMA 10. Time Series - Practical Exercise 1 (Solution)"&amp;Err_Chks_Msg&amp;Sens_Chks_Msg&amp;Alt_Chks_Msg</f>
        <v>SMA 10. Time Series - Practical Exercise 1 (Solution)</v>
      </c>
    </row>
    <row r="11" spans="3:7">
      <c r="C11" s="71" t="s">
        <v>1</v>
      </c>
      <c r="D11" s="71"/>
      <c r="E11" s="71"/>
      <c r="F11" s="71"/>
      <c r="G11" s="71"/>
    </row>
    <row r="19" spans="3:13">
      <c r="C19" s="2" t="s">
        <v>167</v>
      </c>
    </row>
    <row r="21" spans="3:13">
      <c r="C21" s="2" t="s">
        <v>0</v>
      </c>
    </row>
    <row r="22" spans="3:13">
      <c r="C22" s="68" t="s">
        <v>120</v>
      </c>
      <c r="D22" s="3" t="s">
        <v>168</v>
      </c>
    </row>
    <row r="23" spans="3:13">
      <c r="C23" s="68" t="s">
        <v>120</v>
      </c>
      <c r="D23" s="69" t="s">
        <v>169</v>
      </c>
      <c r="E23" s="70"/>
      <c r="F23" s="70"/>
      <c r="G23" s="70"/>
      <c r="H23" s="70"/>
      <c r="I23" s="70"/>
      <c r="J23" s="70"/>
      <c r="K23" s="70"/>
      <c r="L23" s="70"/>
      <c r="M23" s="70"/>
    </row>
    <row r="24" spans="3:13">
      <c r="C24" s="3"/>
    </row>
  </sheetData>
  <mergeCells count="1">
    <mergeCell ref="C11:G11"/>
  </mergeCells>
  <hyperlinks>
    <hyperlink ref="D23:M23" r:id="rId1" tooltip="View the training model usage terms and conditions." display="Use of this model is subject to the training model terms and conditions on the Best Practice Modelling website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</v>
      </c>
    </row>
    <row r="10" spans="3:7" ht="16.5">
      <c r="C10" s="9" t="s">
        <v>154</v>
      </c>
    </row>
    <row r="11" spans="3:7" ht="15">
      <c r="C11" s="4" t="str">
        <f>Model_Name</f>
        <v>SMA 10. Time Series - Practical Exercise 1 (Solution)</v>
      </c>
    </row>
    <row r="12" spans="3:7">
      <c r="C12" s="71" t="s">
        <v>1</v>
      </c>
      <c r="D12" s="71"/>
      <c r="E12" s="71"/>
      <c r="F12" s="71"/>
      <c r="G12" s="71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7" tooltip="Go to Previous Sheet" display="HL_Sheet_Main_7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22</v>
      </c>
    </row>
    <row r="10" spans="3:7" ht="16.5">
      <c r="C10" s="9" t="s">
        <v>155</v>
      </c>
    </row>
    <row r="11" spans="3:7" ht="15">
      <c r="C11" s="4" t="str">
        <f>Model_Name</f>
        <v>SMA 10. Time Series - Practical Exercise 1 (Solution)</v>
      </c>
    </row>
    <row r="12" spans="3:7">
      <c r="C12" s="71" t="s">
        <v>1</v>
      </c>
      <c r="D12" s="71"/>
      <c r="E12" s="71"/>
      <c r="F12" s="71"/>
      <c r="G12" s="71"/>
    </row>
    <row r="13" spans="3:7" ht="12.75">
      <c r="C13" s="7" t="s">
        <v>10</v>
      </c>
      <c r="D13" s="8" t="s">
        <v>11</v>
      </c>
    </row>
    <row r="17" spans="3:3">
      <c r="C17" s="2" t="s">
        <v>18</v>
      </c>
    </row>
    <row r="18" spans="3:3">
      <c r="C18" s="3" t="s">
        <v>19</v>
      </c>
    </row>
    <row r="19" spans="3:3">
      <c r="C19" s="3" t="s">
        <v>20</v>
      </c>
    </row>
    <row r="20" spans="3:3">
      <c r="C20" s="3" t="s">
        <v>21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F105"/>
  <sheetViews>
    <sheetView showGridLines="0" workbookViewId="0">
      <pane xSplit="1" ySplit="4" topLeftCell="B5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24</v>
      </c>
    </row>
    <row r="2" spans="1:6" ht="15">
      <c r="B2" s="4" t="str">
        <f>Model_Name</f>
        <v>SMA 10. Time Series - Practical Exercise 1 (Solution)</v>
      </c>
    </row>
    <row r="3" spans="1:6">
      <c r="B3" s="71" t="s">
        <v>1</v>
      </c>
      <c r="C3" s="71"/>
      <c r="D3" s="71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24</v>
      </c>
    </row>
    <row r="9" spans="1:6" ht="11.25">
      <c r="C9" s="16" t="s">
        <v>26</v>
      </c>
      <c r="F9" s="16" t="s">
        <v>23</v>
      </c>
    </row>
    <row r="11" spans="1:6">
      <c r="D11" s="17" t="s">
        <v>26</v>
      </c>
      <c r="F11" s="3" t="s">
        <v>27</v>
      </c>
    </row>
    <row r="12" spans="1:6">
      <c r="D12" s="19">
        <v>1</v>
      </c>
    </row>
    <row r="13" spans="1:6">
      <c r="D13" s="20">
        <f t="shared" ref="D13:D42" si="0">D12+1</f>
        <v>2</v>
      </c>
    </row>
    <row r="14" spans="1:6">
      <c r="D14" s="20">
        <f t="shared" si="0"/>
        <v>3</v>
      </c>
    </row>
    <row r="15" spans="1:6">
      <c r="D15" s="20">
        <f t="shared" si="0"/>
        <v>4</v>
      </c>
    </row>
    <row r="16" spans="1:6">
      <c r="D16" s="20">
        <f t="shared" si="0"/>
        <v>5</v>
      </c>
    </row>
    <row r="17" spans="4:4">
      <c r="D17" s="20">
        <f t="shared" si="0"/>
        <v>6</v>
      </c>
    </row>
    <row r="18" spans="4:4">
      <c r="D18" s="20">
        <f t="shared" si="0"/>
        <v>7</v>
      </c>
    </row>
    <row r="19" spans="4:4">
      <c r="D19" s="20">
        <f t="shared" si="0"/>
        <v>8</v>
      </c>
    </row>
    <row r="20" spans="4:4">
      <c r="D20" s="20">
        <f t="shared" si="0"/>
        <v>9</v>
      </c>
    </row>
    <row r="21" spans="4:4">
      <c r="D21" s="20">
        <f t="shared" si="0"/>
        <v>10</v>
      </c>
    </row>
    <row r="22" spans="4:4">
      <c r="D22" s="20">
        <f t="shared" si="0"/>
        <v>11</v>
      </c>
    </row>
    <row r="23" spans="4:4">
      <c r="D23" s="20">
        <f t="shared" si="0"/>
        <v>12</v>
      </c>
    </row>
    <row r="24" spans="4:4">
      <c r="D24" s="20">
        <f t="shared" si="0"/>
        <v>13</v>
      </c>
    </row>
    <row r="25" spans="4:4">
      <c r="D25" s="20">
        <f t="shared" si="0"/>
        <v>14</v>
      </c>
    </row>
    <row r="26" spans="4:4">
      <c r="D26" s="20">
        <f t="shared" si="0"/>
        <v>15</v>
      </c>
    </row>
    <row r="27" spans="4:4">
      <c r="D27" s="20">
        <f t="shared" si="0"/>
        <v>16</v>
      </c>
    </row>
    <row r="28" spans="4:4">
      <c r="D28" s="20">
        <f t="shared" si="0"/>
        <v>17</v>
      </c>
    </row>
    <row r="29" spans="4:4">
      <c r="D29" s="20">
        <f t="shared" si="0"/>
        <v>18</v>
      </c>
    </row>
    <row r="30" spans="4:4">
      <c r="D30" s="20">
        <f t="shared" si="0"/>
        <v>19</v>
      </c>
    </row>
    <row r="31" spans="4:4">
      <c r="D31" s="20">
        <f t="shared" si="0"/>
        <v>20</v>
      </c>
    </row>
    <row r="32" spans="4:4">
      <c r="D32" s="20">
        <f t="shared" si="0"/>
        <v>21</v>
      </c>
    </row>
    <row r="33" spans="3:6">
      <c r="D33" s="20">
        <f t="shared" si="0"/>
        <v>22</v>
      </c>
    </row>
    <row r="34" spans="3:6">
      <c r="D34" s="20">
        <f t="shared" si="0"/>
        <v>23</v>
      </c>
    </row>
    <row r="35" spans="3:6">
      <c r="D35" s="20">
        <f t="shared" si="0"/>
        <v>24</v>
      </c>
    </row>
    <row r="36" spans="3:6">
      <c r="D36" s="20">
        <f t="shared" si="0"/>
        <v>25</v>
      </c>
    </row>
    <row r="37" spans="3:6">
      <c r="D37" s="20">
        <f t="shared" si="0"/>
        <v>26</v>
      </c>
    </row>
    <row r="38" spans="3:6">
      <c r="D38" s="20">
        <f t="shared" si="0"/>
        <v>27</v>
      </c>
    </row>
    <row r="39" spans="3:6">
      <c r="D39" s="20">
        <f t="shared" si="0"/>
        <v>28</v>
      </c>
    </row>
    <row r="40" spans="3:6">
      <c r="D40" s="20">
        <f t="shared" si="0"/>
        <v>29</v>
      </c>
    </row>
    <row r="41" spans="3:6">
      <c r="D41" s="20">
        <f t="shared" si="0"/>
        <v>30</v>
      </c>
    </row>
    <row r="42" spans="3:6">
      <c r="D42" s="20">
        <f t="shared" si="0"/>
        <v>31</v>
      </c>
    </row>
    <row r="44" spans="3:6" ht="11.25">
      <c r="C44" s="16" t="s">
        <v>28</v>
      </c>
      <c r="F44" s="16" t="s">
        <v>23</v>
      </c>
    </row>
    <row r="46" spans="3:6">
      <c r="D46" s="17" t="s">
        <v>28</v>
      </c>
      <c r="F46" s="3" t="s">
        <v>29</v>
      </c>
    </row>
    <row r="47" spans="3:6">
      <c r="D47" s="18" t="s">
        <v>30</v>
      </c>
    </row>
    <row r="48" spans="3:6">
      <c r="D48" s="18" t="s">
        <v>31</v>
      </c>
    </row>
    <row r="49" spans="3:6">
      <c r="D49" s="18" t="s">
        <v>32</v>
      </c>
    </row>
    <row r="50" spans="3:6">
      <c r="D50" s="18" t="s">
        <v>33</v>
      </c>
    </row>
    <row r="51" spans="3:6">
      <c r="D51" s="18" t="s">
        <v>34</v>
      </c>
    </row>
    <row r="52" spans="3:6">
      <c r="D52" s="18" t="s">
        <v>35</v>
      </c>
    </row>
    <row r="53" spans="3:6">
      <c r="D53" s="18" t="s">
        <v>36</v>
      </c>
    </row>
    <row r="54" spans="3:6">
      <c r="D54" s="18" t="s">
        <v>37</v>
      </c>
    </row>
    <row r="55" spans="3:6">
      <c r="D55" s="18" t="s">
        <v>38</v>
      </c>
    </row>
    <row r="56" spans="3:6">
      <c r="D56" s="18" t="s">
        <v>39</v>
      </c>
    </row>
    <row r="57" spans="3:6">
      <c r="D57" s="18" t="s">
        <v>40</v>
      </c>
    </row>
    <row r="58" spans="3:6">
      <c r="D58" s="18" t="s">
        <v>41</v>
      </c>
    </row>
    <row r="60" spans="3:6" ht="11.25">
      <c r="C60" s="16" t="s">
        <v>42</v>
      </c>
      <c r="F60" s="16" t="s">
        <v>23</v>
      </c>
    </row>
    <row r="62" spans="3:6">
      <c r="D62" s="17" t="s">
        <v>42</v>
      </c>
      <c r="F62" s="3" t="s">
        <v>43</v>
      </c>
    </row>
    <row r="63" spans="3:6">
      <c r="D63" s="18" t="s">
        <v>44</v>
      </c>
      <c r="F63" s="3" t="s">
        <v>45</v>
      </c>
    </row>
    <row r="64" spans="3:6">
      <c r="D64" s="18" t="s">
        <v>46</v>
      </c>
      <c r="F64" s="3" t="s">
        <v>47</v>
      </c>
    </row>
    <row r="65" spans="3:6">
      <c r="D65" s="18" t="s">
        <v>48</v>
      </c>
      <c r="F65" s="3" t="s">
        <v>49</v>
      </c>
    </row>
    <row r="66" spans="3:6">
      <c r="D66" s="18" t="s">
        <v>50</v>
      </c>
      <c r="F66" s="3" t="s">
        <v>51</v>
      </c>
    </row>
    <row r="68" spans="3:6" ht="11.25">
      <c r="C68" s="16" t="s">
        <v>52</v>
      </c>
      <c r="F68" s="16" t="s">
        <v>23</v>
      </c>
    </row>
    <row r="70" spans="3:6">
      <c r="D70" s="17" t="s">
        <v>52</v>
      </c>
      <c r="F70" s="3" t="s">
        <v>53</v>
      </c>
    </row>
    <row r="71" spans="3:6">
      <c r="D71" s="18" t="s">
        <v>54</v>
      </c>
    </row>
    <row r="72" spans="3:6">
      <c r="D72" s="18" t="s">
        <v>55</v>
      </c>
    </row>
    <row r="74" spans="3:6" ht="11.25">
      <c r="C74" s="16" t="s">
        <v>56</v>
      </c>
      <c r="F74" s="16" t="s">
        <v>23</v>
      </c>
    </row>
    <row r="76" spans="3:6">
      <c r="D76" s="17" t="s">
        <v>56</v>
      </c>
      <c r="F76" s="3" t="s">
        <v>57</v>
      </c>
    </row>
    <row r="77" spans="3:6">
      <c r="D77" s="18" t="s">
        <v>58</v>
      </c>
      <c r="F77" s="3" t="s">
        <v>58</v>
      </c>
    </row>
    <row r="78" spans="3:6">
      <c r="D78" s="18" t="s">
        <v>59</v>
      </c>
      <c r="F78" s="3" t="s">
        <v>60</v>
      </c>
    </row>
    <row r="79" spans="3:6">
      <c r="D79" s="18" t="s">
        <v>61</v>
      </c>
      <c r="F79" s="3" t="s">
        <v>62</v>
      </c>
    </row>
    <row r="80" spans="3:6">
      <c r="D80" s="18" t="s">
        <v>63</v>
      </c>
      <c r="F80" s="3" t="s">
        <v>64</v>
      </c>
    </row>
    <row r="82" spans="3:6" ht="11.25">
      <c r="C82" s="16" t="s">
        <v>65</v>
      </c>
      <c r="F82" s="16" t="s">
        <v>23</v>
      </c>
    </row>
    <row r="84" spans="3:6">
      <c r="D84" s="17" t="s">
        <v>65</v>
      </c>
      <c r="F84" s="3" t="s">
        <v>66</v>
      </c>
    </row>
    <row r="85" spans="3:6">
      <c r="D85" s="18" t="s">
        <v>67</v>
      </c>
      <c r="F85" s="3" t="s">
        <v>68</v>
      </c>
    </row>
    <row r="86" spans="3:6">
      <c r="D86" s="18" t="s">
        <v>69</v>
      </c>
      <c r="F86" s="3" t="s">
        <v>70</v>
      </c>
    </row>
    <row r="87" spans="3:6">
      <c r="D87" s="18" t="s">
        <v>71</v>
      </c>
      <c r="F87" s="3" t="s">
        <v>72</v>
      </c>
    </row>
    <row r="88" spans="3:6">
      <c r="D88" s="18" t="s">
        <v>73</v>
      </c>
      <c r="F88" s="3" t="s">
        <v>74</v>
      </c>
    </row>
    <row r="90" spans="3:6" ht="11.25">
      <c r="C90" s="16" t="s">
        <v>75</v>
      </c>
      <c r="F90" s="16" t="s">
        <v>23</v>
      </c>
    </row>
    <row r="92" spans="3:6">
      <c r="D92" s="17" t="s">
        <v>75</v>
      </c>
      <c r="F92" s="3" t="s">
        <v>76</v>
      </c>
    </row>
    <row r="93" spans="3:6">
      <c r="D93" s="19">
        <v>1</v>
      </c>
      <c r="F93" s="3" t="s">
        <v>77</v>
      </c>
    </row>
    <row r="94" spans="3:6">
      <c r="D94" s="19">
        <v>2</v>
      </c>
      <c r="F94" s="3" t="s">
        <v>78</v>
      </c>
    </row>
    <row r="95" spans="3:6">
      <c r="D95" s="19">
        <v>4</v>
      </c>
      <c r="F95" s="3" t="s">
        <v>79</v>
      </c>
    </row>
    <row r="96" spans="3:6">
      <c r="D96" s="19">
        <v>12</v>
      </c>
      <c r="F96" s="3" t="s">
        <v>80</v>
      </c>
    </row>
    <row r="98" spans="3:6" ht="11.25">
      <c r="C98" s="16" t="s">
        <v>81</v>
      </c>
      <c r="F98" s="16" t="s">
        <v>23</v>
      </c>
    </row>
    <row r="100" spans="3:6">
      <c r="D100" s="17" t="s">
        <v>81</v>
      </c>
    </row>
    <row r="101" spans="3:6">
      <c r="D101" s="19">
        <v>10</v>
      </c>
      <c r="F101" s="3" t="s">
        <v>82</v>
      </c>
    </row>
    <row r="102" spans="3:6">
      <c r="D102" s="19">
        <v>100</v>
      </c>
      <c r="F102" s="3" t="s">
        <v>83</v>
      </c>
    </row>
    <row r="103" spans="3:6">
      <c r="D103" s="19">
        <v>1000</v>
      </c>
      <c r="F103" s="3" t="s">
        <v>84</v>
      </c>
    </row>
    <row r="104" spans="3:6">
      <c r="D104" s="19">
        <v>1000000</v>
      </c>
      <c r="F104" s="3" t="s">
        <v>85</v>
      </c>
    </row>
    <row r="105" spans="3:6">
      <c r="D105" s="19">
        <v>1000000000</v>
      </c>
      <c r="F105" s="3" t="s">
        <v>86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25</v>
      </c>
    </row>
    <row r="10" spans="3:7" ht="16.5">
      <c r="C10" s="9" t="s">
        <v>157</v>
      </c>
    </row>
    <row r="11" spans="3:7" ht="15">
      <c r="C11" s="4" t="str">
        <f>Model_Name</f>
        <v>SMA 10. Time Series - Practical Exercise 1 (Solution)</v>
      </c>
    </row>
    <row r="12" spans="3:7">
      <c r="C12" s="71" t="s">
        <v>1</v>
      </c>
      <c r="D12" s="71"/>
      <c r="E12" s="71"/>
      <c r="F12" s="71"/>
      <c r="G12" s="71"/>
    </row>
    <row r="13" spans="3:7" ht="12.75">
      <c r="C13" s="7" t="s">
        <v>10</v>
      </c>
      <c r="D13" s="8" t="s">
        <v>11</v>
      </c>
    </row>
    <row r="17" spans="3:3">
      <c r="C17" s="2" t="s">
        <v>18</v>
      </c>
    </row>
    <row r="18" spans="3:3">
      <c r="C18" s="3" t="s">
        <v>19</v>
      </c>
    </row>
    <row r="19" spans="3:3">
      <c r="C19" s="3" t="s">
        <v>20</v>
      </c>
    </row>
    <row r="20" spans="3:3">
      <c r="C20" s="3" t="s">
        <v>21</v>
      </c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M52"/>
  <sheetViews>
    <sheetView showGridLines="0" workbookViewId="0">
      <pane xSplit="1" ySplit="4" topLeftCell="B5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25</v>
      </c>
    </row>
    <row r="2" spans="1:9" ht="15">
      <c r="B2" s="4" t="str">
        <f>Model_Name</f>
        <v>SMA 10. Time Series - Practical Exercise 1 (Solution)</v>
      </c>
    </row>
    <row r="3" spans="1:9">
      <c r="B3" s="71" t="s">
        <v>1</v>
      </c>
      <c r="C3" s="71"/>
      <c r="D3" s="71"/>
      <c r="E3" s="71"/>
      <c r="F3" s="71"/>
    </row>
    <row r="4" spans="1:9" ht="12.75">
      <c r="A4" s="5" t="s">
        <v>4</v>
      </c>
      <c r="B4" s="7" t="s">
        <v>10</v>
      </c>
      <c r="C4" s="8"/>
      <c r="D4" s="66" t="s">
        <v>159</v>
      </c>
      <c r="E4" s="66" t="s">
        <v>160</v>
      </c>
      <c r="F4" s="64" t="s">
        <v>161</v>
      </c>
    </row>
    <row r="7" spans="1:9" ht="12.75">
      <c r="B7" s="6" t="s">
        <v>129</v>
      </c>
    </row>
    <row r="9" spans="1:9" ht="17.25" customHeight="1">
      <c r="C9" s="28" t="b">
        <v>1</v>
      </c>
    </row>
    <row r="11" spans="1:9" ht="11.25">
      <c r="C11" s="16" t="s">
        <v>130</v>
      </c>
    </row>
    <row r="13" spans="1:9">
      <c r="D13" s="33" t="str">
        <f>D20</f>
        <v>Total Errors:</v>
      </c>
      <c r="I13" s="34">
        <f>Err_Chks_Ttl_Areas</f>
        <v>0</v>
      </c>
    </row>
    <row r="14" spans="1:9">
      <c r="D14" s="35" t="s">
        <v>135</v>
      </c>
      <c r="I14" s="36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6" t="s">
        <v>129</v>
      </c>
    </row>
    <row r="18" spans="2:13">
      <c r="D18" s="29" t="s">
        <v>129</v>
      </c>
      <c r="E18" s="30"/>
      <c r="F18" s="30"/>
      <c r="G18" s="30"/>
      <c r="H18" s="30"/>
      <c r="I18" s="30"/>
      <c r="J18" s="30"/>
      <c r="K18" s="31" t="s">
        <v>131</v>
      </c>
      <c r="L18" s="31" t="s">
        <v>132</v>
      </c>
      <c r="M18" s="31" t="s">
        <v>133</v>
      </c>
    </row>
    <row r="20" spans="2:13">
      <c r="D20" s="2" t="s">
        <v>134</v>
      </c>
      <c r="M20" s="32">
        <f>SUMIF(CA_Err_Chks_Inc,"Yes",CA_Err_Chks_Flags)</f>
        <v>0</v>
      </c>
    </row>
    <row r="23" spans="2:13" ht="12.75">
      <c r="B23" s="6" t="s">
        <v>136</v>
      </c>
    </row>
    <row r="25" spans="2:13" ht="17.25" customHeight="1">
      <c r="C25" s="28" t="b">
        <v>1</v>
      </c>
    </row>
    <row r="27" spans="2:13" ht="11.25">
      <c r="C27" s="16" t="s">
        <v>137</v>
      </c>
    </row>
    <row r="29" spans="2:13">
      <c r="D29" s="33" t="str">
        <f>D36</f>
        <v>Total Sensitivities:</v>
      </c>
      <c r="I29" s="34">
        <f>Sens_Chks_Ttl_Areas</f>
        <v>0</v>
      </c>
    </row>
    <row r="30" spans="2:13">
      <c r="D30" s="35" t="s">
        <v>139</v>
      </c>
      <c r="I30" s="36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2" spans="2:13" ht="11.25">
      <c r="C32" s="16" t="s">
        <v>136</v>
      </c>
    </row>
    <row r="34" spans="2:13">
      <c r="D34" s="29" t="s">
        <v>136</v>
      </c>
      <c r="E34" s="30"/>
      <c r="F34" s="30"/>
      <c r="G34" s="30"/>
      <c r="H34" s="30"/>
      <c r="I34" s="30"/>
      <c r="J34" s="30"/>
      <c r="K34" s="31" t="s">
        <v>131</v>
      </c>
      <c r="L34" s="31" t="s">
        <v>132</v>
      </c>
      <c r="M34" s="31" t="s">
        <v>133</v>
      </c>
    </row>
    <row r="36" spans="2:13">
      <c r="D36" s="2" t="s">
        <v>138</v>
      </c>
      <c r="M36" s="32">
        <f>SUMIF(CA_Sens_Chks_Inc,"Yes",CA_Sens_Chks_Flags)</f>
        <v>0</v>
      </c>
    </row>
    <row r="39" spans="2:13" ht="12.75">
      <c r="B39" s="6" t="s">
        <v>140</v>
      </c>
    </row>
    <row r="41" spans="2:13" ht="17.25" customHeight="1">
      <c r="C41" s="28" t="b">
        <v>1</v>
      </c>
    </row>
    <row r="43" spans="2:13" ht="11.25">
      <c r="C43" s="16" t="s">
        <v>141</v>
      </c>
    </row>
    <row r="45" spans="2:13">
      <c r="D45" s="33" t="str">
        <f>D52</f>
        <v>Total Alerts:</v>
      </c>
      <c r="I45" s="34">
        <f>Alt_Chks_Ttl_Areas</f>
        <v>0</v>
      </c>
    </row>
    <row r="46" spans="2:13">
      <c r="D46" s="35" t="s">
        <v>143</v>
      </c>
      <c r="I46" s="36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48" spans="2:13" ht="11.25">
      <c r="C48" s="16" t="s">
        <v>140</v>
      </c>
    </row>
    <row r="50" spans="4:13">
      <c r="D50" s="29" t="s">
        <v>140</v>
      </c>
      <c r="E50" s="30"/>
      <c r="F50" s="30"/>
      <c r="G50" s="30"/>
      <c r="H50" s="30"/>
      <c r="I50" s="30"/>
      <c r="J50" s="30"/>
      <c r="K50" s="31" t="s">
        <v>131</v>
      </c>
      <c r="L50" s="31" t="s">
        <v>132</v>
      </c>
      <c r="M50" s="31" t="s">
        <v>133</v>
      </c>
    </row>
    <row r="52" spans="4:13">
      <c r="D52" s="2" t="s">
        <v>142</v>
      </c>
      <c r="M52" s="32">
        <f>SUMIF(CA_Alt_Chks_Inc,"Yes",CA_Alt_Chks_Flags)</f>
        <v>0</v>
      </c>
    </row>
  </sheetData>
  <mergeCells count="1">
    <mergeCell ref="B3:F3"/>
  </mergeCells>
  <conditionalFormatting sqref="M20">
    <cfRule type="cellIs" dxfId="5" priority="1" stopIfTrue="1" operator="notEqual">
      <formula>0</formula>
    </cfRule>
  </conditionalFormatting>
  <conditionalFormatting sqref="I13">
    <cfRule type="cellIs" dxfId="4" priority="2" stopIfTrue="1" operator="notEqual">
      <formula>0</formula>
    </cfRule>
  </conditionalFormatting>
  <conditionalFormatting sqref="M36">
    <cfRule type="cellIs" dxfId="3" priority="3" stopIfTrue="1" operator="notEqual">
      <formula>0</formula>
    </cfRule>
  </conditionalFormatting>
  <conditionalFormatting sqref="I29">
    <cfRule type="cellIs" dxfId="2" priority="4" stopIfTrue="1" operator="notEqual">
      <formula>0</formula>
    </cfRule>
  </conditionalFormatting>
  <conditionalFormatting sqref="M52">
    <cfRule type="cellIs" dxfId="1" priority="5" stopIfTrue="1" operator="notEqual">
      <formula>0</formula>
    </cfRule>
  </conditionalFormatting>
  <conditionalFormatting sqref="I45">
    <cfRule type="cellIs" dxfId="0" priority="6" stopIfTrue="1" operator="notEqual">
      <formula>0</formula>
    </cfRule>
  </conditionalFormatting>
  <dataValidations count="3">
    <dataValidation type="custom" showDropDown="1" showErrorMessage="1" errorTitle="6 Cell Link" error="The value in an option button cell link must be either &quot;TRUE&quot; or &quot;FALSE&quot;" sqref="C9">
      <formula1>ISLOGICAL(C9)</formula1>
    </dataValidation>
    <dataValidation type="custom" showDropDown="1" showErrorMessage="1" errorTitle="6 Cell Link" error="The value in an option button cell link must be either &quot;TRUE&quot; or &quot;FALSE&quot;" sqref="C25">
      <formula1>ISLOGICAL(C25)</formula1>
    </dataValidation>
    <dataValidation type="custom" showDropDown="1" showErrorMessage="1" errorTitle="6 Cell Link" error="The value in an option button cell link must be either &quot;TRUE&quot; or &quot;FALSE&quot;" sqref="C41">
      <formula1>ISLOGICAL(C41)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rowBreaks count="2" manualBreakCount="2">
    <brk id="22" min="1" max="12" man="1"/>
    <brk id="38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22"/>
  <sheetViews>
    <sheetView showGridLines="0" workbookViewId="0">
      <pane xSplit="1" ySplit="6" topLeftCell="B7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2</v>
      </c>
    </row>
    <row r="2" spans="1:16" ht="15">
      <c r="B2" s="4" t="str">
        <f>Model_Name</f>
        <v>SMA 10. Time Series - Practical Exercise 1 (Solution)</v>
      </c>
    </row>
    <row r="3" spans="1:16">
      <c r="B3" s="71" t="s">
        <v>3</v>
      </c>
      <c r="C3" s="71"/>
      <c r="D3" s="71"/>
      <c r="E3" s="71"/>
      <c r="F3" s="71"/>
      <c r="G3" s="71"/>
      <c r="H3" s="71"/>
      <c r="I3" s="71"/>
      <c r="J3" s="67"/>
    </row>
    <row r="6" spans="1:16" s="61" customFormat="1" ht="12.75">
      <c r="A6" s="59" t="s">
        <v>4</v>
      </c>
      <c r="B6" s="60" t="s">
        <v>5</v>
      </c>
    </row>
    <row r="8" spans="1:16" ht="19.149999999999999" customHeight="1">
      <c r="B8" s="72">
        <v>1</v>
      </c>
      <c r="C8" s="72"/>
      <c r="D8" s="77" t="str">
        <f>Assumptions_SC!C9</f>
        <v>Assumptions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</row>
    <row r="9" spans="1:16" outlineLevel="1">
      <c r="F9" s="75" t="s">
        <v>151</v>
      </c>
      <c r="G9" s="75"/>
      <c r="H9" s="76" t="str">
        <f>TS_BA!B1</f>
        <v>Time Series Assumptions</v>
      </c>
      <c r="I9" s="76"/>
      <c r="J9" s="76"/>
      <c r="K9" s="76"/>
      <c r="L9" s="76"/>
      <c r="M9" s="76"/>
      <c r="N9" s="76"/>
      <c r="O9" s="76"/>
      <c r="P9" s="76"/>
    </row>
    <row r="10" spans="1:16" outlineLevel="1">
      <c r="F10" s="75" t="s">
        <v>152</v>
      </c>
      <c r="G10" s="75"/>
      <c r="H10" s="76" t="str">
        <f>Sheet1_TA!B1</f>
        <v>[Insert Time Series Assumption Sheet Title]</v>
      </c>
      <c r="I10" s="76"/>
      <c r="J10" s="76"/>
      <c r="K10" s="76"/>
      <c r="L10" s="76"/>
      <c r="M10" s="76"/>
      <c r="N10" s="76"/>
      <c r="O10" s="76"/>
      <c r="P10" s="76"/>
    </row>
    <row r="11" spans="1:16" outlineLevel="1">
      <c r="F11" s="75" t="s">
        <v>162</v>
      </c>
      <c r="G11" s="75"/>
      <c r="H11" s="76" t="str">
        <f>Quarterly_TA!B1</f>
        <v>Time Series Assumptions - Quarterly</v>
      </c>
      <c r="I11" s="76"/>
      <c r="J11" s="76"/>
      <c r="K11" s="76"/>
      <c r="L11" s="76"/>
      <c r="M11" s="76"/>
      <c r="N11" s="76"/>
      <c r="O11" s="76"/>
      <c r="P11" s="76"/>
    </row>
    <row r="12" spans="1:16" outlineLevel="1">
      <c r="F12" s="75" t="s">
        <v>165</v>
      </c>
      <c r="G12" s="75"/>
      <c r="H12" s="76" t="str">
        <f>Semi_Annual_TA!B1</f>
        <v>Time Series Assumptions - Semi-Annual</v>
      </c>
      <c r="I12" s="76"/>
      <c r="J12" s="76"/>
      <c r="K12" s="76"/>
      <c r="L12" s="76"/>
      <c r="M12" s="76"/>
      <c r="N12" s="76"/>
      <c r="O12" s="76"/>
      <c r="P12" s="76"/>
    </row>
    <row r="13" spans="1:16" ht="19.149999999999999" customHeight="1">
      <c r="B13" s="72">
        <v>2</v>
      </c>
      <c r="C13" s="72"/>
      <c r="D13" s="77" t="str">
        <f>Outputs_SC!C9</f>
        <v>Outputs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1:16" outlineLevel="1">
      <c r="F14" s="75" t="s">
        <v>151</v>
      </c>
      <c r="G14" s="75"/>
      <c r="H14" s="76" t="str">
        <f>Sheet1_TO!B1</f>
        <v>[Insert Time Series Output Sheet Title]</v>
      </c>
      <c r="I14" s="76"/>
      <c r="J14" s="76"/>
      <c r="K14" s="76"/>
      <c r="L14" s="76"/>
      <c r="M14" s="76"/>
      <c r="N14" s="76"/>
      <c r="O14" s="76"/>
      <c r="P14" s="76"/>
    </row>
    <row r="15" spans="1:16" ht="19.149999999999999" customHeight="1">
      <c r="B15" s="72">
        <v>3</v>
      </c>
      <c r="C15" s="72"/>
      <c r="D15" s="77" t="str">
        <f>Appendices_SC!C9</f>
        <v>Appendices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1:16" ht="11.25">
      <c r="D16" s="73" t="s">
        <v>156</v>
      </c>
      <c r="E16" s="73"/>
      <c r="F16" s="74" t="str">
        <f>Lookup_Tables_SSC!C9</f>
        <v>Lookup Tables</v>
      </c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4:16" outlineLevel="1">
      <c r="F17" s="75" t="s">
        <v>151</v>
      </c>
      <c r="G17" s="75"/>
      <c r="H17" s="76" t="str">
        <f>TS_LU!B1</f>
        <v>Time Series Lookup Tables</v>
      </c>
      <c r="I17" s="76"/>
      <c r="J17" s="76"/>
      <c r="K17" s="76"/>
      <c r="L17" s="76"/>
      <c r="M17" s="76"/>
      <c r="N17" s="76"/>
      <c r="O17" s="76"/>
      <c r="P17" s="76"/>
    </row>
    <row r="18" spans="4:16" ht="11.25">
      <c r="D18" s="73" t="s">
        <v>158</v>
      </c>
      <c r="E18" s="73"/>
      <c r="F18" s="74" t="str">
        <f>Checks_SSC!C9</f>
        <v>Checks</v>
      </c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4:16" outlineLevel="1">
      <c r="F19" s="75" t="s">
        <v>151</v>
      </c>
      <c r="G19" s="75"/>
      <c r="H19" s="76" t="str">
        <f>Checks_BO!B1</f>
        <v>Checks</v>
      </c>
      <c r="I19" s="76"/>
      <c r="J19" s="76"/>
      <c r="K19" s="76"/>
      <c r="L19" s="76"/>
      <c r="M19" s="76"/>
      <c r="N19" s="76"/>
      <c r="O19" s="76"/>
      <c r="P19" s="76"/>
    </row>
    <row r="20" spans="4:16" outlineLevel="1">
      <c r="H20" s="62" t="s">
        <v>120</v>
      </c>
      <c r="I20" s="78" t="str">
        <f>TOC_Hdg_3</f>
        <v>Error Checks</v>
      </c>
      <c r="J20" s="78"/>
      <c r="K20" s="78"/>
      <c r="L20" s="78"/>
      <c r="M20" s="78"/>
      <c r="N20" s="78"/>
      <c r="O20" s="78"/>
      <c r="P20" s="78"/>
    </row>
    <row r="21" spans="4:16" outlineLevel="1">
      <c r="H21" s="62" t="s">
        <v>120</v>
      </c>
      <c r="I21" s="78" t="str">
        <f>TOC_Hdg_4</f>
        <v>Sensitivity Checks</v>
      </c>
      <c r="J21" s="78"/>
      <c r="K21" s="78"/>
      <c r="L21" s="78"/>
      <c r="M21" s="78"/>
      <c r="N21" s="78"/>
      <c r="O21" s="78"/>
      <c r="P21" s="78"/>
    </row>
    <row r="22" spans="4:16" outlineLevel="1">
      <c r="H22" s="62" t="s">
        <v>120</v>
      </c>
      <c r="I22" s="78" t="str">
        <f>TOC_Hdg_5</f>
        <v>Alert Checks</v>
      </c>
      <c r="J22" s="78"/>
      <c r="K22" s="78"/>
      <c r="L22" s="78"/>
      <c r="M22" s="78"/>
      <c r="N22" s="78"/>
      <c r="O22" s="78"/>
      <c r="P22" s="78"/>
    </row>
  </sheetData>
  <mergeCells count="28">
    <mergeCell ref="B3:I3"/>
    <mergeCell ref="I22:P22"/>
    <mergeCell ref="I21:P21"/>
    <mergeCell ref="F14:G14"/>
    <mergeCell ref="H14:P14"/>
    <mergeCell ref="D15:P15"/>
    <mergeCell ref="D18:E18"/>
    <mergeCell ref="F18:P18"/>
    <mergeCell ref="I20:P20"/>
    <mergeCell ref="F19:G19"/>
    <mergeCell ref="H19:P19"/>
    <mergeCell ref="F17:G17"/>
    <mergeCell ref="H17:P17"/>
    <mergeCell ref="B8:C8"/>
    <mergeCell ref="D8:P8"/>
    <mergeCell ref="F9:G9"/>
    <mergeCell ref="H9:P9"/>
    <mergeCell ref="F10:G10"/>
    <mergeCell ref="H10:P10"/>
    <mergeCell ref="B15:C15"/>
    <mergeCell ref="D16:E16"/>
    <mergeCell ref="F16:P16"/>
    <mergeCell ref="F11:G11"/>
    <mergeCell ref="H11:P11"/>
    <mergeCell ref="F12:G12"/>
    <mergeCell ref="H12:P12"/>
    <mergeCell ref="B13:C13"/>
    <mergeCell ref="D13:P13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F10" location="HL_Sheet_Main_5" tooltip="Go to [Insert Time Series Assumption Sheet Title]" display="HL_Sheet_Main_5"/>
    <hyperlink ref="H10" location="HL_Sheet_Main_5" tooltip="Go to [Insert Time Series Assumption Sheet Title]" display="HL_Sheet_Main_5"/>
    <hyperlink ref="F11" location="HL_Sheet_Main_13" tooltip="Go to Time Series Assumptions - Quarterly" display="HL_Sheet_Main_13"/>
    <hyperlink ref="H11" location="HL_Sheet_Main_13" tooltip="Go to Time Series Assumptions - Quarterly" display="HL_Sheet_Main_13"/>
    <hyperlink ref="F12" location="HL_Sheet_Main_14" tooltip="Go to Time Series Assumptions - Semi-Annual" display="HL_Sheet_Main_14"/>
    <hyperlink ref="H12" location="HL_Sheet_Main_14" tooltip="Go to Time Series Assumptions - Semi-Annual" display="HL_Sheet_Main_14"/>
    <hyperlink ref="B13" location="HL_Sheet_Main_6" tooltip="Go to Outputs" display="HL_Sheet_Main_6"/>
    <hyperlink ref="D13" location="HL_Sheet_Main_6" tooltip="Go to Outputs" display="HL_Sheet_Main_6"/>
    <hyperlink ref="F14" location="HL_Sheet_Main_7" tooltip="Go to [Insert Time Series Output Sheet Title]" display="HL_Sheet_Main_7"/>
    <hyperlink ref="H14" location="HL_Sheet_Main_7" tooltip="Go to [Insert Time Series Output Sheet Title]" display="HL_Sheet_Main_7"/>
    <hyperlink ref="B15" location="HL_Sheet_Main_8" tooltip="Go to Appendices" display="HL_Sheet_Main_8"/>
    <hyperlink ref="D15" location="HL_Sheet_Main_8" tooltip="Go to Appendices" display="HL_Sheet_Main_8"/>
    <hyperlink ref="D16" location="HL_Sheet_Main_9" tooltip="Go to Lookup Tables" display="HL_Sheet_Main_9"/>
    <hyperlink ref="F16" location="HL_Sheet_Main_9" tooltip="Go to Lookup Tables" display="HL_Sheet_Main_9"/>
    <hyperlink ref="F17" location="HL_Sheet_Main_10" tooltip="Go to Time Series Lookup Tables" display="HL_Sheet_Main_10"/>
    <hyperlink ref="H17" location="HL_Sheet_Main_10" tooltip="Go to Time Series Lookup Tables" display="HL_Sheet_Main_10"/>
    <hyperlink ref="D18" location="HL_Sheet_Main_11" tooltip="Go to Checks" display="HL_Sheet_Main_11"/>
    <hyperlink ref="F18" location="HL_Sheet_Main_11" tooltip="Go to Checks" display="HL_Sheet_Main_11"/>
    <hyperlink ref="F19" location="HL_Sheet_Main_12" tooltip="Go to Checks" display="HL_Sheet_Main_12"/>
    <hyperlink ref="H19" location="HL_Sheet_Main_12" tooltip="Go to Checks" display="HL_Sheet_Main_12"/>
    <hyperlink ref="H20" location="HL_TOC_3" tooltip="Go to Error Checks" display="HL_TOC_3"/>
    <hyperlink ref="I20" location="HL_TOC_3" tooltip="Go to Error Checks" display="HL_TOC_3"/>
    <hyperlink ref="H21" location="HL_TOC_4" tooltip="Go to Sensitivity Checks" display="HL_TOC_4"/>
    <hyperlink ref="I21" location="HL_TOC_4" tooltip="Go to Sensitivity Checks" display="HL_TOC_4"/>
    <hyperlink ref="H22" location="HL_TOC_5" tooltip="Go to Alert Checks" display="HL_TOC_5"/>
    <hyperlink ref="I22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150</v>
      </c>
    </row>
    <row r="11" spans="3:7" ht="15">
      <c r="C11" s="4" t="str">
        <f>Model_Name</f>
        <v>SMA 10. Time Series - Practical Exercise 1 (Solution)</v>
      </c>
    </row>
    <row r="12" spans="3:7">
      <c r="C12" s="71" t="s">
        <v>1</v>
      </c>
      <c r="D12" s="71"/>
      <c r="E12" s="71"/>
      <c r="F12" s="71"/>
      <c r="G12" s="71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M65"/>
  <sheetViews>
    <sheetView showGridLines="0" workbookViewId="0">
      <pane xSplit="1" ySplit="4" topLeftCell="B5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13" ht="18">
      <c r="B1" s="12" t="s">
        <v>13</v>
      </c>
    </row>
    <row r="2" spans="1:13" ht="15">
      <c r="B2" s="11" t="str">
        <f>Model_Name</f>
        <v>SMA 10. Time Series - Practical Exercise 1 (Solution)</v>
      </c>
    </row>
    <row r="3" spans="1:13">
      <c r="B3" s="80" t="s">
        <v>1</v>
      </c>
      <c r="C3" s="80"/>
      <c r="D3" s="80"/>
      <c r="E3" s="80"/>
      <c r="F3" s="80"/>
    </row>
    <row r="4" spans="1:13" ht="12.75">
      <c r="A4" s="13" t="s">
        <v>4</v>
      </c>
      <c r="B4" s="14" t="s">
        <v>10</v>
      </c>
      <c r="C4" s="15" t="s">
        <v>11</v>
      </c>
      <c r="D4" s="65" t="s">
        <v>159</v>
      </c>
      <c r="E4" s="65" t="s">
        <v>160</v>
      </c>
      <c r="F4" s="63" t="s">
        <v>161</v>
      </c>
    </row>
    <row r="7" spans="1:13" ht="12.75">
      <c r="B7" s="21" t="s">
        <v>13</v>
      </c>
    </row>
    <row r="9" spans="1:13" ht="11.25">
      <c r="C9" s="22" t="s">
        <v>87</v>
      </c>
    </row>
    <row r="11" spans="1:13">
      <c r="D11" s="23" t="s">
        <v>88</v>
      </c>
      <c r="J11" s="81" t="s">
        <v>61</v>
      </c>
      <c r="K11" s="81"/>
      <c r="L11" s="81" t="s">
        <v>59</v>
      </c>
      <c r="M11" s="81"/>
    </row>
    <row r="12" spans="1:13">
      <c r="D12" s="23" t="s">
        <v>56</v>
      </c>
      <c r="J12" s="82" t="str">
        <f>Qtrly</f>
        <v>Quarterly</v>
      </c>
      <c r="K12" s="82"/>
      <c r="L12" s="82" t="str">
        <f>Semi_Annual</f>
        <v>Semi-Annual</v>
      </c>
      <c r="M12" s="82"/>
    </row>
    <row r="13" spans="1:13" ht="15.75" customHeight="1">
      <c r="D13" s="23" t="s">
        <v>89</v>
      </c>
      <c r="J13" s="27">
        <v>31</v>
      </c>
      <c r="K13" s="27">
        <v>12</v>
      </c>
      <c r="L13" s="27">
        <v>31</v>
      </c>
      <c r="M13" s="27">
        <v>12</v>
      </c>
    </row>
    <row r="14" spans="1:13">
      <c r="D14" s="23" t="s">
        <v>90</v>
      </c>
      <c r="J14" s="83">
        <v>40179</v>
      </c>
      <c r="K14" s="84"/>
      <c r="L14" s="83">
        <v>40179</v>
      </c>
      <c r="M14" s="84"/>
    </row>
    <row r="15" spans="1:13">
      <c r="D15" s="23" t="s">
        <v>91</v>
      </c>
      <c r="J15" s="85">
        <v>12</v>
      </c>
      <c r="K15" s="85"/>
      <c r="L15" s="85">
        <v>6</v>
      </c>
      <c r="M15" s="85"/>
    </row>
    <row r="16" spans="1:13" ht="10.5" hidden="1" customHeight="1" outlineLevel="2">
      <c r="D16" s="23" t="s">
        <v>92</v>
      </c>
      <c r="J16" s="82" t="str">
        <f>INDEX(LU_Period_Type_Names,MATCH(TS_Periodicity,LU_Periodicity,0))</f>
        <v>Quarter</v>
      </c>
      <c r="K16" s="82"/>
      <c r="L16" s="82" t="str">
        <f>INDEX(LU_Period_Type_Names,MATCH(TS_2_Periodicity,LU_Periodicity,0))</f>
        <v>Half Year</v>
      </c>
      <c r="M16" s="82"/>
    </row>
    <row r="17" spans="3:13" ht="10.5" hidden="1" customHeight="1" outlineLevel="2">
      <c r="D17" s="23" t="s">
        <v>93</v>
      </c>
      <c r="J17" s="86" t="str">
        <f>CHOOSE(MATCH(TS_Periodicity,LU_Periodicity,0),Yr_Name,"H","Q","M")</f>
        <v>Q</v>
      </c>
      <c r="K17" s="86"/>
      <c r="L17" s="86" t="str">
        <f>CHOOSE(MATCH(TS_2_Periodicity,LU_Periodicity,0),Yr_Name,"H","Q","M")</f>
        <v>H</v>
      </c>
      <c r="M17" s="86"/>
    </row>
    <row r="18" spans="3:13" ht="10.5" hidden="1" customHeight="1" outlineLevel="2">
      <c r="D18" s="23" t="s">
        <v>94</v>
      </c>
      <c r="J18" s="86" t="b">
        <f>OR(AND(DD_TS_Fin_YE_Day&gt;=28,DD_TS_Fin_YE_Mth=2),
DD_TS_Fin_YE_Day&gt;=DAY(EOMONTH(DATE(YEAR(TS_Start_Date),DD_TS_Fin_YE_Mth,1),0)))</f>
        <v>1</v>
      </c>
      <c r="K18" s="86"/>
      <c r="L18" s="86" t="b">
        <f>OR(AND(DD_TS_2_Fin_YE_Day&gt;=28,DD_TS_2_Fin_YE_Mth=2),
DD_TS_2_Fin_YE_Day&gt;=DAY(EOMONTH(DATE(YEAR(TS_2_Start_Date),DD_TS_2_Fin_YE_Mth,1),0)))</f>
        <v>1</v>
      </c>
      <c r="M18" s="86"/>
    </row>
    <row r="19" spans="3:13" ht="10.5" hidden="1" customHeight="1" outlineLevel="2">
      <c r="D19" s="23" t="s">
        <v>95</v>
      </c>
      <c r="J19" s="79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79"/>
      <c r="L19" s="79">
        <f>IF(TS_2_Mth_End,DATE(YEAR(TS_2_Per_1_FY_End_Date)-IF(TS_2_Per_1_FY_End_Date=EOMONTH(DATE(YEAR(TS_2_Per_1_FY_End_Date),Mths_In_Yr,1),0),0,1),MOD(MONTH(TS_2_Per_1_FY_End_Date),Mths_In_Yr)+1,1),
EDATE(TS_2_Per_1_FY_End_Date,-Mths_In_Yr)+1)</f>
        <v>40179</v>
      </c>
      <c r="M19" s="79"/>
    </row>
    <row r="20" spans="3:13" ht="10.5" hidden="1" customHeight="1" outlineLevel="2">
      <c r="D20" s="23" t="s">
        <v>96</v>
      </c>
      <c r="J20" s="79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79"/>
      <c r="L20" s="79">
        <f>IF(TS_2_Mth_End,EOMONTH(DATE(YEAR(TS_2_Start_Date)+IF(MONTH(TS_2_Start_Date)&gt;DD_TS_2_Fin_YE_Mth,1,0),DD_TS_2_Fin_YE_Mth,1),0),
DATE(YEAR(TS_2_Start_Date)+IF(TS_2_Start_Date&gt;DATE(YEAR(TS_2_Start_Date),DD_TS_2_Fin_YE_Mth,DD_TS_2_Fin_YE_Day),1,0),DD_TS_2_Fin_YE_Mth,DD_TS_2_Fin_YE_Day))</f>
        <v>40543</v>
      </c>
      <c r="M20" s="79"/>
    </row>
    <row r="21" spans="3:13" ht="10.5" hidden="1" customHeight="1" outlineLevel="2">
      <c r="D21" s="23" t="s">
        <v>75</v>
      </c>
      <c r="J21" s="89">
        <f>INDEX(LU_Pers_In_Yr,MATCH(TS_Periodicity,LU_Periodicity,0))</f>
        <v>4</v>
      </c>
      <c r="K21" s="89"/>
      <c r="L21" s="89">
        <f>INDEX(LU_Pers_In_Yr,MATCH(TS_2_Periodicity,LU_Periodicity,0))</f>
        <v>2</v>
      </c>
      <c r="M21" s="89"/>
    </row>
    <row r="22" spans="3:13" ht="10.5" hidden="1" customHeight="1" outlineLevel="2">
      <c r="D22" s="23" t="s">
        <v>97</v>
      </c>
      <c r="J22" s="89">
        <f>Mths_In_Yr/TS_Pers_In_Yr</f>
        <v>3</v>
      </c>
      <c r="K22" s="89"/>
      <c r="L22" s="89">
        <f>Mths_In_Yr/TS_2_Pers_In_Yr</f>
        <v>6</v>
      </c>
      <c r="M22" s="89"/>
    </row>
    <row r="23" spans="3:13" ht="10.5" hidden="1" customHeight="1" outlineLevel="2">
      <c r="D23" s="23" t="s">
        <v>98</v>
      </c>
      <c r="J23" s="89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89"/>
      <c r="L23" s="89">
        <f>INT((((YEAR(TS_2_Start_Date)-YEAR(TS_2_Per_1_FY_Start_Date))*Mths_In_Yr+MONTH(TS_2_Start_Date)-MONTH(TS_2_Per_1_FY_Start_Date)+1
+IF(TS_2_Mth_End,0,
IF(TS_2_Start_Date&gt;(EDATE(TS_2_Per_1_FY_Start_Date,(YEAR(TS_2_Start_Date)-YEAR(TS_2_Per_1_FY_Start_Date))*Mths_In_Yr+MONTH(TS_2_Start_Date)-MONTH(TS_2_Per_1_FY_Start_Date)+1)-1),1,0)
-IF(TS_2_Start_Date&lt;EDATE(TS_2_Per_1_FY_Start_Date,(YEAR(TS_2_Start_Date)-YEAR(TS_2_Per_1_FY_Start_Date))*Mths_In_Yr+MONTH(TS_2_Start_Date)-MONTH(TS_2_Per_1_FY_Start_Date)),1,0)))-1)/TS_2_Mths_In_Per)+1</f>
        <v>1</v>
      </c>
      <c r="M23" s="89"/>
    </row>
    <row r="24" spans="3:13" ht="10.5" hidden="1" customHeight="1" outlineLevel="2">
      <c r="D24" s="23" t="s">
        <v>99</v>
      </c>
      <c r="J24" s="79">
        <f>IF(TS_Mth_End,EOMONTH(EDATE(TS_Per_1_FY_Start_Date,(TS_Per_1_Number-1)*TS_Mths_In_Per-1),0)+1,
EDATE(TS_Per_1_FY_Start_Date,(TS_Per_1_Number-1)*TS_Mths_In_Per))</f>
        <v>40179</v>
      </c>
      <c r="K24" s="79"/>
      <c r="L24" s="79">
        <f>IF(TS_2_Mth_End,EOMONTH(EDATE(TS_2_Per_1_FY_Start_Date,(TS_2_Per_1_Number-1)*TS_2_Mths_In_Per-1),0)+1,
EDATE(TS_2_Per_1_FY_Start_Date,(TS_2_Per_1_Number-1)*TS_2_Mths_In_Per))</f>
        <v>40179</v>
      </c>
      <c r="M24" s="79"/>
    </row>
    <row r="25" spans="3:13" ht="10.5" hidden="1" customHeight="1" outlineLevel="2">
      <c r="D25" s="23" t="s">
        <v>100</v>
      </c>
      <c r="J25" s="79">
        <f>IF(TS_Mth_End,EOMONTH(EDATE(TS_Per_1_FY_Start_Date,TS_Per_1_Number*TS_Mths_In_Per-1),0),
EDATE(TS_Per_1_FY_Start_Date,TS_Per_1_Number*TS_Mths_In_Per)-1)</f>
        <v>40268</v>
      </c>
      <c r="K25" s="79"/>
      <c r="L25" s="79">
        <f>IF(TS_2_Mth_End,EOMONTH(EDATE(TS_2_Per_1_FY_Start_Date,TS_2_Per_1_Number*TS_2_Mths_In_Per-1),0),
EDATE(TS_2_Per_1_FY_Start_Date,TS_2_Per_1_Number*TS_2_Mths_In_Per)-1)</f>
        <v>40359</v>
      </c>
      <c r="M25" s="79"/>
    </row>
    <row r="26" spans="3:13" ht="15.75" customHeight="1" collapsed="1">
      <c r="D26" s="23" t="s">
        <v>42</v>
      </c>
      <c r="J26" s="90">
        <v>2</v>
      </c>
      <c r="K26" s="91"/>
      <c r="L26" s="90">
        <v>2</v>
      </c>
      <c r="M26" s="91"/>
    </row>
    <row r="27" spans="3:13" ht="10.5" hidden="1" customHeight="1" outlineLevel="2">
      <c r="D27" s="23" t="s">
        <v>101</v>
      </c>
      <c r="J27" s="82" t="str">
        <f>INDEX(LU_Denom,DD_TS_Denom)</f>
        <v>$Millions</v>
      </c>
      <c r="K27" s="82"/>
      <c r="L27" s="82" t="str">
        <f>INDEX(LU_Denom,DD_TS_2_Denom)</f>
        <v>$Millions</v>
      </c>
      <c r="M27" s="82"/>
    </row>
    <row r="28" spans="3:13" collapsed="1"/>
    <row r="29" spans="3:13" ht="11.25">
      <c r="C29" s="22" t="s">
        <v>102</v>
      </c>
    </row>
    <row r="31" spans="3:13" ht="17.25" customHeight="1">
      <c r="D31" s="23" t="s">
        <v>103</v>
      </c>
      <c r="J31" s="90" t="b">
        <v>1</v>
      </c>
      <c r="K31" s="91"/>
      <c r="L31" s="90" t="b">
        <v>1</v>
      </c>
      <c r="M31" s="91"/>
    </row>
    <row r="32" spans="3:13">
      <c r="D32" s="23" t="s">
        <v>104</v>
      </c>
      <c r="J32" s="92">
        <v>4</v>
      </c>
      <c r="K32" s="93"/>
      <c r="L32" s="92">
        <v>2</v>
      </c>
      <c r="M32" s="93"/>
    </row>
    <row r="33" spans="3:13">
      <c r="D33" s="23" t="s">
        <v>105</v>
      </c>
      <c r="J33" s="92">
        <v>0</v>
      </c>
      <c r="K33" s="93"/>
      <c r="L33" s="92">
        <v>0</v>
      </c>
      <c r="M33" s="93"/>
    </row>
    <row r="34" spans="3:13" ht="10.5" hidden="1" customHeight="1" outlineLevel="2">
      <c r="D34" s="23" t="s">
        <v>106</v>
      </c>
      <c r="J34" s="87" t="s">
        <v>126</v>
      </c>
      <c r="K34" s="88"/>
      <c r="L34" s="87" t="s">
        <v>126</v>
      </c>
      <c r="M34" s="88"/>
    </row>
    <row r="35" spans="3:13" ht="10.5" hidden="1" customHeight="1" outlineLevel="2">
      <c r="D35" s="23" t="s">
        <v>107</v>
      </c>
      <c r="J35" s="87" t="s">
        <v>127</v>
      </c>
      <c r="K35" s="88"/>
      <c r="L35" s="87" t="s">
        <v>127</v>
      </c>
      <c r="M35" s="88"/>
    </row>
    <row r="36" spans="3:13" ht="10.5" hidden="1" customHeight="1" outlineLevel="2">
      <c r="D36" s="23" t="s">
        <v>108</v>
      </c>
      <c r="J36" s="87" t="s">
        <v>128</v>
      </c>
      <c r="K36" s="88"/>
      <c r="L36" s="87" t="s">
        <v>128</v>
      </c>
      <c r="M36" s="88"/>
    </row>
    <row r="37" spans="3:13" collapsed="1"/>
    <row r="38" spans="3:13" ht="11.25">
      <c r="C38" s="22" t="s">
        <v>109</v>
      </c>
    </row>
    <row r="40" spans="3:13" ht="15.75" customHeight="1">
      <c r="D40" s="23" t="s">
        <v>52</v>
      </c>
      <c r="J40" s="90">
        <v>1</v>
      </c>
      <c r="K40" s="91"/>
      <c r="L40" s="90">
        <v>1</v>
      </c>
      <c r="M40" s="91"/>
    </row>
    <row r="41" spans="3:13">
      <c r="D41" s="23" t="s">
        <v>110</v>
      </c>
      <c r="J41" s="92">
        <v>3</v>
      </c>
      <c r="K41" s="93"/>
      <c r="L41" s="92">
        <v>3</v>
      </c>
      <c r="M41" s="93"/>
    </row>
    <row r="42" spans="3:13">
      <c r="D42" s="23" t="s">
        <v>111</v>
      </c>
      <c r="J42" s="83">
        <v>41275</v>
      </c>
      <c r="K42" s="84"/>
      <c r="L42" s="83">
        <v>41275</v>
      </c>
      <c r="M42" s="84"/>
    </row>
    <row r="43" spans="3:13" hidden="1" outlineLevel="2"/>
    <row r="44" spans="3:13" hidden="1" outlineLevel="2">
      <c r="D44" s="24" t="s">
        <v>112</v>
      </c>
    </row>
    <row r="45" spans="3:13" hidden="1" outlineLevel="2"/>
    <row r="46" spans="3:13" ht="10.5" hidden="1" customHeight="1" outlineLevel="2">
      <c r="E46" s="23" t="s">
        <v>113</v>
      </c>
      <c r="J46" s="79">
        <f>TS_Proj_Start_Date-1</f>
        <v>40451</v>
      </c>
      <c r="K46" s="79"/>
      <c r="L46" s="79">
        <f t="shared" ref="L46" si="0">TS_2_Proj_Start_Date-1</f>
        <v>40724</v>
      </c>
      <c r="M46" s="79"/>
    </row>
    <row r="47" spans="3:13" ht="10.5" hidden="1" customHeight="1" outlineLevel="2">
      <c r="E47" s="23" t="s">
        <v>114</v>
      </c>
      <c r="J47" s="94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94"/>
      <c r="L47" s="94">
        <f>IF(TS_2_Data_End_Date&lt;TS_2_Start_Date,0,
MAX(0,INT((((YEAR(TS_2_Data_End_Date)-YEAR(TS_2_Per_1_FY_Start_Date))*Mths_In_Yr+MONTH(TS_2_Data_End_Date)-MONTH(TS_2_Per_1_FY_Start_Date)+1
+IF(TS_2_Mth_End,0,
IF(TS_2_Data_End_Date&gt;(EDATE(TS_2_Per_1_FY_Start_Date,(YEAR(TS_2_Data_End_Date)-YEAR(TS_2_Per_1_FY_Start_Date))*Mths_In_Yr+MONTH(TS_2_Data_End_Date)-MONTH(TS_2_Per_1_FY_Start_Date)+1)-1),1,0)
-IF(TS_2_Data_End_Date&lt;EDATE(TS_2_Per_1_FY_Start_Date,(YEAR(TS_2_Data_End_Date)-YEAR(TS_2_Per_1_FY_Start_Date))*Mths_In_Yr+MONTH(TS_2_Data_End_Date)-MONTH(TS_2_Per_1_FY_Start_Date)),1,0)))
-1)/TS_2_Mths_In_Per)-TS_2_Per_1_Number+2))</f>
        <v>3</v>
      </c>
      <c r="M47" s="94"/>
    </row>
    <row r="48" spans="3:13" ht="10.5" hidden="1" customHeight="1" outlineLevel="2">
      <c r="E48" s="23" t="s">
        <v>115</v>
      </c>
      <c r="J48" s="89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89"/>
      <c r="L48" s="89">
        <f>IF(TS_2_Data_Total_Pers=0,0,
TS_2_Data_Total_Pers-IF(TS_2_Data_End_Date&lt;&gt;IF(TS_2_Data_Total_Pers=1,TS_2_Per_1_End_Date,
IF(TS_2_Mth_End,EOMONTH(EDATE(TS_2_Per_1_FY_Start_Date,(TS_2_Per_1_Number+TS_2_Data_Total_Pers-1)*TS_2_Mths_In_Per-1),0),
EDATE(TS_2_Per_1_FY_Start_Date,(TS_2_Per_1_Number+TS_2_Data_Total_Pers-1)*TS_2_Mths_In_Per)-1)),1,0))</f>
        <v>3</v>
      </c>
      <c r="M48" s="89"/>
    </row>
    <row r="49" spans="3:13" ht="10.5" hidden="1" customHeight="1" outlineLevel="2">
      <c r="E49" s="23" t="s">
        <v>116</v>
      </c>
      <c r="J49" s="82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82"/>
      <c r="L49" s="82" t="b">
        <f>IF(TS_2_Data_End_Date&lt;TS_2_Start_Date,FALSE,
IF(TS_2_Data_End_Date=TS_2_Per_1_End_Date,IF(TS_2_Start_Date&lt;&gt;TS_2_Per_1_Start_Date,TRUE,FALSE),
IF(TS_2_Data_End_Date&lt;TS_2_Per_1_End_Date,TRUE,
IF(TS_2_Data_End_Date&lt;&gt;IF(TS_2_Data_Total_Pers=1,TS_2_Per_1_End_Date,
IF(TS_2_Mth_End,EOMONTH(EDATE(TS_2_Per_1_FY_Start_Date,(TS_2_Per_1_Number+TS_2_Data_Total_Pers-1)*TS_2_Mths_In_Per-1),0),EDATE(TS_2_Per_1_FY_Start_Date,(TS_2_Per_1_Number+TS_2_Data_Total_Pers-1)*TS_2_Mths_In_Per)-1)),TRUE,FALSE))))</f>
        <v>0</v>
      </c>
      <c r="M49" s="82"/>
    </row>
    <row r="50" spans="3:13" hidden="1" outlineLevel="2"/>
    <row r="51" spans="3:13" hidden="1" outlineLevel="2">
      <c r="D51" s="24" t="s">
        <v>117</v>
      </c>
    </row>
    <row r="52" spans="3:13" hidden="1" outlineLevel="2"/>
    <row r="53" spans="3:13" ht="10.5" hidden="1" customHeight="1" outlineLevel="2">
      <c r="E53" s="23" t="s">
        <v>118</v>
      </c>
      <c r="J53" s="79">
        <f>IF(DD_TS_Data_Term_Basis=1,IF(TS_Mth_End,EOMONTH(EDATE(TS_Per_1_FY_Start_Date,(TS_Per_1_Number+TS_Data_Pers_Ass-1)*TS_Mths_In_Per-1),0),
EDATE(TS_Per_1_FY_Start_Date,(TS_Per_1_Number+TS_Data_Pers_Ass-1)*TS_Mths_In_Per)-1)+1,TS_Proj_Start_Date_Ass)</f>
        <v>40452</v>
      </c>
      <c r="K53" s="79"/>
      <c r="L53" s="79">
        <f>IF(DD_TS_2_Data_Term_Basis=1,IF(TS_2_Mth_End,EOMONTH(EDATE(TS_2_Per_1_FY_Start_Date,(TS_2_Per_1_Number+TS_2_Data_Pers_Ass-1)*TS_2_Mths_In_Per-1),0),
EDATE(TS_2_Per_1_FY_Start_Date,(TS_2_Per_1_Number+TS_2_Data_Pers_Ass-1)*TS_2_Mths_In_Per)-1)+1,TS_2_Proj_Start_Date_Ass)</f>
        <v>40725</v>
      </c>
      <c r="M53" s="79"/>
    </row>
    <row r="54" spans="3:13" ht="10.5" hidden="1" customHeight="1" outlineLevel="2">
      <c r="E54" s="23" t="s">
        <v>95</v>
      </c>
      <c r="J54" s="79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40179</v>
      </c>
      <c r="K54" s="79"/>
      <c r="L54" s="79">
        <f>IF(TS_2_Mth_End,DATE(YEAR(TS_2_Proj_Per_1_FY_End_Date)-IF(TS_2_Proj_Per_1_FY_End_Date=EOMONTH(DATE(YEAR(TS_2_Proj_Per_1_FY_End_Date),Mths_In_Yr,1),0),0,1),MOD(MONTH(TS_2_Proj_Per_1_FY_End_Date),Mths_In_Yr)+1,1),
EDATE(TS_2_Proj_Per_1_FY_End_Date,-Mths_In_Yr)+1)</f>
        <v>40544</v>
      </c>
      <c r="M54" s="79"/>
    </row>
    <row r="55" spans="3:13" ht="10.5" hidden="1" customHeight="1" outlineLevel="2">
      <c r="E55" s="23" t="s">
        <v>96</v>
      </c>
      <c r="J55" s="79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40543</v>
      </c>
      <c r="K55" s="79"/>
      <c r="L55" s="79">
        <f>IF(TS_2_Mth_End,EOMONTH(DATE(YEAR(TS_2_Proj_Start_Date)+IF(MONTH(TS_2_Proj_Start_Date)&gt;DD_TS_2_Fin_YE_Mth,1,0),DD_TS_2_Fin_YE_Mth,1),0),
DATE(YEAR(TS_2_Proj_Start_Date)+IF(TS_2_Proj_Start_Date&gt;DATE(YEAR(TS_2_Proj_Start_Date),DD_TS_2_Fin_YE_Mth,DD_TS_2_Fin_YE_Day),1,0),DD_TS_2_Fin_YE_Mth,DD_TS_2_Fin_YE_Day))</f>
        <v>40908</v>
      </c>
      <c r="M55" s="79"/>
    </row>
    <row r="56" spans="3:13" ht="10.5" hidden="1" customHeight="1" outlineLevel="2">
      <c r="E56" s="23" t="s">
        <v>98</v>
      </c>
      <c r="J56" s="89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4</v>
      </c>
      <c r="K56" s="89"/>
      <c r="L56" s="89">
        <f>INT((((YEAR(TS_2_Proj_Start_Date)-YEAR(TS_2_Proj_Per_1_FY_Start_Date))*Mths_In_Yr+MONTH(TS_2_Proj_Start_Date)-MONTH(TS_2_Proj_Per_1_FY_Start_Date)+1
+IF(TS_2_Mth_End,0,
IF(TS_2_Proj_Start_Date&gt;(EDATE(TS_2_Proj_Per_1_FY_Start_Date,(YEAR(TS_2_Proj_Start_Date)-YEAR(TS_2_Proj_Per_1_FY_Start_Date))*Mths_In_Yr+MONTH(TS_2_Proj_Start_Date)-MONTH(TS_2_Proj_Per_1_FY_Start_Date)+1)-1),1,0)
-IF(TS_2_Proj_Start_Date&lt;EDATE(TS_2_Proj_Per_1_FY_Start_Date,(YEAR(TS_2_Proj_Start_Date)-YEAR(TS_2_Proj_Per_1_FY_Start_Date))*Mths_In_Yr+MONTH(TS_2_Proj_Start_Date)-MONTH(TS_2_Proj_Per_1_FY_Start_Date)),1,0)))
-1)/TS_2_Mths_In_Per)+1</f>
        <v>2</v>
      </c>
      <c r="M56" s="89"/>
    </row>
    <row r="57" spans="3:13" ht="10.5" hidden="1" customHeight="1" outlineLevel="2">
      <c r="E57" s="23" t="s">
        <v>99</v>
      </c>
      <c r="J57" s="79">
        <f>IF(TS_Mth_End,EOMONTH(EDATE(TS_Proj_Per_1_FY_Start_Date,(TS_Proj_Per_1_Number-1)*TS_Mths_In_Per-1),0)+
1,EDATE(TS_Proj_Per_1_FY_Start_Date,(TS_Proj_Per_1_Number-1)*TS_Mths_In_Per))</f>
        <v>40452</v>
      </c>
      <c r="K57" s="79"/>
      <c r="L57" s="79">
        <f>IF(TS_2_Mth_End,EOMONTH(EDATE(TS_2_Proj_Per_1_FY_Start_Date,(TS_2_Proj_Per_1_Number-1)*TS_2_Mths_In_Per-1),0)+
1,EDATE(TS_2_Proj_Per_1_FY_Start_Date,(TS_2_Proj_Per_1_Number-1)*TS_2_Mths_In_Per))</f>
        <v>40725</v>
      </c>
      <c r="M57" s="79"/>
    </row>
    <row r="58" spans="3:13" ht="10.5" hidden="1" customHeight="1" outlineLevel="2">
      <c r="E58" s="23" t="s">
        <v>100</v>
      </c>
      <c r="J58" s="79">
        <f>IF(TS_Mth_End,EOMONTH(EDATE(TS_Proj_Per_1_FY_Start_Date,TS_Proj_Per_1_Number*TS_Mths_In_Per-1),0),
EDATE(TS_Proj_Per_1_FY_Start_Date,TS_Proj_Per_1_Number*TS_Mths_In_Per)-1)</f>
        <v>40543</v>
      </c>
      <c r="K58" s="79"/>
      <c r="L58" s="79">
        <f>IF(TS_2_Mth_End,EOMONTH(EDATE(TS_2_Proj_Per_1_FY_Start_Date,TS_2_Proj_Per_1_Number*TS_2_Mths_In_Per-1),0),
EDATE(TS_2_Proj_Per_1_FY_Start_Date,TS_2_Proj_Per_1_Number*TS_2_Mths_In_Per)-1)</f>
        <v>40908</v>
      </c>
      <c r="M58" s="79"/>
    </row>
    <row r="59" spans="3:13" collapsed="1"/>
    <row r="60" spans="3:13">
      <c r="C60" s="24" t="s">
        <v>119</v>
      </c>
    </row>
    <row r="61" spans="3:13">
      <c r="C61" s="25" t="s">
        <v>120</v>
      </c>
      <c r="D61" s="23" t="s">
        <v>121</v>
      </c>
    </row>
    <row r="62" spans="3:13">
      <c r="C62" s="25" t="s">
        <v>120</v>
      </c>
      <c r="D62" s="23" t="s">
        <v>122</v>
      </c>
    </row>
    <row r="63" spans="3:13">
      <c r="C63" s="25" t="s">
        <v>120</v>
      </c>
      <c r="D63" s="23" t="s">
        <v>123</v>
      </c>
    </row>
    <row r="64" spans="3:13">
      <c r="C64" s="25" t="s">
        <v>120</v>
      </c>
      <c r="D64" s="26" t="s">
        <v>124</v>
      </c>
    </row>
    <row r="65" spans="3:4">
      <c r="C65" s="25" t="s">
        <v>120</v>
      </c>
      <c r="D65" s="26" t="s">
        <v>125</v>
      </c>
    </row>
  </sheetData>
  <mergeCells count="71">
    <mergeCell ref="L55:M55"/>
    <mergeCell ref="L56:M56"/>
    <mergeCell ref="L57:M57"/>
    <mergeCell ref="L58:M58"/>
    <mergeCell ref="L46:M46"/>
    <mergeCell ref="L47:M47"/>
    <mergeCell ref="L48:M48"/>
    <mergeCell ref="L49:M49"/>
    <mergeCell ref="L53:M53"/>
    <mergeCell ref="L54:M54"/>
    <mergeCell ref="L42:M42"/>
    <mergeCell ref="L25:M25"/>
    <mergeCell ref="L26:M26"/>
    <mergeCell ref="L27:M27"/>
    <mergeCell ref="L31:M31"/>
    <mergeCell ref="L32:M32"/>
    <mergeCell ref="L33:M33"/>
    <mergeCell ref="L34:M34"/>
    <mergeCell ref="L35:M35"/>
    <mergeCell ref="L36:M36"/>
    <mergeCell ref="L40:M40"/>
    <mergeCell ref="L41:M41"/>
    <mergeCell ref="L19:M19"/>
    <mergeCell ref="L20:M20"/>
    <mergeCell ref="L21:M21"/>
    <mergeCell ref="L22:M22"/>
    <mergeCell ref="L23:M23"/>
    <mergeCell ref="L24:M24"/>
    <mergeCell ref="J56:K56"/>
    <mergeCell ref="J57:K57"/>
    <mergeCell ref="J58:K58"/>
    <mergeCell ref="L11:M11"/>
    <mergeCell ref="L12:M12"/>
    <mergeCell ref="L14:M14"/>
    <mergeCell ref="L15:M15"/>
    <mergeCell ref="L16:M16"/>
    <mergeCell ref="L17:M17"/>
    <mergeCell ref="L18:M18"/>
    <mergeCell ref="J47:K47"/>
    <mergeCell ref="J48:K48"/>
    <mergeCell ref="J49:K49"/>
    <mergeCell ref="J53:K53"/>
    <mergeCell ref="J54:K54"/>
    <mergeCell ref="J55:K55"/>
    <mergeCell ref="J35:K35"/>
    <mergeCell ref="J36:K36"/>
    <mergeCell ref="J40:K40"/>
    <mergeCell ref="J41:K41"/>
    <mergeCell ref="J42:K42"/>
    <mergeCell ref="J46:K46"/>
    <mergeCell ref="J34:K34"/>
    <mergeCell ref="J20:K20"/>
    <mergeCell ref="J21:K21"/>
    <mergeCell ref="J22:K22"/>
    <mergeCell ref="J23:K23"/>
    <mergeCell ref="J24:K24"/>
    <mergeCell ref="J25:K25"/>
    <mergeCell ref="J26:K26"/>
    <mergeCell ref="J27:K27"/>
    <mergeCell ref="J31:K31"/>
    <mergeCell ref="J32:K32"/>
    <mergeCell ref="J33:K33"/>
    <mergeCell ref="J19:K19"/>
    <mergeCell ref="B3:F3"/>
    <mergeCell ref="J11:K11"/>
    <mergeCell ref="J12:K12"/>
    <mergeCell ref="J14:K14"/>
    <mergeCell ref="J15:K15"/>
    <mergeCell ref="J16:K16"/>
    <mergeCell ref="J17:K17"/>
    <mergeCell ref="J18:K18"/>
  </mergeCells>
  <conditionalFormatting sqref="J32">
    <cfRule type="expression" dxfId="21" priority="1" stopIfTrue="1">
      <formula>NOT(J$31)</formula>
    </cfRule>
  </conditionalFormatting>
  <conditionalFormatting sqref="J33">
    <cfRule type="expression" dxfId="20" priority="2" stopIfTrue="1">
      <formula>NOT(J$31)</formula>
    </cfRule>
  </conditionalFormatting>
  <conditionalFormatting sqref="J34">
    <cfRule type="expression" dxfId="19" priority="3" stopIfTrue="1">
      <formula>NOT(J$31)</formula>
    </cfRule>
  </conditionalFormatting>
  <conditionalFormatting sqref="J35">
    <cfRule type="expression" dxfId="18" priority="4" stopIfTrue="1">
      <formula>NOT(J$31)</formula>
    </cfRule>
  </conditionalFormatting>
  <conditionalFormatting sqref="J36">
    <cfRule type="expression" dxfId="17" priority="5" stopIfTrue="1">
      <formula>NOT(J$31)</formula>
    </cfRule>
  </conditionalFormatting>
  <conditionalFormatting sqref="J41">
    <cfRule type="expression" dxfId="16" priority="6" stopIfTrue="1">
      <formula>DD_TS_Data_Term_Basis&lt;&gt;1</formula>
    </cfRule>
  </conditionalFormatting>
  <conditionalFormatting sqref="J42">
    <cfRule type="expression" dxfId="15" priority="7" stopIfTrue="1">
      <formula>DD_TS_Data_Term_Basis&lt;&gt;2</formula>
    </cfRule>
    <cfRule type="cellIs" dxfId="14" priority="8" stopIfTrue="1" operator="lessThan">
      <formula>TS_Start_Date</formula>
    </cfRule>
  </conditionalFormatting>
  <conditionalFormatting sqref="L32">
    <cfRule type="expression" dxfId="13" priority="9" stopIfTrue="1">
      <formula>NOT(L$31)</formula>
    </cfRule>
  </conditionalFormatting>
  <conditionalFormatting sqref="L33">
    <cfRule type="expression" dxfId="12" priority="10" stopIfTrue="1">
      <formula>NOT(L$31)</formula>
    </cfRule>
  </conditionalFormatting>
  <conditionalFormatting sqref="L34">
    <cfRule type="expression" dxfId="11" priority="11" stopIfTrue="1">
      <formula>NOT(L$31)</formula>
    </cfRule>
  </conditionalFormatting>
  <conditionalFormatting sqref="L35">
    <cfRule type="expression" dxfId="10" priority="12" stopIfTrue="1">
      <formula>NOT(L$31)</formula>
    </cfRule>
  </conditionalFormatting>
  <conditionalFormatting sqref="L36">
    <cfRule type="expression" dxfId="9" priority="13" stopIfTrue="1">
      <formula>NOT(L$31)</formula>
    </cfRule>
  </conditionalFormatting>
  <conditionalFormatting sqref="L41">
    <cfRule type="expression" dxfId="8" priority="14" stopIfTrue="1">
      <formula>DD_TS_2_Data_Term_Basis&lt;&gt;1</formula>
    </cfRule>
  </conditionalFormatting>
  <conditionalFormatting sqref="L42">
    <cfRule type="expression" dxfId="7" priority="15" stopIfTrue="1">
      <formula>DD_TS_2_Data_Term_Basis&lt;&gt;2</formula>
    </cfRule>
    <cfRule type="cellIs" dxfId="6" priority="16" stopIfTrue="1" operator="lessThan">
      <formula>TS_2_Start_Date</formula>
    </cfRule>
  </conditionalFormatting>
  <dataValidations count="20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41 J32: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custom" showErrorMessage="1" errorTitle="Invalid Assumption" error="Assumption must be a number." sqref="J42">
      <formula1>NOT(ISERROR(J42/1))</formula1>
    </dataValidation>
    <dataValidation type="whole" showDropDown="1" showErrorMessage="1" errorTitle="0 Cell Link" error="The value in a 0 cell link must be a whole number within the control's lookup range rows." sqref="L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M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L14">
      <formula1>1</formula1>
      <formula2>2862773</formula2>
    </dataValidation>
    <dataValidation type="whole" showDropDown="1" showErrorMessage="1" errorTitle="Periods" error="The entered number of periods must be a whole number between 1 and 249." sqref="L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L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L31">
      <formula1>ISLOGICAL(L31)</formula1>
    </dataValidation>
    <dataValidation type="whole" operator="greaterThanOrEqual" showDropDown="1" showErrorMessage="1" errorTitle="Invalid Assumption" error="Assumption must be a whole number greater than or equal to zero." sqref="L32">
      <formula1>0</formula1>
    </dataValidation>
    <dataValidation type="whole" operator="greaterThanOrEqual" showDropDown="1" showErrorMessage="1" errorTitle="Invalid Assumption" error="Assumption must be a whole number greater than or equal to zero." sqref="L33">
      <formula1>0</formula1>
    </dataValidation>
    <dataValidation type="whole" showDropDown="1" showErrorMessage="1" errorTitle="0 Cell Link" error="The value in a 0 cell link must be a whole number within the control's lookup range rows." sqref="L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L41">
      <formula1>0</formula1>
    </dataValidation>
    <dataValidation type="custom" showErrorMessage="1" errorTitle="Invalid Assumption" error="Assumption must be a number." sqref="L42">
      <formula1>NOT(ISERROR(L42/1))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U14"/>
  <sheetViews>
    <sheetView showGridLines="0" workbookViewId="0">
      <pane xSplit="1" ySplit="13" topLeftCell="B14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21" ht="18">
      <c r="B1" s="12" t="s">
        <v>14</v>
      </c>
    </row>
    <row r="2" spans="1:21" ht="15">
      <c r="B2" s="11" t="str">
        <f>Model_Name</f>
        <v>SMA 10. Time Series - Practical Exercise 1 (Solution)</v>
      </c>
    </row>
    <row r="3" spans="1:21">
      <c r="B3" s="80" t="s">
        <v>1</v>
      </c>
      <c r="C3" s="80"/>
      <c r="D3" s="80"/>
      <c r="E3" s="80"/>
      <c r="F3" s="80"/>
    </row>
    <row r="4" spans="1:21" ht="12.75">
      <c r="A4" s="13" t="s">
        <v>4</v>
      </c>
      <c r="B4" s="14" t="s">
        <v>10</v>
      </c>
      <c r="C4" s="15" t="s">
        <v>11</v>
      </c>
      <c r="D4" s="65" t="s">
        <v>159</v>
      </c>
      <c r="E4" s="65" t="s">
        <v>160</v>
      </c>
      <c r="F4" s="63" t="s">
        <v>161</v>
      </c>
    </row>
    <row r="6" spans="1:21">
      <c r="B6" s="38" t="str">
        <f>IF(TS_Pers_In_Yr=1,"",TS_Per_Type_Name&amp;" Ending")</f>
        <v>Quarter Ending</v>
      </c>
      <c r="J6" s="39" t="str">
        <f t="shared" ref="J6:U6" si="0">IF(TS_Pers_In_Yr=1,"",LEFT(INDEX(LU_Mth_Names,MONTH(J9)),3)&amp;"-"&amp;RIGHT(YEAR(J9),2))&amp;" "</f>
        <v xml:space="preserve">Mar-10 </v>
      </c>
      <c r="K6" s="39" t="str">
        <f t="shared" si="0"/>
        <v xml:space="preserve">Jun-10 </v>
      </c>
      <c r="L6" s="39" t="str">
        <f t="shared" si="0"/>
        <v xml:space="preserve">Sep-10 </v>
      </c>
      <c r="M6" s="39" t="str">
        <f t="shared" si="0"/>
        <v xml:space="preserve">Dec-10 </v>
      </c>
      <c r="N6" s="39" t="str">
        <f t="shared" si="0"/>
        <v xml:space="preserve">Mar-11 </v>
      </c>
      <c r="O6" s="39" t="str">
        <f t="shared" si="0"/>
        <v xml:space="preserve">Jun-11 </v>
      </c>
      <c r="P6" s="39" t="str">
        <f t="shared" si="0"/>
        <v xml:space="preserve">Sep-11 </v>
      </c>
      <c r="Q6" s="39" t="str">
        <f t="shared" si="0"/>
        <v xml:space="preserve">Dec-11 </v>
      </c>
      <c r="R6" s="39" t="str">
        <f t="shared" si="0"/>
        <v xml:space="preserve">Mar-12 </v>
      </c>
      <c r="S6" s="39" t="str">
        <f t="shared" si="0"/>
        <v xml:space="preserve">Jun-12 </v>
      </c>
      <c r="T6" s="39" t="str">
        <f t="shared" si="0"/>
        <v xml:space="preserve">Sep-12 </v>
      </c>
      <c r="U6" s="39" t="str">
        <f t="shared" si="0"/>
        <v xml:space="preserve">Dec-12 </v>
      </c>
    </row>
    <row r="7" spans="1:21">
      <c r="B7" s="44" t="str">
        <f>IF(TS_Pers_In_Yr=1,Yr_Name&amp;" Ending "&amp;DAY(TS_Per_1_End_Date)&amp;" "&amp;INDEX(LU_Mth_Names,DD_TS_Fin_YE_Mth),TS_Per_Type_Name)</f>
        <v>Quarter</v>
      </c>
      <c r="C7" s="45"/>
      <c r="D7" s="45"/>
      <c r="E7" s="45"/>
      <c r="F7" s="45"/>
      <c r="G7" s="45"/>
      <c r="H7" s="45"/>
      <c r="I7" s="45"/>
      <c r="J7" s="46" t="str">
        <f t="shared" ref="J7:U7" si="1">IF(TS_Pers_In_Yr=1,J10&amp;" ",J11)&amp;IF(CB_TS_Show_Hist_Fcast_Pers,IF(J12&lt;=TS_Actual_Pers,TS_Actual_Per_Title,
IF(J12&lt;=TS_Actual_Pers+TS_Budget_Pers,TS_Budget_Per_Title,TS_Fcast_Per_Title))&amp;" ","")</f>
        <v xml:space="preserve">Q1 (A) </v>
      </c>
      <c r="K7" s="46" t="str">
        <f t="shared" si="1"/>
        <v xml:space="preserve">Q2 (A) </v>
      </c>
      <c r="L7" s="46" t="str">
        <f t="shared" si="1"/>
        <v xml:space="preserve">Q3 (A) </v>
      </c>
      <c r="M7" s="46" t="str">
        <f t="shared" si="1"/>
        <v xml:space="preserve">Q4 (A) </v>
      </c>
      <c r="N7" s="46" t="str">
        <f t="shared" si="1"/>
        <v xml:space="preserve">Q1 (F) </v>
      </c>
      <c r="O7" s="46" t="str">
        <f t="shared" si="1"/>
        <v xml:space="preserve">Q2 (F) </v>
      </c>
      <c r="P7" s="46" t="str">
        <f t="shared" si="1"/>
        <v xml:space="preserve">Q3 (F) </v>
      </c>
      <c r="Q7" s="46" t="str">
        <f t="shared" si="1"/>
        <v xml:space="preserve">Q4 (F) </v>
      </c>
      <c r="R7" s="46" t="str">
        <f t="shared" si="1"/>
        <v xml:space="preserve">Q1 (F) </v>
      </c>
      <c r="S7" s="46" t="str">
        <f t="shared" si="1"/>
        <v xml:space="preserve">Q2 (F) </v>
      </c>
      <c r="T7" s="46" t="str">
        <f t="shared" si="1"/>
        <v xml:space="preserve">Q3 (F) </v>
      </c>
      <c r="U7" s="46" t="str">
        <f t="shared" si="1"/>
        <v xml:space="preserve">Q4 (F) </v>
      </c>
    </row>
    <row r="8" spans="1:21" hidden="1" outlineLevel="2">
      <c r="B8" s="23" t="s">
        <v>144</v>
      </c>
      <c r="J8" s="40">
        <f t="shared" ref="J8:U8" si="2">IF(J12=1,TS_Start_Date,I9+1)</f>
        <v>40179</v>
      </c>
      <c r="K8" s="40">
        <f t="shared" si="2"/>
        <v>40269</v>
      </c>
      <c r="L8" s="40">
        <f t="shared" si="2"/>
        <v>40360</v>
      </c>
      <c r="M8" s="40">
        <f t="shared" si="2"/>
        <v>40452</v>
      </c>
      <c r="N8" s="40">
        <f t="shared" si="2"/>
        <v>40544</v>
      </c>
      <c r="O8" s="40">
        <f t="shared" si="2"/>
        <v>40634</v>
      </c>
      <c r="P8" s="40">
        <f t="shared" si="2"/>
        <v>40725</v>
      </c>
      <c r="Q8" s="40">
        <f t="shared" si="2"/>
        <v>40817</v>
      </c>
      <c r="R8" s="40">
        <f t="shared" si="2"/>
        <v>40909</v>
      </c>
      <c r="S8" s="40">
        <f t="shared" si="2"/>
        <v>41000</v>
      </c>
      <c r="T8" s="40">
        <f t="shared" si="2"/>
        <v>41091</v>
      </c>
      <c r="U8" s="40">
        <f t="shared" si="2"/>
        <v>41183</v>
      </c>
    </row>
    <row r="9" spans="1:21" hidden="1" outlineLevel="2">
      <c r="B9" s="23" t="s">
        <v>145</v>
      </c>
      <c r="J9" s="40">
        <f t="shared" ref="J9:U9" si="3">IF(J12=1,TS_Per_1_End_Date,
IF(TS_Mth_End,EOMONTH(EDATE(TS_Per_1_FY_Start_Date,(TS_Per_1_Number+J12-1)*TS_Mths_In_Per-1),0),
EDATE(TS_Per_1_FY_Start_Date,(TS_Per_1_Number+J12-1)*TS_Mths_In_Per)-1))</f>
        <v>40268</v>
      </c>
      <c r="K9" s="40">
        <f t="shared" si="3"/>
        <v>40359</v>
      </c>
      <c r="L9" s="40">
        <f t="shared" si="3"/>
        <v>40451</v>
      </c>
      <c r="M9" s="40">
        <f t="shared" si="3"/>
        <v>40543</v>
      </c>
      <c r="N9" s="40">
        <f t="shared" si="3"/>
        <v>40633</v>
      </c>
      <c r="O9" s="40">
        <f t="shared" si="3"/>
        <v>40724</v>
      </c>
      <c r="P9" s="40">
        <f t="shared" si="3"/>
        <v>40816</v>
      </c>
      <c r="Q9" s="40">
        <f t="shared" si="3"/>
        <v>40908</v>
      </c>
      <c r="R9" s="40">
        <f t="shared" si="3"/>
        <v>40999</v>
      </c>
      <c r="S9" s="40">
        <f t="shared" si="3"/>
        <v>41090</v>
      </c>
      <c r="T9" s="40">
        <f t="shared" si="3"/>
        <v>41182</v>
      </c>
      <c r="U9" s="40">
        <f t="shared" si="3"/>
        <v>41274</v>
      </c>
    </row>
    <row r="10" spans="1:21" hidden="1" outlineLevel="2">
      <c r="B10" s="23" t="s">
        <v>146</v>
      </c>
      <c r="J10" s="41">
        <f t="shared" ref="J10:U10" si="4">YEAR(TS_Per_1_FY_End_Date)+INT((TS_Per_1_Number+J12-2)/TS_Pers_In_Yr)</f>
        <v>2010</v>
      </c>
      <c r="K10" s="41">
        <f t="shared" si="4"/>
        <v>2010</v>
      </c>
      <c r="L10" s="41">
        <f t="shared" si="4"/>
        <v>2010</v>
      </c>
      <c r="M10" s="41">
        <f t="shared" si="4"/>
        <v>2010</v>
      </c>
      <c r="N10" s="41">
        <f t="shared" si="4"/>
        <v>2011</v>
      </c>
      <c r="O10" s="41">
        <f t="shared" si="4"/>
        <v>2011</v>
      </c>
      <c r="P10" s="41">
        <f t="shared" si="4"/>
        <v>2011</v>
      </c>
      <c r="Q10" s="41">
        <f t="shared" si="4"/>
        <v>2011</v>
      </c>
      <c r="R10" s="41">
        <f t="shared" si="4"/>
        <v>2012</v>
      </c>
      <c r="S10" s="41">
        <f t="shared" si="4"/>
        <v>2012</v>
      </c>
      <c r="T10" s="41">
        <f t="shared" si="4"/>
        <v>2012</v>
      </c>
      <c r="U10" s="41">
        <f t="shared" si="4"/>
        <v>2012</v>
      </c>
    </row>
    <row r="11" spans="1:21" hidden="1" outlineLevel="2">
      <c r="B11" s="23" t="s">
        <v>147</v>
      </c>
      <c r="J11" s="42" t="str">
        <f t="shared" ref="J11:U11" si="5">IF(TS_Pers_In_Yr=1,Yr_Name,TS_Per_Type_Prefix&amp;IF(MOD(TS_Per_1_Number+J12-1,TS_Pers_In_Yr)=0,TS_Pers_In_Yr,MOD(TS_Per_1_Number+J12-1,TS_Pers_In_Yr)))&amp;" "</f>
        <v xml:space="preserve">Q1 </v>
      </c>
      <c r="K11" s="42" t="str">
        <f t="shared" si="5"/>
        <v xml:space="preserve">Q2 </v>
      </c>
      <c r="L11" s="42" t="str">
        <f t="shared" si="5"/>
        <v xml:space="preserve">Q3 </v>
      </c>
      <c r="M11" s="42" t="str">
        <f t="shared" si="5"/>
        <v xml:space="preserve">Q4 </v>
      </c>
      <c r="N11" s="42" t="str">
        <f t="shared" si="5"/>
        <v xml:space="preserve">Q1 </v>
      </c>
      <c r="O11" s="42" t="str">
        <f t="shared" si="5"/>
        <v xml:space="preserve">Q2 </v>
      </c>
      <c r="P11" s="42" t="str">
        <f t="shared" si="5"/>
        <v xml:space="preserve">Q3 </v>
      </c>
      <c r="Q11" s="42" t="str">
        <f t="shared" si="5"/>
        <v xml:space="preserve">Q4 </v>
      </c>
      <c r="R11" s="42" t="str">
        <f t="shared" si="5"/>
        <v xml:space="preserve">Q1 </v>
      </c>
      <c r="S11" s="42" t="str">
        <f t="shared" si="5"/>
        <v xml:space="preserve">Q2 </v>
      </c>
      <c r="T11" s="42" t="str">
        <f t="shared" si="5"/>
        <v xml:space="preserve">Q3 </v>
      </c>
      <c r="U11" s="42" t="str">
        <f t="shared" si="5"/>
        <v xml:space="preserve">Q4 </v>
      </c>
    </row>
    <row r="12" spans="1:21" hidden="1" outlineLevel="2">
      <c r="B12" s="23" t="s">
        <v>148</v>
      </c>
      <c r="J12" s="43">
        <f>COLUMN(J12)-COLUMN($J12)+1</f>
        <v>1</v>
      </c>
      <c r="K12" s="43">
        <f t="shared" ref="K12:U12" si="6">COLUMN(K12)-COLUMN($J12)+1</f>
        <v>2</v>
      </c>
      <c r="L12" s="43">
        <f t="shared" si="6"/>
        <v>3</v>
      </c>
      <c r="M12" s="43">
        <f t="shared" si="6"/>
        <v>4</v>
      </c>
      <c r="N12" s="43">
        <f t="shared" si="6"/>
        <v>5</v>
      </c>
      <c r="O12" s="43">
        <f t="shared" si="6"/>
        <v>6</v>
      </c>
      <c r="P12" s="43">
        <f t="shared" si="6"/>
        <v>7</v>
      </c>
      <c r="Q12" s="43">
        <f t="shared" si="6"/>
        <v>8</v>
      </c>
      <c r="R12" s="43">
        <f t="shared" si="6"/>
        <v>9</v>
      </c>
      <c r="S12" s="43">
        <f t="shared" si="6"/>
        <v>10</v>
      </c>
      <c r="T12" s="43">
        <f t="shared" si="6"/>
        <v>11</v>
      </c>
      <c r="U12" s="43">
        <f t="shared" si="6"/>
        <v>12</v>
      </c>
    </row>
    <row r="13" spans="1:21" hidden="1" outlineLevel="2">
      <c r="B13" s="47" t="s">
        <v>149</v>
      </c>
      <c r="C13" s="45"/>
      <c r="D13" s="45"/>
      <c r="E13" s="45"/>
      <c r="F13" s="45"/>
      <c r="G13" s="45"/>
      <c r="H13" s="45"/>
      <c r="I13" s="45"/>
      <c r="J13" s="48" t="str">
        <f>J10&amp;"-"&amp;J11</f>
        <v xml:space="preserve">2010-Q1 </v>
      </c>
      <c r="K13" s="48" t="str">
        <f t="shared" ref="K13:U13" si="7">K10&amp;"-"&amp;K11</f>
        <v xml:space="preserve">2010-Q2 </v>
      </c>
      <c r="L13" s="48" t="str">
        <f t="shared" si="7"/>
        <v xml:space="preserve">2010-Q3 </v>
      </c>
      <c r="M13" s="48" t="str">
        <f t="shared" si="7"/>
        <v xml:space="preserve">2010-Q4 </v>
      </c>
      <c r="N13" s="48" t="str">
        <f t="shared" si="7"/>
        <v xml:space="preserve">2011-Q1 </v>
      </c>
      <c r="O13" s="48" t="str">
        <f t="shared" si="7"/>
        <v xml:space="preserve">2011-Q2 </v>
      </c>
      <c r="P13" s="48" t="str">
        <f t="shared" si="7"/>
        <v xml:space="preserve">2011-Q3 </v>
      </c>
      <c r="Q13" s="48" t="str">
        <f t="shared" si="7"/>
        <v xml:space="preserve">2011-Q4 </v>
      </c>
      <c r="R13" s="48" t="str">
        <f t="shared" si="7"/>
        <v xml:space="preserve">2012-Q1 </v>
      </c>
      <c r="S13" s="48" t="str">
        <f t="shared" si="7"/>
        <v xml:space="preserve">2012-Q2 </v>
      </c>
      <c r="T13" s="48" t="str">
        <f t="shared" si="7"/>
        <v xml:space="preserve">2012-Q3 </v>
      </c>
      <c r="U13" s="48" t="str">
        <f t="shared" si="7"/>
        <v xml:space="preserve">2012-Q4 </v>
      </c>
    </row>
    <row r="14" spans="1:21" collapsed="1"/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U14"/>
  <sheetViews>
    <sheetView showGridLines="0" workbookViewId="0">
      <pane xSplit="1" ySplit="13" topLeftCell="B14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21" ht="18">
      <c r="B1" s="12" t="s">
        <v>163</v>
      </c>
    </row>
    <row r="2" spans="1:21" ht="15">
      <c r="B2" s="11" t="str">
        <f>Model_Name</f>
        <v>SMA 10. Time Series - Practical Exercise 1 (Solution)</v>
      </c>
    </row>
    <row r="3" spans="1:21">
      <c r="B3" s="80" t="s">
        <v>1</v>
      </c>
      <c r="C3" s="80"/>
      <c r="D3" s="80"/>
      <c r="E3" s="80"/>
      <c r="F3" s="80"/>
    </row>
    <row r="4" spans="1:21" ht="12.75">
      <c r="A4" s="13" t="s">
        <v>4</v>
      </c>
      <c r="B4" s="14" t="s">
        <v>10</v>
      </c>
      <c r="C4" s="15" t="s">
        <v>11</v>
      </c>
      <c r="D4" s="65" t="s">
        <v>159</v>
      </c>
      <c r="E4" s="65" t="s">
        <v>160</v>
      </c>
      <c r="F4" s="63" t="s">
        <v>161</v>
      </c>
    </row>
    <row r="6" spans="1:21">
      <c r="B6" s="38" t="str">
        <f>IF(TS_Pers_In_Yr=1,"",TS_Per_Type_Name&amp;" Ending")</f>
        <v>Quarter Ending</v>
      </c>
      <c r="J6" s="39" t="str">
        <f t="shared" ref="J6:U6" si="0">IF(TS_Pers_In_Yr=1,"",LEFT(INDEX(LU_Mth_Names,MONTH(J9)),3)&amp;"-"&amp;RIGHT(YEAR(J9),2))&amp;" "</f>
        <v xml:space="preserve">Mar-10 </v>
      </c>
      <c r="K6" s="39" t="str">
        <f t="shared" si="0"/>
        <v xml:space="preserve">Jun-10 </v>
      </c>
      <c r="L6" s="39" t="str">
        <f t="shared" si="0"/>
        <v xml:space="preserve">Sep-10 </v>
      </c>
      <c r="M6" s="39" t="str">
        <f t="shared" si="0"/>
        <v xml:space="preserve">Dec-10 </v>
      </c>
      <c r="N6" s="39" t="str">
        <f t="shared" si="0"/>
        <v xml:space="preserve">Mar-11 </v>
      </c>
      <c r="O6" s="39" t="str">
        <f t="shared" si="0"/>
        <v xml:space="preserve">Jun-11 </v>
      </c>
      <c r="P6" s="39" t="str">
        <f t="shared" si="0"/>
        <v xml:space="preserve">Sep-11 </v>
      </c>
      <c r="Q6" s="39" t="str">
        <f t="shared" si="0"/>
        <v xml:space="preserve">Dec-11 </v>
      </c>
      <c r="R6" s="39" t="str">
        <f t="shared" si="0"/>
        <v xml:space="preserve">Mar-12 </v>
      </c>
      <c r="S6" s="39" t="str">
        <f t="shared" si="0"/>
        <v xml:space="preserve">Jun-12 </v>
      </c>
      <c r="T6" s="39" t="str">
        <f t="shared" si="0"/>
        <v xml:space="preserve">Sep-12 </v>
      </c>
      <c r="U6" s="39" t="str">
        <f t="shared" si="0"/>
        <v xml:space="preserve">Dec-12 </v>
      </c>
    </row>
    <row r="7" spans="1:21">
      <c r="B7" s="44" t="str">
        <f>IF(TS_Pers_In_Yr=1,Yr_Name&amp;" Ending "&amp;DAY(TS_Per_1_End_Date)&amp;" "&amp;INDEX(LU_Mth_Names,DD_TS_Fin_YE_Mth),TS_Per_Type_Name)</f>
        <v>Quarter</v>
      </c>
      <c r="C7" s="45"/>
      <c r="D7" s="45"/>
      <c r="E7" s="45"/>
      <c r="F7" s="45"/>
      <c r="G7" s="45"/>
      <c r="H7" s="45"/>
      <c r="I7" s="45"/>
      <c r="J7" s="46" t="str">
        <f t="shared" ref="J7:U7" si="1">IF(TS_Pers_In_Yr=1,J10&amp;" ",J11)&amp;IF(CB_TS_Show_Hist_Fcast_Pers,IF(J12&lt;=TS_Actual_Pers,TS_Actual_Per_Title,
IF(J12&lt;=TS_Actual_Pers+TS_Budget_Pers,TS_Budget_Per_Title,TS_Fcast_Per_Title))&amp;" ","")</f>
        <v xml:space="preserve">Q1 (A) </v>
      </c>
      <c r="K7" s="46" t="str">
        <f t="shared" si="1"/>
        <v xml:space="preserve">Q2 (A) </v>
      </c>
      <c r="L7" s="46" t="str">
        <f t="shared" si="1"/>
        <v xml:space="preserve">Q3 (A) </v>
      </c>
      <c r="M7" s="46" t="str">
        <f t="shared" si="1"/>
        <v xml:space="preserve">Q4 (A) </v>
      </c>
      <c r="N7" s="46" t="str">
        <f t="shared" si="1"/>
        <v xml:space="preserve">Q1 (F) </v>
      </c>
      <c r="O7" s="46" t="str">
        <f t="shared" si="1"/>
        <v xml:space="preserve">Q2 (F) </v>
      </c>
      <c r="P7" s="46" t="str">
        <f t="shared" si="1"/>
        <v xml:space="preserve">Q3 (F) </v>
      </c>
      <c r="Q7" s="46" t="str">
        <f t="shared" si="1"/>
        <v xml:space="preserve">Q4 (F) </v>
      </c>
      <c r="R7" s="46" t="str">
        <f t="shared" si="1"/>
        <v xml:space="preserve">Q1 (F) </v>
      </c>
      <c r="S7" s="46" t="str">
        <f t="shared" si="1"/>
        <v xml:space="preserve">Q2 (F) </v>
      </c>
      <c r="T7" s="46" t="str">
        <f t="shared" si="1"/>
        <v xml:space="preserve">Q3 (F) </v>
      </c>
      <c r="U7" s="46" t="str">
        <f t="shared" si="1"/>
        <v xml:space="preserve">Q4 (F) </v>
      </c>
    </row>
    <row r="8" spans="1:21" hidden="1" outlineLevel="2">
      <c r="B8" s="23" t="s">
        <v>144</v>
      </c>
      <c r="J8" s="40">
        <f t="shared" ref="J8:U8" si="2">IF(J12=1,TS_Start_Date,I9+1)</f>
        <v>40179</v>
      </c>
      <c r="K8" s="40">
        <f t="shared" si="2"/>
        <v>40269</v>
      </c>
      <c r="L8" s="40">
        <f t="shared" si="2"/>
        <v>40360</v>
      </c>
      <c r="M8" s="40">
        <f t="shared" si="2"/>
        <v>40452</v>
      </c>
      <c r="N8" s="40">
        <f t="shared" si="2"/>
        <v>40544</v>
      </c>
      <c r="O8" s="40">
        <f t="shared" si="2"/>
        <v>40634</v>
      </c>
      <c r="P8" s="40">
        <f t="shared" si="2"/>
        <v>40725</v>
      </c>
      <c r="Q8" s="40">
        <f t="shared" si="2"/>
        <v>40817</v>
      </c>
      <c r="R8" s="40">
        <f t="shared" si="2"/>
        <v>40909</v>
      </c>
      <c r="S8" s="40">
        <f t="shared" si="2"/>
        <v>41000</v>
      </c>
      <c r="T8" s="40">
        <f t="shared" si="2"/>
        <v>41091</v>
      </c>
      <c r="U8" s="40">
        <f t="shared" si="2"/>
        <v>41183</v>
      </c>
    </row>
    <row r="9" spans="1:21" hidden="1" outlineLevel="2">
      <c r="B9" s="23" t="s">
        <v>145</v>
      </c>
      <c r="J9" s="40">
        <f t="shared" ref="J9:U9" si="3">IF(J12=1,TS_Per_1_End_Date,
IF(TS_Mth_End,EOMONTH(EDATE(TS_Per_1_FY_Start_Date,(TS_Per_1_Number+J12-1)*TS_Mths_In_Per-1),0),
EDATE(TS_Per_1_FY_Start_Date,(TS_Per_1_Number+J12-1)*TS_Mths_In_Per)-1))</f>
        <v>40268</v>
      </c>
      <c r="K9" s="40">
        <f t="shared" si="3"/>
        <v>40359</v>
      </c>
      <c r="L9" s="40">
        <f t="shared" si="3"/>
        <v>40451</v>
      </c>
      <c r="M9" s="40">
        <f t="shared" si="3"/>
        <v>40543</v>
      </c>
      <c r="N9" s="40">
        <f t="shared" si="3"/>
        <v>40633</v>
      </c>
      <c r="O9" s="40">
        <f t="shared" si="3"/>
        <v>40724</v>
      </c>
      <c r="P9" s="40">
        <f t="shared" si="3"/>
        <v>40816</v>
      </c>
      <c r="Q9" s="40">
        <f t="shared" si="3"/>
        <v>40908</v>
      </c>
      <c r="R9" s="40">
        <f t="shared" si="3"/>
        <v>40999</v>
      </c>
      <c r="S9" s="40">
        <f t="shared" si="3"/>
        <v>41090</v>
      </c>
      <c r="T9" s="40">
        <f t="shared" si="3"/>
        <v>41182</v>
      </c>
      <c r="U9" s="40">
        <f t="shared" si="3"/>
        <v>41274</v>
      </c>
    </row>
    <row r="10" spans="1:21" hidden="1" outlineLevel="2">
      <c r="B10" s="23" t="s">
        <v>146</v>
      </c>
      <c r="J10" s="41">
        <f t="shared" ref="J10:U10" si="4">YEAR(TS_Per_1_FY_End_Date)+INT((TS_Per_1_Number+J12-2)/TS_Pers_In_Yr)</f>
        <v>2010</v>
      </c>
      <c r="K10" s="41">
        <f t="shared" si="4"/>
        <v>2010</v>
      </c>
      <c r="L10" s="41">
        <f t="shared" si="4"/>
        <v>2010</v>
      </c>
      <c r="M10" s="41">
        <f t="shared" si="4"/>
        <v>2010</v>
      </c>
      <c r="N10" s="41">
        <f t="shared" si="4"/>
        <v>2011</v>
      </c>
      <c r="O10" s="41">
        <f t="shared" si="4"/>
        <v>2011</v>
      </c>
      <c r="P10" s="41">
        <f t="shared" si="4"/>
        <v>2011</v>
      </c>
      <c r="Q10" s="41">
        <f t="shared" si="4"/>
        <v>2011</v>
      </c>
      <c r="R10" s="41">
        <f t="shared" si="4"/>
        <v>2012</v>
      </c>
      <c r="S10" s="41">
        <f t="shared" si="4"/>
        <v>2012</v>
      </c>
      <c r="T10" s="41">
        <f t="shared" si="4"/>
        <v>2012</v>
      </c>
      <c r="U10" s="41">
        <f t="shared" si="4"/>
        <v>2012</v>
      </c>
    </row>
    <row r="11" spans="1:21" hidden="1" outlineLevel="2">
      <c r="B11" s="23" t="s">
        <v>147</v>
      </c>
      <c r="J11" s="42" t="str">
        <f t="shared" ref="J11:U11" si="5">IF(TS_Pers_In_Yr=1,Yr_Name,TS_Per_Type_Prefix&amp;IF(MOD(TS_Per_1_Number+J12-1,TS_Pers_In_Yr)=0,TS_Pers_In_Yr,MOD(TS_Per_1_Number+J12-1,TS_Pers_In_Yr)))&amp;" "</f>
        <v xml:space="preserve">Q1 </v>
      </c>
      <c r="K11" s="42" t="str">
        <f t="shared" si="5"/>
        <v xml:space="preserve">Q2 </v>
      </c>
      <c r="L11" s="42" t="str">
        <f t="shared" si="5"/>
        <v xml:space="preserve">Q3 </v>
      </c>
      <c r="M11" s="42" t="str">
        <f t="shared" si="5"/>
        <v xml:space="preserve">Q4 </v>
      </c>
      <c r="N11" s="42" t="str">
        <f t="shared" si="5"/>
        <v xml:space="preserve">Q1 </v>
      </c>
      <c r="O11" s="42" t="str">
        <f t="shared" si="5"/>
        <v xml:space="preserve">Q2 </v>
      </c>
      <c r="P11" s="42" t="str">
        <f t="shared" si="5"/>
        <v xml:space="preserve">Q3 </v>
      </c>
      <c r="Q11" s="42" t="str">
        <f t="shared" si="5"/>
        <v xml:space="preserve">Q4 </v>
      </c>
      <c r="R11" s="42" t="str">
        <f t="shared" si="5"/>
        <v xml:space="preserve">Q1 </v>
      </c>
      <c r="S11" s="42" t="str">
        <f t="shared" si="5"/>
        <v xml:space="preserve">Q2 </v>
      </c>
      <c r="T11" s="42" t="str">
        <f t="shared" si="5"/>
        <v xml:space="preserve">Q3 </v>
      </c>
      <c r="U11" s="42" t="str">
        <f t="shared" si="5"/>
        <v xml:space="preserve">Q4 </v>
      </c>
    </row>
    <row r="12" spans="1:21" hidden="1" outlineLevel="2">
      <c r="B12" s="23" t="s">
        <v>148</v>
      </c>
      <c r="J12" s="43">
        <f>COLUMN(J12)-COLUMN($J12)+1</f>
        <v>1</v>
      </c>
      <c r="K12" s="43">
        <f t="shared" ref="K12:U12" si="6">COLUMN(K12)-COLUMN($J12)+1</f>
        <v>2</v>
      </c>
      <c r="L12" s="43">
        <f t="shared" si="6"/>
        <v>3</v>
      </c>
      <c r="M12" s="43">
        <f t="shared" si="6"/>
        <v>4</v>
      </c>
      <c r="N12" s="43">
        <f t="shared" si="6"/>
        <v>5</v>
      </c>
      <c r="O12" s="43">
        <f t="shared" si="6"/>
        <v>6</v>
      </c>
      <c r="P12" s="43">
        <f t="shared" si="6"/>
        <v>7</v>
      </c>
      <c r="Q12" s="43">
        <f t="shared" si="6"/>
        <v>8</v>
      </c>
      <c r="R12" s="43">
        <f t="shared" si="6"/>
        <v>9</v>
      </c>
      <c r="S12" s="43">
        <f t="shared" si="6"/>
        <v>10</v>
      </c>
      <c r="T12" s="43">
        <f t="shared" si="6"/>
        <v>11</v>
      </c>
      <c r="U12" s="43">
        <f t="shared" si="6"/>
        <v>12</v>
      </c>
    </row>
    <row r="13" spans="1:21" hidden="1" outlineLevel="2">
      <c r="B13" s="47" t="s">
        <v>149</v>
      </c>
      <c r="C13" s="45"/>
      <c r="D13" s="45"/>
      <c r="E13" s="45"/>
      <c r="F13" s="45"/>
      <c r="G13" s="45"/>
      <c r="H13" s="45"/>
      <c r="I13" s="45"/>
      <c r="J13" s="48" t="str">
        <f>J10&amp;"-"&amp;J11</f>
        <v xml:space="preserve">2010-Q1 </v>
      </c>
      <c r="K13" s="48" t="str">
        <f t="shared" ref="K13:U13" si="7">K10&amp;"-"&amp;K11</f>
        <v xml:space="preserve">2010-Q2 </v>
      </c>
      <c r="L13" s="48" t="str">
        <f t="shared" si="7"/>
        <v xml:space="preserve">2010-Q3 </v>
      </c>
      <c r="M13" s="48" t="str">
        <f t="shared" si="7"/>
        <v xml:space="preserve">2010-Q4 </v>
      </c>
      <c r="N13" s="48" t="str">
        <f t="shared" si="7"/>
        <v xml:space="preserve">2011-Q1 </v>
      </c>
      <c r="O13" s="48" t="str">
        <f t="shared" si="7"/>
        <v xml:space="preserve">2011-Q2 </v>
      </c>
      <c r="P13" s="48" t="str">
        <f t="shared" si="7"/>
        <v xml:space="preserve">2011-Q3 </v>
      </c>
      <c r="Q13" s="48" t="str">
        <f t="shared" si="7"/>
        <v xml:space="preserve">2011-Q4 </v>
      </c>
      <c r="R13" s="48" t="str">
        <f t="shared" si="7"/>
        <v xml:space="preserve">2012-Q1 </v>
      </c>
      <c r="S13" s="48" t="str">
        <f t="shared" si="7"/>
        <v xml:space="preserve">2012-Q2 </v>
      </c>
      <c r="T13" s="48" t="str">
        <f t="shared" si="7"/>
        <v xml:space="preserve">2012-Q3 </v>
      </c>
      <c r="U13" s="48" t="str">
        <f t="shared" si="7"/>
        <v xml:space="preserve">2012-Q4 </v>
      </c>
    </row>
    <row r="14" spans="1:21" collapsed="1"/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14" tooltip="Go to Next Sheet" display="HL_Sheet_Main_14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/>
  </sheetPr>
  <dimension ref="A1:O14"/>
  <sheetViews>
    <sheetView showGridLines="0" workbookViewId="0">
      <pane xSplit="1" ySplit="13" topLeftCell="B14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15" ht="18">
      <c r="B1" s="12" t="s">
        <v>164</v>
      </c>
    </row>
    <row r="2" spans="1:15" ht="15">
      <c r="B2" s="11" t="str">
        <f>Model_Name</f>
        <v>SMA 10. Time Series - Practical Exercise 1 (Solution)</v>
      </c>
    </row>
    <row r="3" spans="1:15">
      <c r="B3" s="80" t="s">
        <v>1</v>
      </c>
      <c r="C3" s="80"/>
      <c r="D3" s="80"/>
      <c r="E3" s="80"/>
      <c r="F3" s="80"/>
    </row>
    <row r="4" spans="1:15" ht="12.75">
      <c r="A4" s="13" t="s">
        <v>4</v>
      </c>
      <c r="B4" s="14" t="s">
        <v>10</v>
      </c>
      <c r="C4" s="15" t="s">
        <v>11</v>
      </c>
      <c r="D4" s="65" t="s">
        <v>159</v>
      </c>
      <c r="E4" s="65" t="s">
        <v>160</v>
      </c>
      <c r="F4" s="63" t="s">
        <v>161</v>
      </c>
    </row>
    <row r="6" spans="1:15">
      <c r="B6" s="38" t="str">
        <f>IF(TS_2_Pers_In_Yr=1,"",TS_2_Per_Type_Name&amp;" Ending")</f>
        <v>Half Year Ending</v>
      </c>
      <c r="J6" s="39" t="str">
        <f t="shared" ref="J6:O6" si="0">IF(TS_2_Pers_In_Yr=1,"",LEFT(INDEX(LU_Mth_Names,MONTH(J9)),3)&amp;"-"&amp;RIGHT(YEAR(J9),2))&amp;" "</f>
        <v xml:space="preserve">Jun-10 </v>
      </c>
      <c r="K6" s="39" t="str">
        <f t="shared" si="0"/>
        <v xml:space="preserve">Dec-10 </v>
      </c>
      <c r="L6" s="39" t="str">
        <f t="shared" si="0"/>
        <v xml:space="preserve">Jun-11 </v>
      </c>
      <c r="M6" s="39" t="str">
        <f t="shared" si="0"/>
        <v xml:space="preserve">Dec-11 </v>
      </c>
      <c r="N6" s="39" t="str">
        <f t="shared" si="0"/>
        <v xml:space="preserve">Jun-12 </v>
      </c>
      <c r="O6" s="39" t="str">
        <f t="shared" si="0"/>
        <v xml:space="preserve">Dec-12 </v>
      </c>
    </row>
    <row r="7" spans="1:15">
      <c r="B7" s="44" t="str">
        <f>IF(TS_2_Pers_In_Yr=1,Yr_Name&amp;" Ending "&amp;DAY(TS_2_Per_1_End_Date)&amp;" "&amp;INDEX(LU_Mth_Names,DD_TS_2_Fin_YE_Mth),TS_2_Per_Type_Name)</f>
        <v>Half Year</v>
      </c>
      <c r="C7" s="45"/>
      <c r="D7" s="45"/>
      <c r="E7" s="45"/>
      <c r="F7" s="45"/>
      <c r="G7" s="45"/>
      <c r="H7" s="45"/>
      <c r="I7" s="45"/>
      <c r="J7" s="46" t="str">
        <f t="shared" ref="J7:O7" si="1">IF(TS_2_Pers_In_Yr=1,J10&amp;" ",J11)&amp;IF(CB_TS_2_Show_Hist_Fcast_Pers,IF(J12&lt;=TS_2_Actual_Pers,TS_2_Actual_Per_Title,
IF(J12&lt;=TS_2_Actual_Pers+TS_2_Budget_Pers,TS_2_Budget_Per_Title,TS_2_Fcast_Per_Title))&amp;" ","")</f>
        <v xml:space="preserve">H1 (A) </v>
      </c>
      <c r="K7" s="46" t="str">
        <f t="shared" si="1"/>
        <v xml:space="preserve">H2 (A) </v>
      </c>
      <c r="L7" s="46" t="str">
        <f t="shared" si="1"/>
        <v xml:space="preserve">H1 (F) </v>
      </c>
      <c r="M7" s="46" t="str">
        <f t="shared" si="1"/>
        <v xml:space="preserve">H2 (F) </v>
      </c>
      <c r="N7" s="46" t="str">
        <f t="shared" si="1"/>
        <v xml:space="preserve">H1 (F) </v>
      </c>
      <c r="O7" s="46" t="str">
        <f t="shared" si="1"/>
        <v xml:space="preserve">H2 (F) </v>
      </c>
    </row>
    <row r="8" spans="1:15" hidden="1" outlineLevel="2">
      <c r="B8" s="23" t="s">
        <v>144</v>
      </c>
      <c r="J8" s="40">
        <f t="shared" ref="J8:O8" si="2">IF(J12=1,TS_2_Start_Date,I9+1)</f>
        <v>40179</v>
      </c>
      <c r="K8" s="40">
        <f t="shared" si="2"/>
        <v>40360</v>
      </c>
      <c r="L8" s="40">
        <f t="shared" si="2"/>
        <v>40544</v>
      </c>
      <c r="M8" s="40">
        <f t="shared" si="2"/>
        <v>40725</v>
      </c>
      <c r="N8" s="40">
        <f t="shared" si="2"/>
        <v>40909</v>
      </c>
      <c r="O8" s="40">
        <f t="shared" si="2"/>
        <v>41091</v>
      </c>
    </row>
    <row r="9" spans="1:15" hidden="1" outlineLevel="2">
      <c r="B9" s="23" t="s">
        <v>145</v>
      </c>
      <c r="J9" s="40">
        <f t="shared" ref="J9:O9" si="3">IF(J12=1,TS_2_Per_1_End_Date,
IF(TS_2_Mth_End,EOMONTH(EDATE(TS_2_Per_1_FY_Start_Date,(TS_2_Per_1_Number+J12-1)*TS_2_Mths_In_Per-1),0),
EDATE(TS_2_Per_1_FY_Start_Date,(TS_2_Per_1_Number+J12-1)*TS_2_Mths_In_Per)-1))</f>
        <v>40359</v>
      </c>
      <c r="K9" s="40">
        <f t="shared" si="3"/>
        <v>40543</v>
      </c>
      <c r="L9" s="40">
        <f t="shared" si="3"/>
        <v>40724</v>
      </c>
      <c r="M9" s="40">
        <f t="shared" si="3"/>
        <v>40908</v>
      </c>
      <c r="N9" s="40">
        <f t="shared" si="3"/>
        <v>41090</v>
      </c>
      <c r="O9" s="40">
        <f t="shared" si="3"/>
        <v>41274</v>
      </c>
    </row>
    <row r="10" spans="1:15" hidden="1" outlineLevel="2">
      <c r="B10" s="23" t="s">
        <v>146</v>
      </c>
      <c r="J10" s="41">
        <f t="shared" ref="J10:O10" si="4">YEAR(TS_2_Per_1_FY_End_Date)+INT((TS_2_Per_1_Number+J12-2)/TS_2_Pers_In_Yr)</f>
        <v>2010</v>
      </c>
      <c r="K10" s="41">
        <f t="shared" si="4"/>
        <v>2010</v>
      </c>
      <c r="L10" s="41">
        <f t="shared" si="4"/>
        <v>2011</v>
      </c>
      <c r="M10" s="41">
        <f t="shared" si="4"/>
        <v>2011</v>
      </c>
      <c r="N10" s="41">
        <f t="shared" si="4"/>
        <v>2012</v>
      </c>
      <c r="O10" s="41">
        <f t="shared" si="4"/>
        <v>2012</v>
      </c>
    </row>
    <row r="11" spans="1:15" hidden="1" outlineLevel="2">
      <c r="B11" s="23" t="s">
        <v>147</v>
      </c>
      <c r="J11" s="42" t="str">
        <f t="shared" ref="J11:O11" si="5">IF(TS_2_Pers_In_Yr=1,Yr_Name,TS_2_Per_Type_Prefix&amp;IF(MOD(TS_2_Per_1_Number+J12-1,TS_2_Pers_In_Yr)=0,TS_2_Pers_In_Yr,MOD(TS_2_Per_1_Number+J12-1,TS_2_Pers_In_Yr)))&amp;" "</f>
        <v xml:space="preserve">H1 </v>
      </c>
      <c r="K11" s="42" t="str">
        <f t="shared" si="5"/>
        <v xml:space="preserve">H2 </v>
      </c>
      <c r="L11" s="42" t="str">
        <f t="shared" si="5"/>
        <v xml:space="preserve">H1 </v>
      </c>
      <c r="M11" s="42" t="str">
        <f t="shared" si="5"/>
        <v xml:space="preserve">H2 </v>
      </c>
      <c r="N11" s="42" t="str">
        <f t="shared" si="5"/>
        <v xml:space="preserve">H1 </v>
      </c>
      <c r="O11" s="42" t="str">
        <f t="shared" si="5"/>
        <v xml:space="preserve">H2 </v>
      </c>
    </row>
    <row r="12" spans="1:15" hidden="1" outlineLevel="2">
      <c r="B12" s="23" t="s">
        <v>148</v>
      </c>
      <c r="J12" s="43">
        <f>COLUMN(J12)-COLUMN($J12)+1</f>
        <v>1</v>
      </c>
      <c r="K12" s="43">
        <f t="shared" ref="K12:O12" si="6">COLUMN(K12)-COLUMN($J12)+1</f>
        <v>2</v>
      </c>
      <c r="L12" s="43">
        <f t="shared" si="6"/>
        <v>3</v>
      </c>
      <c r="M12" s="43">
        <f t="shared" si="6"/>
        <v>4</v>
      </c>
      <c r="N12" s="43">
        <f t="shared" si="6"/>
        <v>5</v>
      </c>
      <c r="O12" s="43">
        <f t="shared" si="6"/>
        <v>6</v>
      </c>
    </row>
    <row r="13" spans="1:15" hidden="1" outlineLevel="2">
      <c r="B13" s="47" t="s">
        <v>149</v>
      </c>
      <c r="C13" s="45"/>
      <c r="D13" s="45"/>
      <c r="E13" s="45"/>
      <c r="F13" s="45"/>
      <c r="G13" s="45"/>
      <c r="H13" s="45"/>
      <c r="I13" s="45"/>
      <c r="J13" s="48" t="str">
        <f>J10&amp;"-"&amp;J11</f>
        <v xml:space="preserve">2010-H1 </v>
      </c>
      <c r="K13" s="48" t="str">
        <f t="shared" ref="K13:O13" si="7">K10&amp;"-"&amp;K11</f>
        <v xml:space="preserve">2010-H2 </v>
      </c>
      <c r="L13" s="48" t="str">
        <f t="shared" si="7"/>
        <v xml:space="preserve">2011-H1 </v>
      </c>
      <c r="M13" s="48" t="str">
        <f t="shared" si="7"/>
        <v xml:space="preserve">2011-H2 </v>
      </c>
      <c r="N13" s="48" t="str">
        <f t="shared" si="7"/>
        <v xml:space="preserve">2012-H1 </v>
      </c>
      <c r="O13" s="48" t="str">
        <f t="shared" si="7"/>
        <v xml:space="preserve">2012-H2 </v>
      </c>
    </row>
    <row r="14" spans="1:15" collapsed="1"/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13" tooltip="Go to Previous Sheet" display="HL_Sheet_Main_13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9" t="s">
        <v>153</v>
      </c>
    </row>
    <row r="11" spans="3:7" ht="15">
      <c r="C11" s="4" t="str">
        <f>Model_Name</f>
        <v>SMA 10. Time Series - Practical Exercise 1 (Solution)</v>
      </c>
    </row>
    <row r="12" spans="3:7">
      <c r="C12" s="71" t="s">
        <v>1</v>
      </c>
      <c r="D12" s="71"/>
      <c r="E12" s="71"/>
      <c r="F12" s="71"/>
      <c r="G12" s="71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U14"/>
  <sheetViews>
    <sheetView showGridLines="0" workbookViewId="0">
      <pane xSplit="1" ySplit="13" topLeftCell="B14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21" ht="18">
      <c r="B1" s="1" t="s">
        <v>16</v>
      </c>
    </row>
    <row r="2" spans="1:21" ht="15">
      <c r="B2" s="4" t="str">
        <f>Model_Name</f>
        <v>SMA 10. Time Series - Practical Exercise 1 (Solution)</v>
      </c>
    </row>
    <row r="3" spans="1:21">
      <c r="B3" s="71" t="s">
        <v>1</v>
      </c>
      <c r="C3" s="71"/>
      <c r="D3" s="71"/>
      <c r="E3" s="71"/>
      <c r="F3" s="71"/>
    </row>
    <row r="4" spans="1:21" ht="12.75">
      <c r="A4" s="5" t="s">
        <v>4</v>
      </c>
      <c r="B4" s="7" t="s">
        <v>10</v>
      </c>
      <c r="C4" s="8" t="s">
        <v>11</v>
      </c>
      <c r="D4" s="66" t="s">
        <v>159</v>
      </c>
      <c r="E4" s="66" t="s">
        <v>160</v>
      </c>
      <c r="F4" s="64" t="s">
        <v>161</v>
      </c>
    </row>
    <row r="6" spans="1:21">
      <c r="B6" s="49" t="str">
        <f>IF(TS_Pers_In_Yr=1,"",TS_Per_Type_Name&amp;" Ending")</f>
        <v>Quarter Ending</v>
      </c>
      <c r="J6" s="50" t="str">
        <f t="shared" ref="J6:U6" si="0">IF(TS_Pers_In_Yr=1,"",LEFT(INDEX(LU_Mth_Names,MONTH(J9)),3)&amp;"-"&amp;RIGHT(YEAR(J9),2))&amp;" "</f>
        <v xml:space="preserve">Mar-10 </v>
      </c>
      <c r="K6" s="50" t="str">
        <f t="shared" si="0"/>
        <v xml:space="preserve">Jun-10 </v>
      </c>
      <c r="L6" s="50" t="str">
        <f t="shared" si="0"/>
        <v xml:space="preserve">Sep-10 </v>
      </c>
      <c r="M6" s="50" t="str">
        <f t="shared" si="0"/>
        <v xml:space="preserve">Dec-10 </v>
      </c>
      <c r="N6" s="50" t="str">
        <f t="shared" si="0"/>
        <v xml:space="preserve">Mar-11 </v>
      </c>
      <c r="O6" s="50" t="str">
        <f t="shared" si="0"/>
        <v xml:space="preserve">Jun-11 </v>
      </c>
      <c r="P6" s="50" t="str">
        <f t="shared" si="0"/>
        <v xml:space="preserve">Sep-11 </v>
      </c>
      <c r="Q6" s="50" t="str">
        <f t="shared" si="0"/>
        <v xml:space="preserve">Dec-11 </v>
      </c>
      <c r="R6" s="50" t="str">
        <f t="shared" si="0"/>
        <v xml:space="preserve">Mar-12 </v>
      </c>
      <c r="S6" s="50" t="str">
        <f t="shared" si="0"/>
        <v xml:space="preserve">Jun-12 </v>
      </c>
      <c r="T6" s="50" t="str">
        <f t="shared" si="0"/>
        <v xml:space="preserve">Sep-12 </v>
      </c>
      <c r="U6" s="50" t="str">
        <f t="shared" si="0"/>
        <v xml:space="preserve">Dec-12 </v>
      </c>
    </row>
    <row r="7" spans="1:21">
      <c r="B7" s="55" t="str">
        <f>IF(TS_Pers_In_Yr=1,Yr_Name&amp;" Ending "&amp;DAY(TS_Per_1_End_Date)&amp;" "&amp;INDEX(LU_Mth_Names,DD_TS_Fin_YE_Mth),TS_Per_Type_Name)</f>
        <v>Quarter</v>
      </c>
      <c r="C7" s="30"/>
      <c r="D7" s="30"/>
      <c r="E7" s="30"/>
      <c r="F7" s="30"/>
      <c r="G7" s="30"/>
      <c r="H7" s="30"/>
      <c r="I7" s="30"/>
      <c r="J7" s="56" t="str">
        <f t="shared" ref="J7:U7" si="1">IF(TS_Pers_In_Yr=1,J10&amp;" ",J11)&amp;IF(CB_TS_Show_Hist_Fcast_Pers,IF(J12&lt;=TS_Actual_Pers,TS_Actual_Per_Title,
IF(J12&lt;=TS_Actual_Pers+TS_Budget_Pers,TS_Budget_Per_Title,TS_Fcast_Per_Title))&amp;" ","")</f>
        <v xml:space="preserve">Q1 (A) </v>
      </c>
      <c r="K7" s="56" t="str">
        <f t="shared" si="1"/>
        <v xml:space="preserve">Q2 (A) </v>
      </c>
      <c r="L7" s="56" t="str">
        <f t="shared" si="1"/>
        <v xml:space="preserve">Q3 (A) </v>
      </c>
      <c r="M7" s="56" t="str">
        <f t="shared" si="1"/>
        <v xml:space="preserve">Q4 (A) </v>
      </c>
      <c r="N7" s="56" t="str">
        <f t="shared" si="1"/>
        <v xml:space="preserve">Q1 (F) </v>
      </c>
      <c r="O7" s="56" t="str">
        <f t="shared" si="1"/>
        <v xml:space="preserve">Q2 (F) </v>
      </c>
      <c r="P7" s="56" t="str">
        <f t="shared" si="1"/>
        <v xml:space="preserve">Q3 (F) </v>
      </c>
      <c r="Q7" s="56" t="str">
        <f t="shared" si="1"/>
        <v xml:space="preserve">Q4 (F) </v>
      </c>
      <c r="R7" s="56" t="str">
        <f t="shared" si="1"/>
        <v xml:space="preserve">Q1 (F) </v>
      </c>
      <c r="S7" s="56" t="str">
        <f t="shared" si="1"/>
        <v xml:space="preserve">Q2 (F) </v>
      </c>
      <c r="T7" s="56" t="str">
        <f t="shared" si="1"/>
        <v xml:space="preserve">Q3 (F) </v>
      </c>
      <c r="U7" s="56" t="str">
        <f t="shared" si="1"/>
        <v xml:space="preserve">Q4 (F) </v>
      </c>
    </row>
    <row r="8" spans="1:21" hidden="1" outlineLevel="2">
      <c r="B8" s="3" t="s">
        <v>144</v>
      </c>
      <c r="J8" s="51">
        <f t="shared" ref="J8:U8" si="2">IF(J12=1,TS_Start_Date,I9+1)</f>
        <v>40179</v>
      </c>
      <c r="K8" s="51">
        <f t="shared" si="2"/>
        <v>40269</v>
      </c>
      <c r="L8" s="51">
        <f t="shared" si="2"/>
        <v>40360</v>
      </c>
      <c r="M8" s="51">
        <f t="shared" si="2"/>
        <v>40452</v>
      </c>
      <c r="N8" s="51">
        <f t="shared" si="2"/>
        <v>40544</v>
      </c>
      <c r="O8" s="51">
        <f t="shared" si="2"/>
        <v>40634</v>
      </c>
      <c r="P8" s="51">
        <f t="shared" si="2"/>
        <v>40725</v>
      </c>
      <c r="Q8" s="51">
        <f t="shared" si="2"/>
        <v>40817</v>
      </c>
      <c r="R8" s="51">
        <f t="shared" si="2"/>
        <v>40909</v>
      </c>
      <c r="S8" s="51">
        <f t="shared" si="2"/>
        <v>41000</v>
      </c>
      <c r="T8" s="51">
        <f t="shared" si="2"/>
        <v>41091</v>
      </c>
      <c r="U8" s="51">
        <f t="shared" si="2"/>
        <v>41183</v>
      </c>
    </row>
    <row r="9" spans="1:21" hidden="1" outlineLevel="2">
      <c r="B9" s="3" t="s">
        <v>145</v>
      </c>
      <c r="J9" s="51">
        <f t="shared" ref="J9:U9" si="3">IF(J12=1,TS_Per_1_End_Date,
IF(TS_Mth_End,EOMONTH(EDATE(TS_Per_1_FY_Start_Date,(TS_Per_1_Number+J12-1)*TS_Mths_In_Per-1),0),
EDATE(TS_Per_1_FY_Start_Date,(TS_Per_1_Number+J12-1)*TS_Mths_In_Per)-1))</f>
        <v>40268</v>
      </c>
      <c r="K9" s="51">
        <f t="shared" si="3"/>
        <v>40359</v>
      </c>
      <c r="L9" s="51">
        <f t="shared" si="3"/>
        <v>40451</v>
      </c>
      <c r="M9" s="51">
        <f t="shared" si="3"/>
        <v>40543</v>
      </c>
      <c r="N9" s="51">
        <f t="shared" si="3"/>
        <v>40633</v>
      </c>
      <c r="O9" s="51">
        <f t="shared" si="3"/>
        <v>40724</v>
      </c>
      <c r="P9" s="51">
        <f t="shared" si="3"/>
        <v>40816</v>
      </c>
      <c r="Q9" s="51">
        <f t="shared" si="3"/>
        <v>40908</v>
      </c>
      <c r="R9" s="51">
        <f t="shared" si="3"/>
        <v>40999</v>
      </c>
      <c r="S9" s="51">
        <f t="shared" si="3"/>
        <v>41090</v>
      </c>
      <c r="T9" s="51">
        <f t="shared" si="3"/>
        <v>41182</v>
      </c>
      <c r="U9" s="51">
        <f t="shared" si="3"/>
        <v>41274</v>
      </c>
    </row>
    <row r="10" spans="1:21" hidden="1" outlineLevel="2">
      <c r="B10" s="3" t="s">
        <v>146</v>
      </c>
      <c r="J10" s="52">
        <f t="shared" ref="J10:U10" si="4">YEAR(TS_Per_1_FY_End_Date)+INT((TS_Per_1_Number+J12-2)/TS_Pers_In_Yr)</f>
        <v>2010</v>
      </c>
      <c r="K10" s="52">
        <f t="shared" si="4"/>
        <v>2010</v>
      </c>
      <c r="L10" s="52">
        <f t="shared" si="4"/>
        <v>2010</v>
      </c>
      <c r="M10" s="52">
        <f t="shared" si="4"/>
        <v>2010</v>
      </c>
      <c r="N10" s="52">
        <f t="shared" si="4"/>
        <v>2011</v>
      </c>
      <c r="O10" s="52">
        <f t="shared" si="4"/>
        <v>2011</v>
      </c>
      <c r="P10" s="52">
        <f t="shared" si="4"/>
        <v>2011</v>
      </c>
      <c r="Q10" s="52">
        <f t="shared" si="4"/>
        <v>2011</v>
      </c>
      <c r="R10" s="52">
        <f t="shared" si="4"/>
        <v>2012</v>
      </c>
      <c r="S10" s="52">
        <f t="shared" si="4"/>
        <v>2012</v>
      </c>
      <c r="T10" s="52">
        <f t="shared" si="4"/>
        <v>2012</v>
      </c>
      <c r="U10" s="52">
        <f t="shared" si="4"/>
        <v>2012</v>
      </c>
    </row>
    <row r="11" spans="1:21" hidden="1" outlineLevel="2">
      <c r="B11" s="3" t="s">
        <v>147</v>
      </c>
      <c r="J11" s="53" t="str">
        <f t="shared" ref="J11:U11" si="5">IF(TS_Pers_In_Yr=1,Yr_Name,TS_Per_Type_Prefix&amp;IF(MOD(TS_Per_1_Number+J12-1,TS_Pers_In_Yr)=0,TS_Pers_In_Yr,MOD(TS_Per_1_Number+J12-1,TS_Pers_In_Yr)))&amp;" "</f>
        <v xml:space="preserve">Q1 </v>
      </c>
      <c r="K11" s="53" t="str">
        <f t="shared" si="5"/>
        <v xml:space="preserve">Q2 </v>
      </c>
      <c r="L11" s="53" t="str">
        <f t="shared" si="5"/>
        <v xml:space="preserve">Q3 </v>
      </c>
      <c r="M11" s="53" t="str">
        <f t="shared" si="5"/>
        <v xml:space="preserve">Q4 </v>
      </c>
      <c r="N11" s="53" t="str">
        <f t="shared" si="5"/>
        <v xml:space="preserve">Q1 </v>
      </c>
      <c r="O11" s="53" t="str">
        <f t="shared" si="5"/>
        <v xml:space="preserve">Q2 </v>
      </c>
      <c r="P11" s="53" t="str">
        <f t="shared" si="5"/>
        <v xml:space="preserve">Q3 </v>
      </c>
      <c r="Q11" s="53" t="str">
        <f t="shared" si="5"/>
        <v xml:space="preserve">Q4 </v>
      </c>
      <c r="R11" s="53" t="str">
        <f t="shared" si="5"/>
        <v xml:space="preserve">Q1 </v>
      </c>
      <c r="S11" s="53" t="str">
        <f t="shared" si="5"/>
        <v xml:space="preserve">Q2 </v>
      </c>
      <c r="T11" s="53" t="str">
        <f t="shared" si="5"/>
        <v xml:space="preserve">Q3 </v>
      </c>
      <c r="U11" s="53" t="str">
        <f t="shared" si="5"/>
        <v xml:space="preserve">Q4 </v>
      </c>
    </row>
    <row r="12" spans="1:21" hidden="1" outlineLevel="2">
      <c r="B12" s="3" t="s">
        <v>148</v>
      </c>
      <c r="J12" s="54">
        <f>COLUMN(J12)-COLUMN($J12)+1</f>
        <v>1</v>
      </c>
      <c r="K12" s="54">
        <f t="shared" ref="K12:U12" si="6">COLUMN(K12)-COLUMN($J12)+1</f>
        <v>2</v>
      </c>
      <c r="L12" s="54">
        <f t="shared" si="6"/>
        <v>3</v>
      </c>
      <c r="M12" s="54">
        <f t="shared" si="6"/>
        <v>4</v>
      </c>
      <c r="N12" s="54">
        <f t="shared" si="6"/>
        <v>5</v>
      </c>
      <c r="O12" s="54">
        <f t="shared" si="6"/>
        <v>6</v>
      </c>
      <c r="P12" s="54">
        <f t="shared" si="6"/>
        <v>7</v>
      </c>
      <c r="Q12" s="54">
        <f t="shared" si="6"/>
        <v>8</v>
      </c>
      <c r="R12" s="54">
        <f t="shared" si="6"/>
        <v>9</v>
      </c>
      <c r="S12" s="54">
        <f t="shared" si="6"/>
        <v>10</v>
      </c>
      <c r="T12" s="54">
        <f t="shared" si="6"/>
        <v>11</v>
      </c>
      <c r="U12" s="54">
        <f t="shared" si="6"/>
        <v>12</v>
      </c>
    </row>
    <row r="13" spans="1:21" hidden="1" outlineLevel="2">
      <c r="B13" s="57" t="s">
        <v>149</v>
      </c>
      <c r="C13" s="30"/>
      <c r="D13" s="30"/>
      <c r="E13" s="30"/>
      <c r="F13" s="30"/>
      <c r="G13" s="30"/>
      <c r="H13" s="30"/>
      <c r="I13" s="30"/>
      <c r="J13" s="58" t="str">
        <f>J10&amp;"-"&amp;J11</f>
        <v xml:space="preserve">2010-Q1 </v>
      </c>
      <c r="K13" s="58" t="str">
        <f t="shared" ref="K13:U13" si="7">K10&amp;"-"&amp;K11</f>
        <v xml:space="preserve">2010-Q2 </v>
      </c>
      <c r="L13" s="58" t="str">
        <f t="shared" si="7"/>
        <v xml:space="preserve">2010-Q3 </v>
      </c>
      <c r="M13" s="58" t="str">
        <f t="shared" si="7"/>
        <v xml:space="preserve">2010-Q4 </v>
      </c>
      <c r="N13" s="58" t="str">
        <f t="shared" si="7"/>
        <v xml:space="preserve">2011-Q1 </v>
      </c>
      <c r="O13" s="58" t="str">
        <f t="shared" si="7"/>
        <v xml:space="preserve">2011-Q2 </v>
      </c>
      <c r="P13" s="58" t="str">
        <f t="shared" si="7"/>
        <v xml:space="preserve">2011-Q3 </v>
      </c>
      <c r="Q13" s="58" t="str">
        <f t="shared" si="7"/>
        <v xml:space="preserve">2011-Q4 </v>
      </c>
      <c r="R13" s="58" t="str">
        <f t="shared" si="7"/>
        <v xml:space="preserve">2012-Q1 </v>
      </c>
      <c r="S13" s="58" t="str">
        <f t="shared" si="7"/>
        <v xml:space="preserve">2012-Q2 </v>
      </c>
      <c r="T13" s="58" t="str">
        <f t="shared" si="7"/>
        <v xml:space="preserve">2012-Q3 </v>
      </c>
      <c r="U13" s="58" t="str">
        <f t="shared" si="7"/>
        <v xml:space="preserve">2012-Q4 </v>
      </c>
    </row>
    <row r="14" spans="1:21" collapsed="1"/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151</vt:i4>
      </vt:variant>
    </vt:vector>
  </HeadingPairs>
  <TitlesOfParts>
    <vt:vector size="165" baseType="lpstr">
      <vt:lpstr>Cover</vt:lpstr>
      <vt:lpstr>Contents</vt:lpstr>
      <vt:lpstr>Assumptions_SC</vt:lpstr>
      <vt:lpstr>TS_BA</vt:lpstr>
      <vt:lpstr>Sheet1_TA</vt:lpstr>
      <vt:lpstr>Quarterly_TA</vt:lpstr>
      <vt:lpstr>Semi_Annual_TA</vt:lpstr>
      <vt:lpstr>Outputs_SC</vt:lpstr>
      <vt:lpstr>Sheet1_TO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CB_TS_2_Show_Hist_Fcast_Pers</vt:lpstr>
      <vt:lpstr>CB_TS_Show_Hist_Fcast_Pers</vt:lpstr>
      <vt:lpstr>Currency</vt:lpstr>
      <vt:lpstr>DD_TS_2_Data_Term_Basis</vt:lpstr>
      <vt:lpstr>DD_TS_2_Denom</vt:lpstr>
      <vt:lpstr>DD_TS_2_Fin_YE_Day</vt:lpstr>
      <vt:lpstr>DD_TS_2_Fin_YE_Mth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Outputs_SC!Print_Area</vt:lpstr>
      <vt:lpstr>Quarterly_TA!Print_Area</vt:lpstr>
      <vt:lpstr>Semi_Annual_TA!Print_Area</vt:lpstr>
      <vt:lpstr>Sheet1_TA!Print_Area</vt:lpstr>
      <vt:lpstr>Sheet1_TO!Print_Area</vt:lpstr>
      <vt:lpstr>TS_BA!Print_Area</vt:lpstr>
      <vt:lpstr>TS_LU!Print_Area</vt:lpstr>
      <vt:lpstr>Checks_BO!Print_Titles</vt:lpstr>
      <vt:lpstr>Contents!Print_Titles</vt:lpstr>
      <vt:lpstr>Quarterly_TA!Print_Titles</vt:lpstr>
      <vt:lpstr>Semi_Annual_TA!Print_Titles</vt:lpstr>
      <vt:lpstr>Sheet1_TA!Print_Titles</vt:lpstr>
      <vt:lpstr>Sheet1_TO!Print_Titles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TS_2_Actual_Per_Title</vt:lpstr>
      <vt:lpstr>TS_2_Actual_Pers</vt:lpstr>
      <vt:lpstr>TS_2_Budget_Per_Title</vt:lpstr>
      <vt:lpstr>TS_2_Budget_Pers</vt:lpstr>
      <vt:lpstr>TS_2_Data_End_Date</vt:lpstr>
      <vt:lpstr>TS_2_Data_Final_Stub</vt:lpstr>
      <vt:lpstr>TS_2_Data_Full_Pers</vt:lpstr>
      <vt:lpstr>TS_2_Data_Pers_Ass</vt:lpstr>
      <vt:lpstr>TS_2_Data_Total_Pers</vt:lpstr>
      <vt:lpstr>TS_2_Denom_Label</vt:lpstr>
      <vt:lpstr>TS_2_Fcast_Per_Title</vt:lpstr>
      <vt:lpstr>TS_2_Mth_End</vt:lpstr>
      <vt:lpstr>TS_2_Mths_In_Per</vt:lpstr>
      <vt:lpstr>TS_2_Per_1_End_Date</vt:lpstr>
      <vt:lpstr>TS_2_Per_1_FY_End_Date</vt:lpstr>
      <vt:lpstr>TS_2_Per_1_FY_Start_Date</vt:lpstr>
      <vt:lpstr>TS_2_Per_1_Number</vt:lpstr>
      <vt:lpstr>TS_2_Per_1_Start_Date</vt:lpstr>
      <vt:lpstr>TS_2_Per_Type_Name</vt:lpstr>
      <vt:lpstr>TS_2_Per_Type_Prefix</vt:lpstr>
      <vt:lpstr>TS_2_Periodicity</vt:lpstr>
      <vt:lpstr>TS_2_Pers_In_Yr</vt:lpstr>
      <vt:lpstr>TS_2_Proj_Per_1_End_Date</vt:lpstr>
      <vt:lpstr>TS_2_Proj_Per_1_FY_End_Date</vt:lpstr>
      <vt:lpstr>TS_2_Proj_Per_1_FY_Start_Date</vt:lpstr>
      <vt:lpstr>TS_2_Proj_Per_1_Number</vt:lpstr>
      <vt:lpstr>TS_2_Proj_Per_1_Start_Date</vt:lpstr>
      <vt:lpstr>TS_2_Proj_Start_Date</vt:lpstr>
      <vt:lpstr>TS_2_Proj_Start_Date_Ass</vt:lpstr>
      <vt:lpstr>TS_2_Start_Date</vt:lpstr>
      <vt:lpstr>TS_2_Std_Pers</vt:lpstr>
      <vt:lpstr>TS_2_Title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dcterms:created xsi:type="dcterms:W3CDTF">2010-08-30T06:22:42Z</dcterms:created>
  <dcterms:modified xsi:type="dcterms:W3CDTF">2010-11-30T01:16:04Z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