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75" windowWidth="28575" windowHeight="13260"/>
  </bookViews>
  <sheets>
    <sheet name="Cover" sheetId="4" r:id="rId1"/>
    <sheet name="Contents" sheetId="5" r:id="rId2"/>
    <sheet name="Assumptions_SC" sheetId="6" r:id="rId3"/>
    <sheet name="TS_BA" sheetId="19" r:id="rId4"/>
    <sheet name="Data_Ass_SSC" sheetId="16" r:id="rId5"/>
    <sheet name="Data_TA" sheetId="20" r:id="rId6"/>
    <sheet name="Proj_Ass_SSC" sheetId="17" r:id="rId7"/>
    <sheet name="Projections_TA" sheetId="21" r:id="rId8"/>
    <sheet name="Appendices_SC" sheetId="11" r:id="rId9"/>
    <sheet name="Lookup_Tables_SSC" sheetId="12" r:id="rId10"/>
    <sheet name="TS_LU" sheetId="18" r:id="rId11"/>
    <sheet name="Checks_SSC" sheetId="14" r:id="rId12"/>
    <sheet name="Checks_BO" sheetId="15" r:id="rId13"/>
  </sheets>
  <definedNames>
    <definedName name="Alt_Chks_Msg">Checks_BO!$I$46</definedName>
    <definedName name="Alt_Chks_Ttl_Areas">Checks_BO!$M$52</definedName>
    <definedName name="Annual">TS_LU!$D$77</definedName>
    <definedName name="BA_Alt_Chks" hidden="1">Checks_BO!$37:$52</definedName>
    <definedName name="BA_Err_Chks" hidden="1">Checks_BO!$5:$20</definedName>
    <definedName name="BA_LU" hidden="1">TS_LU!$5:$105</definedName>
    <definedName name="BA_Sens_Chks" hidden="1">Checks_BO!$21:$36</definedName>
    <definedName name="BA_TS_Ass" hidden="1">TS_BA!$5:$65</definedName>
    <definedName name="Billion">TS_LU!$D$105</definedName>
    <definedName name="Billions">TS_LU!$D$63</definedName>
    <definedName name="CA_Alt_Chks">Checks_BO!$K$51</definedName>
    <definedName name="CA_Alt_Chks_Area_Names">Checks_BO!$D$51</definedName>
    <definedName name="CA_Alt_Chks_Flags">Checks_BO!$M$51</definedName>
    <definedName name="CA_Alt_Chks_Inc">Checks_BO!$L$51</definedName>
    <definedName name="CA_Err_Chks">Checks_BO!$K$19</definedName>
    <definedName name="CA_Err_Chks_Area_Names">Checks_BO!$D$19</definedName>
    <definedName name="CA_Err_Chks_Flags">Checks_BO!$M$19</definedName>
    <definedName name="CA_Err_Chks_Inc">Checks_BO!$L$19</definedName>
    <definedName name="CA_Sens_Chks">Checks_BO!$K$35</definedName>
    <definedName name="CA_Sens_Chks_Area_Names">Checks_BO!$D$35</definedName>
    <definedName name="CA_Sens_Chks_Flags">Checks_BO!$M$35</definedName>
    <definedName name="CA_Sens_Chks_Inc">Checks_BO!$L$35</definedName>
    <definedName name="CB_Alt_Chks_Show_Msg">Checks_BO!$C$41</definedName>
    <definedName name="CB_Err_Chks_Show_Msg">Checks_BO!$C$9</definedName>
    <definedName name="CB_Sens_Chks_Show_Msg">Checks_BO!$C$25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s_Msg">Checks_BO!$I$14</definedName>
    <definedName name="Err_Chks_Ttl_Areas">Checks_BO!$M$20</definedName>
    <definedName name="Half_Yr_Name">TS_LU!$D$86</definedName>
    <definedName name="Halves_In_Yr">TS_LU!$D$94</definedName>
    <definedName name="HL_Alt_Chk">Checks_BO!$B$39</definedName>
    <definedName name="HL_Err_Chk">Checks_BO!$B$7</definedName>
    <definedName name="HL_Home">Contents!$B$1</definedName>
    <definedName name="HL_Sens_Chk">Checks_BO!$B$23</definedName>
    <definedName name="HL_Sheet_Main" hidden="1">Cover!$A$1</definedName>
    <definedName name="HL_Sheet_Main_10" hidden="1">Data_TA!$A$1</definedName>
    <definedName name="HL_Sheet_Main_11" hidden="1">Checks_SSC!$A$1</definedName>
    <definedName name="HL_Sheet_Main_12" hidden="1">Checks_BO!$A$1</definedName>
    <definedName name="HL_Sheet_Main_13" hidden="1">Projections_TA!$A$1</definedName>
    <definedName name="HL_Sheet_Main_2" hidden="1">Contents!$A$1</definedName>
    <definedName name="HL_Sheet_Main_3" hidden="1">Assumptions_SC!$A$1</definedName>
    <definedName name="HL_Sheet_Main_4" hidden="1">Data_Ass_SSC!$A$1</definedName>
    <definedName name="HL_Sheet_Main_5" hidden="1">Proj_Ass_SSC!$A$1</definedName>
    <definedName name="HL_Sheet_Main_6" hidden="1">TS_LU!$A$1</definedName>
    <definedName name="HL_Sheet_Main_7" hidden="1">TS_BA!$A$1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Checks_BO!$B$23</definedName>
    <definedName name="HL_TOC_5" hidden="1">Checks_BO!$B$39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8">Appendices_SC!$B$1:$N$30</definedName>
    <definedName name="_xlnm.Print_Area" localSheetId="2">Assumptions_SC!$B$1:$N$30</definedName>
    <definedName name="_xlnm.Print_Area" localSheetId="12">Checks_BO!$B$1:$M$52</definedName>
    <definedName name="_xlnm.Print_Area" localSheetId="11">Checks_SSC!$B$1:$N$30</definedName>
    <definedName name="_xlnm.Print_Area" localSheetId="1">Contents!$B$1:$Q$21</definedName>
    <definedName name="_xlnm.Print_Area" localSheetId="0">Cover!$B$1:$N$30</definedName>
    <definedName name="_xlnm.Print_Area" localSheetId="4">Data_Ass_SSC!$B$1:$N$30</definedName>
    <definedName name="_xlnm.Print_Area" localSheetId="5">Data_TA!$B$1:$Q$40</definedName>
    <definedName name="_xlnm.Print_Area" localSheetId="9">Lookup_Tables_SSC!$B$1:$N$30</definedName>
    <definedName name="_xlnm.Print_Area" localSheetId="6">Proj_Ass_SSC!$B$1:$N$30</definedName>
    <definedName name="_xlnm.Print_Area" localSheetId="7">Projections_TA!$B$1:$Q$40</definedName>
    <definedName name="_xlnm.Print_Area" localSheetId="3">TS_BA!$B$1:$N$66</definedName>
    <definedName name="_xlnm.Print_Area" localSheetId="10">TS_LU!$B$1:$G$105</definedName>
    <definedName name="_xlnm.Print_Titles" localSheetId="12">Checks_BO!$1:$6</definedName>
    <definedName name="_xlnm.Print_Titles" localSheetId="1">Contents!$1:$7</definedName>
    <definedName name="_xlnm.Print_Titles" localSheetId="5">Data_TA!$1:$15</definedName>
    <definedName name="_xlnm.Print_Titles" localSheetId="7">Projections_TA!$1:$15</definedName>
    <definedName name="_xlnm.Print_Titles" localSheetId="3">TS_BA!$1:$6</definedName>
    <definedName name="_xlnm.Print_Titles" localSheetId="10">TS_LU!$1:$6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Semi_Annual">TS_LU!$D$78</definedName>
    <definedName name="Sens_Chks_Msg">Checks_BO!$I$30</definedName>
    <definedName name="Sens_Chks_Ttl_Areas">Checks_BO!$M$36</definedName>
    <definedName name="TBXBST" localSheetId="8" hidden="1">"|B|SC|B|"</definedName>
    <definedName name="TBXBST" localSheetId="2" hidden="1">"|B|SC|B|"</definedName>
    <definedName name="TBXBST" localSheetId="12" hidden="1">"|B|BO|B|"</definedName>
    <definedName name="TBXBST" localSheetId="11" hidden="1">"|B|SSC|B|"</definedName>
    <definedName name="TBXBST" localSheetId="1" hidden="1">"|B|Contents|B|"</definedName>
    <definedName name="TBXBST" localSheetId="0" hidden="1">"|B|Cover|B|"</definedName>
    <definedName name="TBXBST" localSheetId="4" hidden="1">"|B|SSC|B|"</definedName>
    <definedName name="TBXBST" localSheetId="5" hidden="1">"|B|TA|B||T|Data|T||N|1|N||FTSCN|10|FTSCN||TSP|8|TSP|"</definedName>
    <definedName name="TBXBST" localSheetId="9" hidden="1">"|B|SSC|B|"</definedName>
    <definedName name="TBXBST" localSheetId="6" hidden="1">"|B|SSC|B|"</definedName>
    <definedName name="TBXBST" localSheetId="7" hidden="1">"|B|TA|B||T|Proj|T||N|1|N||FTSCN|10|FTSCN||TSP|8|TSP|"</definedName>
    <definedName name="TBXBST" localSheetId="3" hidden="1">"|B|BA|B|"</definedName>
    <definedName name="TBXBST" localSheetId="10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Checks_BO!$B$23</definedName>
    <definedName name="TOC_Hdg_5" hidden="1">Checks_BO!$B$39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1" i="5"/>
  <c r="I20"/>
  <c r="I19"/>
  <c r="H18"/>
  <c r="F17"/>
  <c r="H16"/>
  <c r="F15"/>
  <c r="D14"/>
  <c r="H13"/>
  <c r="F12"/>
  <c r="H11"/>
  <c r="F10"/>
  <c r="H9"/>
  <c r="D8"/>
  <c r="J27" i="19" l="1"/>
  <c r="J18"/>
  <c r="J12"/>
  <c r="J21" s="1"/>
  <c r="J22" s="1"/>
  <c r="D13" i="18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5" i="15"/>
  <c r="M52"/>
  <c r="I45" s="1"/>
  <c r="D29"/>
  <c r="M36"/>
  <c r="I29" s="1"/>
  <c r="D13"/>
  <c r="M20"/>
  <c r="I13" s="1"/>
  <c r="J16" i="19" l="1"/>
  <c r="J20"/>
  <c r="J19" s="1"/>
  <c r="J23" s="1"/>
  <c r="J17"/>
  <c r="I14" i="15"/>
  <c r="I30"/>
  <c r="I46"/>
  <c r="C10" i="4" l="1"/>
  <c r="J25" i="19"/>
  <c r="J24"/>
  <c r="J53"/>
  <c r="B2" i="21" l="1"/>
  <c r="B2" i="19"/>
  <c r="B2" i="18"/>
  <c r="B2" i="20"/>
  <c r="J46" i="19"/>
  <c r="J55"/>
  <c r="J54" s="1"/>
  <c r="J56" s="1"/>
  <c r="C11" i="17"/>
  <c r="C11" i="16"/>
  <c r="C11" i="14"/>
  <c r="C11" i="6"/>
  <c r="C11" i="11"/>
  <c r="B2" i="5"/>
  <c r="C11" i="12"/>
  <c r="B2" i="15"/>
  <c r="J57" i="19" l="1"/>
  <c r="J58"/>
  <c r="J47"/>
  <c r="J48" l="1"/>
  <c r="J12" i="20"/>
  <c r="J49" i="19"/>
  <c r="P12" i="21" l="1"/>
  <c r="N12"/>
  <c r="L12"/>
  <c r="J12"/>
  <c r="Q12"/>
  <c r="O12"/>
  <c r="M12"/>
  <c r="K12"/>
  <c r="B6"/>
  <c r="B7"/>
  <c r="B6" i="20"/>
  <c r="B7"/>
  <c r="J8"/>
  <c r="J10"/>
  <c r="J7" s="1"/>
  <c r="J6"/>
  <c r="J11"/>
  <c r="J9"/>
  <c r="K12" s="1"/>
  <c r="K8" l="1"/>
  <c r="K11"/>
  <c r="K10"/>
  <c r="K7" s="1"/>
  <c r="K6"/>
  <c r="K9"/>
  <c r="L12" s="1"/>
  <c r="M11" i="21"/>
  <c r="M10"/>
  <c r="M7" s="1"/>
  <c r="M6"/>
  <c r="M9"/>
  <c r="Q11"/>
  <c r="Q10"/>
  <c r="Q7" s="1"/>
  <c r="Q6"/>
  <c r="Q9"/>
  <c r="L8"/>
  <c r="L10"/>
  <c r="L13" s="1"/>
  <c r="L6"/>
  <c r="L7"/>
  <c r="L11"/>
  <c r="L9"/>
  <c r="M8" s="1"/>
  <c r="P11"/>
  <c r="P10"/>
  <c r="P7" s="1"/>
  <c r="P6"/>
  <c r="P9"/>
  <c r="Q8" s="1"/>
  <c r="J13" i="20"/>
  <c r="K13" i="21"/>
  <c r="K10"/>
  <c r="K9"/>
  <c r="K6"/>
  <c r="K11"/>
  <c r="K8"/>
  <c r="K7"/>
  <c r="O10"/>
  <c r="O9"/>
  <c r="P8" s="1"/>
  <c r="O6"/>
  <c r="O11"/>
  <c r="O7"/>
  <c r="J10"/>
  <c r="J8"/>
  <c r="J6"/>
  <c r="J13"/>
  <c r="J11"/>
  <c r="J9"/>
  <c r="J7"/>
  <c r="N11"/>
  <c r="N8"/>
  <c r="N10"/>
  <c r="N6"/>
  <c r="N9"/>
  <c r="O8" s="1"/>
  <c r="N13"/>
  <c r="N7"/>
  <c r="O13" l="1"/>
  <c r="Q13"/>
  <c r="P13"/>
  <c r="M13"/>
  <c r="L8" i="20"/>
  <c r="L9" s="1"/>
  <c r="M12" s="1"/>
  <c r="L11"/>
  <c r="L10"/>
  <c r="L13" s="1"/>
  <c r="L6"/>
  <c r="K13"/>
  <c r="L7" l="1"/>
  <c r="M8"/>
  <c r="M11"/>
  <c r="M10"/>
  <c r="M6"/>
  <c r="M9"/>
  <c r="N12" s="1"/>
  <c r="M13" l="1"/>
  <c r="M7"/>
  <c r="N11"/>
  <c r="N8"/>
  <c r="N9" s="1"/>
  <c r="O12" s="1"/>
  <c r="N10"/>
  <c r="N13" s="1"/>
  <c r="N6"/>
  <c r="N7" l="1"/>
  <c r="O8"/>
  <c r="O13"/>
  <c r="O11"/>
  <c r="O7"/>
  <c r="O10"/>
  <c r="O6"/>
  <c r="P12"/>
  <c r="O9"/>
  <c r="P11" l="1"/>
  <c r="P8"/>
  <c r="Q12"/>
  <c r="P9"/>
  <c r="P10"/>
  <c r="P6"/>
  <c r="P13"/>
  <c r="P7"/>
  <c r="Q10" l="1"/>
  <c r="Q6"/>
  <c r="Q7"/>
  <c r="Q8"/>
  <c r="Q13"/>
  <c r="Q9"/>
  <c r="Q11"/>
</calcChain>
</file>

<file path=xl/comments1.xml><?xml version="1.0" encoding="utf-8"?>
<comments xmlns="http://schemas.openxmlformats.org/spreadsheetml/2006/main">
  <authors>
    <author>Best Practice Modelling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 xml:space="preserve">Data End Date
</t>
        </r>
        <r>
          <rPr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Total Data Periods
</t>
        </r>
        <r>
          <rPr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 xml:space="preserve">Full Data Periods
</t>
        </r>
        <r>
          <rPr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 xml:space="preserve">Final Data Period Is Stub
</t>
        </r>
        <r>
          <rPr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sharedStrings.xml><?xml version="1.0" encoding="utf-8"?>
<sst xmlns="http://schemas.openxmlformats.org/spreadsheetml/2006/main" count="285" uniqueCount="170">
  <si>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</si>
  <si>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</si>
  <si>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</si>
  <si>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</si>
  <si>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</si>
  <si>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</si>
  <si>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</si>
  <si>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</si>
  <si>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</si>
  <si>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</si>
  <si>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</si>
  <si>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</si>
  <si>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</si>
  <si>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</si>
  <si>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</si>
  <si>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</si>
  <si>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</si>
  <si>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</si>
  <si>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</si>
  <si>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Checks</t>
  </si>
  <si>
    <t>-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</si>
  <si>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</si>
  <si>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</si>
  <si>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</si>
  <si>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</si>
  <si>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</si>
  <si>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</si>
  <si>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</si>
  <si>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</si>
  <si>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</si>
  <si>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</si>
  <si>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</si>
  <si>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</si>
  <si>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</si>
  <si>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</si>
  <si>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</si>
  <si>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Section 1.</t>
  </si>
  <si>
    <t>a.</t>
  </si>
  <si>
    <t>Section 2.</t>
  </si>
  <si>
    <t>x</t>
  </si>
  <si>
    <t>h</t>
  </si>
  <si>
    <t>O</t>
  </si>
  <si>
    <t>Contains data time series assumptions.</t>
  </si>
  <si>
    <t>Contains projections time series assumptions.</t>
  </si>
  <si>
    <t>Data - Assumptions</t>
  </si>
  <si>
    <t>Projections - Assumptions</t>
  </si>
  <si>
    <t>Sub-Section 1.1.</t>
  </si>
  <si>
    <t>1.1.</t>
  </si>
  <si>
    <t>Sub-Section 1.2.</t>
  </si>
  <si>
    <t>1.2.</t>
  </si>
  <si>
    <t>Sub-Section 2.1.</t>
  </si>
  <si>
    <t>2.1.</t>
  </si>
  <si>
    <t>Sub-Section 2.2.</t>
  </si>
  <si>
    <t>2.2.</t>
  </si>
  <si>
    <t>Best Practice Modelling</t>
  </si>
  <si>
    <t>Practical exercise introducing the use of data and projections time series analysis functionalities.</t>
  </si>
  <si>
    <t>Primary Developer:  BPM</t>
  </si>
  <si>
    <t>Names</t>
  </si>
  <si>
    <t>Time Series Lookup Tables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</si>
  <si>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</si>
  <si>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</si>
  <si>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</si>
  <si>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</si>
  <si>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</si>
  <si>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</si>
  <si>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</si>
  <si>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</si>
  <si>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</si>
  <si>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</si>
  <si>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</si>
  <si>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</si>
  <si>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</si>
  <si>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</si>
  <si>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</si>
  <si>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</si>
  <si>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</si>
  <si>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</si>
  <si>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</si>
  <si>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</si>
  <si>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</si>
  <si>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</si>
  <si>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</si>
  <si>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</si>
  <si>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</si>
  <si>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</si>
  <si>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</si>
  <si>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</si>
  <si>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</si>
  <si>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</si>
  <si>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</si>
  <si>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</si>
  <si>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</si>
  <si>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</si>
  <si>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</si>
  <si>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</si>
  <si>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</si>
  <si>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</si>
  <si>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</si>
  <si>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</si>
  <si>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</si>
  <si>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</si>
  <si>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</si>
  <si>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</si>
  <si>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</si>
  <si>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</si>
  <si>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</si>
  <si>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</si>
  <si>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</si>
  <si>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</si>
  <si>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</si>
  <si>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</si>
  <si>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</si>
  <si>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</si>
  <si>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</si>
  <si>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</si>
  <si>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</si>
  <si>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</si>
  <si>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</si>
  <si>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</si>
  <si>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</si>
  <si>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Time Series Assumptions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</si>
  <si>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</si>
  <si>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</si>
  <si>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</si>
  <si>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</si>
  <si>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</si>
  <si>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</si>
  <si>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</si>
  <si>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</si>
  <si>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</si>
  <si>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</si>
  <si>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</si>
  <si>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</si>
  <si>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</si>
  <si>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</si>
  <si>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</si>
  <si>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</si>
  <si>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</si>
  <si>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</si>
  <si>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</si>
  <si>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</si>
  <si>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</si>
  <si>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</si>
  <si>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</si>
  <si>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</si>
  <si>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</si>
  <si>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</si>
  <si>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</si>
  <si>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</si>
  <si>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</si>
  <si>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</si>
  <si>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</si>
  <si>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</si>
  <si>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</si>
  <si>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</si>
  <si>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</si>
  <si>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</si>
  <si>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</si>
  <si>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</si>
  <si>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Primary</t>
  </si>
  <si>
    <t>(A)</t>
  </si>
  <si>
    <t>(B)</t>
  </si>
  <si>
    <t>(F)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</si>
  <si>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</si>
  <si>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</si>
  <si>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</si>
  <si>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</si>
  <si>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</si>
  <si>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</si>
  <si>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r>
      <t xml:space="preserve">Use of this model is subject to the </t>
    </r>
    <r>
      <rPr>
        <u/>
        <sz val="8"/>
        <color indexed="60"/>
        <rFont val="Tahoma"/>
        <family val="2"/>
      </rPr>
      <t>training model terms and conditions</t>
    </r>
    <r>
      <rPr>
        <sz val="8"/>
        <color indexed="60"/>
        <rFont val="Tahoma"/>
        <family val="2"/>
        <scheme val="major"/>
      </rPr>
      <t xml:space="preserve"> on the Best Practice Modelling website.</t>
    </r>
  </si>
</sst>
</file>

<file path=xl/styles.xml><?xml version="1.0" encoding="utf-8"?>
<styleSheet xmlns="http://schemas.openxmlformats.org/spreadsheetml/2006/main">
  <numFmts count="9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</numFmts>
  <fonts count="34">
    <font>
      <sz val="8"/>
      <name val="Tahoma"/>
      <family val="2"/>
      <scheme val="minor"/>
    </font>
    <font>
      <sz val="8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  <scheme val="major"/>
    </font>
    <font>
      <b/>
      <sz val="12"/>
      <name val="Tahoma"/>
      <family val="2"/>
      <scheme val="major"/>
    </font>
    <font>
      <b/>
      <sz val="10"/>
      <name val="Tahoma"/>
      <family val="2"/>
      <scheme val="major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9"/>
      <color indexed="81"/>
      <name val="Tahoma"/>
      <family val="2"/>
    </font>
    <font>
      <u/>
      <sz val="8"/>
      <color indexed="6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</borders>
  <cellStyleXfs count="57">
    <xf numFmtId="0" fontId="0" fillId="0" borderId="0" applyFill="0" applyBorder="0">
      <alignment vertical="center"/>
    </xf>
    <xf numFmtId="0" fontId="2" fillId="0" borderId="0" applyFill="0" applyBorder="0">
      <alignment vertical="center"/>
    </xf>
    <xf numFmtId="0" fontId="3" fillId="0" borderId="0" applyFill="0" applyBorder="0">
      <alignment vertical="center"/>
    </xf>
    <xf numFmtId="0" fontId="4" fillId="0" borderId="0" applyFill="0" applyBorder="0">
      <alignment vertical="center"/>
    </xf>
    <xf numFmtId="0" fontId="5" fillId="0" borderId="0" applyFill="0" applyBorder="0">
      <alignment vertical="center"/>
    </xf>
    <xf numFmtId="0" fontId="6" fillId="0" borderId="0" applyFill="0" applyBorder="0">
      <alignment vertical="center"/>
    </xf>
    <xf numFmtId="0" fontId="7" fillId="0" borderId="0" applyFill="0" applyBorder="0">
      <alignment vertical="center"/>
    </xf>
    <xf numFmtId="0" fontId="8" fillId="0" borderId="0" applyFill="0" applyBorder="0">
      <alignment vertical="center"/>
    </xf>
    <xf numFmtId="0" fontId="8" fillId="0" borderId="0" applyFill="0" applyBorder="0">
      <alignment vertical="center"/>
      <protection locked="0"/>
    </xf>
    <xf numFmtId="0" fontId="9" fillId="0" borderId="1">
      <alignment vertical="center"/>
      <protection locked="0"/>
    </xf>
    <xf numFmtId="164" fontId="9" fillId="0" borderId="1">
      <alignment vertical="center"/>
      <protection locked="0"/>
    </xf>
    <xf numFmtId="165" fontId="9" fillId="0" borderId="1">
      <alignment vertical="center"/>
      <protection locked="0"/>
    </xf>
    <xf numFmtId="166" fontId="9" fillId="0" borderId="1">
      <alignment vertical="center"/>
      <protection locked="0"/>
    </xf>
    <xf numFmtId="167" fontId="9" fillId="0" borderId="1">
      <alignment vertical="center"/>
      <protection locked="0"/>
    </xf>
    <xf numFmtId="168" fontId="9" fillId="0" borderId="1">
      <alignment vertical="center"/>
      <protection locked="0"/>
    </xf>
    <xf numFmtId="169" fontId="9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9" fillId="0" borderId="0" applyFill="0" applyBorder="0">
      <alignment vertical="center"/>
    </xf>
    <xf numFmtId="165" fontId="9" fillId="0" borderId="0" applyFill="0" applyBorder="0">
      <alignment vertical="center"/>
    </xf>
    <xf numFmtId="166" fontId="9" fillId="0" borderId="0" applyFill="0" applyBorder="0">
      <alignment vertical="center"/>
    </xf>
    <xf numFmtId="167" fontId="9" fillId="0" borderId="0" applyFill="0" applyBorder="0">
      <alignment vertical="center"/>
    </xf>
    <xf numFmtId="168" fontId="9" fillId="0" borderId="0" applyFill="0" applyBorder="0">
      <alignment vertical="center"/>
    </xf>
    <xf numFmtId="169" fontId="9" fillId="0" borderId="0" applyFill="0" applyBorder="0">
      <alignment vertical="center"/>
    </xf>
    <xf numFmtId="0" fontId="10" fillId="0" borderId="0" applyFill="0" applyBorder="0">
      <alignment vertical="center"/>
    </xf>
    <xf numFmtId="0" fontId="10" fillId="0" borderId="3" applyFill="0">
      <alignment horizontal="center" vertical="center"/>
    </xf>
    <xf numFmtId="170" fontId="9" fillId="0" borderId="3" applyFill="0">
      <alignment horizontal="center" vertical="center"/>
    </xf>
    <xf numFmtId="0" fontId="9" fillId="0" borderId="3" applyFill="0">
      <alignment horizontal="center" vertical="center"/>
    </xf>
    <xf numFmtId="0" fontId="11" fillId="0" borderId="0" applyFill="0" applyBorder="0">
      <alignment vertical="center"/>
    </xf>
    <xf numFmtId="0" fontId="12" fillId="0" borderId="0" applyFill="0" applyBorder="0">
      <alignment horizontal="center" vertical="center"/>
    </xf>
    <xf numFmtId="0" fontId="12" fillId="0" borderId="0" applyFill="0" applyBorder="0">
      <alignment horizontal="center"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5" fillId="0" borderId="0" applyFill="0" applyBorder="0">
      <alignment vertical="center"/>
    </xf>
    <xf numFmtId="0" fontId="15" fillId="0" borderId="0" applyFill="0" applyBorder="0">
      <alignment vertical="center"/>
    </xf>
    <xf numFmtId="0" fontId="2" fillId="0" borderId="0" applyFill="0" applyBorder="0">
      <alignment vertical="center"/>
    </xf>
    <xf numFmtId="0" fontId="3" fillId="0" borderId="0" applyFill="0" applyBorder="0">
      <alignment vertical="center"/>
    </xf>
    <xf numFmtId="0" fontId="4" fillId="0" borderId="0" applyFill="0" applyBorder="0">
      <alignment vertical="center"/>
    </xf>
    <xf numFmtId="0" fontId="5" fillId="0" borderId="0" applyFill="0" applyBorder="0">
      <alignment vertical="center"/>
    </xf>
    <xf numFmtId="0" fontId="6" fillId="0" borderId="0" applyFill="0" applyBorder="0">
      <alignment vertical="center"/>
    </xf>
    <xf numFmtId="0" fontId="7" fillId="0" borderId="0" applyFill="0" applyBorder="0">
      <alignment vertical="center"/>
    </xf>
    <xf numFmtId="0" fontId="8" fillId="0" borderId="0" applyFill="0" applyBorder="0">
      <alignment vertical="center"/>
    </xf>
    <xf numFmtId="0" fontId="8" fillId="0" borderId="0" applyFill="0" applyBorder="0">
      <alignment vertical="center"/>
      <protection locked="0"/>
    </xf>
    <xf numFmtId="166" fontId="9" fillId="0" borderId="0" applyFill="0" applyBorder="0">
      <alignment vertical="center"/>
    </xf>
    <xf numFmtId="167" fontId="9" fillId="0" borderId="0" applyFill="0" applyBorder="0">
      <alignment vertical="center"/>
    </xf>
    <xf numFmtId="168" fontId="9" fillId="0" borderId="0" applyFill="0" applyBorder="0">
      <alignment vertical="center"/>
    </xf>
    <xf numFmtId="169" fontId="9" fillId="0" borderId="0" applyFill="0" applyBorder="0">
      <alignment vertical="center"/>
    </xf>
    <xf numFmtId="164" fontId="9" fillId="0" borderId="0" applyFill="0" applyBorder="0">
      <alignment vertical="center"/>
    </xf>
    <xf numFmtId="165" fontId="9" fillId="0" borderId="0" applyFill="0" applyBorder="0">
      <alignment vertical="center"/>
    </xf>
    <xf numFmtId="0" fontId="10" fillId="0" borderId="0" applyFill="0" applyBorder="0">
      <alignment vertical="center"/>
    </xf>
    <xf numFmtId="0" fontId="11" fillId="0" borderId="0" applyFill="0" applyBorder="0">
      <alignment vertical="center"/>
    </xf>
    <xf numFmtId="0" fontId="12" fillId="0" borderId="0" applyFill="0" applyBorder="0">
      <alignment horizontal="center" vertical="center"/>
    </xf>
    <xf numFmtId="0" fontId="12" fillId="0" borderId="0" applyFill="0" applyBorder="0">
      <alignment horizontal="center"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5" fillId="0" borderId="0" applyFill="0" applyBorder="0">
      <alignment vertical="center"/>
    </xf>
    <xf numFmtId="0" fontId="15" fillId="0" borderId="0" applyFill="0" applyBorder="0">
      <alignment vertical="center"/>
    </xf>
    <xf numFmtId="0" fontId="9" fillId="0" borderId="0" applyFill="0" applyBorder="0">
      <alignment vertical="center"/>
    </xf>
  </cellStyleXfs>
  <cellXfs count="86">
    <xf numFmtId="0" fontId="0" fillId="0" borderId="0" xfId="0">
      <alignment vertical="center"/>
    </xf>
    <xf numFmtId="0" fontId="16" fillId="0" borderId="0" xfId="1" applyFont="1">
      <alignment vertical="center"/>
    </xf>
    <xf numFmtId="0" fontId="17" fillId="0" borderId="0" xfId="6" applyFont="1" applyAlignment="1">
      <alignment horizontal="left" vertical="center"/>
    </xf>
    <xf numFmtId="0" fontId="18" fillId="0" borderId="0" xfId="7" applyFont="1" applyAlignment="1">
      <alignment horizontal="left" vertical="center"/>
    </xf>
    <xf numFmtId="0" fontId="4" fillId="0" borderId="0" xfId="3" applyFont="1">
      <alignment vertical="center"/>
    </xf>
    <xf numFmtId="0" fontId="12" fillId="0" borderId="0" xfId="28">
      <alignment horizontal="center" vertical="center"/>
    </xf>
    <xf numFmtId="0" fontId="19" fillId="0" borderId="0" xfId="4" applyFont="1" applyAlignment="1">
      <alignment horizontal="left" vertical="center"/>
    </xf>
    <xf numFmtId="0" fontId="12" fillId="0" borderId="0" xfId="28" applyAlignment="1">
      <alignment horizontal="right" vertical="center"/>
    </xf>
    <xf numFmtId="0" fontId="12" fillId="0" borderId="0" xfId="28" applyAlignment="1">
      <alignment horizontal="left" vertical="center"/>
    </xf>
    <xf numFmtId="0" fontId="20" fillId="0" borderId="0" xfId="2" applyFont="1">
      <alignment vertical="center"/>
    </xf>
    <xf numFmtId="0" fontId="21" fillId="0" borderId="0" xfId="5" applyFont="1" applyAlignment="1">
      <alignment horizontal="left" vertical="center"/>
    </xf>
    <xf numFmtId="0" fontId="22" fillId="0" borderId="0" xfId="16" applyFont="1" applyAlignment="1">
      <alignment horizontal="center" vertical="center"/>
      <protection locked="0"/>
    </xf>
    <xf numFmtId="0" fontId="17" fillId="0" borderId="4" xfId="6" applyFont="1" applyBorder="1" applyAlignment="1">
      <alignment horizontal="left" vertical="center"/>
    </xf>
    <xf numFmtId="0" fontId="0" fillId="0" borderId="4" xfId="0" applyBorder="1">
      <alignment vertical="center"/>
    </xf>
    <xf numFmtId="0" fontId="17" fillId="0" borderId="4" xfId="6" applyFont="1" applyBorder="1" applyAlignment="1">
      <alignment horizontal="center" vertical="center"/>
    </xf>
    <xf numFmtId="171" fontId="23" fillId="0" borderId="3" xfId="19" applyNumberFormat="1" applyFont="1" applyBorder="1" applyAlignment="1">
      <alignment horizontal="center" vertical="center"/>
    </xf>
    <xf numFmtId="0" fontId="7" fillId="0" borderId="0" xfId="6" applyFont="1" applyAlignment="1">
      <alignment horizontal="left" vertical="center"/>
    </xf>
    <xf numFmtId="171" fontId="10" fillId="0" borderId="2" xfId="19" applyNumberFormat="1" applyFont="1" applyBorder="1" applyAlignment="1">
      <alignment horizontal="center" vertical="center"/>
    </xf>
    <xf numFmtId="171" fontId="17" fillId="0" borderId="0" xfId="6" applyNumberFormat="1" applyFont="1" applyAlignment="1">
      <alignment horizontal="left" vertical="center"/>
    </xf>
    <xf numFmtId="171" fontId="24" fillId="0" borderId="5" xfId="7" applyNumberFormat="1" applyFont="1" applyBorder="1" applyAlignment="1">
      <alignment horizontal="left" vertical="center"/>
    </xf>
    <xf numFmtId="0" fontId="25" fillId="0" borderId="0" xfId="3" applyFont="1">
      <alignment vertical="center"/>
    </xf>
    <xf numFmtId="0" fontId="12" fillId="0" borderId="0" xfId="28" applyBorder="1">
      <alignment horizontal="center" vertical="center"/>
    </xf>
    <xf numFmtId="0" fontId="19" fillId="0" borderId="0" xfId="4" applyFont="1" applyBorder="1" applyAlignment="1">
      <alignment horizontal="left" vertical="center"/>
    </xf>
    <xf numFmtId="0" fontId="0" fillId="0" borderId="0" xfId="0" applyBorder="1">
      <alignment vertical="center"/>
    </xf>
    <xf numFmtId="0" fontId="15" fillId="0" borderId="0" xfId="33" applyFont="1" applyAlignment="1">
      <alignment horizontal="center" vertical="center"/>
    </xf>
    <xf numFmtId="0" fontId="12" fillId="0" borderId="0" xfId="29" applyAlignment="1">
      <alignment horizontal="left" vertical="center"/>
    </xf>
    <xf numFmtId="0" fontId="12" fillId="0" borderId="0" xfId="29" applyAlignment="1">
      <alignment horizontal="center" vertical="center"/>
    </xf>
    <xf numFmtId="0" fontId="26" fillId="0" borderId="3" xfId="24" applyFont="1" applyAlignment="1">
      <alignment horizontal="center" vertical="center"/>
    </xf>
    <xf numFmtId="0" fontId="27" fillId="0" borderId="3" xfId="26" applyFont="1" applyAlignment="1">
      <alignment horizontal="center" vertical="center"/>
    </xf>
    <xf numFmtId="171" fontId="27" fillId="0" borderId="3" xfId="25" applyNumberFormat="1" applyFont="1" applyAlignment="1">
      <alignment horizontal="center" vertical="center"/>
    </xf>
    <xf numFmtId="171" fontId="9" fillId="0" borderId="3" xfId="25" applyNumberFormat="1" applyFont="1" applyAlignment="1">
      <alignment horizontal="center" vertical="center"/>
    </xf>
    <xf numFmtId="0" fontId="0" fillId="2" borderId="0" xfId="0" applyFill="1">
      <alignment vertical="center"/>
    </xf>
    <xf numFmtId="0" fontId="4" fillId="2" borderId="0" xfId="3" applyFont="1" applyFill="1">
      <alignment vertical="center"/>
    </xf>
    <xf numFmtId="0" fontId="16" fillId="2" borderId="0" xfId="1" applyFont="1" applyFill="1">
      <alignment vertical="center"/>
    </xf>
    <xf numFmtId="0" fontId="12" fillId="2" borderId="0" xfId="28" applyFill="1">
      <alignment horizontal="center" vertical="center"/>
    </xf>
    <xf numFmtId="0" fontId="12" fillId="2" borderId="0" xfId="28" applyFill="1" applyAlignment="1">
      <alignment horizontal="right" vertical="center"/>
    </xf>
    <xf numFmtId="0" fontId="12" fillId="2" borderId="0" xfId="28" applyFill="1" applyAlignment="1">
      <alignment horizontal="left" vertical="center"/>
    </xf>
    <xf numFmtId="0" fontId="12" fillId="2" borderId="0" xfId="29" applyFill="1" applyAlignment="1">
      <alignment horizontal="left" vertical="center"/>
    </xf>
    <xf numFmtId="0" fontId="19" fillId="2" borderId="0" xfId="4" applyFont="1" applyFill="1" applyAlignment="1">
      <alignment horizontal="left" vertical="center"/>
    </xf>
    <xf numFmtId="0" fontId="21" fillId="2" borderId="0" xfId="5" applyFont="1" applyFill="1" applyAlignment="1">
      <alignment horizontal="left" vertical="center"/>
    </xf>
    <xf numFmtId="0" fontId="18" fillId="2" borderId="0" xfId="7" applyFont="1" applyFill="1" applyAlignment="1">
      <alignment horizontal="left" vertical="center"/>
    </xf>
    <xf numFmtId="0" fontId="17" fillId="2" borderId="0" xfId="6" applyFont="1" applyFill="1" applyAlignment="1">
      <alignment horizontal="left" vertical="center"/>
    </xf>
    <xf numFmtId="0" fontId="18" fillId="2" borderId="0" xfId="7" quotePrefix="1" applyFont="1" applyFill="1" applyAlignment="1">
      <alignment horizontal="right" vertical="center"/>
    </xf>
    <xf numFmtId="0" fontId="18" fillId="2" borderId="0" xfId="7" quotePrefix="1" applyFont="1" applyFill="1" applyAlignment="1">
      <alignment horizontal="left" vertical="center"/>
    </xf>
    <xf numFmtId="0" fontId="29" fillId="2" borderId="0" xfId="16" applyFont="1" applyFill="1" applyAlignment="1">
      <alignment horizontal="center" vertical="center"/>
      <protection locked="0"/>
    </xf>
    <xf numFmtId="0" fontId="12" fillId="2" borderId="0" xfId="29" applyFill="1" applyAlignment="1">
      <alignment horizontal="center" vertical="center"/>
    </xf>
    <xf numFmtId="0" fontId="23" fillId="2" borderId="0" xfId="23" applyFont="1" applyFill="1" applyAlignment="1">
      <alignment horizontal="left" vertical="center"/>
    </xf>
    <xf numFmtId="165" fontId="23" fillId="2" borderId="0" xfId="23" applyNumberFormat="1" applyFont="1" applyFill="1" applyAlignment="1">
      <alignment horizontal="right" vertical="center"/>
    </xf>
    <xf numFmtId="165" fontId="9" fillId="2" borderId="0" xfId="18" applyFont="1" applyFill="1" applyAlignment="1">
      <alignment horizontal="right" vertical="center"/>
    </xf>
    <xf numFmtId="164" fontId="31" fillId="2" borderId="0" xfId="17" applyNumberFormat="1" applyFont="1" applyFill="1" applyAlignment="1">
      <alignment horizontal="right" vertical="center"/>
    </xf>
    <xf numFmtId="0" fontId="30" fillId="2" borderId="0" xfId="7" applyFont="1" applyFill="1" applyAlignment="1">
      <alignment horizontal="right" vertical="center"/>
    </xf>
    <xf numFmtId="171" fontId="9" fillId="2" borderId="0" xfId="19" applyNumberFormat="1" applyFont="1" applyFill="1" applyAlignment="1">
      <alignment horizontal="right" vertical="center"/>
    </xf>
    <xf numFmtId="0" fontId="23" fillId="2" borderId="4" xfId="23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23" fillId="2" borderId="4" xfId="23" applyFont="1" applyFill="1" applyBorder="1" applyAlignment="1">
      <alignment horizontal="right" vertical="center"/>
    </xf>
    <xf numFmtId="0" fontId="18" fillId="2" borderId="4" xfId="7" applyFont="1" applyFill="1" applyBorder="1" applyAlignment="1">
      <alignment horizontal="left" vertical="center"/>
    </xf>
    <xf numFmtId="0" fontId="30" fillId="2" borderId="4" xfId="7" applyFont="1" applyFill="1" applyBorder="1" applyAlignment="1">
      <alignment horizontal="right" vertical="center"/>
    </xf>
    <xf numFmtId="0" fontId="11" fillId="0" borderId="0" xfId="27">
      <alignment vertical="center"/>
    </xf>
    <xf numFmtId="0" fontId="18" fillId="0" borderId="0" xfId="7" applyFont="1" applyAlignment="1">
      <alignment horizontal="center" vertical="center"/>
    </xf>
    <xf numFmtId="0" fontId="18" fillId="0" borderId="0" xfId="7" applyFont="1">
      <alignment vertical="center"/>
    </xf>
    <xf numFmtId="0" fontId="8" fillId="0" borderId="0" xfId="7" applyFont="1">
      <alignment vertical="center"/>
    </xf>
    <xf numFmtId="0" fontId="19" fillId="0" borderId="0" xfId="4" applyFont="1" applyBorder="1" applyAlignment="1">
      <alignment horizontal="center" vertical="center"/>
    </xf>
    <xf numFmtId="0" fontId="11" fillId="0" borderId="0" xfId="27">
      <alignment vertical="center"/>
    </xf>
    <xf numFmtId="0" fontId="15" fillId="0" borderId="0" xfId="33">
      <alignment vertical="center"/>
    </xf>
    <xf numFmtId="172" fontId="13" fillId="0" borderId="0" xfId="30" applyNumberFormat="1" applyAlignment="1">
      <alignment horizontal="right" vertical="center"/>
    </xf>
    <xf numFmtId="0" fontId="13" fillId="0" borderId="0" xfId="30">
      <alignment vertical="center"/>
    </xf>
    <xf numFmtId="0" fontId="14" fillId="0" borderId="0" xfId="31" applyAlignment="1">
      <alignment horizontal="right" vertical="center"/>
    </xf>
    <xf numFmtId="0" fontId="14" fillId="0" borderId="0" xfId="31">
      <alignment vertical="center"/>
    </xf>
    <xf numFmtId="0" fontId="15" fillId="0" borderId="0" xfId="32" quotePrefix="1" applyAlignment="1">
      <alignment horizontal="right" vertical="center"/>
    </xf>
    <xf numFmtId="0" fontId="15" fillId="0" borderId="0" xfId="32">
      <alignment vertical="center"/>
    </xf>
    <xf numFmtId="171" fontId="9" fillId="2" borderId="0" xfId="19" applyNumberFormat="1" applyFont="1" applyFill="1" applyAlignment="1">
      <alignment horizontal="center" vertical="center"/>
    </xf>
    <xf numFmtId="165" fontId="9" fillId="2" borderId="0" xfId="18" applyFont="1" applyFill="1" applyAlignment="1">
      <alignment horizontal="center" vertical="center"/>
    </xf>
    <xf numFmtId="171" fontId="31" fillId="2" borderId="0" xfId="19" applyNumberFormat="1" applyFont="1" applyFill="1" applyAlignment="1">
      <alignment horizontal="center" vertical="center"/>
    </xf>
    <xf numFmtId="0" fontId="8" fillId="2" borderId="0" xfId="7" applyFont="1" applyFill="1" applyAlignment="1">
      <alignment horizontal="center" vertical="center"/>
    </xf>
    <xf numFmtId="0" fontId="29" fillId="2" borderId="0" xfId="16" applyFont="1" applyFill="1" applyAlignment="1">
      <alignment horizontal="center" vertical="center"/>
      <protection locked="0"/>
    </xf>
    <xf numFmtId="0" fontId="27" fillId="2" borderId="0" xfId="16" applyFont="1" applyFill="1" applyAlignment="1">
      <alignment horizontal="center" vertical="center"/>
      <protection locked="0"/>
    </xf>
    <xf numFmtId="171" fontId="27" fillId="0" borderId="6" xfId="12" applyNumberFormat="1" applyFont="1" applyBorder="1" applyAlignment="1">
      <alignment horizontal="center" vertical="center"/>
      <protection locked="0"/>
    </xf>
    <xf numFmtId="171" fontId="27" fillId="0" borderId="7" xfId="12" applyNumberFormat="1" applyFont="1" applyBorder="1" applyAlignment="1">
      <alignment horizontal="center" vertical="center"/>
      <protection locked="0"/>
    </xf>
    <xf numFmtId="0" fontId="27" fillId="0" borderId="6" xfId="9" applyFont="1" applyBorder="1" applyAlignment="1">
      <alignment horizontal="center" vertical="center"/>
      <protection locked="0"/>
    </xf>
    <xf numFmtId="0" fontId="27" fillId="0" borderId="7" xfId="9" applyFont="1" applyBorder="1" applyAlignment="1">
      <alignment horizontal="center" vertical="center"/>
      <protection locked="0"/>
    </xf>
    <xf numFmtId="165" fontId="27" fillId="0" borderId="6" xfId="11" applyFont="1" applyBorder="1" applyAlignment="1">
      <alignment horizontal="center" vertical="center"/>
      <protection locked="0"/>
    </xf>
    <xf numFmtId="165" fontId="27" fillId="0" borderId="7" xfId="11" applyFont="1" applyBorder="1" applyAlignment="1">
      <alignment horizontal="center" vertical="center"/>
      <protection locked="0"/>
    </xf>
    <xf numFmtId="0" fontId="11" fillId="2" borderId="0" xfId="27" applyFill="1">
      <alignment vertical="center"/>
    </xf>
    <xf numFmtId="0" fontId="18" fillId="2" borderId="0" xfId="7" applyFont="1" applyFill="1" applyAlignment="1">
      <alignment horizontal="center" vertical="center"/>
    </xf>
    <xf numFmtId="171" fontId="27" fillId="2" borderId="8" xfId="19" applyNumberFormat="1" applyFont="1" applyFill="1" applyBorder="1" applyAlignment="1">
      <alignment horizontal="center" vertical="center"/>
    </xf>
    <xf numFmtId="0" fontId="30" fillId="2" borderId="0" xfId="7" applyFont="1" applyFill="1" applyAlignment="1">
      <alignment horizontal="center" vertical="center"/>
    </xf>
  </cellXfs>
  <cellStyles count="57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14"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practicemodelling.com/training_models_disclaim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M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54</v>
      </c>
    </row>
    <row r="10" spans="3:7" ht="15">
      <c r="C10" s="20" t="str">
        <f>"SMA 10. Time Series - Practical Exercise 2 (Solution)"&amp;Err_Chks_Msg&amp;Sens_Chks_Msg&amp;Alt_Chks_Msg</f>
        <v>SMA 10. Time Series - Practical Exercise 2 (Solution)</v>
      </c>
    </row>
    <row r="11" spans="3:7">
      <c r="C11" s="62" t="s">
        <v>1</v>
      </c>
      <c r="D11" s="62"/>
      <c r="E11" s="62"/>
      <c r="F11" s="62"/>
      <c r="G11" s="62"/>
    </row>
    <row r="19" spans="3:13">
      <c r="C19" s="2" t="s">
        <v>56</v>
      </c>
    </row>
    <row r="21" spans="3:13">
      <c r="C21" s="2" t="s">
        <v>0</v>
      </c>
    </row>
    <row r="22" spans="3:13">
      <c r="C22" s="58" t="s">
        <v>20</v>
      </c>
      <c r="D22" s="3" t="s">
        <v>55</v>
      </c>
    </row>
    <row r="23" spans="3:13">
      <c r="C23" s="58" t="s">
        <v>20</v>
      </c>
      <c r="D23" s="59" t="s">
        <v>169</v>
      </c>
      <c r="E23" s="60"/>
      <c r="F23" s="60"/>
      <c r="G23" s="60"/>
      <c r="H23" s="60"/>
      <c r="I23" s="60"/>
      <c r="J23" s="60"/>
      <c r="K23" s="60"/>
      <c r="L23" s="60"/>
      <c r="M23" s="60"/>
    </row>
    <row r="24" spans="3:13">
      <c r="C24" s="3"/>
    </row>
  </sheetData>
  <mergeCells count="1">
    <mergeCell ref="C11:G11"/>
  </mergeCells>
  <hyperlinks>
    <hyperlink ref="D23:M23" r:id="rId1" tooltip="View the training model usage terms and conditions." display="Use of this model is subject to the training model terms and conditions on the Best Practice Modelling website."/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18</v>
      </c>
    </row>
    <row r="10" spans="3:7" ht="16.5">
      <c r="C10" s="9" t="s">
        <v>50</v>
      </c>
    </row>
    <row r="11" spans="3:7" ht="15">
      <c r="C11" s="4" t="str">
        <f>Model_Name</f>
        <v>SMA 10. Time Series - Practical Exercise 2 (Solution)</v>
      </c>
    </row>
    <row r="12" spans="3:7">
      <c r="C12" s="62" t="s">
        <v>1</v>
      </c>
      <c r="D12" s="62"/>
      <c r="E12" s="62"/>
      <c r="F12" s="62"/>
      <c r="G12" s="62"/>
    </row>
    <row r="13" spans="3:7" ht="12.75">
      <c r="C13" s="7" t="s">
        <v>10</v>
      </c>
      <c r="D13" s="8" t="s">
        <v>11</v>
      </c>
    </row>
    <row r="17" spans="3:3">
      <c r="C17" s="2" t="s">
        <v>14</v>
      </c>
    </row>
    <row r="18" spans="3:3">
      <c r="C18" s="3" t="s">
        <v>15</v>
      </c>
    </row>
    <row r="19" spans="3:3">
      <c r="C19" s="3" t="s">
        <v>16</v>
      </c>
    </row>
    <row r="20" spans="3:3">
      <c r="C20" s="3" t="s">
        <v>17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6" tooltip="Go to Next Sheet" display="HL_Sheet_Main_6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58</v>
      </c>
    </row>
    <row r="2" spans="1:6" ht="15">
      <c r="B2" s="4" t="str">
        <f>Model_Name</f>
        <v>SMA 10. Time Series - Practical Exercise 2 (Solution)</v>
      </c>
    </row>
    <row r="3" spans="1:6">
      <c r="B3" s="62" t="s">
        <v>1</v>
      </c>
      <c r="C3" s="62"/>
      <c r="D3" s="62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58</v>
      </c>
    </row>
    <row r="9" spans="1:6" ht="11.25">
      <c r="C9" s="10" t="s">
        <v>59</v>
      </c>
      <c r="F9" s="10" t="s">
        <v>57</v>
      </c>
    </row>
    <row r="11" spans="1:6">
      <c r="D11" s="27" t="s">
        <v>59</v>
      </c>
      <c r="F11" s="3" t="s">
        <v>60</v>
      </c>
    </row>
    <row r="12" spans="1:6">
      <c r="D12" s="29">
        <v>1</v>
      </c>
    </row>
    <row r="13" spans="1:6">
      <c r="D13" s="30">
        <f t="shared" ref="D13:D42" si="0">D12+1</f>
        <v>2</v>
      </c>
    </row>
    <row r="14" spans="1:6">
      <c r="D14" s="30">
        <f t="shared" si="0"/>
        <v>3</v>
      </c>
    </row>
    <row r="15" spans="1:6">
      <c r="D15" s="30">
        <f t="shared" si="0"/>
        <v>4</v>
      </c>
    </row>
    <row r="16" spans="1:6">
      <c r="D16" s="30">
        <f t="shared" si="0"/>
        <v>5</v>
      </c>
    </row>
    <row r="17" spans="4:4">
      <c r="D17" s="30">
        <f t="shared" si="0"/>
        <v>6</v>
      </c>
    </row>
    <row r="18" spans="4:4">
      <c r="D18" s="30">
        <f t="shared" si="0"/>
        <v>7</v>
      </c>
    </row>
    <row r="19" spans="4:4">
      <c r="D19" s="30">
        <f t="shared" si="0"/>
        <v>8</v>
      </c>
    </row>
    <row r="20" spans="4:4">
      <c r="D20" s="30">
        <f t="shared" si="0"/>
        <v>9</v>
      </c>
    </row>
    <row r="21" spans="4:4">
      <c r="D21" s="30">
        <f t="shared" si="0"/>
        <v>10</v>
      </c>
    </row>
    <row r="22" spans="4:4">
      <c r="D22" s="30">
        <f t="shared" si="0"/>
        <v>11</v>
      </c>
    </row>
    <row r="23" spans="4:4">
      <c r="D23" s="30">
        <f t="shared" si="0"/>
        <v>12</v>
      </c>
    </row>
    <row r="24" spans="4:4">
      <c r="D24" s="30">
        <f t="shared" si="0"/>
        <v>13</v>
      </c>
    </row>
    <row r="25" spans="4:4">
      <c r="D25" s="30">
        <f t="shared" si="0"/>
        <v>14</v>
      </c>
    </row>
    <row r="26" spans="4:4">
      <c r="D26" s="30">
        <f t="shared" si="0"/>
        <v>15</v>
      </c>
    </row>
    <row r="27" spans="4:4">
      <c r="D27" s="30">
        <f t="shared" si="0"/>
        <v>16</v>
      </c>
    </row>
    <row r="28" spans="4:4">
      <c r="D28" s="30">
        <f t="shared" si="0"/>
        <v>17</v>
      </c>
    </row>
    <row r="29" spans="4:4">
      <c r="D29" s="30">
        <f t="shared" si="0"/>
        <v>18</v>
      </c>
    </row>
    <row r="30" spans="4:4">
      <c r="D30" s="30">
        <f t="shared" si="0"/>
        <v>19</v>
      </c>
    </row>
    <row r="31" spans="4:4">
      <c r="D31" s="30">
        <f t="shared" si="0"/>
        <v>20</v>
      </c>
    </row>
    <row r="32" spans="4:4">
      <c r="D32" s="30">
        <f t="shared" si="0"/>
        <v>21</v>
      </c>
    </row>
    <row r="33" spans="3:6">
      <c r="D33" s="30">
        <f t="shared" si="0"/>
        <v>22</v>
      </c>
    </row>
    <row r="34" spans="3:6">
      <c r="D34" s="30">
        <f t="shared" si="0"/>
        <v>23</v>
      </c>
    </row>
    <row r="35" spans="3:6">
      <c r="D35" s="30">
        <f t="shared" si="0"/>
        <v>24</v>
      </c>
    </row>
    <row r="36" spans="3:6">
      <c r="D36" s="30">
        <f t="shared" si="0"/>
        <v>25</v>
      </c>
    </row>
    <row r="37" spans="3:6">
      <c r="D37" s="30">
        <f t="shared" si="0"/>
        <v>26</v>
      </c>
    </row>
    <row r="38" spans="3:6">
      <c r="D38" s="30">
        <f t="shared" si="0"/>
        <v>27</v>
      </c>
    </row>
    <row r="39" spans="3:6">
      <c r="D39" s="30">
        <f t="shared" si="0"/>
        <v>28</v>
      </c>
    </row>
    <row r="40" spans="3:6">
      <c r="D40" s="30">
        <f t="shared" si="0"/>
        <v>29</v>
      </c>
    </row>
    <row r="41" spans="3:6">
      <c r="D41" s="30">
        <f t="shared" si="0"/>
        <v>30</v>
      </c>
    </row>
    <row r="42" spans="3:6">
      <c r="D42" s="30">
        <f t="shared" si="0"/>
        <v>31</v>
      </c>
    </row>
    <row r="44" spans="3:6" ht="11.25">
      <c r="C44" s="10" t="s">
        <v>61</v>
      </c>
      <c r="F44" s="10" t="s">
        <v>57</v>
      </c>
    </row>
    <row r="46" spans="3:6">
      <c r="D46" s="27" t="s">
        <v>61</v>
      </c>
      <c r="F46" s="3" t="s">
        <v>62</v>
      </c>
    </row>
    <row r="47" spans="3:6">
      <c r="D47" s="28" t="s">
        <v>63</v>
      </c>
    </row>
    <row r="48" spans="3:6">
      <c r="D48" s="28" t="s">
        <v>64</v>
      </c>
    </row>
    <row r="49" spans="3:6">
      <c r="D49" s="28" t="s">
        <v>65</v>
      </c>
    </row>
    <row r="50" spans="3:6">
      <c r="D50" s="28" t="s">
        <v>66</v>
      </c>
    </row>
    <row r="51" spans="3:6">
      <c r="D51" s="28" t="s">
        <v>67</v>
      </c>
    </row>
    <row r="52" spans="3:6">
      <c r="D52" s="28" t="s">
        <v>68</v>
      </c>
    </row>
    <row r="53" spans="3:6">
      <c r="D53" s="28" t="s">
        <v>69</v>
      </c>
    </row>
    <row r="54" spans="3:6">
      <c r="D54" s="28" t="s">
        <v>70</v>
      </c>
    </row>
    <row r="55" spans="3:6">
      <c r="D55" s="28" t="s">
        <v>71</v>
      </c>
    </row>
    <row r="56" spans="3:6">
      <c r="D56" s="28" t="s">
        <v>72</v>
      </c>
    </row>
    <row r="57" spans="3:6">
      <c r="D57" s="28" t="s">
        <v>73</v>
      </c>
    </row>
    <row r="58" spans="3:6">
      <c r="D58" s="28" t="s">
        <v>74</v>
      </c>
    </row>
    <row r="60" spans="3:6" ht="11.25">
      <c r="C60" s="10" t="s">
        <v>75</v>
      </c>
      <c r="F60" s="10" t="s">
        <v>57</v>
      </c>
    </row>
    <row r="62" spans="3:6">
      <c r="D62" s="27" t="s">
        <v>75</v>
      </c>
      <c r="F62" s="3" t="s">
        <v>76</v>
      </c>
    </row>
    <row r="63" spans="3:6">
      <c r="D63" s="28" t="s">
        <v>77</v>
      </c>
      <c r="F63" s="3" t="s">
        <v>78</v>
      </c>
    </row>
    <row r="64" spans="3:6">
      <c r="D64" s="28" t="s">
        <v>79</v>
      </c>
      <c r="F64" s="3" t="s">
        <v>80</v>
      </c>
    </row>
    <row r="65" spans="3:6">
      <c r="D65" s="28" t="s">
        <v>81</v>
      </c>
      <c r="F65" s="3" t="s">
        <v>82</v>
      </c>
    </row>
    <row r="66" spans="3:6">
      <c r="D66" s="28" t="s">
        <v>83</v>
      </c>
      <c r="F66" s="3" t="s">
        <v>84</v>
      </c>
    </row>
    <row r="68" spans="3:6" ht="11.25">
      <c r="C68" s="10" t="s">
        <v>85</v>
      </c>
      <c r="F68" s="10" t="s">
        <v>57</v>
      </c>
    </row>
    <row r="70" spans="3:6">
      <c r="D70" s="27" t="s">
        <v>85</v>
      </c>
      <c r="F70" s="3" t="s">
        <v>86</v>
      </c>
    </row>
    <row r="71" spans="3:6">
      <c r="D71" s="28" t="s">
        <v>87</v>
      </c>
    </row>
    <row r="72" spans="3:6">
      <c r="D72" s="28" t="s">
        <v>88</v>
      </c>
    </row>
    <row r="74" spans="3:6" ht="11.25">
      <c r="C74" s="10" t="s">
        <v>89</v>
      </c>
      <c r="F74" s="10" t="s">
        <v>57</v>
      </c>
    </row>
    <row r="76" spans="3:6">
      <c r="D76" s="27" t="s">
        <v>89</v>
      </c>
      <c r="F76" s="3" t="s">
        <v>90</v>
      </c>
    </row>
    <row r="77" spans="3:6">
      <c r="D77" s="28" t="s">
        <v>91</v>
      </c>
      <c r="F77" s="3" t="s">
        <v>91</v>
      </c>
    </row>
    <row r="78" spans="3:6">
      <c r="D78" s="28" t="s">
        <v>92</v>
      </c>
      <c r="F78" s="3" t="s">
        <v>93</v>
      </c>
    </row>
    <row r="79" spans="3:6">
      <c r="D79" s="28" t="s">
        <v>94</v>
      </c>
      <c r="F79" s="3" t="s">
        <v>95</v>
      </c>
    </row>
    <row r="80" spans="3:6">
      <c r="D80" s="28" t="s">
        <v>96</v>
      </c>
      <c r="F80" s="3" t="s">
        <v>97</v>
      </c>
    </row>
    <row r="82" spans="3:6" ht="11.25">
      <c r="C82" s="10" t="s">
        <v>98</v>
      </c>
      <c r="F82" s="10" t="s">
        <v>57</v>
      </c>
    </row>
    <row r="84" spans="3:6">
      <c r="D84" s="27" t="s">
        <v>98</v>
      </c>
      <c r="F84" s="3" t="s">
        <v>99</v>
      </c>
    </row>
    <row r="85" spans="3:6">
      <c r="D85" s="28" t="s">
        <v>100</v>
      </c>
      <c r="F85" s="3" t="s">
        <v>101</v>
      </c>
    </row>
    <row r="86" spans="3:6">
      <c r="D86" s="28" t="s">
        <v>102</v>
      </c>
      <c r="F86" s="3" t="s">
        <v>103</v>
      </c>
    </row>
    <row r="87" spans="3:6">
      <c r="D87" s="28" t="s">
        <v>104</v>
      </c>
      <c r="F87" s="3" t="s">
        <v>105</v>
      </c>
    </row>
    <row r="88" spans="3:6">
      <c r="D88" s="28" t="s">
        <v>106</v>
      </c>
      <c r="F88" s="3" t="s">
        <v>107</v>
      </c>
    </row>
    <row r="90" spans="3:6" ht="11.25">
      <c r="C90" s="10" t="s">
        <v>108</v>
      </c>
      <c r="F90" s="10" t="s">
        <v>57</v>
      </c>
    </row>
    <row r="92" spans="3:6">
      <c r="D92" s="27" t="s">
        <v>108</v>
      </c>
      <c r="F92" s="3" t="s">
        <v>109</v>
      </c>
    </row>
    <row r="93" spans="3:6">
      <c r="D93" s="29">
        <v>1</v>
      </c>
      <c r="F93" s="3" t="s">
        <v>110</v>
      </c>
    </row>
    <row r="94" spans="3:6">
      <c r="D94" s="29">
        <v>2</v>
      </c>
      <c r="F94" s="3" t="s">
        <v>111</v>
      </c>
    </row>
    <row r="95" spans="3:6">
      <c r="D95" s="29">
        <v>4</v>
      </c>
      <c r="F95" s="3" t="s">
        <v>112</v>
      </c>
    </row>
    <row r="96" spans="3:6">
      <c r="D96" s="29">
        <v>12</v>
      </c>
      <c r="F96" s="3" t="s">
        <v>113</v>
      </c>
    </row>
    <row r="98" spans="3:6" ht="11.25">
      <c r="C98" s="10" t="s">
        <v>114</v>
      </c>
      <c r="F98" s="10" t="s">
        <v>57</v>
      </c>
    </row>
    <row r="100" spans="3:6">
      <c r="D100" s="27" t="s">
        <v>114</v>
      </c>
    </row>
    <row r="101" spans="3:6">
      <c r="D101" s="29">
        <v>10</v>
      </c>
      <c r="F101" s="3" t="s">
        <v>115</v>
      </c>
    </row>
    <row r="102" spans="3:6">
      <c r="D102" s="29">
        <v>100</v>
      </c>
      <c r="F102" s="3" t="s">
        <v>116</v>
      </c>
    </row>
    <row r="103" spans="3:6">
      <c r="D103" s="29">
        <v>1000</v>
      </c>
      <c r="F103" s="3" t="s">
        <v>117</v>
      </c>
    </row>
    <row r="104" spans="3:6">
      <c r="D104" s="29">
        <v>1000000</v>
      </c>
      <c r="F104" s="3" t="s">
        <v>118</v>
      </c>
    </row>
    <row r="105" spans="3:6">
      <c r="D105" s="29">
        <v>1000000000</v>
      </c>
      <c r="F105" s="3" t="s">
        <v>119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19</v>
      </c>
    </row>
    <row r="10" spans="3:7" ht="16.5">
      <c r="C10" s="9" t="s">
        <v>52</v>
      </c>
    </row>
    <row r="11" spans="3:7" ht="15">
      <c r="C11" s="4" t="str">
        <f>Model_Name</f>
        <v>SMA 10. Time Series - Practical Exercise 2 (Solution)</v>
      </c>
    </row>
    <row r="12" spans="3:7">
      <c r="C12" s="62" t="s">
        <v>1</v>
      </c>
      <c r="D12" s="62"/>
      <c r="E12" s="62"/>
      <c r="F12" s="62"/>
      <c r="G12" s="62"/>
    </row>
    <row r="13" spans="3:7" ht="12.75">
      <c r="C13" s="7" t="s">
        <v>10</v>
      </c>
      <c r="D13" s="8" t="s">
        <v>11</v>
      </c>
    </row>
    <row r="17" spans="3:3">
      <c r="C17" s="2" t="s">
        <v>14</v>
      </c>
    </row>
    <row r="18" spans="3:3">
      <c r="C18" s="3" t="s">
        <v>15</v>
      </c>
    </row>
    <row r="19" spans="3:3">
      <c r="C19" s="3" t="s">
        <v>16</v>
      </c>
    </row>
    <row r="20" spans="3:3">
      <c r="C20" s="3" t="s">
        <v>17</v>
      </c>
    </row>
  </sheetData>
  <mergeCells count="1">
    <mergeCell ref="C12:G12"/>
  </mergeCells>
  <hyperlinks>
    <hyperlink ref="C12" location="HL_Home" tooltip="Go to Table of Contents" display="HL_Home"/>
    <hyperlink ref="C13" location="HL_Sheet_Main_6" tooltip="Go to Previous Sheet" display="HL_Sheet_Main_6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/>
  </sheetPr>
  <dimension ref="A1:M52"/>
  <sheetViews>
    <sheetView showGridLines="0" zoomScaleNormal="100" workbookViewId="0">
      <pane xSplit="1" ySplit="4" topLeftCell="B5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19</v>
      </c>
    </row>
    <row r="2" spans="1:9" ht="15">
      <c r="B2" s="4" t="str">
        <f>Model_Name</f>
        <v>SMA 10. Time Series - Practical Exercise 2 (Solution)</v>
      </c>
    </row>
    <row r="3" spans="1:9">
      <c r="B3" s="62" t="s">
        <v>1</v>
      </c>
      <c r="C3" s="62"/>
      <c r="D3" s="62"/>
      <c r="E3" s="62"/>
      <c r="F3" s="62"/>
    </row>
    <row r="4" spans="1:9" ht="12.75">
      <c r="A4" s="5" t="s">
        <v>4</v>
      </c>
      <c r="B4" s="7" t="s">
        <v>10</v>
      </c>
      <c r="C4" s="8"/>
      <c r="D4" s="26" t="s">
        <v>39</v>
      </c>
      <c r="E4" s="26" t="s">
        <v>40</v>
      </c>
      <c r="F4" s="25" t="s">
        <v>41</v>
      </c>
    </row>
    <row r="7" spans="1:9" ht="12.75">
      <c r="B7" s="6" t="s">
        <v>21</v>
      </c>
    </row>
    <row r="9" spans="1:9" ht="17.25" customHeight="1">
      <c r="C9" s="11" t="b">
        <v>1</v>
      </c>
    </row>
    <row r="11" spans="1:9" ht="11.25">
      <c r="C11" s="10" t="s">
        <v>22</v>
      </c>
    </row>
    <row r="13" spans="1:9">
      <c r="D13" s="16" t="str">
        <f>D20</f>
        <v>Total Errors:</v>
      </c>
      <c r="I13" s="17">
        <f>Err_Chks_Ttl_Areas</f>
        <v>0</v>
      </c>
    </row>
    <row r="14" spans="1:9">
      <c r="D14" s="18" t="s">
        <v>27</v>
      </c>
      <c r="I14" s="19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0" t="s">
        <v>21</v>
      </c>
    </row>
    <row r="18" spans="2:13">
      <c r="D18" s="12" t="s">
        <v>21</v>
      </c>
      <c r="E18" s="13"/>
      <c r="F18" s="13"/>
      <c r="G18" s="13"/>
      <c r="H18" s="13"/>
      <c r="I18" s="13"/>
      <c r="J18" s="13"/>
      <c r="K18" s="14" t="s">
        <v>23</v>
      </c>
      <c r="L18" s="14" t="s">
        <v>24</v>
      </c>
      <c r="M18" s="14" t="s">
        <v>25</v>
      </c>
    </row>
    <row r="20" spans="2:13">
      <c r="D20" s="2" t="s">
        <v>26</v>
      </c>
      <c r="M20" s="15">
        <f>SUMIF(CA_Err_Chks_Inc,"Yes",CA_Err_Chks_Flags)</f>
        <v>0</v>
      </c>
    </row>
    <row r="23" spans="2:13" ht="12.75">
      <c r="B23" s="6" t="s">
        <v>28</v>
      </c>
    </row>
    <row r="25" spans="2:13" ht="17.25" customHeight="1">
      <c r="C25" s="11" t="b">
        <v>1</v>
      </c>
    </row>
    <row r="27" spans="2:13" ht="11.25">
      <c r="C27" s="10" t="s">
        <v>29</v>
      </c>
    </row>
    <row r="29" spans="2:13">
      <c r="D29" s="16" t="str">
        <f>D36</f>
        <v>Total Sensitivities:</v>
      </c>
      <c r="I29" s="17">
        <f>Sens_Chks_Ttl_Areas</f>
        <v>0</v>
      </c>
    </row>
    <row r="30" spans="2:13">
      <c r="D30" s="18" t="s">
        <v>31</v>
      </c>
      <c r="I30" s="19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2" spans="2:13" ht="11.25">
      <c r="C32" s="10" t="s">
        <v>28</v>
      </c>
    </row>
    <row r="34" spans="2:13">
      <c r="D34" s="12" t="s">
        <v>28</v>
      </c>
      <c r="E34" s="13"/>
      <c r="F34" s="13"/>
      <c r="G34" s="13"/>
      <c r="H34" s="13"/>
      <c r="I34" s="13"/>
      <c r="J34" s="13"/>
      <c r="K34" s="14" t="s">
        <v>23</v>
      </c>
      <c r="L34" s="14" t="s">
        <v>24</v>
      </c>
      <c r="M34" s="14" t="s">
        <v>25</v>
      </c>
    </row>
    <row r="36" spans="2:13">
      <c r="D36" s="2" t="s">
        <v>30</v>
      </c>
      <c r="M36" s="15">
        <f>SUMIF(CA_Sens_Chks_Inc,"Yes",CA_Sens_Chks_Flags)</f>
        <v>0</v>
      </c>
    </row>
    <row r="39" spans="2:13" ht="12.75">
      <c r="B39" s="6" t="s">
        <v>32</v>
      </c>
    </row>
    <row r="41" spans="2:13" ht="17.25" customHeight="1">
      <c r="C41" s="11" t="b">
        <v>1</v>
      </c>
    </row>
    <row r="43" spans="2:13" ht="11.25">
      <c r="C43" s="10" t="s">
        <v>33</v>
      </c>
    </row>
    <row r="45" spans="2:13">
      <c r="D45" s="16" t="str">
        <f>D52</f>
        <v>Total Alerts:</v>
      </c>
      <c r="I45" s="17">
        <f>Alt_Chks_Ttl_Areas</f>
        <v>0</v>
      </c>
    </row>
    <row r="46" spans="2:13">
      <c r="D46" s="18" t="s">
        <v>35</v>
      </c>
      <c r="I46" s="19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48" spans="2:13" ht="11.25">
      <c r="C48" s="10" t="s">
        <v>32</v>
      </c>
    </row>
    <row r="50" spans="4:13">
      <c r="D50" s="12" t="s">
        <v>32</v>
      </c>
      <c r="E50" s="13"/>
      <c r="F50" s="13"/>
      <c r="G50" s="13"/>
      <c r="H50" s="13"/>
      <c r="I50" s="13"/>
      <c r="J50" s="13"/>
      <c r="K50" s="14" t="s">
        <v>23</v>
      </c>
      <c r="L50" s="14" t="s">
        <v>24</v>
      </c>
      <c r="M50" s="14" t="s">
        <v>25</v>
      </c>
    </row>
    <row r="52" spans="4:13">
      <c r="D52" s="2" t="s">
        <v>34</v>
      </c>
      <c r="M52" s="15">
        <f>SUMIF(CA_Alt_Chks_Inc,"Yes",CA_Alt_Chks_Flags)</f>
        <v>0</v>
      </c>
    </row>
  </sheetData>
  <mergeCells count="1">
    <mergeCell ref="B3:F3"/>
  </mergeCells>
  <conditionalFormatting sqref="M20">
    <cfRule type="cellIs" dxfId="5" priority="1" stopIfTrue="1" operator="notEqual">
      <formula>0</formula>
    </cfRule>
  </conditionalFormatting>
  <conditionalFormatting sqref="I13">
    <cfRule type="cellIs" dxfId="4" priority="2" stopIfTrue="1" operator="notEqual">
      <formula>0</formula>
    </cfRule>
  </conditionalFormatting>
  <conditionalFormatting sqref="M36">
    <cfRule type="cellIs" dxfId="3" priority="3" stopIfTrue="1" operator="notEqual">
      <formula>0</formula>
    </cfRule>
  </conditionalFormatting>
  <conditionalFormatting sqref="I29">
    <cfRule type="cellIs" dxfId="2" priority="4" stopIfTrue="1" operator="notEqual">
      <formula>0</formula>
    </cfRule>
  </conditionalFormatting>
  <conditionalFormatting sqref="M52">
    <cfRule type="cellIs" dxfId="1" priority="5" stopIfTrue="1" operator="notEqual">
      <formula>0</formula>
    </cfRule>
  </conditionalFormatting>
  <conditionalFormatting sqref="I45">
    <cfRule type="cellIs" dxfId="0" priority="6" stopIfTrue="1" operator="notEqual">
      <formula>0</formula>
    </cfRule>
  </conditionalFormatting>
  <dataValidations count="3">
    <dataValidation type="custom" showDropDown="1" showErrorMessage="1" errorTitle="6 Cell Link" error="The value in an option button cell link must be either &quot;TRUE&quot; or &quot;FALSE&quot;" sqref="C9">
      <formula1>ISLOGICAL(C9)</formula1>
    </dataValidation>
    <dataValidation type="custom" showDropDown="1" showErrorMessage="1" errorTitle="6 Cell Link" error="The value in an option button cell link must be either &quot;TRUE&quot; or &quot;FALSE&quot;" sqref="C25">
      <formula1>ISLOGICAL(C25)</formula1>
    </dataValidation>
    <dataValidation type="custom" showDropDown="1" showErrorMessage="1" errorTitle="6 Cell Link" error="The value in an option button cell link must be either &quot;TRUE&quot; or &quot;FALSE&quot;" sqref="C41">
      <formula1>ISLOGICAL(C41)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rowBreaks count="2" manualBreakCount="2">
    <brk id="22" min="1" max="12" man="1"/>
    <brk id="38" min="1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21"/>
  <sheetViews>
    <sheetView showGridLines="0" zoomScaleNormal="100" workbookViewId="0">
      <pane xSplit="1" ySplit="6" topLeftCell="B7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7.1640625" customWidth="1"/>
  </cols>
  <sheetData>
    <row r="1" spans="1:17" ht="18">
      <c r="B1" s="1" t="s">
        <v>2</v>
      </c>
    </row>
    <row r="2" spans="1:17" ht="15">
      <c r="B2" s="4" t="str">
        <f>Model_Name</f>
        <v>SMA 10. Time Series - Practical Exercise 2 (Solution)</v>
      </c>
    </row>
    <row r="3" spans="1:17">
      <c r="B3" s="62" t="s">
        <v>3</v>
      </c>
      <c r="C3" s="62"/>
      <c r="D3" s="62"/>
      <c r="E3" s="62"/>
      <c r="F3" s="62"/>
      <c r="G3" s="62"/>
      <c r="H3" s="62"/>
      <c r="I3" s="62"/>
      <c r="J3" s="57"/>
    </row>
    <row r="6" spans="1:17" s="23" customFormat="1" ht="12.75">
      <c r="A6" s="21" t="s">
        <v>4</v>
      </c>
      <c r="B6" s="22" t="s">
        <v>5</v>
      </c>
      <c r="Q6" s="61"/>
    </row>
    <row r="8" spans="1:17" ht="19.149999999999999" customHeight="1">
      <c r="B8" s="64">
        <v>1</v>
      </c>
      <c r="C8" s="64"/>
      <c r="D8" s="65" t="str">
        <f>Assumptions_SC!C9</f>
        <v>Assumptions</v>
      </c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</row>
    <row r="9" spans="1:17" outlineLevel="1">
      <c r="F9" s="68" t="s">
        <v>37</v>
      </c>
      <c r="G9" s="68"/>
      <c r="H9" s="69" t="str">
        <f>TS_BA!B1</f>
        <v>Time Series Assumptions</v>
      </c>
      <c r="I9" s="69"/>
      <c r="J9" s="69"/>
      <c r="K9" s="69"/>
      <c r="L9" s="69"/>
      <c r="M9" s="69"/>
      <c r="N9" s="69"/>
      <c r="O9" s="69"/>
      <c r="P9" s="69"/>
    </row>
    <row r="10" spans="1:17" ht="11.25">
      <c r="D10" s="66" t="s">
        <v>47</v>
      </c>
      <c r="E10" s="66"/>
      <c r="F10" s="67" t="str">
        <f>Data_Ass_SSC!C9</f>
        <v>Data - Assumptions</v>
      </c>
      <c r="G10" s="67"/>
      <c r="H10" s="67"/>
      <c r="I10" s="67"/>
      <c r="J10" s="67"/>
      <c r="K10" s="67"/>
      <c r="L10" s="67"/>
      <c r="M10" s="67"/>
      <c r="N10" s="67"/>
      <c r="O10" s="67"/>
      <c r="P10" s="67"/>
    </row>
    <row r="11" spans="1:17" outlineLevel="1">
      <c r="F11" s="68" t="s">
        <v>37</v>
      </c>
      <c r="G11" s="68"/>
      <c r="H11" s="69" t="str">
        <f>Data_TA!B1</f>
        <v>Data - Assumptions</v>
      </c>
      <c r="I11" s="69"/>
      <c r="J11" s="69"/>
      <c r="K11" s="69"/>
      <c r="L11" s="69"/>
      <c r="M11" s="69"/>
      <c r="N11" s="69"/>
      <c r="O11" s="69"/>
      <c r="P11" s="69"/>
    </row>
    <row r="12" spans="1:17" ht="11.25">
      <c r="D12" s="66" t="s">
        <v>49</v>
      </c>
      <c r="E12" s="66"/>
      <c r="F12" s="67" t="str">
        <f>Proj_Ass_SSC!C9</f>
        <v>Projections - Assumptions</v>
      </c>
      <c r="G12" s="67"/>
      <c r="H12" s="67"/>
      <c r="I12" s="67"/>
      <c r="J12" s="67"/>
      <c r="K12" s="67"/>
      <c r="L12" s="67"/>
      <c r="M12" s="67"/>
      <c r="N12" s="67"/>
      <c r="O12" s="67"/>
      <c r="P12" s="67"/>
    </row>
    <row r="13" spans="1:17" outlineLevel="1">
      <c r="F13" s="68" t="s">
        <v>37</v>
      </c>
      <c r="G13" s="68"/>
      <c r="H13" s="69" t="str">
        <f>Projections_TA!B1</f>
        <v>Projections - Assumptions</v>
      </c>
      <c r="I13" s="69"/>
      <c r="J13" s="69"/>
      <c r="K13" s="69"/>
      <c r="L13" s="69"/>
      <c r="M13" s="69"/>
      <c r="N13" s="69"/>
      <c r="O13" s="69"/>
      <c r="P13" s="69"/>
    </row>
    <row r="14" spans="1:17" ht="19.149999999999999" customHeight="1">
      <c r="B14" s="64">
        <v>2</v>
      </c>
      <c r="C14" s="64"/>
      <c r="D14" s="65" t="str">
        <f>Appendices_SC!C9</f>
        <v>Appendices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</row>
    <row r="15" spans="1:17" ht="11.25">
      <c r="D15" s="66" t="s">
        <v>51</v>
      </c>
      <c r="E15" s="66"/>
      <c r="F15" s="67" t="str">
        <f>Lookup_Tables_SSC!C9</f>
        <v>Lookup Tables</v>
      </c>
      <c r="G15" s="67"/>
      <c r="H15" s="67"/>
      <c r="I15" s="67"/>
      <c r="J15" s="67"/>
      <c r="K15" s="67"/>
      <c r="L15" s="67"/>
      <c r="M15" s="67"/>
      <c r="N15" s="67"/>
      <c r="O15" s="67"/>
      <c r="P15" s="67"/>
    </row>
    <row r="16" spans="1:17" outlineLevel="1">
      <c r="F16" s="68" t="s">
        <v>37</v>
      </c>
      <c r="G16" s="68"/>
      <c r="H16" s="69" t="str">
        <f>TS_LU!B1</f>
        <v>Time Series Lookup Tables</v>
      </c>
      <c r="I16" s="69"/>
      <c r="J16" s="69"/>
      <c r="K16" s="69"/>
      <c r="L16" s="69"/>
      <c r="M16" s="69"/>
      <c r="N16" s="69"/>
      <c r="O16" s="69"/>
      <c r="P16" s="69"/>
    </row>
    <row r="17" spans="4:16" ht="11.25">
      <c r="D17" s="66" t="s">
        <v>53</v>
      </c>
      <c r="E17" s="66"/>
      <c r="F17" s="67" t="str">
        <f>Checks_SSC!C9</f>
        <v>Checks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</row>
    <row r="18" spans="4:16" outlineLevel="1">
      <c r="F18" s="68" t="s">
        <v>37</v>
      </c>
      <c r="G18" s="68"/>
      <c r="H18" s="69" t="str">
        <f>Checks_BO!B1</f>
        <v>Checks</v>
      </c>
      <c r="I18" s="69"/>
      <c r="J18" s="69"/>
      <c r="K18" s="69"/>
      <c r="L18" s="69"/>
      <c r="M18" s="69"/>
      <c r="N18" s="69"/>
      <c r="O18" s="69"/>
      <c r="P18" s="69"/>
    </row>
    <row r="19" spans="4:16" outlineLevel="1">
      <c r="H19" s="24" t="s">
        <v>20</v>
      </c>
      <c r="I19" s="63" t="str">
        <f>TOC_Hdg_3</f>
        <v>Error Checks</v>
      </c>
      <c r="J19" s="63"/>
      <c r="K19" s="63"/>
      <c r="L19" s="63"/>
      <c r="M19" s="63"/>
      <c r="N19" s="63"/>
      <c r="O19" s="63"/>
      <c r="P19" s="63"/>
    </row>
    <row r="20" spans="4:16" outlineLevel="1">
      <c r="H20" s="24" t="s">
        <v>20</v>
      </c>
      <c r="I20" s="63" t="str">
        <f>TOC_Hdg_4</f>
        <v>Sensitivity Checks</v>
      </c>
      <c r="J20" s="63"/>
      <c r="K20" s="63"/>
      <c r="L20" s="63"/>
      <c r="M20" s="63"/>
      <c r="N20" s="63"/>
      <c r="O20" s="63"/>
      <c r="P20" s="63"/>
    </row>
    <row r="21" spans="4:16" outlineLevel="1">
      <c r="H21" s="24" t="s">
        <v>20</v>
      </c>
      <c r="I21" s="63" t="str">
        <f>TOC_Hdg_5</f>
        <v>Alert Checks</v>
      </c>
      <c r="J21" s="63"/>
      <c r="K21" s="63"/>
      <c r="L21" s="63"/>
      <c r="M21" s="63"/>
      <c r="N21" s="63"/>
      <c r="O21" s="63"/>
      <c r="P21" s="63"/>
    </row>
  </sheetData>
  <mergeCells count="26">
    <mergeCell ref="D12:E12"/>
    <mergeCell ref="F12:P12"/>
    <mergeCell ref="F16:G16"/>
    <mergeCell ref="H16:P16"/>
    <mergeCell ref="B3:I3"/>
    <mergeCell ref="F13:G13"/>
    <mergeCell ref="H13:P13"/>
    <mergeCell ref="F11:G11"/>
    <mergeCell ref="H11:P11"/>
    <mergeCell ref="B8:C8"/>
    <mergeCell ref="D8:P8"/>
    <mergeCell ref="F9:G9"/>
    <mergeCell ref="H9:P9"/>
    <mergeCell ref="D10:E10"/>
    <mergeCell ref="F10:P10"/>
    <mergeCell ref="I21:P21"/>
    <mergeCell ref="I20:P20"/>
    <mergeCell ref="B14:C14"/>
    <mergeCell ref="D14:P14"/>
    <mergeCell ref="D17:E17"/>
    <mergeCell ref="F17:P17"/>
    <mergeCell ref="F18:G18"/>
    <mergeCell ref="H18:P18"/>
    <mergeCell ref="I19:P19"/>
    <mergeCell ref="D15:E15"/>
    <mergeCell ref="F15:P15"/>
  </mergeCells>
  <hyperlinks>
    <hyperlink ref="B8" location="HL_Sheet_Main_3" tooltip="Go to Assumptions" display="HL_Sheet_Main_3"/>
    <hyperlink ref="D8" location="HL_Sheet_Main_3" tooltip="Go to Assumptions" display="HL_Sheet_Main_3"/>
    <hyperlink ref="F9" location="HL_Sheet_Main_7" tooltip="Go to Time Series Assumptions" display="HL_Sheet_Main_7"/>
    <hyperlink ref="H9" location="HL_Sheet_Main_7" tooltip="Go to Time Series Assumptions" display="HL_Sheet_Main_7"/>
    <hyperlink ref="D10" location="HL_Sheet_Main_4" tooltip="Go to Data - Assumptions" display="HL_Sheet_Main_4"/>
    <hyperlink ref="F10" location="HL_Sheet_Main_4" tooltip="Go to Data - Assumptions" display="HL_Sheet_Main_4"/>
    <hyperlink ref="F11" location="HL_Sheet_Main_10" tooltip="Go to Data - Assumptions" display="HL_Sheet_Main_10"/>
    <hyperlink ref="H11" location="HL_Sheet_Main_10" tooltip="Go to Data - Assumptions" display="HL_Sheet_Main_10"/>
    <hyperlink ref="D12" location="HL_Sheet_Main_5" tooltip="Go to Projections - Assumptions" display="HL_Sheet_Main_5"/>
    <hyperlink ref="F12" location="HL_Sheet_Main_5" tooltip="Go to Projections - Assumptions" display="HL_Sheet_Main_5"/>
    <hyperlink ref="F13" location="HL_Sheet_Main_13" tooltip="Go to Projections - Assumptions" display="HL_Sheet_Main_13"/>
    <hyperlink ref="H13" location="HL_Sheet_Main_13" tooltip="Go to Projections - Assumptions" display="HL_Sheet_Main_13"/>
    <hyperlink ref="B14" location="HL_Sheet_Main_8" tooltip="Go to Appendices" display="HL_Sheet_Main_8"/>
    <hyperlink ref="D14" location="HL_Sheet_Main_8" tooltip="Go to Appendices" display="HL_Sheet_Main_8"/>
    <hyperlink ref="D15" location="HL_Sheet_Main_9" tooltip="Go to Lookup Tables" display="HL_Sheet_Main_9"/>
    <hyperlink ref="F15" location="HL_Sheet_Main_9" tooltip="Go to Lookup Tables" display="HL_Sheet_Main_9"/>
    <hyperlink ref="F16" location="HL_Sheet_Main_6" tooltip="Go to Time Series Lookup Tables" display="HL_Sheet_Main_6"/>
    <hyperlink ref="H16" location="HL_Sheet_Main_6" tooltip="Go to Time Series Lookup Tables" display="HL_Sheet_Main_6"/>
    <hyperlink ref="D17" location="HL_Sheet_Main_11" tooltip="Go to Checks" display="HL_Sheet_Main_11"/>
    <hyperlink ref="F17" location="HL_Sheet_Main_11" tooltip="Go to Checks" display="HL_Sheet_Main_11"/>
    <hyperlink ref="F18" location="HL_Sheet_Main_12" tooltip="Go to Checks" display="HL_Sheet_Main_12"/>
    <hyperlink ref="H18" location="HL_Sheet_Main_12" tooltip="Go to Checks" display="HL_Sheet_Main_12"/>
    <hyperlink ref="H19" location="HL_TOC_3" tooltip="Go to Error Checks" display="HL_TOC_3"/>
    <hyperlink ref="I19" location="HL_TOC_3" tooltip="Go to Error Checks" display="HL_TOC_3"/>
    <hyperlink ref="H20" location="HL_TOC_4" tooltip="Go to Sensitivity Checks" display="HL_TOC_4"/>
    <hyperlink ref="I20" location="HL_TOC_4" tooltip="Go to Sensitivity Checks" display="HL_TOC_4"/>
    <hyperlink ref="H21" location="HL_TOC_5" tooltip="Go to Alert Checks" display="HL_TOC_5"/>
    <hyperlink ref="I21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12</v>
      </c>
    </row>
    <row r="10" spans="3:7" ht="16.5">
      <c r="C10" s="9" t="s">
        <v>36</v>
      </c>
    </row>
    <row r="11" spans="3:7" ht="15">
      <c r="C11" s="4" t="str">
        <f>Model_Name</f>
        <v>SMA 10. Time Series - Practical Exercise 2 (Solution)</v>
      </c>
    </row>
    <row r="12" spans="3:7">
      <c r="C12" s="62" t="s">
        <v>1</v>
      </c>
      <c r="D12" s="62"/>
      <c r="E12" s="62"/>
      <c r="F12" s="62"/>
      <c r="G12" s="62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ColWidth="11.83203125" defaultRowHeight="10.5" outlineLevelRow="2"/>
  <cols>
    <col min="1" max="5" width="3.83203125" style="31" customWidth="1"/>
    <col min="6" max="16384" width="11.83203125" style="31"/>
  </cols>
  <sheetData>
    <row r="1" spans="1:11" ht="18">
      <c r="B1" s="33" t="s">
        <v>120</v>
      </c>
    </row>
    <row r="2" spans="1:11" ht="15">
      <c r="B2" s="32" t="str">
        <f>Model_Name</f>
        <v>SMA 10. Time Series - Practical Exercise 2 (Solution)</v>
      </c>
    </row>
    <row r="3" spans="1:11">
      <c r="B3" s="82" t="s">
        <v>1</v>
      </c>
      <c r="C3" s="82"/>
      <c r="D3" s="82"/>
      <c r="E3" s="82"/>
      <c r="F3" s="82"/>
    </row>
    <row r="4" spans="1:11" ht="12.75">
      <c r="A4" s="34" t="s">
        <v>4</v>
      </c>
      <c r="B4" s="35" t="s">
        <v>10</v>
      </c>
      <c r="C4" s="36" t="s">
        <v>11</v>
      </c>
      <c r="D4" s="45" t="s">
        <v>39</v>
      </c>
      <c r="E4" s="45" t="s">
        <v>40</v>
      </c>
      <c r="F4" s="37" t="s">
        <v>41</v>
      </c>
    </row>
    <row r="7" spans="1:11" ht="12.75">
      <c r="B7" s="38" t="s">
        <v>120</v>
      </c>
    </row>
    <row r="9" spans="1:11" ht="11.25">
      <c r="C9" s="39" t="s">
        <v>121</v>
      </c>
    </row>
    <row r="11" spans="1:11">
      <c r="D11" s="40" t="s">
        <v>122</v>
      </c>
      <c r="J11" s="83" t="s">
        <v>159</v>
      </c>
      <c r="K11" s="83"/>
    </row>
    <row r="12" spans="1:11">
      <c r="D12" s="40" t="s">
        <v>89</v>
      </c>
      <c r="J12" s="73" t="str">
        <f>Annual</f>
        <v>Annual</v>
      </c>
      <c r="K12" s="73"/>
    </row>
    <row r="13" spans="1:11" ht="15.75" customHeight="1">
      <c r="D13" s="40" t="s">
        <v>123</v>
      </c>
      <c r="J13" s="44">
        <v>31</v>
      </c>
      <c r="K13" s="44">
        <v>12</v>
      </c>
    </row>
    <row r="14" spans="1:11">
      <c r="D14" s="40" t="s">
        <v>124</v>
      </c>
      <c r="J14" s="80">
        <v>40179</v>
      </c>
      <c r="K14" s="81"/>
    </row>
    <row r="15" spans="1:11">
      <c r="D15" s="40" t="s">
        <v>125</v>
      </c>
      <c r="J15" s="84">
        <v>8</v>
      </c>
      <c r="K15" s="84"/>
    </row>
    <row r="16" spans="1:11" ht="10.5" hidden="1" customHeight="1" outlineLevel="2">
      <c r="D16" s="40" t="s">
        <v>126</v>
      </c>
      <c r="J16" s="73" t="str">
        <f>INDEX(LU_Period_Type_Names,MATCH(TS_Periodicity,LU_Periodicity,0))</f>
        <v>Year</v>
      </c>
      <c r="K16" s="73"/>
    </row>
    <row r="17" spans="3:11" ht="10.5" hidden="1" customHeight="1" outlineLevel="2">
      <c r="D17" s="40" t="s">
        <v>127</v>
      </c>
      <c r="J17" s="85" t="str">
        <f>CHOOSE(MATCH(TS_Periodicity,LU_Periodicity,0),Yr_Name,"H","Q","M")</f>
        <v>Year</v>
      </c>
      <c r="K17" s="85"/>
    </row>
    <row r="18" spans="3:11" ht="10.5" hidden="1" customHeight="1" outlineLevel="2">
      <c r="D18" s="40" t="s">
        <v>128</v>
      </c>
      <c r="J18" s="85" t="b">
        <f>OR(AND(DD_TS_Fin_YE_Day&gt;=28,DD_TS_Fin_YE_Mth=2),
DD_TS_Fin_YE_Day&gt;=DAY(EOMONTH(DATE(YEAR(TS_Start_Date),DD_TS_Fin_YE_Mth,1),0)))</f>
        <v>1</v>
      </c>
      <c r="K18" s="85"/>
    </row>
    <row r="19" spans="3:11" ht="10.5" hidden="1" customHeight="1" outlineLevel="2">
      <c r="D19" s="40" t="s">
        <v>129</v>
      </c>
      <c r="J19" s="71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71"/>
    </row>
    <row r="20" spans="3:11" ht="10.5" hidden="1" customHeight="1" outlineLevel="2">
      <c r="D20" s="40" t="s">
        <v>130</v>
      </c>
      <c r="J20" s="71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71"/>
    </row>
    <row r="21" spans="3:11" ht="10.5" hidden="1" customHeight="1" outlineLevel="2">
      <c r="D21" s="40" t="s">
        <v>108</v>
      </c>
      <c r="J21" s="70">
        <f>INDEX(LU_Pers_In_Yr,MATCH(TS_Periodicity,LU_Periodicity,0))</f>
        <v>1</v>
      </c>
      <c r="K21" s="70"/>
    </row>
    <row r="22" spans="3:11" ht="10.5" hidden="1" customHeight="1" outlineLevel="2">
      <c r="D22" s="40" t="s">
        <v>131</v>
      </c>
      <c r="J22" s="70">
        <f>Mths_In_Yr/TS_Pers_In_Yr</f>
        <v>12</v>
      </c>
      <c r="K22" s="70"/>
    </row>
    <row r="23" spans="3:11" ht="10.5" hidden="1" customHeight="1" outlineLevel="2">
      <c r="D23" s="40" t="s">
        <v>132</v>
      </c>
      <c r="J23" s="70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70"/>
    </row>
    <row r="24" spans="3:11" ht="10.5" hidden="1" customHeight="1" outlineLevel="2">
      <c r="D24" s="40" t="s">
        <v>133</v>
      </c>
      <c r="J24" s="71">
        <f>IF(TS_Mth_End,EOMONTH(EDATE(TS_Per_1_FY_Start_Date,(TS_Per_1_Number-1)*TS_Mths_In_Per-1),0)+1,
EDATE(TS_Per_1_FY_Start_Date,(TS_Per_1_Number-1)*TS_Mths_In_Per))</f>
        <v>40179</v>
      </c>
      <c r="K24" s="71"/>
    </row>
    <row r="25" spans="3:11" ht="10.5" hidden="1" customHeight="1" outlineLevel="2">
      <c r="D25" s="40" t="s">
        <v>134</v>
      </c>
      <c r="J25" s="71">
        <f>IF(TS_Mth_End,EOMONTH(EDATE(TS_Per_1_FY_Start_Date,TS_Per_1_Number*TS_Mths_In_Per-1),0),
EDATE(TS_Per_1_FY_Start_Date,TS_Per_1_Number*TS_Mths_In_Per)-1)</f>
        <v>40543</v>
      </c>
      <c r="K25" s="71"/>
    </row>
    <row r="26" spans="3:11" ht="15.75" customHeight="1" collapsed="1">
      <c r="D26" s="40" t="s">
        <v>75</v>
      </c>
      <c r="J26" s="74">
        <v>2</v>
      </c>
      <c r="K26" s="75"/>
    </row>
    <row r="27" spans="3:11" ht="10.5" hidden="1" customHeight="1" outlineLevel="2">
      <c r="D27" s="40" t="s">
        <v>135</v>
      </c>
      <c r="J27" s="73" t="str">
        <f>INDEX(LU_Denom,DD_TS_Denom)</f>
        <v>$Millions</v>
      </c>
      <c r="K27" s="73"/>
    </row>
    <row r="28" spans="3:11" collapsed="1"/>
    <row r="29" spans="3:11" ht="11.25">
      <c r="C29" s="39" t="s">
        <v>136</v>
      </c>
    </row>
    <row r="31" spans="3:11" ht="17.25" customHeight="1">
      <c r="D31" s="40" t="s">
        <v>137</v>
      </c>
      <c r="J31" s="74" t="b">
        <v>1</v>
      </c>
      <c r="K31" s="75"/>
    </row>
    <row r="32" spans="3:11">
      <c r="D32" s="40" t="s">
        <v>138</v>
      </c>
      <c r="J32" s="76">
        <v>5</v>
      </c>
      <c r="K32" s="77"/>
    </row>
    <row r="33" spans="3:11">
      <c r="D33" s="40" t="s">
        <v>139</v>
      </c>
      <c r="J33" s="76">
        <v>0</v>
      </c>
      <c r="K33" s="77"/>
    </row>
    <row r="34" spans="3:11" ht="10.5" hidden="1" customHeight="1" outlineLevel="2">
      <c r="D34" s="40" t="s">
        <v>140</v>
      </c>
      <c r="J34" s="78" t="s">
        <v>160</v>
      </c>
      <c r="K34" s="79"/>
    </row>
    <row r="35" spans="3:11" ht="10.5" hidden="1" customHeight="1" outlineLevel="2">
      <c r="D35" s="40" t="s">
        <v>141</v>
      </c>
      <c r="J35" s="78" t="s">
        <v>161</v>
      </c>
      <c r="K35" s="79"/>
    </row>
    <row r="36" spans="3:11" ht="10.5" hidden="1" customHeight="1" outlineLevel="2">
      <c r="D36" s="40" t="s">
        <v>142</v>
      </c>
      <c r="J36" s="78" t="s">
        <v>162</v>
      </c>
      <c r="K36" s="79"/>
    </row>
    <row r="37" spans="3:11" collapsed="1"/>
    <row r="38" spans="3:11" ht="11.25">
      <c r="C38" s="39" t="s">
        <v>143</v>
      </c>
    </row>
    <row r="40" spans="3:11" ht="15.75" customHeight="1">
      <c r="D40" s="40" t="s">
        <v>85</v>
      </c>
      <c r="J40" s="74">
        <v>1</v>
      </c>
      <c r="K40" s="75"/>
    </row>
    <row r="41" spans="3:11">
      <c r="D41" s="40" t="s">
        <v>144</v>
      </c>
      <c r="J41" s="76">
        <v>5</v>
      </c>
      <c r="K41" s="77"/>
    </row>
    <row r="42" spans="3:11">
      <c r="D42" s="40" t="s">
        <v>145</v>
      </c>
      <c r="J42" s="80">
        <v>41275</v>
      </c>
      <c r="K42" s="81"/>
    </row>
    <row r="43" spans="3:11" hidden="1" outlineLevel="2"/>
    <row r="44" spans="3:11" hidden="1" outlineLevel="2">
      <c r="D44" s="41" t="s">
        <v>146</v>
      </c>
    </row>
    <row r="45" spans="3:11" hidden="1" outlineLevel="2"/>
    <row r="46" spans="3:11" ht="10.5" hidden="1" customHeight="1" outlineLevel="2">
      <c r="E46" s="40" t="s">
        <v>147</v>
      </c>
      <c r="J46" s="71">
        <f>TS_Proj_Start_Date-1</f>
        <v>42004</v>
      </c>
      <c r="K46" s="71"/>
    </row>
    <row r="47" spans="3:11" ht="10.5" hidden="1" customHeight="1" outlineLevel="2">
      <c r="E47" s="40" t="s">
        <v>148</v>
      </c>
      <c r="J47" s="72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5</v>
      </c>
      <c r="K47" s="72"/>
    </row>
    <row r="48" spans="3:11" ht="10.5" hidden="1" customHeight="1" outlineLevel="2">
      <c r="E48" s="40" t="s">
        <v>149</v>
      </c>
      <c r="J48" s="70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5</v>
      </c>
      <c r="K48" s="70"/>
    </row>
    <row r="49" spans="3:11" ht="10.5" hidden="1" customHeight="1" outlineLevel="2">
      <c r="E49" s="40" t="s">
        <v>150</v>
      </c>
      <c r="J49" s="73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73"/>
    </row>
    <row r="50" spans="3:11" hidden="1" outlineLevel="2"/>
    <row r="51" spans="3:11" hidden="1" outlineLevel="2">
      <c r="D51" s="41" t="s">
        <v>151</v>
      </c>
    </row>
    <row r="52" spans="3:11" hidden="1" outlineLevel="2"/>
    <row r="53" spans="3:11" ht="10.5" hidden="1" customHeight="1" outlineLevel="2">
      <c r="E53" s="40" t="s">
        <v>152</v>
      </c>
      <c r="J53" s="71">
        <f>IF(DD_TS_Data_Term_Basis=1,IF(TS_Mth_End,EOMONTH(EDATE(TS_Per_1_FY_Start_Date,(TS_Per_1_Number+TS_Data_Pers_Ass-1)*TS_Mths_In_Per-1),0),
EDATE(TS_Per_1_FY_Start_Date,(TS_Per_1_Number+TS_Data_Pers_Ass-1)*TS_Mths_In_Per)-1)+1,TS_Proj_Start_Date_Ass)</f>
        <v>42005</v>
      </c>
      <c r="K53" s="71"/>
    </row>
    <row r="54" spans="3:11" ht="10.5" hidden="1" customHeight="1" outlineLevel="2">
      <c r="E54" s="40" t="s">
        <v>129</v>
      </c>
      <c r="J54" s="71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42005</v>
      </c>
      <c r="K54" s="71"/>
    </row>
    <row r="55" spans="3:11" ht="10.5" hidden="1" customHeight="1" outlineLevel="2">
      <c r="E55" s="40" t="s">
        <v>130</v>
      </c>
      <c r="J55" s="71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42369</v>
      </c>
      <c r="K55" s="71"/>
    </row>
    <row r="56" spans="3:11" ht="10.5" hidden="1" customHeight="1" outlineLevel="2">
      <c r="E56" s="40" t="s">
        <v>132</v>
      </c>
      <c r="J56" s="70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70"/>
    </row>
    <row r="57" spans="3:11" ht="10.5" hidden="1" customHeight="1" outlineLevel="2">
      <c r="E57" s="40" t="s">
        <v>133</v>
      </c>
      <c r="J57" s="71">
        <f>IF(TS_Mth_End,EOMONTH(EDATE(TS_Proj_Per_1_FY_Start_Date,(TS_Proj_Per_1_Number-1)*TS_Mths_In_Per-1),0)+
1,EDATE(TS_Proj_Per_1_FY_Start_Date,(TS_Proj_Per_1_Number-1)*TS_Mths_In_Per))</f>
        <v>42005</v>
      </c>
      <c r="K57" s="71"/>
    </row>
    <row r="58" spans="3:11" ht="10.5" hidden="1" customHeight="1" outlineLevel="2">
      <c r="E58" s="40" t="s">
        <v>134</v>
      </c>
      <c r="J58" s="71">
        <f>IF(TS_Mth_End,EOMONTH(EDATE(TS_Proj_Per_1_FY_Start_Date,TS_Proj_Per_1_Number*TS_Mths_In_Per-1),0),
EDATE(TS_Proj_Per_1_FY_Start_Date,TS_Proj_Per_1_Number*TS_Mths_In_Per)-1)</f>
        <v>42369</v>
      </c>
      <c r="K58" s="71"/>
    </row>
    <row r="59" spans="3:11" collapsed="1"/>
    <row r="60" spans="3:11">
      <c r="C60" s="41" t="s">
        <v>153</v>
      </c>
    </row>
    <row r="61" spans="3:11">
      <c r="C61" s="42" t="s">
        <v>20</v>
      </c>
      <c r="D61" s="40" t="s">
        <v>154</v>
      </c>
    </row>
    <row r="62" spans="3:11">
      <c r="C62" s="42" t="s">
        <v>20</v>
      </c>
      <c r="D62" s="40" t="s">
        <v>155</v>
      </c>
    </row>
    <row r="63" spans="3:11">
      <c r="C63" s="42" t="s">
        <v>20</v>
      </c>
      <c r="D63" s="40" t="s">
        <v>156</v>
      </c>
    </row>
    <row r="64" spans="3:11">
      <c r="C64" s="42" t="s">
        <v>20</v>
      </c>
      <c r="D64" s="43" t="s">
        <v>157</v>
      </c>
    </row>
    <row r="65" spans="3:4">
      <c r="C65" s="42" t="s">
        <v>20</v>
      </c>
      <c r="D65" s="43" t="s">
        <v>158</v>
      </c>
    </row>
  </sheetData>
  <mergeCells count="36"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</mergeCells>
  <conditionalFormatting sqref="J32">
    <cfRule type="expression" dxfId="13" priority="1" stopIfTrue="1">
      <formula>NOT(J$31)</formula>
    </cfRule>
  </conditionalFormatting>
  <conditionalFormatting sqref="J33">
    <cfRule type="expression" dxfId="12" priority="2" stopIfTrue="1">
      <formula>NOT(J$31)</formula>
    </cfRule>
  </conditionalFormatting>
  <conditionalFormatting sqref="J34">
    <cfRule type="expression" dxfId="11" priority="3" stopIfTrue="1">
      <formula>NOT(J$31)</formula>
    </cfRule>
  </conditionalFormatting>
  <conditionalFormatting sqref="J35">
    <cfRule type="expression" dxfId="10" priority="4" stopIfTrue="1">
      <formula>NOT(J$31)</formula>
    </cfRule>
  </conditionalFormatting>
  <conditionalFormatting sqref="J36">
    <cfRule type="expression" dxfId="9" priority="5" stopIfTrue="1">
      <formula>NOT(J$31)</formula>
    </cfRule>
  </conditionalFormatting>
  <conditionalFormatting sqref="J41">
    <cfRule type="expression" dxfId="8" priority="6" stopIfTrue="1">
      <formula>DD_TS_Data_Term_Basis&lt;&gt;1</formula>
    </cfRule>
  </conditionalFormatting>
  <conditionalFormatting sqref="J42">
    <cfRule type="expression" dxfId="7" priority="7" stopIfTrue="1">
      <formula>DD_TS_Data_Term_Basis&lt;&gt;2</formula>
    </cfRule>
    <cfRule type="cellIs" dxfId="6" priority="8" stopIfTrue="1" operator="lessThan">
      <formula>TS_Start_Date</formula>
    </cfRule>
  </conditionalFormatting>
  <dataValidations disablePrompts="1"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4" tooltip="Go to Next Sheet" display="HL_Sheet_Main_4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44</v>
      </c>
    </row>
    <row r="10" spans="3:7" ht="16.5">
      <c r="C10" s="9" t="s">
        <v>46</v>
      </c>
    </row>
    <row r="11" spans="3:7" ht="15">
      <c r="C11" s="4" t="str">
        <f>Model_Name</f>
        <v>SMA 10. Time Series - Practical Exercise 2 (Solution)</v>
      </c>
    </row>
    <row r="12" spans="3:7">
      <c r="C12" s="62" t="s">
        <v>1</v>
      </c>
      <c r="D12" s="62"/>
      <c r="E12" s="62"/>
      <c r="F12" s="62"/>
      <c r="G12" s="62"/>
    </row>
    <row r="13" spans="3:7" ht="12.75">
      <c r="C13" s="7" t="s">
        <v>10</v>
      </c>
      <c r="D13" s="8" t="s">
        <v>11</v>
      </c>
    </row>
    <row r="17" spans="3:3">
      <c r="C17" s="2" t="s">
        <v>14</v>
      </c>
    </row>
    <row r="18" spans="3:3">
      <c r="C18" s="3" t="s">
        <v>42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7" tooltip="Go to Previous Sheet" display="HL_Sheet_Main_7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/>
  </sheetPr>
  <dimension ref="A1:R14"/>
  <sheetViews>
    <sheetView showGridLines="0" zoomScaleNormal="100" workbookViewId="0">
      <pane xSplit="1" ySplit="13" topLeftCell="B14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ColWidth="11.83203125" defaultRowHeight="10.5" outlineLevelRow="2" outlineLevelCol="2"/>
  <cols>
    <col min="1" max="5" width="3.83203125" style="31" customWidth="1"/>
    <col min="6" max="13" width="11.83203125" style="31"/>
    <col min="14" max="14" width="11.83203125" style="31" customWidth="1"/>
    <col min="15" max="17" width="11.83203125" style="31" hidden="1" customWidth="1" outlineLevel="2"/>
    <col min="18" max="18" width="11.83203125" style="31" collapsed="1"/>
    <col min="19" max="16384" width="11.83203125" style="31"/>
  </cols>
  <sheetData>
    <row r="1" spans="1:17" ht="18">
      <c r="B1" s="33" t="s">
        <v>44</v>
      </c>
    </row>
    <row r="2" spans="1:17" ht="15">
      <c r="B2" s="32" t="str">
        <f>Model_Name</f>
        <v>SMA 10. Time Series - Practical Exercise 2 (Solution)</v>
      </c>
    </row>
    <row r="3" spans="1:17">
      <c r="B3" s="82" t="s">
        <v>1</v>
      </c>
      <c r="C3" s="82"/>
      <c r="D3" s="82"/>
      <c r="E3" s="82"/>
      <c r="F3" s="82"/>
    </row>
    <row r="4" spans="1:17" ht="12.75">
      <c r="A4" s="34" t="s">
        <v>4</v>
      </c>
      <c r="B4" s="35" t="s">
        <v>10</v>
      </c>
      <c r="C4" s="36" t="s">
        <v>11</v>
      </c>
      <c r="D4" s="45" t="s">
        <v>39</v>
      </c>
      <c r="E4" s="45" t="s">
        <v>40</v>
      </c>
      <c r="F4" s="37" t="s">
        <v>41</v>
      </c>
    </row>
    <row r="6" spans="1:17">
      <c r="B6" s="46" t="str">
        <f>IF(TS_Data_Final_Stub,"Period End Date",IF(TS_Pers_In_Yr=1,"",TS_Per_Type_Name&amp;" Ending"))</f>
        <v/>
      </c>
      <c r="J6" s="47" t="str">
        <f t="shared" ref="J6:Q6" si="0">IF(J12=0,IF(TS_Data_Final_Stub,"- ",IF(TS_Pers_In_Yr=1,"",0)),IF(TS_Data_Final_Stub,J9,IF(TS_Pers_In_Yr=1,"",LEFT(INDEX(LU_Mth_Names,MONTH(J9)),3)&amp;"-"&amp;RIGHT(YEAR(J9),2))&amp;" "))</f>
        <v xml:space="preserve"> </v>
      </c>
      <c r="K6" s="47" t="str">
        <f t="shared" si="0"/>
        <v xml:space="preserve"> </v>
      </c>
      <c r="L6" s="47" t="str">
        <f t="shared" si="0"/>
        <v xml:space="preserve"> </v>
      </c>
      <c r="M6" s="47" t="str">
        <f t="shared" si="0"/>
        <v xml:space="preserve"> </v>
      </c>
      <c r="N6" s="47" t="str">
        <f t="shared" si="0"/>
        <v xml:space="preserve"> </v>
      </c>
      <c r="O6" s="47" t="str">
        <f t="shared" si="0"/>
        <v/>
      </c>
      <c r="P6" s="47" t="str">
        <f t="shared" si="0"/>
        <v/>
      </c>
      <c r="Q6" s="47" t="str">
        <f t="shared" si="0"/>
        <v/>
      </c>
    </row>
    <row r="7" spans="1:17">
      <c r="B7" s="52" t="str">
        <f>IF(TS_Data_Final_Stub,"Period Title",IF(TS_Pers_In_Yr=1,Yr_Name&amp;" Ending "&amp;DAY(TS_Per_1_End_Date)&amp;" "&amp;INDEX(LU_Mth_Names,DD_TS_Fin_YE_Mth),TS_Per_Type_Name))</f>
        <v>Year Ending 31 December</v>
      </c>
      <c r="C7" s="53"/>
      <c r="D7" s="53"/>
      <c r="E7" s="53"/>
      <c r="F7" s="53"/>
      <c r="G7" s="53"/>
      <c r="H7" s="53"/>
      <c r="I7" s="53"/>
      <c r="J7" s="54" t="str">
        <f t="shared" ref="J7:Q7" si="1">IF(J12=0,"- ",
IF(TS_Pers_In_Yr=1,J10&amp;" ",J11)&amp;IF(CB_TS_Show_Hist_Fcast_Pers,IF(J12&lt;=TS_Actual_Pers,TS_Actual_Per_Title,
IF(J12&lt;=TS_Actual_Pers+TS_Budget_Pers,TS_Budget_Per_Title,TS_Fcast_Per_Title))&amp;" ",""))</f>
        <v xml:space="preserve">2010 (A) </v>
      </c>
      <c r="K7" s="54" t="str">
        <f t="shared" si="1"/>
        <v xml:space="preserve">2011 (A) </v>
      </c>
      <c r="L7" s="54" t="str">
        <f t="shared" si="1"/>
        <v xml:space="preserve">2012 (A) </v>
      </c>
      <c r="M7" s="54" t="str">
        <f t="shared" si="1"/>
        <v xml:space="preserve">2013 (A) </v>
      </c>
      <c r="N7" s="54" t="str">
        <f t="shared" si="1"/>
        <v xml:space="preserve">2014 (A) </v>
      </c>
      <c r="O7" s="54" t="str">
        <f t="shared" si="1"/>
        <v xml:space="preserve">- </v>
      </c>
      <c r="P7" s="54" t="str">
        <f t="shared" si="1"/>
        <v xml:space="preserve">- </v>
      </c>
      <c r="Q7" s="54" t="str">
        <f t="shared" si="1"/>
        <v xml:space="preserve">- </v>
      </c>
    </row>
    <row r="8" spans="1:17" hidden="1" outlineLevel="2">
      <c r="B8" s="40" t="s">
        <v>163</v>
      </c>
      <c r="J8" s="48">
        <f t="shared" ref="J8:Q8" si="2">IF(J12=0,0,IF(J12=1,TS_Start_Date,I9+1))</f>
        <v>40179</v>
      </c>
      <c r="K8" s="48">
        <f t="shared" si="2"/>
        <v>40544</v>
      </c>
      <c r="L8" s="48">
        <f t="shared" si="2"/>
        <v>40909</v>
      </c>
      <c r="M8" s="48">
        <f t="shared" si="2"/>
        <v>41275</v>
      </c>
      <c r="N8" s="48">
        <f t="shared" si="2"/>
        <v>41640</v>
      </c>
      <c r="O8" s="48">
        <f t="shared" si="2"/>
        <v>0</v>
      </c>
      <c r="P8" s="48">
        <f t="shared" si="2"/>
        <v>0</v>
      </c>
      <c r="Q8" s="48">
        <f t="shared" si="2"/>
        <v>0</v>
      </c>
    </row>
    <row r="9" spans="1:17" hidden="1" outlineLevel="2">
      <c r="B9" s="40" t="s">
        <v>164</v>
      </c>
      <c r="J9" s="48">
        <f t="shared" ref="J9:Q9" si="3">IF(J12=0,0,MIN(TS_Data_End_Date,IF(J8&lt;=TS_Start_Date,TS_Per_1_End_Date,
IF(TS_Mth_End,EOMONTH(EDATE(TS_Per_1_FY_Start_Date,(TS_Per_1_Number+J12-1)*TS_Mths_In_Per-1),0),
EDATE(TS_Per_1_FY_Start_Date,(TS_Per_1_Number+J12-1)*TS_Mths_In_Per)-1))))</f>
        <v>40543</v>
      </c>
      <c r="K9" s="48">
        <f t="shared" si="3"/>
        <v>40908</v>
      </c>
      <c r="L9" s="48">
        <f t="shared" si="3"/>
        <v>41274</v>
      </c>
      <c r="M9" s="48">
        <f t="shared" si="3"/>
        <v>41639</v>
      </c>
      <c r="N9" s="48">
        <f t="shared" si="3"/>
        <v>42004</v>
      </c>
      <c r="O9" s="48">
        <f t="shared" si="3"/>
        <v>0</v>
      </c>
      <c r="P9" s="48">
        <f t="shared" si="3"/>
        <v>0</v>
      </c>
      <c r="Q9" s="48">
        <f t="shared" si="3"/>
        <v>0</v>
      </c>
    </row>
    <row r="10" spans="1:17" hidden="1" outlineLevel="2">
      <c r="B10" s="40" t="s">
        <v>165</v>
      </c>
      <c r="J10" s="49">
        <f t="shared" ref="J10:Q10" si="4">IF(J12=0,0,YEAR(TS_Per_1_FY_End_Date)+INT((TS_Per_1_Number+J12-2)/TS_Pers_In_Yr))</f>
        <v>2010</v>
      </c>
      <c r="K10" s="49">
        <f t="shared" si="4"/>
        <v>2011</v>
      </c>
      <c r="L10" s="49">
        <f t="shared" si="4"/>
        <v>2012</v>
      </c>
      <c r="M10" s="49">
        <f t="shared" si="4"/>
        <v>2013</v>
      </c>
      <c r="N10" s="49">
        <f t="shared" si="4"/>
        <v>2014</v>
      </c>
      <c r="O10" s="49">
        <f t="shared" si="4"/>
        <v>0</v>
      </c>
      <c r="P10" s="49">
        <f t="shared" si="4"/>
        <v>0</v>
      </c>
      <c r="Q10" s="49">
        <f t="shared" si="4"/>
        <v>0</v>
      </c>
    </row>
    <row r="11" spans="1:17" hidden="1" outlineLevel="2">
      <c r="B11" s="40" t="s">
        <v>166</v>
      </c>
      <c r="J11" s="50" t="str">
        <f t="shared" ref="J11:Q11" si="5">IF(J12=0,"-",IF(TS_Pers_In_Yr=1,Yr_Name,TS_Per_Type_Prefix&amp;IF(MOD(TS_Per_1_Number+J12-1,TS_Pers_In_Yr)=0,TS_Pers_In_Yr,MOD(TS_Per_1_Number+J12-1,TS_Pers_In_Yr))))&amp;" "</f>
        <v xml:space="preserve">Year </v>
      </c>
      <c r="K11" s="50" t="str">
        <f t="shared" si="5"/>
        <v xml:space="preserve">Year </v>
      </c>
      <c r="L11" s="50" t="str">
        <f t="shared" si="5"/>
        <v xml:space="preserve">Year </v>
      </c>
      <c r="M11" s="50" t="str">
        <f t="shared" si="5"/>
        <v xml:space="preserve">Year </v>
      </c>
      <c r="N11" s="50" t="str">
        <f t="shared" si="5"/>
        <v xml:space="preserve">Year </v>
      </c>
      <c r="O11" s="50" t="str">
        <f t="shared" si="5"/>
        <v xml:space="preserve">- </v>
      </c>
      <c r="P11" s="50" t="str">
        <f t="shared" si="5"/>
        <v xml:space="preserve">- </v>
      </c>
      <c r="Q11" s="50" t="str">
        <f t="shared" si="5"/>
        <v xml:space="preserve">- </v>
      </c>
    </row>
    <row r="12" spans="1:17" hidden="1" outlineLevel="2">
      <c r="B12" s="40" t="s">
        <v>167</v>
      </c>
      <c r="J12" s="51">
        <f t="shared" ref="J12:Q12" si="6">IF(TS_Data_Total_Pers=0,0,IF(COLUMN(J12)=COLUMN($J12),1,IF(I12=0,0,IF(I9=TS_Data_End_Date,0,I12+1))))</f>
        <v>1</v>
      </c>
      <c r="K12" s="51">
        <f t="shared" si="6"/>
        <v>2</v>
      </c>
      <c r="L12" s="51">
        <f t="shared" si="6"/>
        <v>3</v>
      </c>
      <c r="M12" s="51">
        <f t="shared" si="6"/>
        <v>4</v>
      </c>
      <c r="N12" s="51">
        <f t="shared" si="6"/>
        <v>5</v>
      </c>
      <c r="O12" s="51">
        <f t="shared" si="6"/>
        <v>0</v>
      </c>
      <c r="P12" s="51">
        <f t="shared" si="6"/>
        <v>0</v>
      </c>
      <c r="Q12" s="51">
        <f t="shared" si="6"/>
        <v>0</v>
      </c>
    </row>
    <row r="13" spans="1:17" hidden="1" outlineLevel="2">
      <c r="B13" s="55" t="s">
        <v>168</v>
      </c>
      <c r="C13" s="53"/>
      <c r="D13" s="53"/>
      <c r="E13" s="53"/>
      <c r="F13" s="53"/>
      <c r="G13" s="53"/>
      <c r="H13" s="53"/>
      <c r="I13" s="53"/>
      <c r="J13" s="56" t="str">
        <f>IF(J12=0,"- ",J10&amp;"-"&amp;J11)</f>
        <v xml:space="preserve">2010-Year </v>
      </c>
      <c r="K13" s="56" t="str">
        <f t="shared" ref="K13:Q13" si="7">IF(K12=0,"- ",K10&amp;"-"&amp;K11)</f>
        <v xml:space="preserve">2011-Year </v>
      </c>
      <c r="L13" s="56" t="str">
        <f t="shared" si="7"/>
        <v xml:space="preserve">2012-Year </v>
      </c>
      <c r="M13" s="56" t="str">
        <f t="shared" si="7"/>
        <v xml:space="preserve">2013-Year </v>
      </c>
      <c r="N13" s="56" t="str">
        <f t="shared" si="7"/>
        <v xml:space="preserve">2014-Year </v>
      </c>
      <c r="O13" s="56" t="str">
        <f t="shared" si="7"/>
        <v xml:space="preserve">- </v>
      </c>
      <c r="P13" s="56" t="str">
        <f t="shared" si="7"/>
        <v xml:space="preserve">- </v>
      </c>
      <c r="Q13" s="56" t="str">
        <f t="shared" si="7"/>
        <v xml:space="preserve">- </v>
      </c>
    </row>
    <row r="14" spans="1:17" collapsed="1"/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4" tooltip="Go to Previous Sheet" display="HL_Sheet_Main_4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45</v>
      </c>
    </row>
    <row r="10" spans="3:7" ht="16.5">
      <c r="C10" s="9" t="s">
        <v>48</v>
      </c>
    </row>
    <row r="11" spans="3:7" ht="15">
      <c r="C11" s="4" t="str">
        <f>Model_Name</f>
        <v>SMA 10. Time Series - Practical Exercise 2 (Solution)</v>
      </c>
    </row>
    <row r="12" spans="3:7">
      <c r="C12" s="62" t="s">
        <v>1</v>
      </c>
      <c r="D12" s="62"/>
      <c r="E12" s="62"/>
      <c r="F12" s="62"/>
      <c r="G12" s="62"/>
    </row>
    <row r="13" spans="3:7" ht="12.75">
      <c r="C13" s="7" t="s">
        <v>10</v>
      </c>
      <c r="D13" s="8" t="s">
        <v>11</v>
      </c>
    </row>
    <row r="17" spans="3:3">
      <c r="C17" s="2" t="s">
        <v>14</v>
      </c>
    </row>
    <row r="18" spans="3:3">
      <c r="C18" s="3" t="s">
        <v>43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3" tooltip="Go to Next Sheet" display="HL_Sheet_Main_13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Q14"/>
  <sheetViews>
    <sheetView showGridLines="0" zoomScaleNormal="100" workbookViewId="0">
      <pane xSplit="1" ySplit="13" topLeftCell="B14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ColWidth="11.83203125" defaultRowHeight="10.5" outlineLevelRow="2" outlineLevelCol="2"/>
  <cols>
    <col min="1" max="5" width="3.83203125" style="31" customWidth="1"/>
    <col min="6" max="9" width="11.83203125" style="31"/>
    <col min="10" max="13" width="11.83203125" style="31" hidden="1" customWidth="1" outlineLevel="2"/>
    <col min="14" max="14" width="0" style="31" hidden="1" customWidth="1" outlineLevel="2" collapsed="1"/>
    <col min="15" max="15" width="11.83203125" style="31" collapsed="1"/>
    <col min="16" max="16384" width="11.83203125" style="31"/>
  </cols>
  <sheetData>
    <row r="1" spans="1:17" ht="18">
      <c r="B1" s="33" t="s">
        <v>45</v>
      </c>
    </row>
    <row r="2" spans="1:17" ht="15">
      <c r="B2" s="32" t="str">
        <f>Model_Name</f>
        <v>SMA 10. Time Series - Practical Exercise 2 (Solution)</v>
      </c>
    </row>
    <row r="3" spans="1:17">
      <c r="B3" s="82" t="s">
        <v>1</v>
      </c>
      <c r="C3" s="82"/>
      <c r="D3" s="82"/>
      <c r="E3" s="82"/>
      <c r="F3" s="82"/>
    </row>
    <row r="4" spans="1:17" ht="12.75">
      <c r="A4" s="34" t="s">
        <v>4</v>
      </c>
      <c r="B4" s="35" t="s">
        <v>10</v>
      </c>
      <c r="C4" s="36" t="s">
        <v>11</v>
      </c>
      <c r="D4" s="45" t="s">
        <v>39</v>
      </c>
      <c r="E4" s="45" t="s">
        <v>40</v>
      </c>
      <c r="F4" s="37" t="s">
        <v>41</v>
      </c>
    </row>
    <row r="6" spans="1:17">
      <c r="B6" s="46" t="str">
        <f>IF(TS_Data_Final_Stub,"Period End Date",IF(TS_Pers_In_Yr=1,"",TS_Per_Type_Name&amp;" Ending"))</f>
        <v/>
      </c>
      <c r="J6" s="47" t="str">
        <f t="shared" ref="J6:Q6" si="0">IF(J12=0,IF(TS_Data_Final_Stub,"- ",IF(TS_Pers_In_Yr=1,"",0)),IF(TS_Data_Final_Stub,J9,IF(TS_Pers_In_Yr=1,"",LEFT(INDEX(LU_Mth_Names,MONTH(J9)),3)&amp;"-"&amp;RIGHT(YEAR(J9),2))&amp;" "))</f>
        <v/>
      </c>
      <c r="K6" s="47" t="str">
        <f t="shared" si="0"/>
        <v/>
      </c>
      <c r="L6" s="47" t="str">
        <f t="shared" si="0"/>
        <v/>
      </c>
      <c r="M6" s="47" t="str">
        <f t="shared" si="0"/>
        <v/>
      </c>
      <c r="N6" s="47" t="str">
        <f t="shared" si="0"/>
        <v/>
      </c>
      <c r="O6" s="47" t="str">
        <f t="shared" si="0"/>
        <v xml:space="preserve"> </v>
      </c>
      <c r="P6" s="47" t="str">
        <f t="shared" si="0"/>
        <v xml:space="preserve"> </v>
      </c>
      <c r="Q6" s="47" t="str">
        <f t="shared" si="0"/>
        <v xml:space="preserve"> </v>
      </c>
    </row>
    <row r="7" spans="1:17">
      <c r="B7" s="52" t="str">
        <f>IF(TS_Data_Final_Stub,"Period Title",IF(TS_Pers_In_Yr=1,Yr_Name&amp;" Ending "&amp;DAY(TS_Per_1_End_Date)&amp;" "&amp;INDEX(LU_Mth_Names,DD_TS_Fin_YE_Mth),TS_Per_Type_Name))</f>
        <v>Year Ending 31 December</v>
      </c>
      <c r="C7" s="53"/>
      <c r="D7" s="53"/>
      <c r="E7" s="53"/>
      <c r="F7" s="53"/>
      <c r="G7" s="53"/>
      <c r="H7" s="53"/>
      <c r="I7" s="53"/>
      <c r="J7" s="54" t="str">
        <f t="shared" ref="J7:Q7" si="1">IF(J12=0," - ",
IF(TS_Pers_In_Yr=1,J10&amp;" ",J11)&amp;IF(CB_TS_Show_Hist_Fcast_Pers,IF(J12&lt;=TS_Actual_Pers,TS_Actual_Per_Title,
IF(J12&lt;=TS_Actual_Pers+TS_Budget_Pers,TS_Budget_Per_Title,TS_Fcast_Per_Title))&amp;" ",""))</f>
        <v xml:space="preserve"> - </v>
      </c>
      <c r="K7" s="54" t="str">
        <f t="shared" si="1"/>
        <v xml:space="preserve"> - </v>
      </c>
      <c r="L7" s="54" t="str">
        <f t="shared" si="1"/>
        <v xml:space="preserve"> - </v>
      </c>
      <c r="M7" s="54" t="str">
        <f t="shared" si="1"/>
        <v xml:space="preserve"> - </v>
      </c>
      <c r="N7" s="54" t="str">
        <f t="shared" si="1"/>
        <v xml:space="preserve"> - </v>
      </c>
      <c r="O7" s="54" t="str">
        <f t="shared" si="1"/>
        <v xml:space="preserve">2015 (F) </v>
      </c>
      <c r="P7" s="54" t="str">
        <f t="shared" si="1"/>
        <v xml:space="preserve">2016 (F) </v>
      </c>
      <c r="Q7" s="54" t="str">
        <f t="shared" si="1"/>
        <v xml:space="preserve">2017 (F) </v>
      </c>
    </row>
    <row r="8" spans="1:17" hidden="1" outlineLevel="2">
      <c r="B8" s="40" t="s">
        <v>163</v>
      </c>
      <c r="J8" s="48">
        <f t="shared" ref="J8:Q8" si="2">IF(J12=0,0,IF(J12=TS_Data_Full_Pers+1,TS_Proj_Start_Date,I9+1))</f>
        <v>0</v>
      </c>
      <c r="K8" s="48">
        <f t="shared" si="2"/>
        <v>0</v>
      </c>
      <c r="L8" s="48">
        <f t="shared" si="2"/>
        <v>0</v>
      </c>
      <c r="M8" s="48">
        <f t="shared" si="2"/>
        <v>0</v>
      </c>
      <c r="N8" s="48">
        <f t="shared" si="2"/>
        <v>0</v>
      </c>
      <c r="O8" s="48">
        <f t="shared" si="2"/>
        <v>42005</v>
      </c>
      <c r="P8" s="48">
        <f t="shared" si="2"/>
        <v>42370</v>
      </c>
      <c r="Q8" s="48">
        <f t="shared" si="2"/>
        <v>42736</v>
      </c>
    </row>
    <row r="9" spans="1:17" hidden="1" outlineLevel="2">
      <c r="B9" s="40" t="s">
        <v>164</v>
      </c>
      <c r="J9" s="48">
        <f t="shared" ref="J9:Q9" si="3">IF(J12=0,0,IF(J12=TS_Data_Full_Pers+1,TS_Proj_Per_1_End_Date,
IF(TS_Mth_End,EOMONTH(EDATE(TS_Proj_Per_1_FY_Start_Date,(TS_Proj_Per_1_Number+J12-(TS_Data_Full_Pers+1))*TS_Mths_In_Per-1),0),
EDATE(TS_Proj_Per_1_FY_Start_Date,(TS_Proj_Per_1_Number+J12-(TS_Data_Full_Pers+1))*TS_Mths_In_Per)-1)))</f>
        <v>0</v>
      </c>
      <c r="K9" s="48">
        <f t="shared" si="3"/>
        <v>0</v>
      </c>
      <c r="L9" s="48">
        <f t="shared" si="3"/>
        <v>0</v>
      </c>
      <c r="M9" s="48">
        <f t="shared" si="3"/>
        <v>0</v>
      </c>
      <c r="N9" s="48">
        <f t="shared" si="3"/>
        <v>0</v>
      </c>
      <c r="O9" s="48">
        <f t="shared" si="3"/>
        <v>42369</v>
      </c>
      <c r="P9" s="48">
        <f t="shared" si="3"/>
        <v>42735</v>
      </c>
      <c r="Q9" s="48">
        <f t="shared" si="3"/>
        <v>43100</v>
      </c>
    </row>
    <row r="10" spans="1:17" hidden="1" outlineLevel="2">
      <c r="B10" s="40" t="s">
        <v>165</v>
      </c>
      <c r="J10" s="49">
        <f t="shared" ref="J10:Q10" si="4">IF(J12=0,0,YEAR(TS_Proj_Per_1_FY_End_Date)+INT((TS_Proj_Per_1_Number+J12-TS_Data_Full_Pers-2)/TS_Pers_In_Yr))</f>
        <v>0</v>
      </c>
      <c r="K10" s="49">
        <f t="shared" si="4"/>
        <v>0</v>
      </c>
      <c r="L10" s="49">
        <f t="shared" si="4"/>
        <v>0</v>
      </c>
      <c r="M10" s="49">
        <f t="shared" si="4"/>
        <v>0</v>
      </c>
      <c r="N10" s="49">
        <f t="shared" si="4"/>
        <v>0</v>
      </c>
      <c r="O10" s="49">
        <f t="shared" si="4"/>
        <v>2015</v>
      </c>
      <c r="P10" s="49">
        <f t="shared" si="4"/>
        <v>2016</v>
      </c>
      <c r="Q10" s="49">
        <f t="shared" si="4"/>
        <v>2017</v>
      </c>
    </row>
    <row r="11" spans="1:17" hidden="1" outlineLevel="2">
      <c r="B11" s="40" t="s">
        <v>166</v>
      </c>
      <c r="J11" s="50" t="str">
        <f t="shared" ref="J11:Q11" si="5">IF(J12=0,"-",IF(TS_Pers_In_Yr=1,Yr_Name,TS_Per_Type_Prefix&amp;IF(MOD(TS_Per_1_Number+J12-1,TS_Pers_In_Yr)=0,TS_Pers_In_Yr,MOD(TS_Per_1_Number+J12-1,TS_Pers_In_Yr))))&amp;" "</f>
        <v xml:space="preserve">- </v>
      </c>
      <c r="K11" s="50" t="str">
        <f t="shared" si="5"/>
        <v xml:space="preserve">- </v>
      </c>
      <c r="L11" s="50" t="str">
        <f t="shared" si="5"/>
        <v xml:space="preserve">- </v>
      </c>
      <c r="M11" s="50" t="str">
        <f t="shared" si="5"/>
        <v xml:space="preserve">- </v>
      </c>
      <c r="N11" s="50" t="str">
        <f t="shared" si="5"/>
        <v xml:space="preserve">- </v>
      </c>
      <c r="O11" s="50" t="str">
        <f t="shared" si="5"/>
        <v xml:space="preserve">Year </v>
      </c>
      <c r="P11" s="50" t="str">
        <f t="shared" si="5"/>
        <v xml:space="preserve">Year </v>
      </c>
      <c r="Q11" s="50" t="str">
        <f t="shared" si="5"/>
        <v xml:space="preserve">Year </v>
      </c>
    </row>
    <row r="12" spans="1:17" hidden="1" outlineLevel="2">
      <c r="B12" s="40" t="s">
        <v>167</v>
      </c>
      <c r="J12" s="51">
        <f t="shared" ref="J12:Q12" si="6">IF(COLUMN(J12)-COLUMN($J12)+1&lt;TS_Data_Full_Pers+1,0,COLUMN(J12)-COLUMN($J12)+1)</f>
        <v>0</v>
      </c>
      <c r="K12" s="51">
        <f t="shared" si="6"/>
        <v>0</v>
      </c>
      <c r="L12" s="51">
        <f t="shared" si="6"/>
        <v>0</v>
      </c>
      <c r="M12" s="51">
        <f t="shared" si="6"/>
        <v>0</v>
      </c>
      <c r="N12" s="51">
        <f t="shared" si="6"/>
        <v>0</v>
      </c>
      <c r="O12" s="51">
        <f t="shared" si="6"/>
        <v>6</v>
      </c>
      <c r="P12" s="51">
        <f t="shared" si="6"/>
        <v>7</v>
      </c>
      <c r="Q12" s="51">
        <f t="shared" si="6"/>
        <v>8</v>
      </c>
    </row>
    <row r="13" spans="1:17" hidden="1" outlineLevel="2">
      <c r="B13" s="55" t="s">
        <v>168</v>
      </c>
      <c r="C13" s="53"/>
      <c r="D13" s="53"/>
      <c r="E13" s="53"/>
      <c r="F13" s="53"/>
      <c r="G13" s="53"/>
      <c r="H13" s="53"/>
      <c r="I13" s="53"/>
      <c r="J13" s="56" t="str">
        <f>IF(J12=0,"- ",J10&amp;"-"&amp;J11)</f>
        <v xml:space="preserve">- </v>
      </c>
      <c r="K13" s="56" t="str">
        <f t="shared" ref="K13:Q13" si="7">IF(K12=0,"- ",K10&amp;"-"&amp;K11)</f>
        <v xml:space="preserve">- </v>
      </c>
      <c r="L13" s="56" t="str">
        <f t="shared" si="7"/>
        <v xml:space="preserve">- </v>
      </c>
      <c r="M13" s="56" t="str">
        <f t="shared" si="7"/>
        <v xml:space="preserve">- </v>
      </c>
      <c r="N13" s="56" t="str">
        <f t="shared" si="7"/>
        <v xml:space="preserve">- </v>
      </c>
      <c r="O13" s="56" t="str">
        <f t="shared" si="7"/>
        <v xml:space="preserve">2015-Year </v>
      </c>
      <c r="P13" s="56" t="str">
        <f t="shared" si="7"/>
        <v xml:space="preserve">2016-Year </v>
      </c>
      <c r="Q13" s="56" t="str">
        <f t="shared" si="7"/>
        <v xml:space="preserve">2017-Year </v>
      </c>
    </row>
    <row r="14" spans="1:17" collapsed="1"/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13</v>
      </c>
    </row>
    <row r="10" spans="3:7" ht="16.5">
      <c r="C10" s="9" t="s">
        <v>38</v>
      </c>
    </row>
    <row r="11" spans="3:7" ht="15">
      <c r="C11" s="4" t="str">
        <f>Model_Name</f>
        <v>SMA 10. Time Series - Practical Exercise 2 (Solution)</v>
      </c>
    </row>
    <row r="12" spans="3:7">
      <c r="C12" s="62" t="s">
        <v>1</v>
      </c>
      <c r="D12" s="62"/>
      <c r="E12" s="62"/>
      <c r="F12" s="62"/>
      <c r="G12" s="62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13" tooltip="Go to Previous Sheet" display="HL_Sheet_Main_13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111</vt:i4>
      </vt:variant>
    </vt:vector>
  </HeadingPairs>
  <TitlesOfParts>
    <vt:vector size="124" baseType="lpstr">
      <vt:lpstr>Cover</vt:lpstr>
      <vt:lpstr>Contents</vt:lpstr>
      <vt:lpstr>Assumptions_SC</vt:lpstr>
      <vt:lpstr>TS_BA</vt:lpstr>
      <vt:lpstr>Data_Ass_SSC</vt:lpstr>
      <vt:lpstr>Data_TA</vt:lpstr>
      <vt:lpstr>Proj_Ass_SSC</vt:lpstr>
      <vt:lpstr>Projections_TA</vt:lpstr>
      <vt:lpstr>Appendices_SC</vt:lpstr>
      <vt:lpstr>Lookup_Tables_SSC</vt:lpstr>
      <vt:lpstr>TS_LU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Data_Ass_SSC!Print_Area</vt:lpstr>
      <vt:lpstr>Data_TA!Print_Area</vt:lpstr>
      <vt:lpstr>Lookup_Tables_SSC!Print_Area</vt:lpstr>
      <vt:lpstr>Proj_Ass_SSC!Print_Area</vt:lpstr>
      <vt:lpstr>Projections_TA!Print_Area</vt:lpstr>
      <vt:lpstr>TS_BA!Print_Area</vt:lpstr>
      <vt:lpstr>TS_LU!Print_Area</vt:lpstr>
      <vt:lpstr>Checks_BO!Print_Titles</vt:lpstr>
      <vt:lpstr>Contents!Print_Titles</vt:lpstr>
      <vt:lpstr>Data_TA!Print_Titles</vt:lpstr>
      <vt:lpstr>Projections_TA!Print_Titles</vt:lpstr>
      <vt:lpstr>TS_BA!Print_Titles</vt:lpstr>
      <vt:lpstr>TS_LU!Print_Titles</vt:lpstr>
      <vt:lpstr>Qtr_Name</vt:lpstr>
      <vt:lpstr>Qtrly</vt:lpstr>
      <vt:lpstr>Qtrs_In_Yr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Practice Modelling</dc:creator>
  <cp:lastModifiedBy>Best Practice Modelling</cp:lastModifiedBy>
  <dcterms:created xsi:type="dcterms:W3CDTF">2010-08-30T06:59:57Z</dcterms:created>
  <dcterms:modified xsi:type="dcterms:W3CDTF">2010-11-30T01:16:05Z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