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30" windowWidth="23535" windowHeight="10200" firstSheet="2" activeTab="7"/>
  </bookViews>
  <sheets>
    <sheet name="Cover" sheetId="4" r:id="rId1"/>
    <sheet name="Contents" sheetId="5" r:id="rId2"/>
    <sheet name="Assumptions_SC" sheetId="6" r:id="rId3"/>
    <sheet name="TS_BA" sheetId="7" r:id="rId4"/>
    <sheet name="Rev_Hist_TA" sheetId="16" r:id="rId5"/>
    <sheet name="Rev_Fcast_TA" sheetId="17" r:id="rId6"/>
    <sheet name="Outputs_SC" sheetId="9" r:id="rId7"/>
    <sheet name="Rev_Hist_TO" sheetId="18" r:id="rId8"/>
    <sheet name="Rev_Fcast_TO" sheetId="19" r:id="rId9"/>
    <sheet name="Revenue_TO" sheetId="10" r:id="rId10"/>
    <sheet name="Revenue_Dashboard_P_TO" sheetId="20" r:id="rId11"/>
    <sheet name="Appendices_SC" sheetId="11" r:id="rId12"/>
    <sheet name="Lookup_Tables_SSC" sheetId="12" r:id="rId13"/>
    <sheet name="TS_LU" sheetId="13" r:id="rId14"/>
    <sheet name="Revenue_LU" sheetId="21" r:id="rId15"/>
    <sheet name="Checks_SSC" sheetId="14" r:id="rId16"/>
    <sheet name="Checks_BO" sheetId="15" r:id="rId17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Checks_BO!$5:$24</definedName>
    <definedName name="BA_LU" hidden="1">TS_LU!$5:$105</definedName>
    <definedName name="BA_Sens_Chks" hidden="1">Checks_BO!$25:$40</definedName>
    <definedName name="BA_TS_Ass" hidden="1">TS_BA!$5:$65</definedName>
    <definedName name="Billion">TS_LU!$D$105</definedName>
    <definedName name="Billions">TS_LU!$D$63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Checks_BO!$K$20:$K$22</definedName>
    <definedName name="CA_Err_Chks_Area_Names">Checks_BO!$D$20:$D$22</definedName>
    <definedName name="CA_Err_Chks_Flags">Checks_BO!$M$20:$M$22</definedName>
    <definedName name="CA_Err_Chks_Inc">Checks_BO!$L$20:$L$22</definedName>
    <definedName name="CA_Sens_Chks">Checks_BO!$K$39</definedName>
    <definedName name="CA_Sens_Chks_Area_Names">Checks_BO!$D$39</definedName>
    <definedName name="CA_Sens_Chks_Flags">Checks_BO!$M$39</definedName>
    <definedName name="CA_Sens_Chks_Inc">Checks_BO!$L$39</definedName>
    <definedName name="CB_Alt_Chks_Show_Msg">Checks_BO!$C$45</definedName>
    <definedName name="CB_Err_Chks_Show_Msg">Checks_BO!$C$9</definedName>
    <definedName name="CB_Sens_Chks_Show_Msg">Checks_BO!$C$29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Rev_Hist_TO!$B$1</definedName>
    <definedName name="Err_Chk_2_Hdg" hidden="1">Rev_Fcast_TO!$B$1</definedName>
    <definedName name="Err_Chk_3_Hdg" hidden="1">Revenue_TO!$B$1</definedName>
    <definedName name="Err_Chks_Msg">Checks_BO!$I$14</definedName>
    <definedName name="Err_Chks_Ttl_Areas">Checks_BO!$M$24</definedName>
    <definedName name="Half_Yr_Name">TS_LU!$D$86</definedName>
    <definedName name="Halves_In_Yr">TS_LU!$D$94</definedName>
    <definedName name="HL_Alt_Chk">Checks_BO!$B$43</definedName>
    <definedName name="HL_Err_Chk">Checks_BO!$B$7</definedName>
    <definedName name="HL_Err_Chk_1" hidden="1">Rev_Hist_TO!$I$27</definedName>
    <definedName name="HL_Err_Chk_2" hidden="1">Rev_Fcast_TO!$I$27</definedName>
    <definedName name="HL_Err_Chk_3" hidden="1">Revenue_TO!$I$27</definedName>
    <definedName name="HL_Home">Contents!$B$1</definedName>
    <definedName name="HL_Sens_Chk">Checks_BO!$B$27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Rev_Fcast_TA!$A$1</definedName>
    <definedName name="HL_Sheet_Main_14" hidden="1">Rev_Hist_TO!$A$1</definedName>
    <definedName name="HL_Sheet_Main_15" hidden="1">Rev_Fcast_TO!$A$1</definedName>
    <definedName name="HL_Sheet_Main_16" hidden="1">Revenue_Dashboard_P_TO!$A$1</definedName>
    <definedName name="HL_Sheet_Main_17" hidden="1">Revenue_LU!$A$1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Rev_Hist_TA!$A$1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Checks_BO!$B$27</definedName>
    <definedName name="HL_TOC_5" hidden="1">Checks_BO!$B$43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LU_Revenue_Period">Revenue_LU!$D$12:$D$21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1">Appendices_SC!$B$1:$N$30</definedName>
    <definedName name="_xlnm.Print_Area" localSheetId="2">Assumptions_SC!$B$1:$N$30</definedName>
    <definedName name="_xlnm.Print_Area" localSheetId="16">Checks_BO!$B$1:$Q$56</definedName>
    <definedName name="_xlnm.Print_Area" localSheetId="15">Checks_SSC!$B$1:$N$30</definedName>
    <definedName name="_xlnm.Print_Area" localSheetId="1">Contents!$B$1:$Q$25</definedName>
    <definedName name="_xlnm.Print_Area" localSheetId="0">Cover!$B$1:$N$30</definedName>
    <definedName name="_xlnm.Print_Area" localSheetId="12">Lookup_Tables_SSC!$B$1:$N$30</definedName>
    <definedName name="_xlnm.Print_Area" localSheetId="6">Outputs_SC!$B$1:$N$30</definedName>
    <definedName name="_xlnm.Print_Area" localSheetId="5">Rev_Fcast_TA!$B$1:$S$40</definedName>
    <definedName name="_xlnm.Print_Area" localSheetId="8">Rev_Fcast_TO!$B$1:$S$27</definedName>
    <definedName name="_xlnm.Print_Area" localSheetId="4">Rev_Hist_TA!$B$1:$S$40</definedName>
    <definedName name="_xlnm.Print_Area" localSheetId="7">Rev_Hist_TO!$B$1:$S$27</definedName>
    <definedName name="_xlnm.Print_Area" localSheetId="10">Revenue_Dashboard_P_TO!$B$1:$T$52</definedName>
    <definedName name="_xlnm.Print_Area" localSheetId="14">Revenue_LU!$B$1:$G$40</definedName>
    <definedName name="_xlnm.Print_Area" localSheetId="9">Revenue_TO!$B$1:$S$27</definedName>
    <definedName name="_xlnm.Print_Area" localSheetId="3">TS_BA!$B$1:$Q$65</definedName>
    <definedName name="_xlnm.Print_Area" localSheetId="13">TS_LU!$B$1:$G$105</definedName>
    <definedName name="_xlnm.Print_Titles" localSheetId="16">Checks_BO!$1:$6</definedName>
    <definedName name="_xlnm.Print_Titles" localSheetId="1">Contents!$1:$7</definedName>
    <definedName name="_xlnm.Print_Titles" localSheetId="5">Rev_Fcast_TA!$1:$15</definedName>
    <definedName name="_xlnm.Print_Titles" localSheetId="8">Rev_Fcast_TO!$1:$15</definedName>
    <definedName name="_xlnm.Print_Titles" localSheetId="4">Rev_Hist_TA!$1:$15</definedName>
    <definedName name="_xlnm.Print_Titles" localSheetId="7">Rev_Hist_TO!$1:$15</definedName>
    <definedName name="_xlnm.Print_Titles" localSheetId="10">Revenue_Dashboard_P_TO!$1:$15</definedName>
    <definedName name="_xlnm.Print_Titles" localSheetId="9">Revenue_TO!$1:$15</definedName>
    <definedName name="_xlnm.Print_Titles" localSheetId="3">TS_BA!$1:$6</definedName>
    <definedName name="_xlnm.Print_Titles" localSheetId="13">TS_LU!$1:$6</definedName>
    <definedName name="Qtr_Name">TS_LU!$D$87</definedName>
    <definedName name="Qtrly">TS_LU!$D$79</definedName>
    <definedName name="Qtrs_In_Yr">TS_LU!$D$95</definedName>
    <definedName name="RA_TS_Ass_Actual_Per_Title">TS_BA!$34:$34</definedName>
    <definedName name="RA_TS_Ass_Actual_Pers">TS_BA!$32:$32</definedName>
    <definedName name="RA_TS_Ass_Budget_Per_Title">TS_BA!$35:$35</definedName>
    <definedName name="RA_TS_Ass_Budget_Pers">TS_BA!$33:$33</definedName>
    <definedName name="RA_TS_Ass_Core_Fin_YE">TS_BA!$13:$13</definedName>
    <definedName name="RA_TS_Ass_Core_Main_Ass_Hdg">TS_BA!$9:$9</definedName>
    <definedName name="RA_TS_Ass_Core_Main_Ass_Hdg_Spacer">TS_BA!$8:$8</definedName>
    <definedName name="RA_TS_Ass_Core_Main_Ass_Spacer">TS_BA!$10:$10</definedName>
    <definedName name="RA_TS_Ass_Core_Main_Hdg">TS_BA!$7:$7</definedName>
    <definedName name="RA_TS_Ass_Core_Main_Hdg_Spacer1">TS_BA!$5:$5</definedName>
    <definedName name="RA_TS_Ass_Core_Main_Hdg_Spacer2">TS_BA!$6:$6</definedName>
    <definedName name="RA_TS_Ass_Data_Ass_Spacer">TS_BA!$45:$45</definedName>
    <definedName name="RA_TS_Ass_Data_End_Date">TS_BA!$46:$46</definedName>
    <definedName name="RA_TS_Ass_Data_Final_Stub">TS_BA!$49:$49</definedName>
    <definedName name="RA_TS_Ass_Data_Full_Pers">TS_BA!$48:$48</definedName>
    <definedName name="RA_TS_Ass_Data_Hdg">TS_BA!$44:$44</definedName>
    <definedName name="RA_TS_Ass_Data_Hdg_Spacer">TS_BA!$43:$43</definedName>
    <definedName name="RA_TS_Ass_Data_Pers_Ass">TS_BA!$41:$41</definedName>
    <definedName name="RA_TS_Ass_Data_Proj_Ass_Spacer">TS_BA!$39:$39</definedName>
    <definedName name="RA_TS_Ass_Data_Proj_Hdg">TS_BA!$38:$38</definedName>
    <definedName name="RA_TS_Ass_Data_Proj_Hdg_Spacer">TS_BA!$37:$37</definedName>
    <definedName name="RA_TS_Ass_Data_Term_Basis">TS_BA!$40:$40</definedName>
    <definedName name="RA_TS_Ass_Data_Total_Pers">TS_BA!$47:$47</definedName>
    <definedName name="RA_TS_Ass_Denom">TS_BA!$26:$26</definedName>
    <definedName name="RA_TS_Ass_Denom_Label">TS_BA!$27:$27</definedName>
    <definedName name="RA_TS_Ass_Fcast_Per_Title">TS_BA!$36:$36</definedName>
    <definedName name="RA_TS_Ass_Hist_Fcast_Ass_Spacer">TS_BA!$30:$30</definedName>
    <definedName name="RA_TS_Ass_Hist_Fcast_Hdg">TS_BA!$29:$29</definedName>
    <definedName name="RA_TS_Ass_Hist_Fcast_Hdg_Spacer">TS_BA!$28:$28</definedName>
    <definedName name="RA_TS_Ass_Mth_End">TS_BA!$18:$18</definedName>
    <definedName name="RA_TS_Ass_Mths_In_Per">TS_BA!$22:$22</definedName>
    <definedName name="RA_TS_Ass_Note_Budget_Per">TS_BA!$63:$63</definedName>
    <definedName name="RA_TS_Ass_Note_Data_Proj_Timing">TS_BA!$64:$64</definedName>
    <definedName name="RA_TS_Ass_Note_Denom">TS_BA!$62:$62</definedName>
    <definedName name="RA_TS_Ass_Note_Fin_YE">TS_BA!$61:$61</definedName>
    <definedName name="RA_TS_Ass_Note_Inactive_Cols_Treat">TS_BA!$65:$65</definedName>
    <definedName name="RA_TS_Ass_Notes_Hdg">TS_BA!$60:$60</definedName>
    <definedName name="RA_TS_Ass_Notes_Hdg_Spacer">TS_BA!$59:$59</definedName>
    <definedName name="RA_TS_Ass_Per_1_End_Date">TS_BA!$25:$25</definedName>
    <definedName name="RA_TS_Ass_Per_1_FY_End_Date">TS_BA!$20:$20</definedName>
    <definedName name="RA_TS_Ass_Per_1_FY_Start_Date">TS_BA!$19:$19</definedName>
    <definedName name="RA_TS_Ass_Per_1_Number">TS_BA!$23:$23</definedName>
    <definedName name="RA_TS_Ass_Per_1_Start_Date">TS_BA!$24:$24</definedName>
    <definedName name="RA_TS_Ass_Per_Type_Name">TS_BA!$16:$16</definedName>
    <definedName name="RA_TS_Ass_Per_Type_Prefix">TS_BA!$17:$17</definedName>
    <definedName name="RA_TS_Ass_Periodicity">TS_BA!$12:$12</definedName>
    <definedName name="RA_TS_Ass_Pers_In_Yr">TS_BA!$21:$21</definedName>
    <definedName name="RA_TS_Ass_Proj_Ass_Spacer">TS_BA!$52:$52</definedName>
    <definedName name="RA_TS_Ass_Proj_Hdg">TS_BA!$51:$51</definedName>
    <definedName name="RA_TS_Ass_Proj_Hdg_Spacer">TS_BA!$50:$50</definedName>
    <definedName name="RA_TS_Ass_Proj_Per_1_End_Date">TS_BA!$58:$58</definedName>
    <definedName name="RA_TS_Ass_Proj_Per_1_FY_End_Date">TS_BA!$55:$55</definedName>
    <definedName name="RA_TS_Ass_Proj_Per_1_FY_Start_Date">TS_BA!$54:$54</definedName>
    <definedName name="RA_TS_Ass_Proj_Per_1_Number">TS_BA!$56:$56</definedName>
    <definedName name="RA_TS_Ass_Proj_Per_1_Start_Date">TS_BA!$57:$57</definedName>
    <definedName name="RA_TS_Ass_Proj_Start_Date">TS_BA!$53:$53</definedName>
    <definedName name="RA_TS_Ass_Proj_Start_Date_Ass">TS_BA!$42:$42</definedName>
    <definedName name="RA_TS_Ass_Show_Hist_Fcast_Pers">TS_BA!$31:$31</definedName>
    <definedName name="RA_TS_Ass_Start_Date">TS_BA!$14:$14</definedName>
    <definedName name="RA_TS_Ass_Std_Pers">TS_BA!$15:$15</definedName>
    <definedName name="RA_TS_Ass_Title">TS_BA!$11:$11</definedName>
    <definedName name="Revenue_Category_1_Name">Rev_Hist_TA!$C$19</definedName>
    <definedName name="Revenue_Category_2_Name">Rev_Hist_TA!$C$20</definedName>
    <definedName name="Revenue_Category_3_Name">Rev_Hist_TA!$C$21</definedName>
    <definedName name="Revenue_Category_4_Name">Rev_Hist_TA!$C$22</definedName>
    <definedName name="Revenue_Category_5_Name">Rev_Hist_TA!$C$23</definedName>
    <definedName name="Revenue_Category_6_Name">Rev_Hist_TA!$C$24</definedName>
    <definedName name="Semi_Annual">TS_LU!$D$78</definedName>
    <definedName name="Sens_Chks_Msg">Checks_BO!$I$34</definedName>
    <definedName name="Sens_Chks_Ttl_Areas">Checks_BO!$M$40</definedName>
    <definedName name="TBXBST" localSheetId="11" hidden="1">"|B|SC|B|"</definedName>
    <definedName name="TBXBST" localSheetId="2" hidden="1">"|B|SC|B|"</definedName>
    <definedName name="TBXBST" localSheetId="16" hidden="1">"|B|BO|B|"</definedName>
    <definedName name="TBXBST" localSheetId="15" hidden="1">"|B|SSC|B|"</definedName>
    <definedName name="TBXBST" localSheetId="1" hidden="1">"|B|Contents|B|"</definedName>
    <definedName name="TBXBST" localSheetId="0" hidden="1">"|B|Cover|B|"</definedName>
    <definedName name="TBXBST" localSheetId="12" hidden="1">"|B|SSC|B|"</definedName>
    <definedName name="TBXBST" localSheetId="6" hidden="1">"|B|SC|B|"</definedName>
    <definedName name="TBXBST" localSheetId="5" hidden="1">"|B|TA|B||T|Proj|T||N|1|N||FTSCN|10|FTSCN||TSP|10|TSP|"</definedName>
    <definedName name="TBXBST" localSheetId="8" hidden="1">"|B|TO|B||T|Proj|T||N|1|N||FTSCN|10|FTSCN||TSP|10|TSP|"</definedName>
    <definedName name="TBXBST" localSheetId="4" hidden="1">"|B|TA|B||T|Data|T||N|1|N||FTSCN|10|FTSCN||TSP|10|TSP|"</definedName>
    <definedName name="TBXBST" localSheetId="7" hidden="1">"|B|TO|B||T|Data|T||N|1|N||FTSCN|10|FTSCN||TSP|10|TSP|"</definedName>
    <definedName name="TBXBST" localSheetId="10" hidden="1">"|B|TO|B||T|All|T||N|1|N||FTSCN|10|FTSCN||TSP|10|TSP||P|"</definedName>
    <definedName name="TBXBST" localSheetId="14" hidden="1">"|B|LU|B|"</definedName>
    <definedName name="TBXBST" localSheetId="9" hidden="1">"|B|TO|B||T|All|T||N|1|N||FTSCN|10|FTSCN||TSP|10|TSP|"</definedName>
    <definedName name="TBXBST" localSheetId="3" hidden="1">"|B|BA|B|"</definedName>
    <definedName name="TBXBST" localSheetId="13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Checks_BO!$B$27</definedName>
    <definedName name="TOC_Hdg_5" hidden="1">Checks_BO!$B$43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5" i="5"/>
  <c r="I24"/>
  <c r="I23"/>
  <c r="H22"/>
  <c r="F21"/>
  <c r="H20"/>
  <c r="H19"/>
  <c r="F18"/>
  <c r="D17"/>
  <c r="H16"/>
  <c r="H15"/>
  <c r="H14"/>
  <c r="H13"/>
  <c r="D12"/>
  <c r="H11"/>
  <c r="H10"/>
  <c r="H9"/>
  <c r="D8"/>
  <c r="D22" i="15"/>
  <c r="D21"/>
  <c r="D20"/>
  <c r="V54" i="20"/>
  <c r="V53"/>
  <c r="V52"/>
  <c r="V51"/>
  <c r="V50"/>
  <c r="V49"/>
  <c r="C9" i="21"/>
  <c r="J12" i="7"/>
  <c r="V37" i="20"/>
  <c r="V36"/>
  <c r="V35"/>
  <c r="V34"/>
  <c r="V33"/>
  <c r="V32"/>
  <c r="B16"/>
  <c r="C24"/>
  <c r="C23"/>
  <c r="C22"/>
  <c r="C21"/>
  <c r="C20"/>
  <c r="C19"/>
  <c r="J18"/>
  <c r="C18"/>
  <c r="S12"/>
  <c r="R12"/>
  <c r="Q12"/>
  <c r="P12"/>
  <c r="O12"/>
  <c r="N12"/>
  <c r="M12"/>
  <c r="L12"/>
  <c r="K12"/>
  <c r="J12"/>
  <c r="J8" s="1"/>
  <c r="C24" i="10"/>
  <c r="C23"/>
  <c r="C22"/>
  <c r="C21"/>
  <c r="C20"/>
  <c r="C19"/>
  <c r="J18"/>
  <c r="C18"/>
  <c r="B16"/>
  <c r="J18" i="19"/>
  <c r="C24"/>
  <c r="C23"/>
  <c r="C22"/>
  <c r="C21"/>
  <c r="C20"/>
  <c r="C19"/>
  <c r="C18"/>
  <c r="B16"/>
  <c r="J18" i="18"/>
  <c r="C24"/>
  <c r="C23"/>
  <c r="C22"/>
  <c r="C21"/>
  <c r="C20"/>
  <c r="C19"/>
  <c r="C18"/>
  <c r="B16"/>
  <c r="S25" i="17"/>
  <c r="R25"/>
  <c r="Q25"/>
  <c r="P25"/>
  <c r="O25"/>
  <c r="N25"/>
  <c r="M25"/>
  <c r="L25"/>
  <c r="K25"/>
  <c r="J25"/>
  <c r="J18"/>
  <c r="C24"/>
  <c r="C23"/>
  <c r="C22"/>
  <c r="C21"/>
  <c r="C20"/>
  <c r="C19"/>
  <c r="C18"/>
  <c r="B16"/>
  <c r="J25" i="16"/>
  <c r="S25"/>
  <c r="R25"/>
  <c r="Q25"/>
  <c r="P25"/>
  <c r="O25"/>
  <c r="N25"/>
  <c r="M25"/>
  <c r="L25"/>
  <c r="K25"/>
  <c r="C25"/>
  <c r="C25" i="17" s="1"/>
  <c r="J18" i="16"/>
  <c r="S12" i="10"/>
  <c r="R12"/>
  <c r="Q12"/>
  <c r="P12"/>
  <c r="O12"/>
  <c r="N12"/>
  <c r="M12"/>
  <c r="L12"/>
  <c r="K12"/>
  <c r="J12"/>
  <c r="J8"/>
  <c r="D49" i="15"/>
  <c r="M56"/>
  <c r="I49" s="1"/>
  <c r="D33"/>
  <c r="M40"/>
  <c r="I33" s="1"/>
  <c r="D13"/>
  <c r="J27" i="7"/>
  <c r="J18"/>
  <c r="J2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25" i="19" l="1"/>
  <c r="C25" i="20"/>
  <c r="C25" i="18"/>
  <c r="C25" i="10"/>
  <c r="J16" i="7"/>
  <c r="B6" i="20" s="1"/>
  <c r="B6" i="10"/>
  <c r="J22" i="7"/>
  <c r="J20"/>
  <c r="J19" s="1"/>
  <c r="J23" s="1"/>
  <c r="I34" i="15"/>
  <c r="I50"/>
  <c r="J17" i="7"/>
  <c r="N11" i="20" l="1"/>
  <c r="N7" s="1"/>
  <c r="S9" i="10"/>
  <c r="S6" s="1"/>
  <c r="D21" i="21" s="1"/>
  <c r="R10" i="20"/>
  <c r="P10"/>
  <c r="N10"/>
  <c r="N13" s="1"/>
  <c r="L10"/>
  <c r="S9"/>
  <c r="S6" s="1"/>
  <c r="Q9"/>
  <c r="O9"/>
  <c r="M9"/>
  <c r="K9"/>
  <c r="S10"/>
  <c r="Q10"/>
  <c r="O10"/>
  <c r="M10"/>
  <c r="K10"/>
  <c r="R9"/>
  <c r="P9"/>
  <c r="N9"/>
  <c r="L9"/>
  <c r="J10"/>
  <c r="L11" i="10"/>
  <c r="P11"/>
  <c r="J11"/>
  <c r="M11"/>
  <c r="Q11"/>
  <c r="O11" i="20"/>
  <c r="O7" s="1"/>
  <c r="K11"/>
  <c r="K7" s="1"/>
  <c r="J11"/>
  <c r="J7" s="1"/>
  <c r="B7"/>
  <c r="P11"/>
  <c r="P7" s="1"/>
  <c r="L11"/>
  <c r="L7" s="1"/>
  <c r="S11"/>
  <c r="S7" s="1"/>
  <c r="N11" i="10"/>
  <c r="R11"/>
  <c r="K11"/>
  <c r="O11"/>
  <c r="S11"/>
  <c r="Q11" i="20"/>
  <c r="Q7" s="1"/>
  <c r="M11"/>
  <c r="M7" s="1"/>
  <c r="R11"/>
  <c r="R7" s="1"/>
  <c r="O9" i="10"/>
  <c r="K9"/>
  <c r="R10"/>
  <c r="P10"/>
  <c r="N10"/>
  <c r="L10"/>
  <c r="S10"/>
  <c r="Q10"/>
  <c r="O10"/>
  <c r="M10"/>
  <c r="K10"/>
  <c r="J10"/>
  <c r="R9"/>
  <c r="N9"/>
  <c r="J53" i="7"/>
  <c r="Q9" i="10"/>
  <c r="M9"/>
  <c r="J25" i="7"/>
  <c r="J9" i="20" s="1"/>
  <c r="P9" i="10"/>
  <c r="L9"/>
  <c r="J24" i="7"/>
  <c r="AH31" i="20" l="1"/>
  <c r="AH41"/>
  <c r="N8" i="10"/>
  <c r="M6"/>
  <c r="D15" i="21" s="1"/>
  <c r="W45" i="20" s="1"/>
  <c r="S8" i="10"/>
  <c r="R6"/>
  <c r="D20" i="21" s="1"/>
  <c r="M8" i="10"/>
  <c r="L6"/>
  <c r="D14" i="21" s="1"/>
  <c r="K8" i="20"/>
  <c r="J6"/>
  <c r="R8" i="10"/>
  <c r="Q6"/>
  <c r="D19" i="21" s="1"/>
  <c r="O8" i="10"/>
  <c r="N6"/>
  <c r="D16" i="21" s="1"/>
  <c r="L8" i="10"/>
  <c r="K6"/>
  <c r="D13" i="21" s="1"/>
  <c r="M8" i="20"/>
  <c r="L6"/>
  <c r="Q8"/>
  <c r="P6"/>
  <c r="N8"/>
  <c r="M6"/>
  <c r="R8"/>
  <c r="Q6"/>
  <c r="K13"/>
  <c r="O13"/>
  <c r="S13"/>
  <c r="L13"/>
  <c r="P13"/>
  <c r="Q8" i="10"/>
  <c r="P6"/>
  <c r="D18" i="21" s="1"/>
  <c r="P8" i="10"/>
  <c r="O6"/>
  <c r="D17" i="21" s="1"/>
  <c r="O8" i="20"/>
  <c r="N6"/>
  <c r="S8"/>
  <c r="R6"/>
  <c r="L8"/>
  <c r="K6"/>
  <c r="P8"/>
  <c r="O6"/>
  <c r="J13"/>
  <c r="M13"/>
  <c r="Q13"/>
  <c r="R13"/>
  <c r="K13" i="10"/>
  <c r="K7"/>
  <c r="O13"/>
  <c r="O7"/>
  <c r="S13"/>
  <c r="S7"/>
  <c r="N13"/>
  <c r="N7"/>
  <c r="R13"/>
  <c r="R7"/>
  <c r="B7"/>
  <c r="J9"/>
  <c r="J46" i="7"/>
  <c r="J55"/>
  <c r="J54" s="1"/>
  <c r="J56" s="1"/>
  <c r="J13" i="10"/>
  <c r="J7"/>
  <c r="M13"/>
  <c r="M7"/>
  <c r="Q13"/>
  <c r="Q7"/>
  <c r="L13"/>
  <c r="L7"/>
  <c r="P13"/>
  <c r="P7"/>
  <c r="AD31" i="20" l="1"/>
  <c r="AD41"/>
  <c r="Z31"/>
  <c r="Z41"/>
  <c r="AG31"/>
  <c r="AG41"/>
  <c r="AC31"/>
  <c r="AC41"/>
  <c r="AF31"/>
  <c r="AF41"/>
  <c r="AB31"/>
  <c r="AB41"/>
  <c r="AE31"/>
  <c r="AE41"/>
  <c r="AA31"/>
  <c r="AA41"/>
  <c r="Y31"/>
  <c r="Y41"/>
  <c r="K8" i="10"/>
  <c r="J6"/>
  <c r="D12" i="21" s="1"/>
  <c r="J58" i="7"/>
  <c r="J57"/>
  <c r="J47"/>
  <c r="J12" i="18" s="1"/>
  <c r="J24" l="1"/>
  <c r="J22"/>
  <c r="J20"/>
  <c r="J23"/>
  <c r="J21"/>
  <c r="J19"/>
  <c r="J10"/>
  <c r="J8"/>
  <c r="J9" s="1"/>
  <c r="K12" s="1"/>
  <c r="J11"/>
  <c r="J7" s="1"/>
  <c r="J48" i="7"/>
  <c r="J12" i="16"/>
  <c r="J49" i="7"/>
  <c r="K23" i="18" l="1"/>
  <c r="K21"/>
  <c r="K19"/>
  <c r="K24"/>
  <c r="K22"/>
  <c r="K20"/>
  <c r="J25"/>
  <c r="J13"/>
  <c r="R12" i="19"/>
  <c r="P12"/>
  <c r="N12"/>
  <c r="L12"/>
  <c r="S12" i="17"/>
  <c r="Q12"/>
  <c r="O12"/>
  <c r="M12"/>
  <c r="K12"/>
  <c r="J12"/>
  <c r="S12" i="19"/>
  <c r="Q12"/>
  <c r="O12"/>
  <c r="M12"/>
  <c r="K12"/>
  <c r="J12"/>
  <c r="R12" i="17"/>
  <c r="P12"/>
  <c r="N12"/>
  <c r="L12"/>
  <c r="B7" i="19"/>
  <c r="B6" i="18"/>
  <c r="B6" i="17"/>
  <c r="B6" i="19"/>
  <c r="B7" i="18"/>
  <c r="B7" i="17"/>
  <c r="K10" i="18"/>
  <c r="K8"/>
  <c r="K9" s="1"/>
  <c r="L12" s="1"/>
  <c r="K11"/>
  <c r="K7"/>
  <c r="J6"/>
  <c r="B6" i="16"/>
  <c r="B7"/>
  <c r="J10"/>
  <c r="J8"/>
  <c r="J9" s="1"/>
  <c r="K12" s="1"/>
  <c r="J11"/>
  <c r="J13" s="1"/>
  <c r="Y42" i="20" l="1"/>
  <c r="J27" i="18"/>
  <c r="J7" i="16"/>
  <c r="J6"/>
  <c r="K6" i="18"/>
  <c r="L24"/>
  <c r="L22"/>
  <c r="L20"/>
  <c r="L23"/>
  <c r="L21"/>
  <c r="L19"/>
  <c r="K24" i="19"/>
  <c r="K24" i="10" s="1"/>
  <c r="K23" i="19"/>
  <c r="K23" i="20" s="1"/>
  <c r="Z36" s="1"/>
  <c r="K22" i="19"/>
  <c r="K22" i="20" s="1"/>
  <c r="Z35" s="1"/>
  <c r="K21" i="19"/>
  <c r="K21" i="20" s="1"/>
  <c r="Z34" s="1"/>
  <c r="K20" i="19"/>
  <c r="K20" i="20" s="1"/>
  <c r="Z33" s="1"/>
  <c r="K19" i="19"/>
  <c r="K19" i="20" s="1"/>
  <c r="Z32" s="1"/>
  <c r="O24" i="19"/>
  <c r="O23"/>
  <c r="O22"/>
  <c r="O21"/>
  <c r="O20"/>
  <c r="O19"/>
  <c r="S24"/>
  <c r="S23"/>
  <c r="S22"/>
  <c r="S21"/>
  <c r="S20"/>
  <c r="S19"/>
  <c r="N24"/>
  <c r="N23"/>
  <c r="N22"/>
  <c r="N21"/>
  <c r="N20"/>
  <c r="N19"/>
  <c r="R24"/>
  <c r="R23"/>
  <c r="R22"/>
  <c r="R21"/>
  <c r="R20"/>
  <c r="R19"/>
  <c r="K25" i="18"/>
  <c r="K19" i="10"/>
  <c r="J24" i="19"/>
  <c r="J23"/>
  <c r="J22"/>
  <c r="J21"/>
  <c r="J20"/>
  <c r="J19"/>
  <c r="J19" i="20" s="1"/>
  <c r="M24" i="19"/>
  <c r="M23"/>
  <c r="M22"/>
  <c r="M21"/>
  <c r="M20"/>
  <c r="M19"/>
  <c r="Q24"/>
  <c r="Q23"/>
  <c r="Q22"/>
  <c r="Q21"/>
  <c r="Q20"/>
  <c r="Q19"/>
  <c r="L24"/>
  <c r="L23"/>
  <c r="L22"/>
  <c r="L21"/>
  <c r="L20"/>
  <c r="L19"/>
  <c r="P24"/>
  <c r="P23"/>
  <c r="P22"/>
  <c r="P21"/>
  <c r="P20"/>
  <c r="P19"/>
  <c r="K22" i="10"/>
  <c r="K23"/>
  <c r="K20"/>
  <c r="K21"/>
  <c r="L8" i="18"/>
  <c r="L9" s="1"/>
  <c r="M12" s="1"/>
  <c r="L11"/>
  <c r="L10"/>
  <c r="L7"/>
  <c r="N11" i="17"/>
  <c r="N9"/>
  <c r="N6" s="1"/>
  <c r="N7"/>
  <c r="N10"/>
  <c r="R11"/>
  <c r="R9"/>
  <c r="R10"/>
  <c r="R13" s="1"/>
  <c r="R6"/>
  <c r="K13" i="19"/>
  <c r="K11"/>
  <c r="K9"/>
  <c r="K7"/>
  <c r="K10"/>
  <c r="K8"/>
  <c r="K6"/>
  <c r="O11"/>
  <c r="O9"/>
  <c r="O10"/>
  <c r="O13" s="1"/>
  <c r="O6"/>
  <c r="S11"/>
  <c r="S9"/>
  <c r="S6" s="1"/>
  <c r="S7"/>
  <c r="S10"/>
  <c r="K13" i="17"/>
  <c r="K10"/>
  <c r="K8"/>
  <c r="K6"/>
  <c r="K11"/>
  <c r="K9"/>
  <c r="K7"/>
  <c r="O10"/>
  <c r="O8"/>
  <c r="O11"/>
  <c r="O9"/>
  <c r="O6" s="1"/>
  <c r="S10"/>
  <c r="S8"/>
  <c r="S11"/>
  <c r="S13" s="1"/>
  <c r="S9"/>
  <c r="S6" s="1"/>
  <c r="S7"/>
  <c r="N10" i="19"/>
  <c r="N11"/>
  <c r="N9"/>
  <c r="O8" s="1"/>
  <c r="R10"/>
  <c r="R11"/>
  <c r="R9"/>
  <c r="S8" s="1"/>
  <c r="R7"/>
  <c r="K13" i="18"/>
  <c r="L13" i="17"/>
  <c r="L11"/>
  <c r="L9"/>
  <c r="L7"/>
  <c r="L10"/>
  <c r="L8"/>
  <c r="L6"/>
  <c r="P11"/>
  <c r="P9"/>
  <c r="P7"/>
  <c r="P10"/>
  <c r="P8"/>
  <c r="P6"/>
  <c r="J13" i="19"/>
  <c r="J11"/>
  <c r="J9"/>
  <c r="J7"/>
  <c r="J10"/>
  <c r="J8"/>
  <c r="J6"/>
  <c r="M11"/>
  <c r="M9"/>
  <c r="N8" s="1"/>
  <c r="M10"/>
  <c r="M13" s="1"/>
  <c r="M8"/>
  <c r="Q11"/>
  <c r="Q9"/>
  <c r="R8" s="1"/>
  <c r="Q10"/>
  <c r="Q6"/>
  <c r="J10" i="17"/>
  <c r="J8"/>
  <c r="J6"/>
  <c r="J13"/>
  <c r="J11"/>
  <c r="J9"/>
  <c r="J7"/>
  <c r="M10"/>
  <c r="M8"/>
  <c r="M11"/>
  <c r="M9"/>
  <c r="N8" s="1"/>
  <c r="Q10"/>
  <c r="Q8"/>
  <c r="Q11"/>
  <c r="Q9"/>
  <c r="R8" s="1"/>
  <c r="L13" i="19"/>
  <c r="L10"/>
  <c r="L8"/>
  <c r="L6"/>
  <c r="L11"/>
  <c r="L9"/>
  <c r="L7"/>
  <c r="P10"/>
  <c r="P8"/>
  <c r="P11"/>
  <c r="P9"/>
  <c r="Q8" s="1"/>
  <c r="K8" i="16"/>
  <c r="K9" s="1"/>
  <c r="L12" s="1"/>
  <c r="K11"/>
  <c r="K10"/>
  <c r="Q7" i="19" l="1"/>
  <c r="M6"/>
  <c r="Z42" i="20"/>
  <c r="K27" i="18"/>
  <c r="R13" i="19"/>
  <c r="M7" i="17"/>
  <c r="Y32" i="20"/>
  <c r="J21" i="10"/>
  <c r="J21" i="20"/>
  <c r="Y34" s="1"/>
  <c r="J23" i="10"/>
  <c r="J23" i="20"/>
  <c r="Y36" s="1"/>
  <c r="K6" i="16"/>
  <c r="P6" i="19"/>
  <c r="P13"/>
  <c r="Q6" i="17"/>
  <c r="Q13"/>
  <c r="R6" i="19"/>
  <c r="N6"/>
  <c r="O13" i="17"/>
  <c r="L6" i="18"/>
  <c r="L19" i="20"/>
  <c r="AA32" s="1"/>
  <c r="L23"/>
  <c r="AA36" s="1"/>
  <c r="L22"/>
  <c r="AA35" s="1"/>
  <c r="J20" i="10"/>
  <c r="J20" i="20"/>
  <c r="Y33" s="1"/>
  <c r="J22" i="10"/>
  <c r="J22" i="20"/>
  <c r="Y35" s="1"/>
  <c r="J24" i="10"/>
  <c r="J24" i="20"/>
  <c r="Y37" s="1"/>
  <c r="L21" i="10"/>
  <c r="L21" i="20"/>
  <c r="AA34" s="1"/>
  <c r="M6" i="17"/>
  <c r="L20" i="20"/>
  <c r="AA33" s="1"/>
  <c r="L24"/>
  <c r="AA37" s="1"/>
  <c r="K24"/>
  <c r="M23" i="18"/>
  <c r="M21"/>
  <c r="M19"/>
  <c r="M19" i="20" s="1"/>
  <c r="M24" i="18"/>
  <c r="M22"/>
  <c r="M20"/>
  <c r="J25" i="19"/>
  <c r="J19" i="10"/>
  <c r="L25" i="18"/>
  <c r="L19" i="10"/>
  <c r="L20"/>
  <c r="L24"/>
  <c r="M13" i="17"/>
  <c r="M7" i="19"/>
  <c r="P13" i="17"/>
  <c r="N13" i="19"/>
  <c r="S13"/>
  <c r="N13" i="17"/>
  <c r="L13" i="18"/>
  <c r="P25" i="19"/>
  <c r="L25"/>
  <c r="Q25"/>
  <c r="M25"/>
  <c r="K25" i="10"/>
  <c r="K27" s="1"/>
  <c r="R25" i="19"/>
  <c r="N25"/>
  <c r="S25"/>
  <c r="O25"/>
  <c r="K25"/>
  <c r="L23" i="10"/>
  <c r="L22"/>
  <c r="M8" i="18"/>
  <c r="M11"/>
  <c r="M7"/>
  <c r="M10"/>
  <c r="M13" s="1"/>
  <c r="M9"/>
  <c r="M6" s="1"/>
  <c r="N12"/>
  <c r="Q13" i="19"/>
  <c r="P7"/>
  <c r="Q7" i="17"/>
  <c r="N7" i="19"/>
  <c r="O7" i="17"/>
  <c r="O7" i="19"/>
  <c r="R7" i="17"/>
  <c r="L8" i="16"/>
  <c r="L9" s="1"/>
  <c r="M12" s="1"/>
  <c r="L11"/>
  <c r="L10"/>
  <c r="L7" s="1"/>
  <c r="K13"/>
  <c r="K7"/>
  <c r="Z43" i="20" l="1"/>
  <c r="K27" i="19"/>
  <c r="AH43" i="20"/>
  <c r="S27" i="19"/>
  <c r="AG43" i="20"/>
  <c r="R27" i="19"/>
  <c r="AB43" i="20"/>
  <c r="M27" i="19"/>
  <c r="AA43" i="20"/>
  <c r="L27" i="19"/>
  <c r="AA42" i="20"/>
  <c r="L27" i="18"/>
  <c r="Y43" i="20"/>
  <c r="J27" i="19"/>
  <c r="AD43" i="20"/>
  <c r="O27" i="19"/>
  <c r="AC43" i="20"/>
  <c r="N27" i="19"/>
  <c r="AF43" i="20"/>
  <c r="Q27" i="19"/>
  <c r="AE43" i="20"/>
  <c r="P27" i="19"/>
  <c r="AB32" i="20"/>
  <c r="Y49"/>
  <c r="K25"/>
  <c r="Z37"/>
  <c r="M20" i="10"/>
  <c r="M20" i="20"/>
  <c r="M24" i="10"/>
  <c r="M24" i="20"/>
  <c r="M21" i="10"/>
  <c r="M21" i="20"/>
  <c r="L6" i="16"/>
  <c r="J25" i="10"/>
  <c r="J27" s="1"/>
  <c r="L25" i="20"/>
  <c r="M22" i="10"/>
  <c r="M22" i="20"/>
  <c r="M23" i="10"/>
  <c r="M23" i="20"/>
  <c r="J25"/>
  <c r="N24" i="18"/>
  <c r="N22"/>
  <c r="N20"/>
  <c r="N23"/>
  <c r="N21"/>
  <c r="N19"/>
  <c r="N19" i="20" s="1"/>
  <c r="AC32" s="1"/>
  <c r="M25" i="18"/>
  <c r="M19" i="10"/>
  <c r="M25" s="1"/>
  <c r="M27" s="1"/>
  <c r="L25"/>
  <c r="L27" s="1"/>
  <c r="N10" i="18"/>
  <c r="N13"/>
  <c r="N11"/>
  <c r="N7"/>
  <c r="N8"/>
  <c r="N9" s="1"/>
  <c r="L13" i="16"/>
  <c r="M8"/>
  <c r="M11"/>
  <c r="M10"/>
  <c r="M6"/>
  <c r="M9"/>
  <c r="N12" s="1"/>
  <c r="I27" i="19" l="1"/>
  <c r="K21" i="15" s="1"/>
  <c r="M21" s="1"/>
  <c r="AB42" i="20"/>
  <c r="M27" i="18"/>
  <c r="O12"/>
  <c r="O21" s="1"/>
  <c r="N6"/>
  <c r="M13" i="16"/>
  <c r="AB34" i="20"/>
  <c r="Y51"/>
  <c r="AB37"/>
  <c r="Y54"/>
  <c r="AB33"/>
  <c r="Y50"/>
  <c r="AB36"/>
  <c r="Y53"/>
  <c r="AB35"/>
  <c r="Y52"/>
  <c r="M25"/>
  <c r="N23" i="10"/>
  <c r="N23" i="20"/>
  <c r="AC36" s="1"/>
  <c r="N22" i="10"/>
  <c r="N22" i="20"/>
  <c r="AC35" s="1"/>
  <c r="N21" i="10"/>
  <c r="N21" i="20"/>
  <c r="AC34" s="1"/>
  <c r="N20" i="10"/>
  <c r="N20" i="20"/>
  <c r="AC33" s="1"/>
  <c r="N24" i="10"/>
  <c r="N24" i="20"/>
  <c r="AC37" s="1"/>
  <c r="O23" i="18"/>
  <c r="O19"/>
  <c r="O19" i="20" s="1"/>
  <c r="AD32" s="1"/>
  <c r="O22" i="18"/>
  <c r="O20"/>
  <c r="N25"/>
  <c r="N19" i="10"/>
  <c r="O10" i="18"/>
  <c r="O6"/>
  <c r="P12"/>
  <c r="O9"/>
  <c r="O8"/>
  <c r="O13"/>
  <c r="O11"/>
  <c r="O7"/>
  <c r="N11" i="16"/>
  <c r="N7" s="1"/>
  <c r="N8"/>
  <c r="N9"/>
  <c r="O12" s="1"/>
  <c r="N10"/>
  <c r="N13" s="1"/>
  <c r="M7"/>
  <c r="O24" i="18" l="1"/>
  <c r="AC42" i="20"/>
  <c r="N27" i="18"/>
  <c r="N6" i="16"/>
  <c r="N25" i="20"/>
  <c r="O20" i="10"/>
  <c r="O20" i="20"/>
  <c r="AD33" s="1"/>
  <c r="O24" i="10"/>
  <c r="O24" i="20"/>
  <c r="AD37" s="1"/>
  <c r="O21" i="10"/>
  <c r="O21" i="20"/>
  <c r="AD34" s="1"/>
  <c r="N25" i="10"/>
  <c r="N27" s="1"/>
  <c r="O22"/>
  <c r="O22" i="20"/>
  <c r="AD35" s="1"/>
  <c r="O23" i="10"/>
  <c r="O23" i="20"/>
  <c r="AD36" s="1"/>
  <c r="P24" i="18"/>
  <c r="P22"/>
  <c r="P20"/>
  <c r="P23"/>
  <c r="P21"/>
  <c r="P19"/>
  <c r="P19" i="20" s="1"/>
  <c r="AE32" s="1"/>
  <c r="O25" i="18"/>
  <c r="O19" i="10"/>
  <c r="P13" i="18"/>
  <c r="P11"/>
  <c r="P7"/>
  <c r="P8"/>
  <c r="Q12"/>
  <c r="P9"/>
  <c r="P10"/>
  <c r="P6"/>
  <c r="O10" i="16"/>
  <c r="O6"/>
  <c r="P12"/>
  <c r="O9"/>
  <c r="O8"/>
  <c r="O13"/>
  <c r="O11"/>
  <c r="O7"/>
  <c r="AD42" i="20" l="1"/>
  <c r="O27" i="18"/>
  <c r="O25" i="10"/>
  <c r="O27" s="1"/>
  <c r="O25" i="20"/>
  <c r="P21" i="10"/>
  <c r="P21" i="20"/>
  <c r="AE34" s="1"/>
  <c r="P20" i="10"/>
  <c r="P20" i="20"/>
  <c r="AE33" s="1"/>
  <c r="P24" i="10"/>
  <c r="P24" i="20"/>
  <c r="AE37" s="1"/>
  <c r="P23" i="10"/>
  <c r="P23" i="20"/>
  <c r="AE36" s="1"/>
  <c r="P22" i="10"/>
  <c r="P22" i="20"/>
  <c r="AE35" s="1"/>
  <c r="Q23" i="18"/>
  <c r="Q21"/>
  <c r="Q19"/>
  <c r="Q19" i="20" s="1"/>
  <c r="AF32" s="1"/>
  <c r="Q24" i="18"/>
  <c r="Q22"/>
  <c r="Q20"/>
  <c r="P25"/>
  <c r="P19" i="10"/>
  <c r="Q10" i="18"/>
  <c r="Q6"/>
  <c r="Q9"/>
  <c r="Q8"/>
  <c r="Q13"/>
  <c r="Q11"/>
  <c r="Q7"/>
  <c r="R12"/>
  <c r="Q12" i="16"/>
  <c r="P9"/>
  <c r="P10"/>
  <c r="P6"/>
  <c r="P13"/>
  <c r="P11"/>
  <c r="P7"/>
  <c r="P8"/>
  <c r="AE42" i="20" l="1"/>
  <c r="P27" i="18"/>
  <c r="P25" i="10"/>
  <c r="P27" s="1"/>
  <c r="P25" i="20"/>
  <c r="Q20" i="10"/>
  <c r="Q20" i="20"/>
  <c r="AF33" s="1"/>
  <c r="Q24" i="10"/>
  <c r="Q24" i="20"/>
  <c r="AF37" s="1"/>
  <c r="Q21" i="10"/>
  <c r="Q21" i="20"/>
  <c r="AF34" s="1"/>
  <c r="Q22" i="10"/>
  <c r="Q22" i="20"/>
  <c r="AF35" s="1"/>
  <c r="Q23" i="10"/>
  <c r="Q23" i="20"/>
  <c r="AF36" s="1"/>
  <c r="Q25" i="18"/>
  <c r="Q19" i="10"/>
  <c r="R24" i="18"/>
  <c r="R22"/>
  <c r="R20"/>
  <c r="R23"/>
  <c r="R21"/>
  <c r="R19"/>
  <c r="R19" i="20" s="1"/>
  <c r="AG32" s="1"/>
  <c r="R9" i="18"/>
  <c r="R10"/>
  <c r="R13"/>
  <c r="R11"/>
  <c r="R7"/>
  <c r="R8"/>
  <c r="S12"/>
  <c r="R6"/>
  <c r="Q8" i="16"/>
  <c r="Q13"/>
  <c r="Q11"/>
  <c r="Q7"/>
  <c r="Q10"/>
  <c r="Q6"/>
  <c r="R12"/>
  <c r="Q9"/>
  <c r="AF42" i="20" l="1"/>
  <c r="Q27" i="18"/>
  <c r="Q25" i="10"/>
  <c r="Q27" s="1"/>
  <c r="Q25" i="20"/>
  <c r="R23" i="10"/>
  <c r="R23" i="20"/>
  <c r="AG36" s="1"/>
  <c r="R22" i="10"/>
  <c r="R22" i="20"/>
  <c r="AG35" s="1"/>
  <c r="R21" i="10"/>
  <c r="R21" i="20"/>
  <c r="AG34" s="1"/>
  <c r="R20" i="10"/>
  <c r="R20" i="20"/>
  <c r="AG33" s="1"/>
  <c r="R24" i="10"/>
  <c r="R24" i="20"/>
  <c r="AG37" s="1"/>
  <c r="S23" i="18"/>
  <c r="S21"/>
  <c r="S19"/>
  <c r="S19" i="20" s="1"/>
  <c r="AH32" s="1"/>
  <c r="S24" i="18"/>
  <c r="S22"/>
  <c r="S20"/>
  <c r="R25"/>
  <c r="R19" i="10"/>
  <c r="S8" i="18"/>
  <c r="S13"/>
  <c r="S9"/>
  <c r="S10"/>
  <c r="S6"/>
  <c r="S11"/>
  <c r="S7"/>
  <c r="S12" i="16"/>
  <c r="R9"/>
  <c r="R10"/>
  <c r="R6"/>
  <c r="R13"/>
  <c r="R11"/>
  <c r="R7"/>
  <c r="R8"/>
  <c r="AG42" i="20" l="1"/>
  <c r="R27" i="18"/>
  <c r="R25" i="20"/>
  <c r="S20" i="10"/>
  <c r="S20" i="20"/>
  <c r="AH33" s="1"/>
  <c r="S24" i="10"/>
  <c r="S24" i="20"/>
  <c r="AH37" s="1"/>
  <c r="S21" i="10"/>
  <c r="S21" i="20"/>
  <c r="AH34" s="1"/>
  <c r="R25" i="10"/>
  <c r="R27" s="1"/>
  <c r="S22"/>
  <c r="S22" i="20"/>
  <c r="S23" i="10"/>
  <c r="S23" i="20"/>
  <c r="AH36" s="1"/>
  <c r="S25" i="18"/>
  <c r="S19" i="10"/>
  <c r="S8" i="16"/>
  <c r="S13"/>
  <c r="S9"/>
  <c r="S10"/>
  <c r="S6"/>
  <c r="S11"/>
  <c r="S7"/>
  <c r="S25" i="10" l="1"/>
  <c r="S27" s="1"/>
  <c r="I27" s="1"/>
  <c r="K22" i="15" s="1"/>
  <c r="M22" s="1"/>
  <c r="AH42" i="20"/>
  <c r="S27" i="18"/>
  <c r="I27" s="1"/>
  <c r="K20" i="15" s="1"/>
  <c r="M20" s="1"/>
  <c r="M24" s="1"/>
  <c r="S25" i="20"/>
  <c r="AH35"/>
  <c r="I13" i="15" l="1"/>
  <c r="I14"/>
  <c r="C10" i="4" s="1"/>
  <c r="B2" i="20" l="1"/>
  <c r="B2" i="19"/>
  <c r="B2" i="18"/>
  <c r="C11" i="14"/>
  <c r="B2" i="10"/>
  <c r="B2" i="15"/>
  <c r="B2" i="7"/>
  <c r="B2" i="13"/>
  <c r="B2" i="21"/>
  <c r="B2" i="17"/>
  <c r="B2" i="16"/>
  <c r="C11" i="12"/>
  <c r="C11" i="6"/>
  <c r="C11" i="11"/>
  <c r="B2" i="5"/>
  <c r="C11" i="9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<sst xmlns="http://schemas.openxmlformats.org/spreadsheetml/2006/main" count="377" uniqueCount="199">
  <si>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</si>
  <si>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</si>
  <si>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</si>
  <si>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</si>
  <si>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</si>
  <si>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</si>
  <si>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</si>
  <si>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</si>
  <si>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</si>
  <si>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</si>
  <si>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</si>
  <si>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</si>
  <si>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</si>
  <si>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</si>
  <si>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</si>
  <si>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</si>
  <si>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</si>
  <si>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</si>
  <si>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</si>
  <si>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</si>
  <si>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</si>
  <si>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</si>
  <si>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</si>
  <si>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</si>
  <si>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</si>
  <si>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</si>
  <si>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</si>
  <si>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</si>
  <si>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</si>
  <si>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</si>
  <si>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</si>
  <si>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</si>
  <si>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</si>
  <si>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</si>
  <si>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</si>
  <si>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</si>
  <si>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</si>
  <si>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</si>
  <si>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</si>
  <si>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</si>
  <si>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</si>
  <si>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</si>
  <si>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</si>
  <si>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</si>
  <si>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</si>
  <si>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</si>
  <si>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</si>
  <si>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</si>
  <si>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</si>
  <si>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</si>
  <si>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</si>
  <si>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</si>
  <si>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</si>
  <si>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</si>
  <si>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</si>
  <si>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</si>
  <si>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</si>
  <si>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</si>
  <si>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</si>
  <si>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</si>
  <si>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</si>
  <si>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</si>
  <si>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</si>
  <si>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</si>
  <si>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</si>
  <si>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</si>
  <si>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</si>
  <si>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</si>
  <si>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</si>
  <si>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</si>
  <si>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</si>
  <si>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</si>
  <si>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</si>
  <si>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</si>
  <si>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</si>
  <si>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</si>
  <si>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</si>
  <si>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</si>
  <si>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</si>
  <si>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</si>
  <si>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</si>
  <si>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</si>
  <si>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</si>
  <si>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</si>
  <si>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</si>
  <si>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</si>
  <si>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</si>
  <si>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</si>
  <si>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</si>
  <si>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</si>
  <si>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</si>
  <si>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</si>
  <si>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</si>
  <si>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</si>
  <si>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</si>
  <si>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</si>
  <si>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</si>
  <si>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</si>
  <si>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</si>
  <si>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</si>
  <si>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</si>
  <si>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</si>
  <si>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</si>
  <si>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</si>
  <si>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</si>
  <si>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</si>
  <si>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</si>
  <si>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</si>
  <si>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</si>
  <si>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</si>
  <si>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</si>
  <si>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</si>
  <si>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</si>
  <si>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</si>
  <si>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</si>
  <si>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</si>
  <si>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</si>
  <si>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</si>
  <si>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</si>
  <si>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</si>
  <si>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</si>
  <si>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</si>
  <si>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</si>
  <si>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"Inactive Columns Treatment" will only be operative if macros have been included in the active workbook to manage inactive data and projections columns.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</si>
  <si>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</si>
  <si>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</si>
  <si>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</si>
  <si>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</si>
  <si>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</si>
  <si>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</si>
  <si>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</si>
  <si>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</si>
  <si>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</si>
  <si>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</si>
  <si>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</si>
  <si>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</si>
  <si>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</si>
  <si>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</si>
  <si>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</si>
  <si>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</si>
  <si>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</si>
  <si>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</si>
  <si>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</si>
  <si>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</si>
  <si>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</si>
  <si>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</si>
  <si>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</si>
  <si>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</si>
  <si>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</si>
  <si>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</si>
  <si>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</si>
  <si>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</si>
  <si>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</si>
  <si>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</si>
  <si>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</si>
  <si>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</si>
  <si>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</si>
  <si>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</si>
  <si>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</si>
  <si>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</si>
  <si>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</si>
  <si>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</si>
  <si>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</si>
  <si>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Revenue - Historical Assumptions</t>
  </si>
  <si>
    <t>Revenue</t>
  </si>
  <si>
    <t>Category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</si>
  <si>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</si>
  <si>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</si>
  <si>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</si>
  <si>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</si>
  <si>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</si>
  <si>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</si>
  <si>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Revenue - Forecast Assumptions</t>
  </si>
  <si>
    <t>Revenue - All Periods</t>
  </si>
  <si>
    <t>Revenue - Historical Outputs</t>
  </si>
  <si>
    <t>Revenue - Forecast Outputs</t>
  </si>
  <si>
    <t>c.</t>
  </si>
  <si>
    <t>Revenue - Output Dashboard</t>
  </si>
  <si>
    <t>Graph Data</t>
  </si>
  <si>
    <t>Graph 1:</t>
  </si>
  <si>
    <t>Axis-Labels</t>
  </si>
  <si>
    <t>Graph 2:</t>
  </si>
  <si>
    <t>Revenue - Historical vs. Forecast</t>
  </si>
  <si>
    <t>Historical</t>
  </si>
  <si>
    <t>Forecast</t>
  </si>
  <si>
    <t>Graph 3:</t>
  </si>
  <si>
    <t>Annual Revenue Composition</t>
  </si>
  <si>
    <t>Revenue - Lookup Tables</t>
  </si>
  <si>
    <t>Period Lookup</t>
  </si>
  <si>
    <t>Period</t>
  </si>
  <si>
    <t>LU_Revenue_Period</t>
  </si>
  <si>
    <t>Revenue Period</t>
  </si>
  <si>
    <t>d.</t>
  </si>
  <si>
    <t>Error check</t>
  </si>
  <si>
    <t>Yes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</si>
  <si>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</si>
  <si>
    <t>Provides an example of the use of data and projections time series sheets to analyse revenue categories on a historical and forecast basis.</t>
  </si>
  <si>
    <t>Time series assumptions can be changed to 'roll forward' the analysis over time - e.g. each year.</t>
  </si>
  <si>
    <r>
      <t xml:space="preserve">For more information about this example and bpmToolbox, go to </t>
    </r>
    <r>
      <rPr>
        <u/>
        <sz val="8"/>
        <color indexed="60"/>
        <rFont val="Tahoma"/>
        <family val="2"/>
      </rPr>
      <t>www.bestpracticemodelling.com</t>
    </r>
    <r>
      <rPr>
        <sz val="8"/>
        <color indexed="60"/>
        <rFont val="Tahoma"/>
        <family val="2"/>
        <scheme val="major"/>
      </rPr>
      <t>.</t>
    </r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</si>
</sst>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6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u/>
      <sz val="8"/>
      <color indexed="60"/>
      <name val="Tahoma"/>
      <family val="2"/>
    </font>
    <font>
      <u/>
      <sz val="8"/>
      <color theme="10"/>
      <name val="Tahoma"/>
      <family val="2"/>
    </font>
    <font>
      <sz val="9"/>
      <color indexed="81"/>
      <name val="Tahoma"/>
      <family val="2"/>
    </font>
    <font>
      <sz val="8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4" applyFill="0">
      <alignment horizontal="center" vertical="center"/>
    </xf>
    <xf numFmtId="170" fontId="15" fillId="0" borderId="4" applyFill="0">
      <alignment horizontal="center" vertical="center"/>
    </xf>
    <xf numFmtId="0" fontId="15" fillId="0" borderId="4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43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29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0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2" fillId="0" borderId="4" xfId="24" applyFont="1" applyAlignment="1">
      <alignment horizontal="center" vertical="center"/>
    </xf>
    <xf numFmtId="0" fontId="33" fillId="0" borderId="4" xfId="26" applyFont="1" applyAlignment="1">
      <alignment horizontal="center" vertical="center"/>
    </xf>
    <xf numFmtId="171" fontId="33" fillId="0" borderId="4" xfId="25" applyNumberFormat="1" applyFont="1" applyAlignment="1">
      <alignment horizontal="center" vertical="center"/>
    </xf>
    <xf numFmtId="171" fontId="15" fillId="0" borderId="4" xfId="25" applyNumberFormat="1" applyFont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31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5" fillId="2" borderId="0" xfId="16" applyFont="1" applyFill="1" applyAlignment="1">
      <alignment horizontal="center" vertical="center"/>
      <protection locked="0"/>
    </xf>
    <xf numFmtId="0" fontId="38" fillId="0" borderId="0" xfId="16" applyFont="1" applyAlignment="1">
      <alignment horizontal="center" vertical="center"/>
      <protection locked="0"/>
    </xf>
    <xf numFmtId="0" fontId="27" fillId="0" borderId="8" xfId="6" applyFont="1" applyBorder="1" applyAlignment="1">
      <alignment horizontal="left" vertical="center"/>
    </xf>
    <xf numFmtId="0" fontId="0" fillId="0" borderId="8" xfId="0" applyBorder="1">
      <alignment vertical="center"/>
    </xf>
    <xf numFmtId="0" fontId="27" fillId="0" borderId="8" xfId="6" applyFont="1" applyBorder="1" applyAlignment="1">
      <alignment horizontal="center" vertical="center"/>
    </xf>
    <xf numFmtId="171" fontId="39" fillId="0" borderId="4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6" fillId="0" borderId="3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0" fillId="0" borderId="9" xfId="7" applyNumberFormat="1" applyFont="1" applyBorder="1" applyAlignment="1">
      <alignment horizontal="left" vertical="center"/>
    </xf>
    <xf numFmtId="0" fontId="41" fillId="0" borderId="0" xfId="3" applyFont="1">
      <alignment vertical="center"/>
    </xf>
    <xf numFmtId="0" fontId="39" fillId="2" borderId="0" xfId="23" applyFont="1" applyFill="1" applyAlignment="1">
      <alignment horizontal="left" vertical="center"/>
    </xf>
    <xf numFmtId="165" fontId="15" fillId="2" borderId="0" xfId="18" applyFont="1" applyFill="1" applyAlignment="1">
      <alignment horizontal="right" vertical="center"/>
    </xf>
    <xf numFmtId="0" fontId="36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39" fillId="2" borderId="8" xfId="23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0" fontId="39" fillId="2" borderId="8" xfId="23" applyFont="1" applyFill="1" applyBorder="1" applyAlignment="1">
      <alignment horizontal="right" vertical="center"/>
    </xf>
    <xf numFmtId="0" fontId="28" fillId="2" borderId="8" xfId="7" applyFont="1" applyFill="1" applyBorder="1" applyAlignment="1">
      <alignment horizontal="left" vertical="center"/>
    </xf>
    <xf numFmtId="0" fontId="39" fillId="0" borderId="0" xfId="23" applyFont="1" applyAlignment="1">
      <alignment horizontal="left" vertical="center"/>
    </xf>
    <xf numFmtId="0" fontId="39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7" fillId="0" borderId="0" xfId="17" applyFont="1" applyAlignment="1">
      <alignment horizontal="right" vertical="center"/>
    </xf>
    <xf numFmtId="0" fontId="36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39" fillId="0" borderId="8" xfId="23" applyFont="1" applyBorder="1" applyAlignment="1">
      <alignment horizontal="left" vertical="center"/>
    </xf>
    <xf numFmtId="0" fontId="39" fillId="0" borderId="8" xfId="23" applyFont="1" applyBorder="1" applyAlignment="1">
      <alignment horizontal="right" vertical="center"/>
    </xf>
    <xf numFmtId="0" fontId="28" fillId="0" borderId="8" xfId="7" applyFont="1" applyBorder="1" applyAlignment="1">
      <alignment horizontal="left" vertical="center"/>
    </xf>
    <xf numFmtId="166" fontId="37" fillId="0" borderId="8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4" fillId="0" borderId="0" xfId="7" applyFont="1">
      <alignment vertical="center"/>
    </xf>
    <xf numFmtId="165" fontId="39" fillId="2" borderId="0" xfId="23" applyNumberFormat="1" applyFont="1" applyFill="1" applyAlignment="1">
      <alignment horizontal="right" vertical="center"/>
    </xf>
    <xf numFmtId="164" fontId="37" fillId="2" borderId="0" xfId="17" applyNumberFormat="1" applyFont="1" applyFill="1" applyAlignment="1">
      <alignment horizontal="right" vertical="center"/>
    </xf>
    <xf numFmtId="0" fontId="36" fillId="2" borderId="8" xfId="7" applyFont="1" applyFill="1" applyBorder="1" applyAlignment="1">
      <alignment horizontal="right" vertical="center"/>
    </xf>
    <xf numFmtId="0" fontId="10" fillId="2" borderId="0" xfId="4" applyFont="1" applyFill="1">
      <alignment vertical="center"/>
    </xf>
    <xf numFmtId="0" fontId="29" fillId="2" borderId="0" xfId="4" applyFont="1" applyFill="1">
      <alignment vertical="center"/>
    </xf>
    <xf numFmtId="0" fontId="13" fillId="2" borderId="0" xfId="6" applyFont="1" applyFill="1">
      <alignment vertical="center"/>
    </xf>
    <xf numFmtId="0" fontId="27" fillId="2" borderId="0" xfId="6" applyFont="1" applyFill="1">
      <alignment vertical="center"/>
    </xf>
    <xf numFmtId="166" fontId="33" fillId="0" borderId="2" xfId="12" applyFont="1">
      <alignment vertical="center"/>
      <protection locked="0"/>
    </xf>
    <xf numFmtId="0" fontId="40" fillId="2" borderId="0" xfId="6" applyFont="1" applyFill="1">
      <alignment vertical="center"/>
    </xf>
    <xf numFmtId="166" fontId="33" fillId="0" borderId="1" xfId="12" applyFont="1" applyBorder="1">
      <alignment vertical="center"/>
      <protection locked="0"/>
    </xf>
    <xf numFmtId="166" fontId="16" fillId="2" borderId="10" xfId="19" applyFont="1" applyFill="1" applyBorder="1">
      <alignment vertical="center"/>
    </xf>
    <xf numFmtId="0" fontId="14" fillId="2" borderId="0" xfId="7" applyFont="1" applyFill="1">
      <alignment vertical="center"/>
    </xf>
    <xf numFmtId="165" fontId="39" fillId="0" borderId="0" xfId="23" applyNumberFormat="1" applyFont="1" applyAlignment="1">
      <alignment horizontal="right" vertical="center"/>
    </xf>
    <xf numFmtId="164" fontId="37" fillId="0" borderId="0" xfId="17" applyNumberFormat="1" applyFont="1" applyAlignment="1">
      <alignment horizontal="right" vertical="center"/>
    </xf>
    <xf numFmtId="0" fontId="36" fillId="0" borderId="8" xfId="7" applyFont="1" applyBorder="1" applyAlignment="1">
      <alignment horizontal="right" vertical="center"/>
    </xf>
    <xf numFmtId="0" fontId="10" fillId="0" borderId="0" xfId="4" applyFont="1">
      <alignment vertical="center"/>
    </xf>
    <xf numFmtId="0" fontId="13" fillId="0" borderId="0" xfId="6" applyFont="1">
      <alignment vertical="center"/>
    </xf>
    <xf numFmtId="166" fontId="15" fillId="0" borderId="0" xfId="19" applyFont="1">
      <alignment vertical="center"/>
    </xf>
    <xf numFmtId="166" fontId="16" fillId="0" borderId="10" xfId="19" applyFont="1" applyBorder="1">
      <alignment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9" fillId="0" borderId="0" xfId="50">
      <alignment horizontal="center" vertical="center"/>
    </xf>
    <xf numFmtId="0" fontId="19" fillId="0" borderId="0" xfId="50" applyAlignment="1">
      <alignment horizontal="right" vertical="center"/>
    </xf>
    <xf numFmtId="0" fontId="19" fillId="0" borderId="0" xfId="50" applyAlignment="1">
      <alignment horizontal="left" vertical="center"/>
    </xf>
    <xf numFmtId="0" fontId="2" fillId="0" borderId="0" xfId="48" applyAlignment="1">
      <alignment horizontal="left" vertical="center"/>
    </xf>
    <xf numFmtId="0" fontId="1" fillId="0" borderId="0" xfId="40">
      <alignment vertical="center"/>
    </xf>
    <xf numFmtId="0" fontId="1" fillId="0" borderId="0" xfId="40" applyAlignment="1">
      <alignment horizontal="left" vertical="center"/>
    </xf>
    <xf numFmtId="0" fontId="2" fillId="0" borderId="0" xfId="48" applyAlignment="1">
      <alignment horizontal="right" vertical="center"/>
    </xf>
    <xf numFmtId="165" fontId="1" fillId="0" borderId="0" xfId="47" applyAlignment="1">
      <alignment horizontal="right" vertical="center"/>
    </xf>
    <xf numFmtId="164" fontId="1" fillId="0" borderId="0" xfId="46" applyAlignment="1">
      <alignment horizontal="right" vertical="center"/>
    </xf>
    <xf numFmtId="0" fontId="1" fillId="0" borderId="0" xfId="40" applyAlignment="1">
      <alignment horizontal="right" vertical="center"/>
    </xf>
    <xf numFmtId="166" fontId="1" fillId="0" borderId="0" xfId="42">
      <alignment vertical="center"/>
    </xf>
    <xf numFmtId="171" fontId="1" fillId="0" borderId="0" xfId="42" applyNumberFormat="1" applyAlignment="1">
      <alignment horizontal="right" vertical="center"/>
    </xf>
    <xf numFmtId="0" fontId="2" fillId="0" borderId="8" xfId="48" applyBorder="1" applyAlignment="1">
      <alignment horizontal="left" vertical="center"/>
    </xf>
    <xf numFmtId="0" fontId="1" fillId="0" borderId="8" xfId="56" applyBorder="1">
      <alignment vertical="center"/>
    </xf>
    <xf numFmtId="0" fontId="2" fillId="0" borderId="8" xfId="48" applyBorder="1" applyAlignment="1">
      <alignment horizontal="right" vertical="center"/>
    </xf>
    <xf numFmtId="0" fontId="1" fillId="0" borderId="8" xfId="40" applyBorder="1" applyAlignment="1">
      <alignment horizontal="left" vertical="center"/>
    </xf>
    <xf numFmtId="166" fontId="1" fillId="0" borderId="8" xfId="42" applyBorder="1" applyAlignment="1">
      <alignment horizontal="right" vertical="center"/>
    </xf>
    <xf numFmtId="0" fontId="9" fillId="0" borderId="0" xfId="37">
      <alignment vertical="center"/>
    </xf>
    <xf numFmtId="0" fontId="2" fillId="0" borderId="0" xfId="39">
      <alignment vertical="center"/>
    </xf>
    <xf numFmtId="166" fontId="2" fillId="0" borderId="10" xfId="42" applyFont="1" applyBorder="1">
      <alignment vertical="center"/>
    </xf>
    <xf numFmtId="0" fontId="2" fillId="0" borderId="0" xfId="39" applyAlignment="1">
      <alignment horizontal="right" vertical="center"/>
    </xf>
    <xf numFmtId="0" fontId="13" fillId="0" borderId="0" xfId="6" applyFont="1" applyAlignment="1">
      <alignment horizontal="right" vertical="center"/>
    </xf>
    <xf numFmtId="0" fontId="13" fillId="0" borderId="0" xfId="6" applyFont="1" applyAlignment="1">
      <alignment horizontal="right" vertical="center" wrapText="1"/>
    </xf>
    <xf numFmtId="0" fontId="13" fillId="2" borderId="0" xfId="6" applyFont="1" applyFill="1" applyAlignment="1">
      <alignment horizontal="right" vertical="center"/>
    </xf>
    <xf numFmtId="0" fontId="12" fillId="0" borderId="0" xfId="5" applyFont="1" applyAlignment="1">
      <alignment horizontal="left" vertical="center"/>
    </xf>
    <xf numFmtId="0" fontId="15" fillId="0" borderId="4" xfId="26" applyFont="1" applyAlignment="1">
      <alignment horizontal="center" vertical="center"/>
    </xf>
    <xf numFmtId="0" fontId="1" fillId="0" borderId="0" xfId="56" applyFill="1">
      <alignment vertical="center"/>
    </xf>
    <xf numFmtId="171" fontId="1" fillId="0" borderId="0" xfId="42" applyNumberFormat="1">
      <alignment vertical="center"/>
    </xf>
    <xf numFmtId="0" fontId="18" fillId="0" borderId="0" xfId="27">
      <alignment vertical="center"/>
    </xf>
    <xf numFmtId="171" fontId="15" fillId="0" borderId="0" xfId="19" applyNumberFormat="1" applyFont="1">
      <alignment vertical="center"/>
    </xf>
    <xf numFmtId="173" fontId="16" fillId="0" borderId="11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3" fillId="0" borderId="0" xfId="57" applyAlignment="1" applyProtection="1">
      <alignment vertical="center"/>
    </xf>
    <xf numFmtId="171" fontId="15" fillId="0" borderId="0" xfId="19" applyNumberFormat="1" applyFont="1" applyAlignment="1">
      <alignment horizontal="center" vertical="center"/>
    </xf>
    <xf numFmtId="0" fontId="33" fillId="0" borderId="0" xfId="16" applyFont="1" applyAlignment="1">
      <alignment horizontal="center" vertical="center"/>
      <protection locked="0"/>
    </xf>
    <xf numFmtId="171" fontId="37" fillId="0" borderId="0" xfId="19" applyNumberFormat="1" applyFont="1" applyAlignment="1">
      <alignment horizontal="center" vertical="center"/>
    </xf>
    <xf numFmtId="0" fontId="28" fillId="0" borderId="0" xfId="7" applyFont="1">
      <alignment vertical="center"/>
    </xf>
    <xf numFmtId="0" fontId="29" fillId="0" borderId="0" xfId="4" applyFont="1" applyBorder="1" applyAlignment="1">
      <alignment horizontal="left" vertical="center"/>
    </xf>
    <xf numFmtId="0" fontId="29" fillId="0" borderId="0" xfId="4" applyFont="1" applyBorder="1" applyAlignment="1">
      <alignment horizontal="center" vertical="center"/>
    </xf>
    <xf numFmtId="0" fontId="45" fillId="0" borderId="4" xfId="16" applyFont="1" applyBorder="1" applyAlignment="1">
      <alignment horizontal="center" vertical="center"/>
      <protection locked="0"/>
    </xf>
    <xf numFmtId="0" fontId="28" fillId="0" borderId="0" xfId="7" applyFont="1" applyAlignment="1">
      <alignment horizontal="center"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25" fillId="0" borderId="0" xfId="33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1" fontId="15" fillId="2" borderId="0" xfId="19" applyNumberFormat="1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71" fontId="37" fillId="2" borderId="0" xfId="19" applyNumberFormat="1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0" fontId="35" fillId="2" borderId="0" xfId="16" applyFont="1" applyFill="1" applyAlignment="1">
      <alignment horizontal="center" vertical="center"/>
      <protection locked="0"/>
    </xf>
    <xf numFmtId="0" fontId="33" fillId="2" borderId="0" xfId="16" applyFont="1" applyFill="1" applyAlignment="1">
      <alignment horizontal="center" vertical="center"/>
      <protection locked="0"/>
    </xf>
    <xf numFmtId="171" fontId="33" fillId="0" borderId="5" xfId="12" applyNumberFormat="1" applyFont="1" applyBorder="1" applyAlignment="1">
      <alignment horizontal="center" vertical="center"/>
      <protection locked="0"/>
    </xf>
    <xf numFmtId="171" fontId="33" fillId="0" borderId="6" xfId="12" applyNumberFormat="1" applyFont="1" applyBorder="1" applyAlignment="1">
      <alignment horizontal="center" vertical="center"/>
      <protection locked="0"/>
    </xf>
    <xf numFmtId="0" fontId="33" fillId="0" borderId="5" xfId="9" applyFont="1" applyBorder="1" applyAlignment="1">
      <alignment horizontal="center" vertical="center"/>
      <protection locked="0"/>
    </xf>
    <xf numFmtId="0" fontId="33" fillId="0" borderId="6" xfId="9" applyFont="1" applyBorder="1" applyAlignment="1">
      <alignment horizontal="center" vertical="center"/>
      <protection locked="0"/>
    </xf>
    <xf numFmtId="165" fontId="33" fillId="0" borderId="5" xfId="11" applyFont="1" applyBorder="1" applyAlignment="1">
      <alignment horizontal="center" vertical="center"/>
      <protection locked="0"/>
    </xf>
    <xf numFmtId="165" fontId="33" fillId="0" borderId="6" xfId="11" applyFont="1" applyBorder="1" applyAlignment="1">
      <alignment horizontal="center" vertical="center"/>
      <protection locked="0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171" fontId="33" fillId="2" borderId="7" xfId="19" applyNumberFormat="1" applyFont="1" applyFill="1" applyBorder="1" applyAlignment="1">
      <alignment horizontal="center" vertical="center"/>
    </xf>
    <xf numFmtId="0" fontId="36" fillId="2" borderId="0" xfId="7" applyFont="1" applyFill="1" applyAlignment="1">
      <alignment horizontal="center" vertical="center"/>
    </xf>
    <xf numFmtId="0" fontId="33" fillId="0" borderId="2" xfId="9" applyFont="1">
      <alignment vertical="center"/>
      <protection locked="0"/>
    </xf>
    <xf numFmtId="0" fontId="17" fillId="0" borderId="0" xfId="49">
      <alignment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45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Revenue_Dashboard_P_TO!$W$29</c:f>
          <c:strCache>
            <c:ptCount val="1"/>
            <c:pt idx="0">
              <c:v>Annual Revenue Composition</c:v>
            </c:pt>
          </c:strCache>
        </c:strRef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Revenue_Dashboard_P_TO!$V$32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Revenue_Dashboard_P_TO!$Y$32:$AH$32</c:f>
              <c:numCache>
                <c:formatCode>_(#,##0_);\(#,##0\);_("-"_)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val>
        </c:ser>
        <c:ser>
          <c:idx val="1"/>
          <c:order val="1"/>
          <c:tx>
            <c:strRef>
              <c:f>Revenue_Dashboard_P_TO!$V$33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Revenue_Dashboard_P_TO!$Y$33:$AH$33</c:f>
              <c:numCache>
                <c:formatCode>_(#,##0_);\(#,##0\);_("-"_)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val>
        </c:ser>
        <c:ser>
          <c:idx val="2"/>
          <c:order val="2"/>
          <c:tx>
            <c:strRef>
              <c:f>Revenue_Dashboard_P_TO!$V$34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Revenue_Dashboard_P_TO!$Y$34:$AH$34</c:f>
              <c:numCache>
                <c:formatCode>_(#,##0_);\(#,##0\);_("-"_)</c:formatCode>
                <c:ptCount val="1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</c:numCache>
            </c:numRef>
          </c:val>
        </c:ser>
        <c:ser>
          <c:idx val="3"/>
          <c:order val="3"/>
          <c:tx>
            <c:strRef>
              <c:f>Revenue_Dashboard_P_TO!$V$35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Revenue_Dashboard_P_TO!$Y$35:$AH$35</c:f>
              <c:numCache>
                <c:formatCode>_(#,##0_);\(#,##0\);_("-"_)</c:formatCode>
                <c:ptCount val="10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</c:numCache>
            </c:numRef>
          </c:val>
        </c:ser>
        <c:ser>
          <c:idx val="4"/>
          <c:order val="4"/>
          <c:tx>
            <c:strRef>
              <c:f>Revenue_Dashboard_P_TO!$V$36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Revenue_Dashboard_P_TO!$Y$36:$AH$36</c:f>
              <c:numCache>
                <c:formatCode>_(#,##0_);\(#,##0\);_("-"_)</c:formatCode>
                <c:ptCount val="10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</c:numCache>
            </c:numRef>
          </c:val>
        </c:ser>
        <c:ser>
          <c:idx val="5"/>
          <c:order val="5"/>
          <c:tx>
            <c:strRef>
              <c:f>Revenue_Dashboard_P_TO!$V$37</c:f>
              <c:strCache>
                <c:ptCount val="1"/>
                <c:pt idx="0">
                  <c:v>Revenue Category 6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Revenue_Dashboard_P_TO!$Y$37:$AH$37</c:f>
              <c:numCache>
                <c:formatCode>_(#,##0_);\(#,##0\);_("-"_)</c:formatCode>
                <c:ptCount val="10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</c:numCache>
            </c:numRef>
          </c:val>
        </c:ser>
        <c:shape val="box"/>
        <c:axId val="285149440"/>
        <c:axId val="285167616"/>
        <c:axId val="0"/>
      </c:bar3DChart>
      <c:catAx>
        <c:axId val="285149440"/>
        <c:scaling>
          <c:orientation val="minMax"/>
        </c:scaling>
        <c:axPos val="b"/>
        <c:tickLblPos val="nextTo"/>
        <c:crossAx val="285167616"/>
        <c:crosses val="autoZero"/>
        <c:auto val="1"/>
        <c:lblAlgn val="ctr"/>
        <c:lblOffset val="100"/>
      </c:catAx>
      <c:valAx>
        <c:axId val="285167616"/>
        <c:scaling>
          <c:orientation val="minMax"/>
        </c:scaling>
        <c:axPos val="l"/>
        <c:majorGridlines>
          <c:spPr>
            <a:ln w="6350"/>
          </c:spPr>
        </c:majorGridlines>
        <c:numFmt formatCode="_(#,##0_);\(#,##0\);_(&quot;-&quot;_)" sourceLinked="1"/>
        <c:tickLblPos val="nextTo"/>
        <c:crossAx val="285149440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Revenue_Dashboard_P_TO!$W$39</c:f>
          <c:strCache>
            <c:ptCount val="1"/>
            <c:pt idx="0">
              <c:v>Revenue - Historical vs. Forecast</c:v>
            </c:pt>
          </c:strCache>
        </c:strRef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Revenue_Dashboard_P_TO!$V$42</c:f>
              <c:strCache>
                <c:ptCount val="1"/>
                <c:pt idx="0">
                  <c:v>Historical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Revenue_Dashboard_P_TO!$Y$42:$AH$42</c:f>
              <c:numCache>
                <c:formatCode>_(#,##0_);\(#,##0\);_("-"_)</c:formatCode>
                <c:ptCount val="10"/>
                <c:pt idx="0">
                  <c:v>615</c:v>
                </c:pt>
                <c:pt idx="1">
                  <c:v>621</c:v>
                </c:pt>
                <c:pt idx="2">
                  <c:v>627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Revenue_Dashboard_P_TO!$V$43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Revenue_Dashboard_P_TO!$Y$43:$AH$43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633</c:v>
                </c:pt>
                <c:pt idx="4">
                  <c:v>639</c:v>
                </c:pt>
                <c:pt idx="5">
                  <c:v>645</c:v>
                </c:pt>
                <c:pt idx="6">
                  <c:v>651</c:v>
                </c:pt>
                <c:pt idx="7">
                  <c:v>657</c:v>
                </c:pt>
                <c:pt idx="8">
                  <c:v>663</c:v>
                </c:pt>
                <c:pt idx="9">
                  <c:v>669</c:v>
                </c:pt>
              </c:numCache>
            </c:numRef>
          </c:val>
        </c:ser>
        <c:overlap val="100"/>
        <c:axId val="285192576"/>
        <c:axId val="285194112"/>
      </c:barChart>
      <c:catAx>
        <c:axId val="285192576"/>
        <c:scaling>
          <c:orientation val="minMax"/>
        </c:scaling>
        <c:axPos val="b"/>
        <c:tickLblPos val="nextTo"/>
        <c:crossAx val="285194112"/>
        <c:crosses val="autoZero"/>
        <c:auto val="1"/>
        <c:lblAlgn val="ctr"/>
        <c:lblOffset val="100"/>
      </c:catAx>
      <c:valAx>
        <c:axId val="285194112"/>
        <c:scaling>
          <c:orientation val="minMax"/>
        </c:scaling>
        <c:axPos val="l"/>
        <c:majorGridlines/>
        <c:numFmt formatCode="_(#,##0_);\(#,##0\);_(&quot;-&quot;_)" sourceLinked="1"/>
        <c:tickLblPos val="nextTo"/>
        <c:crossAx val="285192576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Revenue_Dashboard_P_TO!$W$45</c:f>
          <c:strCache>
            <c:ptCount val="1"/>
            <c:pt idx="0">
              <c:v>Revenue Breakdown (Apr-10 )</c:v>
            </c:pt>
          </c:strCache>
        </c:strRef>
      </c:tx>
    </c:title>
    <c:plotArea>
      <c:layout>
        <c:manualLayout>
          <c:layoutTarget val="inner"/>
          <c:xMode val="edge"/>
          <c:yMode val="edge"/>
          <c:x val="0.21131308956956243"/>
          <c:y val="0.24226705235326992"/>
          <c:w val="0.51982566896679261"/>
          <c:h val="0.53764756168204852"/>
        </c:manualLayout>
      </c:layout>
      <c:pieChart>
        <c:varyColors val="1"/>
        <c:ser>
          <c:idx val="0"/>
          <c:order val="0"/>
          <c:dLbls>
            <c:dLblPos val="outEnd"/>
            <c:showCatName val="1"/>
            <c:showPercent val="1"/>
            <c:showLeaderLines val="1"/>
          </c:dLbls>
          <c:cat>
            <c:strRef>
              <c:f>Revenue_Dashboard_P_TO!$V$49:$V$54</c:f>
              <c:strCache>
                <c:ptCount val="6"/>
                <c:pt idx="0">
                  <c:v>Revenue Category 1 Name</c:v>
                </c:pt>
                <c:pt idx="1">
                  <c:v>Revenue Category 2 Name</c:v>
                </c:pt>
                <c:pt idx="2">
                  <c:v>Revenue Category 3 Name</c:v>
                </c:pt>
                <c:pt idx="3">
                  <c:v>Revenue Category 4 Name</c:v>
                </c:pt>
                <c:pt idx="4">
                  <c:v>Revenue Category 5 Name</c:v>
                </c:pt>
                <c:pt idx="5">
                  <c:v>Revenue Category 6 Name</c:v>
                </c:pt>
              </c:strCache>
            </c:strRef>
          </c:cat>
          <c:val>
            <c:numRef>
              <c:f>Revenue_Dashboard_P_TO!$Y$49:$Y$54</c:f>
              <c:numCache>
                <c:formatCode>_(#,##0.0_);\(#,##0.0\);_("-"_)</c:formatCode>
                <c:ptCount val="6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494629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1752600"/>
          <a:ext cx="2047204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27</xdr:row>
      <xdr:rowOff>126</xdr:rowOff>
    </xdr:from>
    <xdr:to>
      <xdr:col>8</xdr:col>
      <xdr:colOff>405257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612014</xdr:colOff>
      <xdr:row>27</xdr:row>
      <xdr:rowOff>126</xdr:rowOff>
    </xdr:from>
    <xdr:to>
      <xdr:col>13</xdr:col>
      <xdr:colOff>540893</xdr:colOff>
      <xdr:row>51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71374</xdr:colOff>
      <xdr:row>27</xdr:row>
      <xdr:rowOff>126</xdr:rowOff>
    </xdr:from>
    <xdr:to>
      <xdr:col>19</xdr:col>
      <xdr:colOff>253</xdr:colOff>
      <xdr:row>51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stpracticemodelling.com/" TargetMode="External"/><Relationship Id="rId2" Type="http://schemas.openxmlformats.org/officeDocument/2006/relationships/hyperlink" Target="http://www.bestpracticemodelling.com/training_models_disclaimer" TargetMode="External"/><Relationship Id="rId1" Type="http://schemas.openxmlformats.org/officeDocument/2006/relationships/hyperlink" Target="http://www.bestpracticemodelling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N25"/>
  <sheetViews>
    <sheetView showGridLines="0" view="pageBreakPreview" zoomScale="70" zoomScaleSheetLayoutView="70" workbookViewId="0">
      <selection activeCell="D23" sqref="D23"/>
    </sheetView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37" t="str">
        <f>"SMA 12. Printing &amp; Viewing - Practical Exercise"&amp;Err_Chks_Msg&amp;Sens_Chks_Msg&amp;Alt_Chks_Msg</f>
        <v>SMA 12. Printing &amp; Viewing - Practical Exercise</v>
      </c>
    </row>
    <row r="11" spans="3:7">
      <c r="C11" s="129" t="s">
        <v>1</v>
      </c>
      <c r="D11" s="129"/>
      <c r="E11" s="129"/>
      <c r="F11" s="129"/>
      <c r="G11" s="129"/>
    </row>
    <row r="19" spans="3:14">
      <c r="C19" s="2" t="s">
        <v>162</v>
      </c>
    </row>
    <row r="21" spans="3:14">
      <c r="C21" s="2" t="s">
        <v>0</v>
      </c>
    </row>
    <row r="22" spans="3:14">
      <c r="C22" s="127" t="s">
        <v>118</v>
      </c>
      <c r="D22" s="3" t="s">
        <v>196</v>
      </c>
    </row>
    <row r="23" spans="3:14">
      <c r="C23" s="127" t="s">
        <v>118</v>
      </c>
      <c r="D23" s="3" t="s">
        <v>197</v>
      </c>
    </row>
    <row r="24" spans="3:14">
      <c r="C24" s="127" t="s">
        <v>118</v>
      </c>
      <c r="D24" s="123" t="s">
        <v>198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3:14">
      <c r="C25" s="127" t="s">
        <v>118</v>
      </c>
      <c r="D25" s="123" t="s">
        <v>195</v>
      </c>
      <c r="E25" s="61"/>
      <c r="F25" s="61"/>
      <c r="G25" s="61"/>
      <c r="H25" s="61"/>
      <c r="I25" s="61"/>
      <c r="J25" s="61"/>
      <c r="K25" s="61"/>
      <c r="L25" s="61"/>
      <c r="M25" s="61"/>
    </row>
  </sheetData>
  <mergeCells count="1">
    <mergeCell ref="C11:G11"/>
  </mergeCells>
  <hyperlinks>
    <hyperlink ref="C24:N24" r:id="rId1" display="- For more information about this example and bpmToolbox, go to www.bestpracticemodelling.com."/>
    <hyperlink ref="D25:M25" r:id="rId2" tooltip="View the training model usage terms and conditions." display="Use of this model is subject to the training model terms and conditions on the Best Practice Modelling website."/>
    <hyperlink ref="D24" r:id="rId3" display="- For more information about this example and bpmToolbox, go to www.bestpracticemodelling.com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S27"/>
  <sheetViews>
    <sheetView showGridLines="0" zoomScaleNormal="100" workbookViewId="0">
      <pane xSplit="1" ySplit="13" topLeftCell="B14" activePane="bottomRight" state="frozen"/>
      <selection activeCell="N63" sqref="N63"/>
      <selection pane="topRight" activeCell="N63" sqref="N63"/>
      <selection pane="bottomLeft" activeCell="N63" sqref="N63"/>
      <selection pane="bottomRight" activeCell="J6" sqref="J6:S7"/>
    </sheetView>
  </sheetViews>
  <sheetFormatPr defaultColWidth="11.83203125" defaultRowHeight="10.5" outlineLevelRow="2"/>
  <cols>
    <col min="1" max="5" width="3.83203125" customWidth="1"/>
  </cols>
  <sheetData>
    <row r="1" spans="1:19" ht="18">
      <c r="B1" s="1" t="s">
        <v>173</v>
      </c>
    </row>
    <row r="2" spans="1:19" ht="15">
      <c r="B2" s="4" t="str">
        <f>Model_Name</f>
        <v>SMA 12. Printing &amp; Viewing - Practical Exercise</v>
      </c>
    </row>
    <row r="3" spans="1:19">
      <c r="B3" s="129" t="s">
        <v>1</v>
      </c>
      <c r="C3" s="129"/>
      <c r="D3" s="129"/>
      <c r="E3" s="129"/>
      <c r="F3" s="129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IF(TS_Pers_In_Yr=1,"",TS_Per_Type_Name&amp;" Ending")</f>
        <v>Month Ending</v>
      </c>
      <c r="J6" s="47" t="str">
        <f t="shared" ref="J6:S6" si="0">IF(TS_Pers_In_Yr=1,"",LEFT(INDEX(LU_Mth_Names,MONTH(J9)),3)&amp;"-"&amp;RIGHT(YEAR(J9),2))&amp;" "</f>
        <v xml:space="preserve">Jan-10 </v>
      </c>
      <c r="K6" s="47" t="str">
        <f t="shared" si="0"/>
        <v xml:space="preserve">Feb-10 </v>
      </c>
      <c r="L6" s="47" t="str">
        <f t="shared" si="0"/>
        <v xml:space="preserve">Mar-10 </v>
      </c>
      <c r="M6" s="47" t="str">
        <f t="shared" si="0"/>
        <v xml:space="preserve">Apr-10 </v>
      </c>
      <c r="N6" s="47" t="str">
        <f t="shared" si="0"/>
        <v xml:space="preserve">May-10 </v>
      </c>
      <c r="O6" s="47" t="str">
        <f t="shared" si="0"/>
        <v xml:space="preserve">Jun-10 </v>
      </c>
      <c r="P6" s="47" t="str">
        <f t="shared" si="0"/>
        <v xml:space="preserve">Jul-10 </v>
      </c>
      <c r="Q6" s="47" t="str">
        <f t="shared" si="0"/>
        <v xml:space="preserve">Aug-10 </v>
      </c>
      <c r="R6" s="47" t="str">
        <f t="shared" si="0"/>
        <v xml:space="preserve">Sep-10 </v>
      </c>
      <c r="S6" s="47" t="str">
        <f t="shared" si="0"/>
        <v xml:space="preserve">Oct-10 </v>
      </c>
    </row>
    <row r="7" spans="1:19">
      <c r="B7" s="52" t="str">
        <f>IF(TS_Pers_In_Yr=1,Yr_Name&amp;" Ending "&amp;DAY(TS_Per_1_End_Date)&amp;" "&amp;INDEX(LU_Mth_Names,DD_TS_Fin_YE_Mth),TS_Per_Type_Name)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IF(J12=1,TS_Start_Date,I9+1)</f>
        <v>40179</v>
      </c>
      <c r="K8" s="48">
        <f t="shared" si="2"/>
        <v>40210</v>
      </c>
      <c r="L8" s="48">
        <f t="shared" si="2"/>
        <v>40238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48">
        <f t="shared" si="3"/>
        <v>40237</v>
      </c>
      <c r="L9" s="48">
        <f t="shared" si="3"/>
        <v>40268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49">
        <f t="shared" ref="J10:S10" si="4">YEAR(TS_Per_1_FY_End_Date)+INT((TS_Per_1_Number+J12-2)/TS_Pers_In_Yr)</f>
        <v>2010</v>
      </c>
      <c r="K10" s="49">
        <f t="shared" si="4"/>
        <v>2010</v>
      </c>
      <c r="L10" s="49">
        <f t="shared" si="4"/>
        <v>2010</v>
      </c>
      <c r="M10" s="49">
        <f t="shared" si="4"/>
        <v>2010</v>
      </c>
      <c r="N10" s="49">
        <f t="shared" si="4"/>
        <v>2010</v>
      </c>
      <c r="O10" s="49">
        <f t="shared" si="4"/>
        <v>2010</v>
      </c>
      <c r="P10" s="49">
        <f t="shared" si="4"/>
        <v>2010</v>
      </c>
      <c r="Q10" s="49">
        <f t="shared" si="4"/>
        <v>2010</v>
      </c>
      <c r="R10" s="49">
        <f t="shared" si="4"/>
        <v>2010</v>
      </c>
      <c r="S10" s="49">
        <f t="shared" si="4"/>
        <v>2010</v>
      </c>
    </row>
    <row r="11" spans="1:19" hidden="1" outlineLevel="2">
      <c r="B11" s="3" t="s">
        <v>146</v>
      </c>
      <c r="J11" s="50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>COLUMN(J12)-COLUMN($J12)+1</f>
        <v>1</v>
      </c>
      <c r="K12" s="51">
        <f t="shared" ref="K12:S12" si="6">COLUMN(K12)-COLUMN($J12)+1</f>
        <v>2</v>
      </c>
      <c r="L12" s="51">
        <f t="shared" si="6"/>
        <v>3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55" t="str">
        <f>J10&amp;"-"&amp;J11</f>
        <v xml:space="preserve">2010-M1 </v>
      </c>
      <c r="K13" s="55" t="str">
        <f t="shared" ref="K13:S13" si="7">K10&amp;"-"&amp;K11</f>
        <v xml:space="preserve">2010-M2 </v>
      </c>
      <c r="L13" s="55" t="str">
        <f t="shared" si="7"/>
        <v xml:space="preserve">2010-M3 </v>
      </c>
      <c r="M13" s="55" t="str">
        <f t="shared" si="7"/>
        <v xml:space="preserve">2010-M4 </v>
      </c>
      <c r="N13" s="55" t="str">
        <f t="shared" si="7"/>
        <v xml:space="preserve">2010-M5 </v>
      </c>
      <c r="O13" s="55" t="str">
        <f t="shared" si="7"/>
        <v xml:space="preserve">2010-M6 </v>
      </c>
      <c r="P13" s="55" t="str">
        <f t="shared" si="7"/>
        <v xml:space="preserve">2010-M7 </v>
      </c>
      <c r="Q13" s="55" t="str">
        <f t="shared" si="7"/>
        <v xml:space="preserve">2010-M8 </v>
      </c>
      <c r="R13" s="55" t="str">
        <f t="shared" si="7"/>
        <v xml:space="preserve">2010-M9 </v>
      </c>
      <c r="S13" s="55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Rev_Hist_TO!J19+Rev_Fcast_TO!J19</f>
        <v>100</v>
      </c>
      <c r="K19" s="79">
        <f>Rev_Hist_TO!K19+Rev_Fcast_TO!K19</f>
        <v>101</v>
      </c>
      <c r="L19" s="79">
        <f>Rev_Hist_TO!L19+Rev_Fcast_TO!L19</f>
        <v>102</v>
      </c>
      <c r="M19" s="79">
        <f>Rev_Hist_TO!M19+Rev_Fcast_TO!M19</f>
        <v>103</v>
      </c>
      <c r="N19" s="79">
        <f>Rev_Hist_TO!N19+Rev_Fcast_TO!N19</f>
        <v>104</v>
      </c>
      <c r="O19" s="79">
        <f>Rev_Hist_TO!O19+Rev_Fcast_TO!O19</f>
        <v>105</v>
      </c>
      <c r="P19" s="79">
        <f>Rev_Hist_TO!P19+Rev_Fcast_TO!P19</f>
        <v>106</v>
      </c>
      <c r="Q19" s="79">
        <f>Rev_Hist_TO!Q19+Rev_Fcast_TO!Q19</f>
        <v>107</v>
      </c>
      <c r="R19" s="79">
        <f>Rev_Hist_TO!R19+Rev_Fcast_TO!R19</f>
        <v>108</v>
      </c>
      <c r="S19" s="79">
        <f>Rev_Hist_TO!S19+Rev_Fcast_TO!S19</f>
        <v>109</v>
      </c>
    </row>
    <row r="20" spans="3:19">
      <c r="C20" s="61" t="str">
        <f>Revenue_Category_2_Name</f>
        <v>Revenue Category 2 Name</v>
      </c>
      <c r="J20" s="79">
        <f>Rev_Hist_TO!J20+Rev_Fcast_TO!J20</f>
        <v>101</v>
      </c>
      <c r="K20" s="79">
        <f>Rev_Hist_TO!K20+Rev_Fcast_TO!K20</f>
        <v>102</v>
      </c>
      <c r="L20" s="79">
        <f>Rev_Hist_TO!L20+Rev_Fcast_TO!L20</f>
        <v>103</v>
      </c>
      <c r="M20" s="79">
        <f>Rev_Hist_TO!M20+Rev_Fcast_TO!M20</f>
        <v>104</v>
      </c>
      <c r="N20" s="79">
        <f>Rev_Hist_TO!N20+Rev_Fcast_TO!N20</f>
        <v>105</v>
      </c>
      <c r="O20" s="79">
        <f>Rev_Hist_TO!O20+Rev_Fcast_TO!O20</f>
        <v>106</v>
      </c>
      <c r="P20" s="79">
        <f>Rev_Hist_TO!P20+Rev_Fcast_TO!P20</f>
        <v>107</v>
      </c>
      <c r="Q20" s="79">
        <f>Rev_Hist_TO!Q20+Rev_Fcast_TO!Q20</f>
        <v>108</v>
      </c>
      <c r="R20" s="79">
        <f>Rev_Hist_TO!R20+Rev_Fcast_TO!R20</f>
        <v>109</v>
      </c>
      <c r="S20" s="79">
        <f>Rev_Hist_TO!S20+Rev_Fcast_TO!S20</f>
        <v>110</v>
      </c>
    </row>
    <row r="21" spans="3:19">
      <c r="C21" s="61" t="str">
        <f>Revenue_Category_3_Name</f>
        <v>Revenue Category 3 Name</v>
      </c>
      <c r="J21" s="79">
        <f>Rev_Hist_TO!J21+Rev_Fcast_TO!J21</f>
        <v>102</v>
      </c>
      <c r="K21" s="79">
        <f>Rev_Hist_TO!K21+Rev_Fcast_TO!K21</f>
        <v>103</v>
      </c>
      <c r="L21" s="79">
        <f>Rev_Hist_TO!L21+Rev_Fcast_TO!L21</f>
        <v>104</v>
      </c>
      <c r="M21" s="79">
        <f>Rev_Hist_TO!M21+Rev_Fcast_TO!M21</f>
        <v>105</v>
      </c>
      <c r="N21" s="79">
        <f>Rev_Hist_TO!N21+Rev_Fcast_TO!N21</f>
        <v>106</v>
      </c>
      <c r="O21" s="79">
        <f>Rev_Hist_TO!O21+Rev_Fcast_TO!O21</f>
        <v>107</v>
      </c>
      <c r="P21" s="79">
        <f>Rev_Hist_TO!P21+Rev_Fcast_TO!P21</f>
        <v>108</v>
      </c>
      <c r="Q21" s="79">
        <f>Rev_Hist_TO!Q21+Rev_Fcast_TO!Q21</f>
        <v>109</v>
      </c>
      <c r="R21" s="79">
        <f>Rev_Hist_TO!R21+Rev_Fcast_TO!R21</f>
        <v>110</v>
      </c>
      <c r="S21" s="79">
        <f>Rev_Hist_TO!S21+Rev_Fcast_TO!S21</f>
        <v>111</v>
      </c>
    </row>
    <row r="22" spans="3:19">
      <c r="C22" s="61" t="str">
        <f>Revenue_Category_4_Name</f>
        <v>Revenue Category 4 Name</v>
      </c>
      <c r="J22" s="79">
        <f>Rev_Hist_TO!J22+Rev_Fcast_TO!J22</f>
        <v>103</v>
      </c>
      <c r="K22" s="79">
        <f>Rev_Hist_TO!K22+Rev_Fcast_TO!K22</f>
        <v>104</v>
      </c>
      <c r="L22" s="79">
        <f>Rev_Hist_TO!L22+Rev_Fcast_TO!L22</f>
        <v>105</v>
      </c>
      <c r="M22" s="79">
        <f>Rev_Hist_TO!M22+Rev_Fcast_TO!M22</f>
        <v>106</v>
      </c>
      <c r="N22" s="79">
        <f>Rev_Hist_TO!N22+Rev_Fcast_TO!N22</f>
        <v>107</v>
      </c>
      <c r="O22" s="79">
        <f>Rev_Hist_TO!O22+Rev_Fcast_TO!O22</f>
        <v>108</v>
      </c>
      <c r="P22" s="79">
        <f>Rev_Hist_TO!P22+Rev_Fcast_TO!P22</f>
        <v>109</v>
      </c>
      <c r="Q22" s="79">
        <f>Rev_Hist_TO!Q22+Rev_Fcast_TO!Q22</f>
        <v>110</v>
      </c>
      <c r="R22" s="79">
        <f>Rev_Hist_TO!R22+Rev_Fcast_TO!R22</f>
        <v>111</v>
      </c>
      <c r="S22" s="79">
        <f>Rev_Hist_TO!S22+Rev_Fcast_TO!S22</f>
        <v>112</v>
      </c>
    </row>
    <row r="23" spans="3:19">
      <c r="C23" s="61" t="str">
        <f>Revenue_Category_5_Name</f>
        <v>Revenue Category 5 Name</v>
      </c>
      <c r="J23" s="79">
        <f>Rev_Hist_TO!J23+Rev_Fcast_TO!J23</f>
        <v>104</v>
      </c>
      <c r="K23" s="79">
        <f>Rev_Hist_TO!K23+Rev_Fcast_TO!K23</f>
        <v>105</v>
      </c>
      <c r="L23" s="79">
        <f>Rev_Hist_TO!L23+Rev_Fcast_TO!L23</f>
        <v>106</v>
      </c>
      <c r="M23" s="79">
        <f>Rev_Hist_TO!M23+Rev_Fcast_TO!M23</f>
        <v>107</v>
      </c>
      <c r="N23" s="79">
        <f>Rev_Hist_TO!N23+Rev_Fcast_TO!N23</f>
        <v>108</v>
      </c>
      <c r="O23" s="79">
        <f>Rev_Hist_TO!O23+Rev_Fcast_TO!O23</f>
        <v>109</v>
      </c>
      <c r="P23" s="79">
        <f>Rev_Hist_TO!P23+Rev_Fcast_TO!P23</f>
        <v>110</v>
      </c>
      <c r="Q23" s="79">
        <f>Rev_Hist_TO!Q23+Rev_Fcast_TO!Q23</f>
        <v>111</v>
      </c>
      <c r="R23" s="79">
        <f>Rev_Hist_TO!R23+Rev_Fcast_TO!R23</f>
        <v>112</v>
      </c>
      <c r="S23" s="79">
        <f>Rev_Hist_TO!S23+Rev_Fcast_TO!S23</f>
        <v>113</v>
      </c>
    </row>
    <row r="24" spans="3:19">
      <c r="C24" s="61" t="str">
        <f>Revenue_Category_6_Name</f>
        <v>Revenue Category 6 Name</v>
      </c>
      <c r="J24" s="79">
        <f>Rev_Hist_TO!J24+Rev_Fcast_TO!J24</f>
        <v>105</v>
      </c>
      <c r="K24" s="79">
        <f>Rev_Hist_TO!K24+Rev_Fcast_TO!K24</f>
        <v>106</v>
      </c>
      <c r="L24" s="79">
        <f>Rev_Hist_TO!L24+Rev_Fcast_TO!L24</f>
        <v>107</v>
      </c>
      <c r="M24" s="79">
        <f>Rev_Hist_TO!M24+Rev_Fcast_TO!M24</f>
        <v>108</v>
      </c>
      <c r="N24" s="79">
        <f>Rev_Hist_TO!N24+Rev_Fcast_TO!N24</f>
        <v>109</v>
      </c>
      <c r="O24" s="79">
        <f>Rev_Hist_TO!O24+Rev_Fcast_TO!O24</f>
        <v>110</v>
      </c>
      <c r="P24" s="79">
        <f>Rev_Hist_TO!P24+Rev_Fcast_TO!P24</f>
        <v>111</v>
      </c>
      <c r="Q24" s="79">
        <f>Rev_Hist_TO!Q24+Rev_Fcast_TO!Q24</f>
        <v>112</v>
      </c>
      <c r="R24" s="79">
        <f>Rev_Hist_TO!R24+Rev_Fcast_TO!R24</f>
        <v>113</v>
      </c>
      <c r="S24" s="79">
        <f>Rev_Hist_TO!S24+Rev_Fcast_TO!S24</f>
        <v>114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mergeCells count="1">
    <mergeCell ref="B3:F3"/>
  </mergeCells>
  <conditionalFormatting sqref="J27:S27">
    <cfRule type="cellIs" dxfId="18" priority="2" stopIfTrue="1" operator="notEqual">
      <formula>0</formula>
    </cfRule>
  </conditionalFormatting>
  <conditionalFormatting sqref="I27">
    <cfRule type="cellIs" dxfId="17" priority="3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scale="95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/>
  </sheetPr>
  <dimension ref="A1:AH55"/>
  <sheetViews>
    <sheetView view="pageBreakPreview" zoomScale="60" workbookViewId="0">
      <pane xSplit="1" ySplit="13" topLeftCell="B14" activePane="bottomRight" state="frozen"/>
      <selection activeCell="N63" sqref="N63"/>
      <selection pane="topRight" activeCell="N63" sqref="N63"/>
      <selection pane="bottomLeft" activeCell="N63" sqref="N63"/>
      <selection pane="bottomRight" activeCell="G57" sqref="G57"/>
    </sheetView>
  </sheetViews>
  <sheetFormatPr defaultColWidth="11.83203125" defaultRowHeight="10.5" outlineLevelRow="2"/>
  <cols>
    <col min="1" max="5" width="3.83203125" style="83" customWidth="1"/>
    <col min="6" max="9" width="11.83203125" style="83"/>
    <col min="10" max="19" width="10.83203125" style="83" customWidth="1"/>
    <col min="20" max="20" width="2.83203125" style="83" customWidth="1"/>
    <col min="21" max="21" width="3.83203125" style="83" customWidth="1"/>
    <col min="22" max="16384" width="11.83203125" style="83"/>
  </cols>
  <sheetData>
    <row r="1" spans="1:19" ht="18">
      <c r="B1" s="85" t="s">
        <v>177</v>
      </c>
    </row>
    <row r="2" spans="1:19" ht="15">
      <c r="B2" s="84" t="str">
        <f>Model_Name</f>
        <v>SMA 12. Printing &amp; Viewing - Practical Exercise</v>
      </c>
    </row>
    <row r="3" spans="1:19">
      <c r="B3" s="154" t="s">
        <v>1</v>
      </c>
      <c r="C3" s="154"/>
      <c r="D3" s="154"/>
      <c r="E3" s="154"/>
      <c r="F3" s="154"/>
    </row>
    <row r="4" spans="1:19" ht="12.75">
      <c r="A4" s="86" t="s">
        <v>4</v>
      </c>
      <c r="B4" s="87" t="s">
        <v>10</v>
      </c>
      <c r="C4" s="88" t="s">
        <v>11</v>
      </c>
      <c r="D4" s="82" t="s">
        <v>158</v>
      </c>
      <c r="E4" s="82" t="s">
        <v>159</v>
      </c>
      <c r="F4" s="60" t="s">
        <v>160</v>
      </c>
    </row>
    <row r="6" spans="1:19">
      <c r="B6" s="89" t="str">
        <f>IF(TS_Pers_In_Yr=1,"",TS_Per_Type_Name&amp;" Ending")</f>
        <v>Month Ending</v>
      </c>
      <c r="J6" s="92" t="str">
        <f t="shared" ref="J6:S6" si="0">IF(TS_Pers_In_Yr=1,"",LEFT(INDEX(LU_Mth_Names,MONTH(J9)),3)&amp;"-"&amp;RIGHT(YEAR(J9),2))&amp;" "</f>
        <v xml:space="preserve">Jan-10 </v>
      </c>
      <c r="K6" s="92" t="str">
        <f t="shared" si="0"/>
        <v xml:space="preserve">Feb-10 </v>
      </c>
      <c r="L6" s="92" t="str">
        <f t="shared" si="0"/>
        <v xml:space="preserve">Mar-10 </v>
      </c>
      <c r="M6" s="92" t="str">
        <f t="shared" si="0"/>
        <v xml:space="preserve">Apr-10 </v>
      </c>
      <c r="N6" s="92" t="str">
        <f t="shared" si="0"/>
        <v xml:space="preserve">May-10 </v>
      </c>
      <c r="O6" s="92" t="str">
        <f t="shared" si="0"/>
        <v xml:space="preserve">Jun-10 </v>
      </c>
      <c r="P6" s="92" t="str">
        <f t="shared" si="0"/>
        <v xml:space="preserve">Jul-10 </v>
      </c>
      <c r="Q6" s="92" t="str">
        <f t="shared" si="0"/>
        <v xml:space="preserve">Aug-10 </v>
      </c>
      <c r="R6" s="92" t="str">
        <f t="shared" si="0"/>
        <v xml:space="preserve">Sep-10 </v>
      </c>
      <c r="S6" s="92" t="str">
        <f t="shared" si="0"/>
        <v xml:space="preserve">Oct-10 </v>
      </c>
    </row>
    <row r="7" spans="1:19">
      <c r="B7" s="98" t="str">
        <f>IF(TS_Pers_In_Yr=1,Yr_Name&amp;" Ending "&amp;DAY(TS_Per_1_End_Date)&amp;" "&amp;INDEX(LU_Mth_Names,DD_TS_Fin_YE_Mth),TS_Per_Type_Name)</f>
        <v>Month</v>
      </c>
      <c r="C7" s="99"/>
      <c r="D7" s="99"/>
      <c r="E7" s="99"/>
      <c r="F7" s="99"/>
      <c r="G7" s="99"/>
      <c r="H7" s="99"/>
      <c r="I7" s="99"/>
      <c r="J7" s="100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100" t="str">
        <f t="shared" si="1"/>
        <v xml:space="preserve">M2 (A) </v>
      </c>
      <c r="L7" s="100" t="str">
        <f t="shared" si="1"/>
        <v xml:space="preserve">M3 (A) </v>
      </c>
      <c r="M7" s="100" t="str">
        <f t="shared" si="1"/>
        <v xml:space="preserve">M4 (F) </v>
      </c>
      <c r="N7" s="100" t="str">
        <f t="shared" si="1"/>
        <v xml:space="preserve">M5 (F) </v>
      </c>
      <c r="O7" s="100" t="str">
        <f t="shared" si="1"/>
        <v xml:space="preserve">M6 (F) </v>
      </c>
      <c r="P7" s="100" t="str">
        <f t="shared" si="1"/>
        <v xml:space="preserve">M7 (F) </v>
      </c>
      <c r="Q7" s="100" t="str">
        <f t="shared" si="1"/>
        <v xml:space="preserve">M8 (F) </v>
      </c>
      <c r="R7" s="100" t="str">
        <f t="shared" si="1"/>
        <v xml:space="preserve">M9 (F) </v>
      </c>
      <c r="S7" s="100" t="str">
        <f t="shared" si="1"/>
        <v xml:space="preserve">M10 (F) </v>
      </c>
    </row>
    <row r="8" spans="1:19" hidden="1" outlineLevel="2">
      <c r="B8" s="91" t="s">
        <v>143</v>
      </c>
      <c r="J8" s="93">
        <f t="shared" ref="J8:S8" si="2">IF(J12=1,TS_Start_Date,I9+1)</f>
        <v>40179</v>
      </c>
      <c r="K8" s="93">
        <f t="shared" si="2"/>
        <v>40210</v>
      </c>
      <c r="L8" s="93">
        <f t="shared" si="2"/>
        <v>40238</v>
      </c>
      <c r="M8" s="93">
        <f t="shared" si="2"/>
        <v>40269</v>
      </c>
      <c r="N8" s="93">
        <f t="shared" si="2"/>
        <v>40299</v>
      </c>
      <c r="O8" s="93">
        <f t="shared" si="2"/>
        <v>40330</v>
      </c>
      <c r="P8" s="93">
        <f t="shared" si="2"/>
        <v>40360</v>
      </c>
      <c r="Q8" s="93">
        <f t="shared" si="2"/>
        <v>40391</v>
      </c>
      <c r="R8" s="93">
        <f t="shared" si="2"/>
        <v>40422</v>
      </c>
      <c r="S8" s="93">
        <f t="shared" si="2"/>
        <v>40452</v>
      </c>
    </row>
    <row r="9" spans="1:19" hidden="1" outlineLevel="2">
      <c r="B9" s="91" t="s">
        <v>144</v>
      </c>
      <c r="J9" s="93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93">
        <f t="shared" si="3"/>
        <v>40237</v>
      </c>
      <c r="L9" s="93">
        <f t="shared" si="3"/>
        <v>40268</v>
      </c>
      <c r="M9" s="93">
        <f t="shared" si="3"/>
        <v>40298</v>
      </c>
      <c r="N9" s="93">
        <f t="shared" si="3"/>
        <v>40329</v>
      </c>
      <c r="O9" s="93">
        <f t="shared" si="3"/>
        <v>40359</v>
      </c>
      <c r="P9" s="93">
        <f t="shared" si="3"/>
        <v>40390</v>
      </c>
      <c r="Q9" s="93">
        <f t="shared" si="3"/>
        <v>40421</v>
      </c>
      <c r="R9" s="93">
        <f t="shared" si="3"/>
        <v>40451</v>
      </c>
      <c r="S9" s="93">
        <f t="shared" si="3"/>
        <v>40482</v>
      </c>
    </row>
    <row r="10" spans="1:19" hidden="1" outlineLevel="2">
      <c r="B10" s="91" t="s">
        <v>145</v>
      </c>
      <c r="J10" s="94">
        <f t="shared" ref="J10:S10" si="4">YEAR(TS_Per_1_FY_End_Date)+INT((TS_Per_1_Number+J12-2)/TS_Pers_In_Yr)</f>
        <v>2010</v>
      </c>
      <c r="K10" s="94">
        <f t="shared" si="4"/>
        <v>2010</v>
      </c>
      <c r="L10" s="94">
        <f t="shared" si="4"/>
        <v>2010</v>
      </c>
      <c r="M10" s="94">
        <f t="shared" si="4"/>
        <v>2010</v>
      </c>
      <c r="N10" s="94">
        <f t="shared" si="4"/>
        <v>2010</v>
      </c>
      <c r="O10" s="94">
        <f t="shared" si="4"/>
        <v>2010</v>
      </c>
      <c r="P10" s="94">
        <f t="shared" si="4"/>
        <v>2010</v>
      </c>
      <c r="Q10" s="94">
        <f t="shared" si="4"/>
        <v>2010</v>
      </c>
      <c r="R10" s="94">
        <f t="shared" si="4"/>
        <v>2010</v>
      </c>
      <c r="S10" s="94">
        <f t="shared" si="4"/>
        <v>2010</v>
      </c>
    </row>
    <row r="11" spans="1:19" hidden="1" outlineLevel="2">
      <c r="B11" s="91" t="s">
        <v>146</v>
      </c>
      <c r="J11" s="95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95" t="str">
        <f t="shared" si="5"/>
        <v xml:space="preserve">M2 </v>
      </c>
      <c r="L11" s="95" t="str">
        <f t="shared" si="5"/>
        <v xml:space="preserve">M3 </v>
      </c>
      <c r="M11" s="95" t="str">
        <f t="shared" si="5"/>
        <v xml:space="preserve">M4 </v>
      </c>
      <c r="N11" s="95" t="str">
        <f t="shared" si="5"/>
        <v xml:space="preserve">M5 </v>
      </c>
      <c r="O11" s="95" t="str">
        <f t="shared" si="5"/>
        <v xml:space="preserve">M6 </v>
      </c>
      <c r="P11" s="95" t="str">
        <f t="shared" si="5"/>
        <v xml:space="preserve">M7 </v>
      </c>
      <c r="Q11" s="95" t="str">
        <f t="shared" si="5"/>
        <v xml:space="preserve">M8 </v>
      </c>
      <c r="R11" s="95" t="str">
        <f t="shared" si="5"/>
        <v xml:space="preserve">M9 </v>
      </c>
      <c r="S11" s="95" t="str">
        <f t="shared" si="5"/>
        <v xml:space="preserve">M10 </v>
      </c>
    </row>
    <row r="12" spans="1:19" hidden="1" outlineLevel="2">
      <c r="B12" s="91" t="s">
        <v>147</v>
      </c>
      <c r="J12" s="97">
        <f>COLUMN(J12)-COLUMN($J12)+1</f>
        <v>1</v>
      </c>
      <c r="K12" s="97">
        <f t="shared" ref="K12:S12" si="6">COLUMN(K12)-COLUMN($J12)+1</f>
        <v>2</v>
      </c>
      <c r="L12" s="97">
        <f t="shared" si="6"/>
        <v>3</v>
      </c>
      <c r="M12" s="97">
        <f t="shared" si="6"/>
        <v>4</v>
      </c>
      <c r="N12" s="97">
        <f t="shared" si="6"/>
        <v>5</v>
      </c>
      <c r="O12" s="97">
        <f t="shared" si="6"/>
        <v>6</v>
      </c>
      <c r="P12" s="97">
        <f t="shared" si="6"/>
        <v>7</v>
      </c>
      <c r="Q12" s="97">
        <f t="shared" si="6"/>
        <v>8</v>
      </c>
      <c r="R12" s="97">
        <f t="shared" si="6"/>
        <v>9</v>
      </c>
      <c r="S12" s="97">
        <f t="shared" si="6"/>
        <v>10</v>
      </c>
    </row>
    <row r="13" spans="1:19" hidden="1" outlineLevel="2">
      <c r="B13" s="101" t="s">
        <v>148</v>
      </c>
      <c r="C13" s="99"/>
      <c r="D13" s="99"/>
      <c r="E13" s="99"/>
      <c r="F13" s="99"/>
      <c r="G13" s="99"/>
      <c r="H13" s="99"/>
      <c r="I13" s="99"/>
      <c r="J13" s="102" t="str">
        <f>J10&amp;"-"&amp;J11</f>
        <v xml:space="preserve">2010-M1 </v>
      </c>
      <c r="K13" s="102" t="str">
        <f t="shared" ref="K13:S13" si="7">K10&amp;"-"&amp;K11</f>
        <v xml:space="preserve">2010-M2 </v>
      </c>
      <c r="L13" s="102" t="str">
        <f t="shared" si="7"/>
        <v xml:space="preserve">2010-M3 </v>
      </c>
      <c r="M13" s="102" t="str">
        <f t="shared" si="7"/>
        <v xml:space="preserve">2010-M4 </v>
      </c>
      <c r="N13" s="102" t="str">
        <f t="shared" si="7"/>
        <v xml:space="preserve">2010-M5 </v>
      </c>
      <c r="O13" s="102" t="str">
        <f t="shared" si="7"/>
        <v xml:space="preserve">2010-M6 </v>
      </c>
      <c r="P13" s="102" t="str">
        <f t="shared" si="7"/>
        <v xml:space="preserve">2010-M7 </v>
      </c>
      <c r="Q13" s="102" t="str">
        <f t="shared" si="7"/>
        <v xml:space="preserve">2010-M8 </v>
      </c>
      <c r="R13" s="102" t="str">
        <f t="shared" si="7"/>
        <v xml:space="preserve">2010-M9 </v>
      </c>
      <c r="S13" s="102" t="str">
        <f t="shared" si="7"/>
        <v xml:space="preserve">2010-M10 </v>
      </c>
    </row>
    <row r="14" spans="1:19" collapsed="1"/>
    <row r="16" spans="1:19" ht="12.75">
      <c r="B16" s="103" t="str">
        <f>Rev_Hist_TA!B16</f>
        <v>Revenue</v>
      </c>
    </row>
    <row r="18" spans="2:34">
      <c r="C18" s="104" t="str">
        <f>Rev_Hist_TA!C18</f>
        <v>Category</v>
      </c>
      <c r="J18" s="106" t="str">
        <f>INDEX(LU_Denom,DD_TS_Denom)</f>
        <v>$Millions</v>
      </c>
    </row>
    <row r="19" spans="2:34">
      <c r="C19" s="90" t="str">
        <f>Revenue_Category_1_Name</f>
        <v>Revenue Category 1 Name</v>
      </c>
      <c r="J19" s="96">
        <f>Rev_Hist_TO!J19+Rev_Fcast_TO!J19</f>
        <v>100</v>
      </c>
      <c r="K19" s="96">
        <f>Rev_Hist_TO!K19+Rev_Fcast_TO!K19</f>
        <v>101</v>
      </c>
      <c r="L19" s="96">
        <f>Rev_Hist_TO!L19+Rev_Fcast_TO!L19</f>
        <v>102</v>
      </c>
      <c r="M19" s="96">
        <f>Rev_Hist_TO!M19+Rev_Fcast_TO!M19</f>
        <v>103</v>
      </c>
      <c r="N19" s="96">
        <f>Rev_Hist_TO!N19+Rev_Fcast_TO!N19</f>
        <v>104</v>
      </c>
      <c r="O19" s="96">
        <f>Rev_Hist_TO!O19+Rev_Fcast_TO!O19</f>
        <v>105</v>
      </c>
      <c r="P19" s="96">
        <f>Rev_Hist_TO!P19+Rev_Fcast_TO!P19</f>
        <v>106</v>
      </c>
      <c r="Q19" s="96">
        <f>Rev_Hist_TO!Q19+Rev_Fcast_TO!Q19</f>
        <v>107</v>
      </c>
      <c r="R19" s="96">
        <f>Rev_Hist_TO!R19+Rev_Fcast_TO!R19</f>
        <v>108</v>
      </c>
      <c r="S19" s="96">
        <f>Rev_Hist_TO!S19+Rev_Fcast_TO!S19</f>
        <v>109</v>
      </c>
    </row>
    <row r="20" spans="2:34">
      <c r="C20" s="90" t="str">
        <f>Revenue_Category_2_Name</f>
        <v>Revenue Category 2 Name</v>
      </c>
      <c r="J20" s="96">
        <f>Rev_Hist_TO!J20+Rev_Fcast_TO!J20</f>
        <v>101</v>
      </c>
      <c r="K20" s="96">
        <f>Rev_Hist_TO!K20+Rev_Fcast_TO!K20</f>
        <v>102</v>
      </c>
      <c r="L20" s="96">
        <f>Rev_Hist_TO!L20+Rev_Fcast_TO!L20</f>
        <v>103</v>
      </c>
      <c r="M20" s="96">
        <f>Rev_Hist_TO!M20+Rev_Fcast_TO!M20</f>
        <v>104</v>
      </c>
      <c r="N20" s="96">
        <f>Rev_Hist_TO!N20+Rev_Fcast_TO!N20</f>
        <v>105</v>
      </c>
      <c r="O20" s="96">
        <f>Rev_Hist_TO!O20+Rev_Fcast_TO!O20</f>
        <v>106</v>
      </c>
      <c r="P20" s="96">
        <f>Rev_Hist_TO!P20+Rev_Fcast_TO!P20</f>
        <v>107</v>
      </c>
      <c r="Q20" s="96">
        <f>Rev_Hist_TO!Q20+Rev_Fcast_TO!Q20</f>
        <v>108</v>
      </c>
      <c r="R20" s="96">
        <f>Rev_Hist_TO!R20+Rev_Fcast_TO!R20</f>
        <v>109</v>
      </c>
      <c r="S20" s="96">
        <f>Rev_Hist_TO!S20+Rev_Fcast_TO!S20</f>
        <v>110</v>
      </c>
    </row>
    <row r="21" spans="2:34">
      <c r="C21" s="90" t="str">
        <f>Revenue_Category_3_Name</f>
        <v>Revenue Category 3 Name</v>
      </c>
      <c r="J21" s="96">
        <f>Rev_Hist_TO!J21+Rev_Fcast_TO!J21</f>
        <v>102</v>
      </c>
      <c r="K21" s="96">
        <f>Rev_Hist_TO!K21+Rev_Fcast_TO!K21</f>
        <v>103</v>
      </c>
      <c r="L21" s="96">
        <f>Rev_Hist_TO!L21+Rev_Fcast_TO!L21</f>
        <v>104</v>
      </c>
      <c r="M21" s="96">
        <f>Rev_Hist_TO!M21+Rev_Fcast_TO!M21</f>
        <v>105</v>
      </c>
      <c r="N21" s="96">
        <f>Rev_Hist_TO!N21+Rev_Fcast_TO!N21</f>
        <v>106</v>
      </c>
      <c r="O21" s="96">
        <f>Rev_Hist_TO!O21+Rev_Fcast_TO!O21</f>
        <v>107</v>
      </c>
      <c r="P21" s="96">
        <f>Rev_Hist_TO!P21+Rev_Fcast_TO!P21</f>
        <v>108</v>
      </c>
      <c r="Q21" s="96">
        <f>Rev_Hist_TO!Q21+Rev_Fcast_TO!Q21</f>
        <v>109</v>
      </c>
      <c r="R21" s="96">
        <f>Rev_Hist_TO!R21+Rev_Fcast_TO!R21</f>
        <v>110</v>
      </c>
      <c r="S21" s="96">
        <f>Rev_Hist_TO!S21+Rev_Fcast_TO!S21</f>
        <v>111</v>
      </c>
    </row>
    <row r="22" spans="2:34">
      <c r="C22" s="90" t="str">
        <f>Revenue_Category_4_Name</f>
        <v>Revenue Category 4 Name</v>
      </c>
      <c r="J22" s="96">
        <f>Rev_Hist_TO!J22+Rev_Fcast_TO!J22</f>
        <v>103</v>
      </c>
      <c r="K22" s="96">
        <f>Rev_Hist_TO!K22+Rev_Fcast_TO!K22</f>
        <v>104</v>
      </c>
      <c r="L22" s="96">
        <f>Rev_Hist_TO!L22+Rev_Fcast_TO!L22</f>
        <v>105</v>
      </c>
      <c r="M22" s="96">
        <f>Rev_Hist_TO!M22+Rev_Fcast_TO!M22</f>
        <v>106</v>
      </c>
      <c r="N22" s="96">
        <f>Rev_Hist_TO!N22+Rev_Fcast_TO!N22</f>
        <v>107</v>
      </c>
      <c r="O22" s="96">
        <f>Rev_Hist_TO!O22+Rev_Fcast_TO!O22</f>
        <v>108</v>
      </c>
      <c r="P22" s="96">
        <f>Rev_Hist_TO!P22+Rev_Fcast_TO!P22</f>
        <v>109</v>
      </c>
      <c r="Q22" s="96">
        <f>Rev_Hist_TO!Q22+Rev_Fcast_TO!Q22</f>
        <v>110</v>
      </c>
      <c r="R22" s="96">
        <f>Rev_Hist_TO!R22+Rev_Fcast_TO!R22</f>
        <v>111</v>
      </c>
      <c r="S22" s="96">
        <f>Rev_Hist_TO!S22+Rev_Fcast_TO!S22</f>
        <v>112</v>
      </c>
    </row>
    <row r="23" spans="2:34">
      <c r="C23" s="90" t="str">
        <f>Revenue_Category_5_Name</f>
        <v>Revenue Category 5 Name</v>
      </c>
      <c r="J23" s="96">
        <f>Rev_Hist_TO!J23+Rev_Fcast_TO!J23</f>
        <v>104</v>
      </c>
      <c r="K23" s="96">
        <f>Rev_Hist_TO!K23+Rev_Fcast_TO!K23</f>
        <v>105</v>
      </c>
      <c r="L23" s="96">
        <f>Rev_Hist_TO!L23+Rev_Fcast_TO!L23</f>
        <v>106</v>
      </c>
      <c r="M23" s="96">
        <f>Rev_Hist_TO!M23+Rev_Fcast_TO!M23</f>
        <v>107</v>
      </c>
      <c r="N23" s="96">
        <f>Rev_Hist_TO!N23+Rev_Fcast_TO!N23</f>
        <v>108</v>
      </c>
      <c r="O23" s="96">
        <f>Rev_Hist_TO!O23+Rev_Fcast_TO!O23</f>
        <v>109</v>
      </c>
      <c r="P23" s="96">
        <f>Rev_Hist_TO!P23+Rev_Fcast_TO!P23</f>
        <v>110</v>
      </c>
      <c r="Q23" s="96">
        <f>Rev_Hist_TO!Q23+Rev_Fcast_TO!Q23</f>
        <v>111</v>
      </c>
      <c r="R23" s="96">
        <f>Rev_Hist_TO!R23+Rev_Fcast_TO!R23</f>
        <v>112</v>
      </c>
      <c r="S23" s="96">
        <f>Rev_Hist_TO!S23+Rev_Fcast_TO!S23</f>
        <v>113</v>
      </c>
    </row>
    <row r="24" spans="2:34">
      <c r="C24" s="90" t="str">
        <f>Revenue_Category_6_Name</f>
        <v>Revenue Category 6 Name</v>
      </c>
      <c r="J24" s="96">
        <f>Rev_Hist_TO!J24+Rev_Fcast_TO!J24</f>
        <v>105</v>
      </c>
      <c r="K24" s="96">
        <f>Rev_Hist_TO!K24+Rev_Fcast_TO!K24</f>
        <v>106</v>
      </c>
      <c r="L24" s="96">
        <f>Rev_Hist_TO!L24+Rev_Fcast_TO!L24</f>
        <v>107</v>
      </c>
      <c r="M24" s="96">
        <f>Rev_Hist_TO!M24+Rev_Fcast_TO!M24</f>
        <v>108</v>
      </c>
      <c r="N24" s="96">
        <f>Rev_Hist_TO!N24+Rev_Fcast_TO!N24</f>
        <v>109</v>
      </c>
      <c r="O24" s="96">
        <f>Rev_Hist_TO!O24+Rev_Fcast_TO!O24</f>
        <v>110</v>
      </c>
      <c r="P24" s="96">
        <f>Rev_Hist_TO!P24+Rev_Fcast_TO!P24</f>
        <v>111</v>
      </c>
      <c r="Q24" s="96">
        <f>Rev_Hist_TO!Q24+Rev_Fcast_TO!Q24</f>
        <v>112</v>
      </c>
      <c r="R24" s="96">
        <f>Rev_Hist_TO!R24+Rev_Fcast_TO!R24</f>
        <v>113</v>
      </c>
      <c r="S24" s="96">
        <f>Rev_Hist_TO!S24+Rev_Fcast_TO!S24</f>
        <v>114</v>
      </c>
    </row>
    <row r="25" spans="2:34">
      <c r="C25" s="104" t="str">
        <f>Rev_Fcast_TA!C25</f>
        <v>Total Revenue</v>
      </c>
      <c r="J25" s="105">
        <f>SUM(J19:J24)</f>
        <v>615</v>
      </c>
      <c r="K25" s="105">
        <f t="shared" ref="K25:S25" si="8">SUM(K19:K24)</f>
        <v>621</v>
      </c>
      <c r="L25" s="105">
        <f t="shared" si="8"/>
        <v>627</v>
      </c>
      <c r="M25" s="105">
        <f t="shared" si="8"/>
        <v>633</v>
      </c>
      <c r="N25" s="105">
        <f t="shared" si="8"/>
        <v>639</v>
      </c>
      <c r="O25" s="105">
        <f t="shared" si="8"/>
        <v>645</v>
      </c>
      <c r="P25" s="105">
        <f t="shared" si="8"/>
        <v>651</v>
      </c>
      <c r="Q25" s="105">
        <f t="shared" si="8"/>
        <v>657</v>
      </c>
      <c r="R25" s="105">
        <f t="shared" si="8"/>
        <v>663</v>
      </c>
      <c r="S25" s="105">
        <f t="shared" si="8"/>
        <v>669</v>
      </c>
    </row>
    <row r="27" spans="2:34">
      <c r="U27" s="104" t="s">
        <v>178</v>
      </c>
    </row>
    <row r="28" spans="2:34"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</row>
    <row r="29" spans="2:34"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V29" s="104" t="s">
        <v>179</v>
      </c>
      <c r="W29" s="104" t="s">
        <v>186</v>
      </c>
    </row>
    <row r="30" spans="2:34"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</row>
    <row r="31" spans="2:34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V31" s="104" t="s">
        <v>180</v>
      </c>
      <c r="Y31" s="92" t="str">
        <f t="shared" ref="Y31:AH31" si="9">IF(TS_Periodicity=Annual,J$7,J$6)</f>
        <v xml:space="preserve">Jan-10 </v>
      </c>
      <c r="Z31" s="92" t="str">
        <f t="shared" si="9"/>
        <v xml:space="preserve">Feb-10 </v>
      </c>
      <c r="AA31" s="92" t="str">
        <f t="shared" si="9"/>
        <v xml:space="preserve">Mar-10 </v>
      </c>
      <c r="AB31" s="92" t="str">
        <f t="shared" si="9"/>
        <v xml:space="preserve">Apr-10 </v>
      </c>
      <c r="AC31" s="92" t="str">
        <f t="shared" si="9"/>
        <v xml:space="preserve">May-10 </v>
      </c>
      <c r="AD31" s="92" t="str">
        <f t="shared" si="9"/>
        <v xml:space="preserve">Jun-10 </v>
      </c>
      <c r="AE31" s="92" t="str">
        <f t="shared" si="9"/>
        <v xml:space="preserve">Jul-10 </v>
      </c>
      <c r="AF31" s="92" t="str">
        <f t="shared" si="9"/>
        <v xml:space="preserve">Aug-10 </v>
      </c>
      <c r="AG31" s="92" t="str">
        <f t="shared" si="9"/>
        <v xml:space="preserve">Sep-10 </v>
      </c>
      <c r="AH31" s="92" t="str">
        <f t="shared" si="9"/>
        <v xml:space="preserve">Oct-10 </v>
      </c>
    </row>
    <row r="32" spans="2:34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V32" s="90" t="str">
        <f>Revenue_Category_1_Name</f>
        <v>Revenue Category 1 Name</v>
      </c>
      <c r="Y32" s="113">
        <f>J19</f>
        <v>100</v>
      </c>
      <c r="Z32" s="113">
        <f t="shared" ref="Z32:AH37" si="10">K19</f>
        <v>101</v>
      </c>
      <c r="AA32" s="113">
        <f t="shared" si="10"/>
        <v>102</v>
      </c>
      <c r="AB32" s="113">
        <f t="shared" si="10"/>
        <v>103</v>
      </c>
      <c r="AC32" s="113">
        <f t="shared" si="10"/>
        <v>104</v>
      </c>
      <c r="AD32" s="113">
        <f t="shared" si="10"/>
        <v>105</v>
      </c>
      <c r="AE32" s="113">
        <f t="shared" si="10"/>
        <v>106</v>
      </c>
      <c r="AF32" s="113">
        <f t="shared" si="10"/>
        <v>107</v>
      </c>
      <c r="AG32" s="113">
        <f t="shared" si="10"/>
        <v>108</v>
      </c>
      <c r="AH32" s="113">
        <f t="shared" si="10"/>
        <v>109</v>
      </c>
    </row>
    <row r="33" spans="2:34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V33" s="90" t="str">
        <f>Revenue_Category_2_Name</f>
        <v>Revenue Category 2 Name</v>
      </c>
      <c r="Y33" s="113">
        <f t="shared" ref="Y33:Y37" si="11">J20</f>
        <v>101</v>
      </c>
      <c r="Z33" s="113">
        <f t="shared" si="10"/>
        <v>102</v>
      </c>
      <c r="AA33" s="113">
        <f t="shared" si="10"/>
        <v>103</v>
      </c>
      <c r="AB33" s="113">
        <f t="shared" si="10"/>
        <v>104</v>
      </c>
      <c r="AC33" s="113">
        <f t="shared" si="10"/>
        <v>105</v>
      </c>
      <c r="AD33" s="113">
        <f t="shared" si="10"/>
        <v>106</v>
      </c>
      <c r="AE33" s="113">
        <f t="shared" si="10"/>
        <v>107</v>
      </c>
      <c r="AF33" s="113">
        <f t="shared" si="10"/>
        <v>108</v>
      </c>
      <c r="AG33" s="113">
        <f t="shared" si="10"/>
        <v>109</v>
      </c>
      <c r="AH33" s="113">
        <f t="shared" si="10"/>
        <v>110</v>
      </c>
    </row>
    <row r="34" spans="2:34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V34" s="90" t="str">
        <f>Revenue_Category_3_Name</f>
        <v>Revenue Category 3 Name</v>
      </c>
      <c r="Y34" s="113">
        <f t="shared" si="11"/>
        <v>102</v>
      </c>
      <c r="Z34" s="113">
        <f t="shared" si="10"/>
        <v>103</v>
      </c>
      <c r="AA34" s="113">
        <f t="shared" si="10"/>
        <v>104</v>
      </c>
      <c r="AB34" s="113">
        <f t="shared" si="10"/>
        <v>105</v>
      </c>
      <c r="AC34" s="113">
        <f t="shared" si="10"/>
        <v>106</v>
      </c>
      <c r="AD34" s="113">
        <f t="shared" si="10"/>
        <v>107</v>
      </c>
      <c r="AE34" s="113">
        <f t="shared" si="10"/>
        <v>108</v>
      </c>
      <c r="AF34" s="113">
        <f t="shared" si="10"/>
        <v>109</v>
      </c>
      <c r="AG34" s="113">
        <f t="shared" si="10"/>
        <v>110</v>
      </c>
      <c r="AH34" s="113">
        <f t="shared" si="10"/>
        <v>111</v>
      </c>
    </row>
    <row r="35" spans="2:34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V35" s="90" t="str">
        <f>Revenue_Category_4_Name</f>
        <v>Revenue Category 4 Name</v>
      </c>
      <c r="Y35" s="113">
        <f t="shared" si="11"/>
        <v>103</v>
      </c>
      <c r="Z35" s="113">
        <f t="shared" si="10"/>
        <v>104</v>
      </c>
      <c r="AA35" s="113">
        <f t="shared" si="10"/>
        <v>105</v>
      </c>
      <c r="AB35" s="113">
        <f t="shared" si="10"/>
        <v>106</v>
      </c>
      <c r="AC35" s="113">
        <f t="shared" si="10"/>
        <v>107</v>
      </c>
      <c r="AD35" s="113">
        <f t="shared" si="10"/>
        <v>108</v>
      </c>
      <c r="AE35" s="113">
        <f t="shared" si="10"/>
        <v>109</v>
      </c>
      <c r="AF35" s="113">
        <f t="shared" si="10"/>
        <v>110</v>
      </c>
      <c r="AG35" s="113">
        <f t="shared" si="10"/>
        <v>111</v>
      </c>
      <c r="AH35" s="113">
        <f t="shared" si="10"/>
        <v>112</v>
      </c>
    </row>
    <row r="36" spans="2:34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V36" s="90" t="str">
        <f>Revenue_Category_5_Name</f>
        <v>Revenue Category 5 Name</v>
      </c>
      <c r="Y36" s="113">
        <f t="shared" si="11"/>
        <v>104</v>
      </c>
      <c r="Z36" s="113">
        <f t="shared" si="10"/>
        <v>105</v>
      </c>
      <c r="AA36" s="113">
        <f t="shared" si="10"/>
        <v>106</v>
      </c>
      <c r="AB36" s="113">
        <f t="shared" si="10"/>
        <v>107</v>
      </c>
      <c r="AC36" s="113">
        <f t="shared" si="10"/>
        <v>108</v>
      </c>
      <c r="AD36" s="113">
        <f t="shared" si="10"/>
        <v>109</v>
      </c>
      <c r="AE36" s="113">
        <f t="shared" si="10"/>
        <v>110</v>
      </c>
      <c r="AF36" s="113">
        <f t="shared" si="10"/>
        <v>111</v>
      </c>
      <c r="AG36" s="113">
        <f t="shared" si="10"/>
        <v>112</v>
      </c>
      <c r="AH36" s="113">
        <f t="shared" si="10"/>
        <v>113</v>
      </c>
    </row>
    <row r="37" spans="2:34"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V37" s="90" t="str">
        <f>Revenue_Category_6_Name</f>
        <v>Revenue Category 6 Name</v>
      </c>
      <c r="Y37" s="113">
        <f t="shared" si="11"/>
        <v>105</v>
      </c>
      <c r="Z37" s="113">
        <f t="shared" si="10"/>
        <v>106</v>
      </c>
      <c r="AA37" s="113">
        <f t="shared" si="10"/>
        <v>107</v>
      </c>
      <c r="AB37" s="113">
        <f t="shared" si="10"/>
        <v>108</v>
      </c>
      <c r="AC37" s="113">
        <f t="shared" si="10"/>
        <v>109</v>
      </c>
      <c r="AD37" s="113">
        <f t="shared" si="10"/>
        <v>110</v>
      </c>
      <c r="AE37" s="113">
        <f t="shared" si="10"/>
        <v>111</v>
      </c>
      <c r="AF37" s="113">
        <f t="shared" si="10"/>
        <v>112</v>
      </c>
      <c r="AG37" s="113">
        <f t="shared" si="10"/>
        <v>113</v>
      </c>
      <c r="AH37" s="113">
        <f t="shared" si="10"/>
        <v>114</v>
      </c>
    </row>
    <row r="38" spans="2:34"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</row>
    <row r="39" spans="2:34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V39" s="104" t="s">
        <v>181</v>
      </c>
      <c r="W39" s="104" t="s">
        <v>182</v>
      </c>
    </row>
    <row r="40" spans="2:34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</row>
    <row r="41" spans="2:34"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V41" s="104" t="s">
        <v>180</v>
      </c>
      <c r="Y41" s="92" t="str">
        <f t="shared" ref="Y41:AH41" si="12">IF(TS_Periodicity=Annual,J$7,J$6)</f>
        <v xml:space="preserve">Jan-10 </v>
      </c>
      <c r="Z41" s="92" t="str">
        <f t="shared" si="12"/>
        <v xml:space="preserve">Feb-10 </v>
      </c>
      <c r="AA41" s="92" t="str">
        <f t="shared" si="12"/>
        <v xml:space="preserve">Mar-10 </v>
      </c>
      <c r="AB41" s="92" t="str">
        <f t="shared" si="12"/>
        <v xml:space="preserve">Apr-10 </v>
      </c>
      <c r="AC41" s="92" t="str">
        <f t="shared" si="12"/>
        <v xml:space="preserve">May-10 </v>
      </c>
      <c r="AD41" s="92" t="str">
        <f t="shared" si="12"/>
        <v xml:space="preserve">Jun-10 </v>
      </c>
      <c r="AE41" s="92" t="str">
        <f t="shared" si="12"/>
        <v xml:space="preserve">Jul-10 </v>
      </c>
      <c r="AF41" s="92" t="str">
        <f t="shared" si="12"/>
        <v xml:space="preserve">Aug-10 </v>
      </c>
      <c r="AG41" s="92" t="str">
        <f t="shared" si="12"/>
        <v xml:space="preserve">Sep-10 </v>
      </c>
      <c r="AH41" s="92" t="str">
        <f t="shared" si="12"/>
        <v xml:space="preserve">Oct-10 </v>
      </c>
    </row>
    <row r="42" spans="2:34"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V42" s="83" t="s">
        <v>183</v>
      </c>
      <c r="Y42" s="113">
        <f>Rev_Hist_TO!J25</f>
        <v>615</v>
      </c>
      <c r="Z42" s="113">
        <f>Rev_Hist_TO!K25</f>
        <v>621</v>
      </c>
      <c r="AA42" s="113">
        <f>Rev_Hist_TO!L25</f>
        <v>627</v>
      </c>
      <c r="AB42" s="113">
        <f>Rev_Hist_TO!M25</f>
        <v>0</v>
      </c>
      <c r="AC42" s="113">
        <f>Rev_Hist_TO!N25</f>
        <v>0</v>
      </c>
      <c r="AD42" s="113">
        <f>Rev_Hist_TO!O25</f>
        <v>0</v>
      </c>
      <c r="AE42" s="113">
        <f>Rev_Hist_TO!P25</f>
        <v>0</v>
      </c>
      <c r="AF42" s="113">
        <f>Rev_Hist_TO!Q25</f>
        <v>0</v>
      </c>
      <c r="AG42" s="113">
        <f>Rev_Hist_TO!R25</f>
        <v>0</v>
      </c>
      <c r="AH42" s="113">
        <f>Rev_Hist_TO!S25</f>
        <v>0</v>
      </c>
    </row>
    <row r="43" spans="2:34"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V43" s="83" t="s">
        <v>184</v>
      </c>
      <c r="Y43" s="113">
        <f>Rev_Fcast_TO!J25</f>
        <v>0</v>
      </c>
      <c r="Z43" s="113">
        <f>Rev_Fcast_TO!K25</f>
        <v>0</v>
      </c>
      <c r="AA43" s="113">
        <f>Rev_Fcast_TO!L25</f>
        <v>0</v>
      </c>
      <c r="AB43" s="113">
        <f>Rev_Fcast_TO!M25</f>
        <v>633</v>
      </c>
      <c r="AC43" s="113">
        <f>Rev_Fcast_TO!N25</f>
        <v>639</v>
      </c>
      <c r="AD43" s="113">
        <f>Rev_Fcast_TO!O25</f>
        <v>645</v>
      </c>
      <c r="AE43" s="113">
        <f>Rev_Fcast_TO!P25</f>
        <v>651</v>
      </c>
      <c r="AF43" s="113">
        <f>Rev_Fcast_TO!Q25</f>
        <v>657</v>
      </c>
      <c r="AG43" s="113">
        <f>Rev_Fcast_TO!R25</f>
        <v>663</v>
      </c>
      <c r="AH43" s="113">
        <f>Rev_Fcast_TO!S25</f>
        <v>669</v>
      </c>
    </row>
    <row r="44" spans="2:34"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</row>
    <row r="45" spans="2:34"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V45" s="104" t="s">
        <v>185</v>
      </c>
      <c r="W45" s="104" t="str">
        <f>"Revenue Breakdown ("&amp;INDEX(LU_Revenue_Period,X47)&amp;")"</f>
        <v>Revenue Breakdown (Apr-10 )</v>
      </c>
    </row>
    <row r="46" spans="2:34"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</row>
    <row r="47" spans="2:34"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V47" s="104" t="s">
        <v>191</v>
      </c>
      <c r="X47" s="126">
        <v>4</v>
      </c>
    </row>
    <row r="48" spans="2:34"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</row>
    <row r="49" spans="2:25"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V49" s="90" t="str">
        <f>Revenue_Category_1_Name</f>
        <v>Revenue Category 1 Name</v>
      </c>
      <c r="Y49" s="96">
        <f t="shared" ref="Y49:Y54" ca="1" si="13">OFFSET($J19,0,$X$47-1)</f>
        <v>103</v>
      </c>
    </row>
    <row r="50" spans="2:25"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V50" s="90" t="str">
        <f>Revenue_Category_2_Name</f>
        <v>Revenue Category 2 Name</v>
      </c>
      <c r="Y50" s="96">
        <f t="shared" ca="1" si="13"/>
        <v>104</v>
      </c>
    </row>
    <row r="51" spans="2:25"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V51" s="90" t="str">
        <f>Revenue_Category_3_Name</f>
        <v>Revenue Category 3 Name</v>
      </c>
      <c r="Y51" s="96">
        <f t="shared" ca="1" si="13"/>
        <v>105</v>
      </c>
    </row>
    <row r="52" spans="2:25"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V52" s="90" t="str">
        <f>Revenue_Category_4_Name</f>
        <v>Revenue Category 4 Name</v>
      </c>
      <c r="Y52" s="96">
        <f t="shared" ca="1" si="13"/>
        <v>106</v>
      </c>
    </row>
    <row r="53" spans="2:25"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V53" s="90" t="str">
        <f>Revenue_Category_5_Name</f>
        <v>Revenue Category 5 Name</v>
      </c>
      <c r="Y53" s="96">
        <f t="shared" ca="1" si="13"/>
        <v>107</v>
      </c>
    </row>
    <row r="54" spans="2:25"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V54" s="90" t="str">
        <f>Revenue_Category_6_Name</f>
        <v>Revenue Category 6 Name</v>
      </c>
      <c r="Y54" s="96">
        <f t="shared" ca="1" si="13"/>
        <v>108</v>
      </c>
    </row>
    <row r="55" spans="2:25"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</row>
  </sheetData>
  <dataConsolidate/>
  <mergeCells count="1">
    <mergeCell ref="B3:F3"/>
  </mergeCells>
  <dataValidations count="1">
    <dataValidation type="whole" showDropDown="1" showErrorMessage="1" errorTitle="0 Cell Link" error="The value in a 0 cell link must be a whole number within the control's lookup range rows." sqref="X47">
      <formula1>1</formula1>
      <formula2>ROWS(LU_Revenue_Period )</formula2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9" t="s">
        <v>153</v>
      </c>
    </row>
    <row r="11" spans="3:7" ht="15">
      <c r="C11" s="4" t="str">
        <f>Model_Name</f>
        <v>SMA 12. Printing &amp; Viewing - Practical Exercise</v>
      </c>
    </row>
    <row r="12" spans="3:7">
      <c r="C12" s="129" t="s">
        <v>1</v>
      </c>
      <c r="D12" s="129"/>
      <c r="E12" s="129"/>
      <c r="F12" s="129"/>
      <c r="G12" s="129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9" t="s">
        <v>154</v>
      </c>
    </row>
    <row r="11" spans="3:7" ht="15">
      <c r="C11" s="4" t="str">
        <f>Model_Name</f>
        <v>SMA 12. Printing &amp; Viewing - Practical Exercise</v>
      </c>
    </row>
    <row r="12" spans="3:7">
      <c r="C12" s="129" t="s">
        <v>1</v>
      </c>
      <c r="D12" s="129"/>
      <c r="E12" s="129"/>
      <c r="F12" s="129"/>
      <c r="G12" s="129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F105"/>
  <sheetViews>
    <sheetView showGridLines="0" view="pageBreakPreview" zoomScale="6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22</v>
      </c>
    </row>
    <row r="2" spans="1:6" ht="15">
      <c r="B2" s="4" t="str">
        <f>Model_Name</f>
        <v>SMA 12. Printing &amp; Viewing - Practical Exercise</v>
      </c>
    </row>
    <row r="3" spans="1:6">
      <c r="B3" s="129" t="s">
        <v>1</v>
      </c>
      <c r="C3" s="129"/>
      <c r="D3" s="129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22</v>
      </c>
    </row>
    <row r="9" spans="1:6" ht="11.25">
      <c r="C9" s="16" t="s">
        <v>24</v>
      </c>
      <c r="F9" s="16" t="s">
        <v>21</v>
      </c>
    </row>
    <row r="11" spans="1:6">
      <c r="D11" s="17" t="s">
        <v>24</v>
      </c>
      <c r="F11" s="3" t="s">
        <v>25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26</v>
      </c>
      <c r="F44" s="16" t="s">
        <v>21</v>
      </c>
    </row>
    <row r="46" spans="3:6">
      <c r="D46" s="17" t="s">
        <v>26</v>
      </c>
      <c r="F46" s="3" t="s">
        <v>27</v>
      </c>
    </row>
    <row r="47" spans="3:6">
      <c r="D47" s="18" t="s">
        <v>28</v>
      </c>
    </row>
    <row r="48" spans="3:6">
      <c r="D48" s="18" t="s">
        <v>29</v>
      </c>
    </row>
    <row r="49" spans="3:6">
      <c r="D49" s="18" t="s">
        <v>30</v>
      </c>
    </row>
    <row r="50" spans="3:6">
      <c r="D50" s="18" t="s">
        <v>31</v>
      </c>
    </row>
    <row r="51" spans="3:6">
      <c r="D51" s="18" t="s">
        <v>32</v>
      </c>
    </row>
    <row r="52" spans="3:6">
      <c r="D52" s="18" t="s">
        <v>33</v>
      </c>
    </row>
    <row r="53" spans="3:6">
      <c r="D53" s="18" t="s">
        <v>34</v>
      </c>
    </row>
    <row r="54" spans="3:6">
      <c r="D54" s="18" t="s">
        <v>35</v>
      </c>
    </row>
    <row r="55" spans="3:6">
      <c r="D55" s="18" t="s">
        <v>36</v>
      </c>
    </row>
    <row r="56" spans="3:6">
      <c r="D56" s="18" t="s">
        <v>37</v>
      </c>
    </row>
    <row r="57" spans="3:6">
      <c r="D57" s="18" t="s">
        <v>38</v>
      </c>
    </row>
    <row r="58" spans="3:6">
      <c r="D58" s="18" t="s">
        <v>39</v>
      </c>
    </row>
    <row r="60" spans="3:6" ht="11.25">
      <c r="C60" s="16" t="s">
        <v>40</v>
      </c>
      <c r="F60" s="16" t="s">
        <v>21</v>
      </c>
    </row>
    <row r="62" spans="3:6">
      <c r="D62" s="17" t="s">
        <v>40</v>
      </c>
      <c r="F62" s="3" t="s">
        <v>41</v>
      </c>
    </row>
    <row r="63" spans="3:6">
      <c r="D63" s="18" t="s">
        <v>42</v>
      </c>
      <c r="F63" s="3" t="s">
        <v>43</v>
      </c>
    </row>
    <row r="64" spans="3:6">
      <c r="D64" s="18" t="s">
        <v>44</v>
      </c>
      <c r="F64" s="3" t="s">
        <v>45</v>
      </c>
    </row>
    <row r="65" spans="3:6">
      <c r="D65" s="18" t="s">
        <v>46</v>
      </c>
      <c r="F65" s="3" t="s">
        <v>47</v>
      </c>
    </row>
    <row r="66" spans="3:6">
      <c r="D66" s="18" t="s">
        <v>48</v>
      </c>
      <c r="F66" s="3" t="s">
        <v>49</v>
      </c>
    </row>
    <row r="68" spans="3:6" ht="11.25">
      <c r="C68" s="16" t="s">
        <v>50</v>
      </c>
      <c r="F68" s="16" t="s">
        <v>21</v>
      </c>
    </row>
    <row r="70" spans="3:6">
      <c r="D70" s="17" t="s">
        <v>50</v>
      </c>
      <c r="F70" s="3" t="s">
        <v>51</v>
      </c>
    </row>
    <row r="71" spans="3:6">
      <c r="D71" s="18" t="s">
        <v>52</v>
      </c>
    </row>
    <row r="72" spans="3:6">
      <c r="D72" s="18" t="s">
        <v>53</v>
      </c>
    </row>
    <row r="74" spans="3:6" ht="11.25">
      <c r="C74" s="16" t="s">
        <v>54</v>
      </c>
      <c r="F74" s="16" t="s">
        <v>21</v>
      </c>
    </row>
    <row r="76" spans="3:6">
      <c r="D76" s="17" t="s">
        <v>54</v>
      </c>
      <c r="F76" s="3" t="s">
        <v>55</v>
      </c>
    </row>
    <row r="77" spans="3:6">
      <c r="D77" s="18" t="s">
        <v>56</v>
      </c>
      <c r="F77" s="3" t="s">
        <v>56</v>
      </c>
    </row>
    <row r="78" spans="3:6">
      <c r="D78" s="18" t="s">
        <v>57</v>
      </c>
      <c r="F78" s="3" t="s">
        <v>58</v>
      </c>
    </row>
    <row r="79" spans="3:6">
      <c r="D79" s="18" t="s">
        <v>59</v>
      </c>
      <c r="F79" s="3" t="s">
        <v>60</v>
      </c>
    </row>
    <row r="80" spans="3:6">
      <c r="D80" s="18" t="s">
        <v>61</v>
      </c>
      <c r="F80" s="3" t="s">
        <v>62</v>
      </c>
    </row>
    <row r="82" spans="3:6" ht="11.25">
      <c r="C82" s="16" t="s">
        <v>63</v>
      </c>
      <c r="F82" s="16" t="s">
        <v>21</v>
      </c>
    </row>
    <row r="84" spans="3:6">
      <c r="D84" s="17" t="s">
        <v>63</v>
      </c>
      <c r="F84" s="3" t="s">
        <v>64</v>
      </c>
    </row>
    <row r="85" spans="3:6">
      <c r="D85" s="18" t="s">
        <v>65</v>
      </c>
      <c r="F85" s="3" t="s">
        <v>66</v>
      </c>
    </row>
    <row r="86" spans="3:6">
      <c r="D86" s="18" t="s">
        <v>67</v>
      </c>
      <c r="F86" s="3" t="s">
        <v>68</v>
      </c>
    </row>
    <row r="87" spans="3:6">
      <c r="D87" s="18" t="s">
        <v>69</v>
      </c>
      <c r="F87" s="3" t="s">
        <v>70</v>
      </c>
    </row>
    <row r="88" spans="3:6">
      <c r="D88" s="18" t="s">
        <v>71</v>
      </c>
      <c r="F88" s="3" t="s">
        <v>72</v>
      </c>
    </row>
    <row r="90" spans="3:6" ht="11.25">
      <c r="C90" s="16" t="s">
        <v>73</v>
      </c>
      <c r="F90" s="16" t="s">
        <v>21</v>
      </c>
    </row>
    <row r="92" spans="3:6">
      <c r="D92" s="17" t="s">
        <v>73</v>
      </c>
      <c r="F92" s="3" t="s">
        <v>74</v>
      </c>
    </row>
    <row r="93" spans="3:6">
      <c r="D93" s="19">
        <v>1</v>
      </c>
      <c r="F93" s="3" t="s">
        <v>75</v>
      </c>
    </row>
    <row r="94" spans="3:6">
      <c r="D94" s="19">
        <v>2</v>
      </c>
      <c r="F94" s="3" t="s">
        <v>76</v>
      </c>
    </row>
    <row r="95" spans="3:6">
      <c r="D95" s="19">
        <v>4</v>
      </c>
      <c r="F95" s="3" t="s">
        <v>77</v>
      </c>
    </row>
    <row r="96" spans="3:6">
      <c r="D96" s="19">
        <v>12</v>
      </c>
      <c r="F96" s="3" t="s">
        <v>78</v>
      </c>
    </row>
    <row r="98" spans="3:6" ht="11.25">
      <c r="C98" s="16" t="s">
        <v>79</v>
      </c>
      <c r="F98" s="16" t="s">
        <v>21</v>
      </c>
    </row>
    <row r="100" spans="3:6">
      <c r="D100" s="17" t="s">
        <v>79</v>
      </c>
    </row>
    <row r="101" spans="3:6">
      <c r="D101" s="19">
        <v>10</v>
      </c>
      <c r="F101" s="3" t="s">
        <v>80</v>
      </c>
    </row>
    <row r="102" spans="3:6">
      <c r="D102" s="19">
        <v>100</v>
      </c>
      <c r="F102" s="3" t="s">
        <v>81</v>
      </c>
    </row>
    <row r="103" spans="3:6">
      <c r="D103" s="19">
        <v>1000</v>
      </c>
      <c r="F103" s="3" t="s">
        <v>82</v>
      </c>
    </row>
    <row r="104" spans="3:6">
      <c r="D104" s="19">
        <v>1000000</v>
      </c>
      <c r="F104" s="3" t="s">
        <v>83</v>
      </c>
    </row>
    <row r="105" spans="3:6">
      <c r="D105" s="19">
        <v>1000000000</v>
      </c>
      <c r="F105" s="3" t="s">
        <v>84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7" tooltip="Go to Next Sheet" display="HL_Sheet_Main_17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2" manualBreakCount="2">
    <brk id="43" min="1" max="6" man="1"/>
    <brk id="73" min="1" max="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F21"/>
  <sheetViews>
    <sheetView showGridLines="0" view="pageBreakPreview" zoomScale="6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187</v>
      </c>
    </row>
    <row r="2" spans="1:6" ht="15">
      <c r="B2" s="4" t="str">
        <f>Model_Name</f>
        <v>SMA 12. Printing &amp; Viewing - Practical Exercise</v>
      </c>
    </row>
    <row r="3" spans="1:6">
      <c r="B3" s="129" t="s">
        <v>1</v>
      </c>
      <c r="C3" s="129"/>
      <c r="D3" s="129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188</v>
      </c>
    </row>
    <row r="9" spans="1:6" ht="11.25">
      <c r="C9" s="110" t="str">
        <f>B7</f>
        <v>Period Lookup</v>
      </c>
      <c r="F9" s="16" t="s">
        <v>21</v>
      </c>
    </row>
    <row r="11" spans="1:6">
      <c r="D11" s="17" t="s">
        <v>189</v>
      </c>
      <c r="F11" s="3" t="s">
        <v>190</v>
      </c>
    </row>
    <row r="12" spans="1:6">
      <c r="D12" s="111" t="str">
        <f>IF(TS_Periodicity=Annual,Revenue_TO!J$7,Revenue_TO!J$6)</f>
        <v xml:space="preserve">Jan-10 </v>
      </c>
      <c r="F12" s="3"/>
    </row>
    <row r="13" spans="1:6">
      <c r="D13" s="111" t="str">
        <f>IF(TS_Periodicity=Annual,Revenue_TO!K$7,Revenue_TO!K$6)</f>
        <v xml:space="preserve">Feb-10 </v>
      </c>
      <c r="F13" s="3"/>
    </row>
    <row r="14" spans="1:6">
      <c r="D14" s="111" t="str">
        <f>IF(TS_Periodicity=Annual,Revenue_TO!L$7,Revenue_TO!L$6)</f>
        <v xml:space="preserve">Mar-10 </v>
      </c>
      <c r="F14" s="3"/>
    </row>
    <row r="15" spans="1:6">
      <c r="D15" s="111" t="str">
        <f>IF(TS_Periodicity=Annual,Revenue_TO!M$7,Revenue_TO!M$6)</f>
        <v xml:space="preserve">Apr-10 </v>
      </c>
      <c r="F15" s="3"/>
    </row>
    <row r="16" spans="1:6">
      <c r="D16" s="111" t="str">
        <f>IF(TS_Periodicity=Annual,Revenue_TO!N$7,Revenue_TO!N$6)</f>
        <v xml:space="preserve">May-10 </v>
      </c>
      <c r="F16" s="3"/>
    </row>
    <row r="17" spans="4:6">
      <c r="D17" s="111" t="str">
        <f>IF(TS_Periodicity=Annual,Revenue_TO!O$7,Revenue_TO!O$6)</f>
        <v xml:space="preserve">Jun-10 </v>
      </c>
      <c r="F17" s="3"/>
    </row>
    <row r="18" spans="4:6">
      <c r="D18" s="111" t="str">
        <f>IF(TS_Periodicity=Annual,Revenue_TO!P$7,Revenue_TO!P$6)</f>
        <v xml:space="preserve">Jul-10 </v>
      </c>
      <c r="F18" s="3"/>
    </row>
    <row r="19" spans="4:6">
      <c r="D19" s="111" t="str">
        <f>IF(TS_Periodicity=Annual,Revenue_TO!Q$7,Revenue_TO!Q$6)</f>
        <v xml:space="preserve">Aug-10 </v>
      </c>
      <c r="F19" s="3"/>
    </row>
    <row r="20" spans="4:6">
      <c r="D20" s="111" t="str">
        <f>IF(TS_Periodicity=Annual,Revenue_TO!R$7,Revenue_TO!R$6)</f>
        <v xml:space="preserve">Sep-10 </v>
      </c>
      <c r="F20" s="3"/>
    </row>
    <row r="21" spans="4:6">
      <c r="D21" s="111" t="str">
        <f>IF(TS_Periodicity=Annual,Revenue_TO!S$7,Revenue_TO!S$6)</f>
        <v xml:space="preserve">Oct-10 </v>
      </c>
      <c r="F21" s="3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 fitToPage="1"/>
  </sheetPr>
  <dimension ref="C9:G20"/>
  <sheetViews>
    <sheetView showGridLines="0" view="pageBreakPreview" zoomScale="6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23</v>
      </c>
    </row>
    <row r="10" spans="3:7" ht="16.5">
      <c r="C10" s="9" t="s">
        <v>156</v>
      </c>
    </row>
    <row r="11" spans="3:7" ht="15">
      <c r="C11" s="4" t="str">
        <f>Model_Name</f>
        <v>SMA 12. Printing &amp; Viewing - Practical Exercise</v>
      </c>
    </row>
    <row r="12" spans="3:7">
      <c r="C12" s="129" t="s">
        <v>1</v>
      </c>
      <c r="D12" s="129"/>
      <c r="E12" s="129"/>
      <c r="F12" s="129"/>
      <c r="G12" s="129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M56"/>
  <sheetViews>
    <sheetView showGridLines="0" view="pageBreakPreview" zoomScale="6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23</v>
      </c>
    </row>
    <row r="2" spans="1:9" ht="15">
      <c r="B2" s="4" t="str">
        <f>Model_Name</f>
        <v>SMA 12. Printing &amp; Viewing - Practical Exercise</v>
      </c>
    </row>
    <row r="3" spans="1:9">
      <c r="B3" s="129" t="s">
        <v>1</v>
      </c>
      <c r="C3" s="129"/>
      <c r="D3" s="129"/>
      <c r="E3" s="129"/>
      <c r="F3" s="129"/>
    </row>
    <row r="4" spans="1:9" ht="12.75">
      <c r="A4" s="5" t="s">
        <v>4</v>
      </c>
      <c r="B4" s="7" t="s">
        <v>10</v>
      </c>
      <c r="C4" s="8"/>
      <c r="D4" s="82" t="s">
        <v>158</v>
      </c>
      <c r="E4" s="82" t="s">
        <v>159</v>
      </c>
      <c r="F4" s="60" t="s">
        <v>160</v>
      </c>
    </row>
    <row r="7" spans="1:9" ht="12.75">
      <c r="B7" s="6" t="s">
        <v>128</v>
      </c>
    </row>
    <row r="9" spans="1:9" ht="17.25" customHeight="1">
      <c r="C9" s="28" t="b">
        <v>1</v>
      </c>
    </row>
    <row r="11" spans="1:9" ht="11.25">
      <c r="C11" s="16" t="s">
        <v>129</v>
      </c>
    </row>
    <row r="13" spans="1:9">
      <c r="D13" s="33" t="str">
        <f>D24</f>
        <v>Total Errors:</v>
      </c>
      <c r="I13" s="34">
        <f>Err_Chks_Ttl_Areas</f>
        <v>0</v>
      </c>
    </row>
    <row r="14" spans="1:9">
      <c r="D14" s="35" t="s">
        <v>134</v>
      </c>
      <c r="I14" s="36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128</v>
      </c>
    </row>
    <row r="18" spans="2:13">
      <c r="D18" s="29" t="s">
        <v>128</v>
      </c>
      <c r="E18" s="30"/>
      <c r="F18" s="30"/>
      <c r="G18" s="30"/>
      <c r="H18" s="30"/>
      <c r="I18" s="30"/>
      <c r="J18" s="30"/>
      <c r="K18" s="31" t="s">
        <v>130</v>
      </c>
      <c r="L18" s="31" t="s">
        <v>131</v>
      </c>
      <c r="M18" s="31" t="s">
        <v>132</v>
      </c>
    </row>
    <row r="19" spans="2:13">
      <c r="D19" s="117"/>
      <c r="E19" s="57"/>
      <c r="F19" s="57"/>
      <c r="G19" s="57"/>
      <c r="H19" s="57"/>
      <c r="I19" s="57"/>
      <c r="J19" s="57"/>
      <c r="K19" s="118"/>
      <c r="L19" s="118"/>
      <c r="M19" s="118"/>
    </row>
    <row r="20" spans="2:13">
      <c r="D20" s="114" t="str">
        <f>IF(ISERROR(Err_Chk_1_Hdg),"Miscellaneous Check",Err_Chk_1_Hdg)</f>
        <v>Revenue - Historical Outputs</v>
      </c>
      <c r="E20" s="119"/>
      <c r="F20" s="119"/>
      <c r="G20" s="119"/>
      <c r="H20" s="119"/>
      <c r="I20" s="119"/>
      <c r="J20" s="119"/>
      <c r="K20" s="120">
        <f>IF(ISERROR(HL_Err_Chk_1),1,(HL_Err_Chk_1&lt;&gt;0)*1)</f>
        <v>0</v>
      </c>
      <c r="L20" s="121" t="s">
        <v>194</v>
      </c>
      <c r="M20" s="122">
        <f>K20*(L20="Yes")</f>
        <v>0</v>
      </c>
    </row>
    <row r="21" spans="2:13">
      <c r="D21" s="114" t="str">
        <f>IF(ISERROR(Err_Chk_2_Hdg),"Miscellaneous Check",Err_Chk_2_Hdg)</f>
        <v>Revenue - Forecast Outputs</v>
      </c>
      <c r="E21" s="119"/>
      <c r="F21" s="119"/>
      <c r="G21" s="119"/>
      <c r="H21" s="119"/>
      <c r="I21" s="119"/>
      <c r="J21" s="119"/>
      <c r="K21" s="120">
        <f>IF(ISERROR(HL_Err_Chk_2),1,(HL_Err_Chk_2&lt;&gt;0)*1)</f>
        <v>0</v>
      </c>
      <c r="L21" s="121" t="s">
        <v>194</v>
      </c>
      <c r="M21" s="122">
        <f>K21*(L21="Yes")</f>
        <v>0</v>
      </c>
    </row>
    <row r="22" spans="2:13">
      <c r="D22" s="114" t="str">
        <f>IF(ISERROR(Err_Chk_3_Hdg),"Miscellaneous Check",Err_Chk_3_Hdg)</f>
        <v>Revenue - All Periods</v>
      </c>
      <c r="E22" s="119"/>
      <c r="F22" s="119"/>
      <c r="G22" s="119"/>
      <c r="H22" s="119"/>
      <c r="I22" s="119"/>
      <c r="J22" s="119"/>
      <c r="K22" s="120">
        <f>IF(ISERROR(HL_Err_Chk_3),1,(HL_Err_Chk_3&lt;&gt;0)*1)</f>
        <v>0</v>
      </c>
      <c r="L22" s="121" t="s">
        <v>194</v>
      </c>
      <c r="M22" s="122">
        <f>K22*(L22="Yes")</f>
        <v>0</v>
      </c>
    </row>
    <row r="24" spans="2:13">
      <c r="D24" s="2" t="s">
        <v>133</v>
      </c>
      <c r="M24" s="32">
        <f>SUMIF(CA_Err_Chks_Inc,"Yes",CA_Err_Chks_Flags)</f>
        <v>0</v>
      </c>
    </row>
    <row r="27" spans="2:13" ht="12.75">
      <c r="B27" s="6" t="s">
        <v>135</v>
      </c>
    </row>
    <row r="29" spans="2:13" ht="17.25" customHeight="1">
      <c r="C29" s="28" t="b">
        <v>1</v>
      </c>
    </row>
    <row r="31" spans="2:13" ht="11.25">
      <c r="C31" s="16" t="s">
        <v>136</v>
      </c>
    </row>
    <row r="33" spans="2:13">
      <c r="D33" s="33" t="str">
        <f>D40</f>
        <v>Total Sensitivities:</v>
      </c>
      <c r="I33" s="34">
        <f>Sens_Chks_Ttl_Areas</f>
        <v>0</v>
      </c>
    </row>
    <row r="34" spans="2:13">
      <c r="D34" s="35" t="s">
        <v>138</v>
      </c>
      <c r="I34" s="36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6" spans="2:13" ht="11.25">
      <c r="C36" s="16" t="s">
        <v>135</v>
      </c>
    </row>
    <row r="38" spans="2:13">
      <c r="D38" s="29" t="s">
        <v>135</v>
      </c>
      <c r="E38" s="30"/>
      <c r="F38" s="30"/>
      <c r="G38" s="30"/>
      <c r="H38" s="30"/>
      <c r="I38" s="30"/>
      <c r="J38" s="30"/>
      <c r="K38" s="31" t="s">
        <v>130</v>
      </c>
      <c r="L38" s="31" t="s">
        <v>131</v>
      </c>
      <c r="M38" s="31" t="s">
        <v>132</v>
      </c>
    </row>
    <row r="40" spans="2:13">
      <c r="D40" s="2" t="s">
        <v>137</v>
      </c>
      <c r="M40" s="32">
        <f>SUMIF(CA_Sens_Chks_Inc,"Yes",CA_Sens_Chks_Flags)</f>
        <v>0</v>
      </c>
    </row>
    <row r="43" spans="2:13" ht="12.75">
      <c r="B43" s="6" t="s">
        <v>139</v>
      </c>
    </row>
    <row r="45" spans="2:13" ht="17.25" customHeight="1">
      <c r="C45" s="28" t="b">
        <v>1</v>
      </c>
    </row>
    <row r="47" spans="2:13" ht="11.25">
      <c r="C47" s="16" t="s">
        <v>140</v>
      </c>
    </row>
    <row r="49" spans="3:13">
      <c r="D49" s="33" t="str">
        <f>D56</f>
        <v>Total Alerts:</v>
      </c>
      <c r="I49" s="34">
        <f>Alt_Chks_Ttl_Areas</f>
        <v>0</v>
      </c>
    </row>
    <row r="50" spans="3:13">
      <c r="D50" s="35" t="s">
        <v>142</v>
      </c>
      <c r="I50" s="36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6" t="s">
        <v>139</v>
      </c>
    </row>
    <row r="54" spans="3:13">
      <c r="D54" s="29" t="s">
        <v>139</v>
      </c>
      <c r="E54" s="30"/>
      <c r="F54" s="30"/>
      <c r="G54" s="30"/>
      <c r="H54" s="30"/>
      <c r="I54" s="30"/>
      <c r="J54" s="30"/>
      <c r="K54" s="31" t="s">
        <v>130</v>
      </c>
      <c r="L54" s="31" t="s">
        <v>131</v>
      </c>
      <c r="M54" s="31" t="s">
        <v>132</v>
      </c>
    </row>
    <row r="56" spans="3:13">
      <c r="D56" s="2" t="s">
        <v>141</v>
      </c>
      <c r="M56" s="32">
        <f>SUMIF(CA_Alt_Chks_Inc,"Yes",CA_Alt_Chks_Flags)</f>
        <v>0</v>
      </c>
    </row>
  </sheetData>
  <mergeCells count="1">
    <mergeCell ref="B3:F3"/>
  </mergeCells>
  <conditionalFormatting sqref="M24 I13">
    <cfRule type="cellIs" dxfId="16" priority="1" stopIfTrue="1" operator="notEqual">
      <formula>0</formula>
    </cfRule>
  </conditionalFormatting>
  <conditionalFormatting sqref="M40">
    <cfRule type="cellIs" dxfId="15" priority="3" stopIfTrue="1" operator="notEqual">
      <formula>0</formula>
    </cfRule>
  </conditionalFormatting>
  <conditionalFormatting sqref="I33">
    <cfRule type="cellIs" dxfId="14" priority="4" stopIfTrue="1" operator="notEqual">
      <formula>0</formula>
    </cfRule>
  </conditionalFormatting>
  <conditionalFormatting sqref="M56">
    <cfRule type="cellIs" dxfId="13" priority="5" stopIfTrue="1" operator="notEqual">
      <formula>0</formula>
    </cfRule>
  </conditionalFormatting>
  <conditionalFormatting sqref="I49">
    <cfRule type="cellIs" dxfId="12" priority="6" stopIfTrue="1" operator="notEqual">
      <formula>0</formula>
    </cfRule>
  </conditionalFormatting>
  <conditionalFormatting sqref="D20">
    <cfRule type="expression" dxfId="11" priority="7" stopIfTrue="1">
      <formula>K20&lt;&gt;0</formula>
    </cfRule>
  </conditionalFormatting>
  <conditionalFormatting sqref="K20">
    <cfRule type="cellIs" dxfId="10" priority="8" stopIfTrue="1" operator="notEqual">
      <formula>0</formula>
    </cfRule>
  </conditionalFormatting>
  <conditionalFormatting sqref="L20">
    <cfRule type="expression" dxfId="9" priority="9" stopIfTrue="1">
      <formula>K20&lt;&gt;0</formula>
    </cfRule>
  </conditionalFormatting>
  <conditionalFormatting sqref="M20">
    <cfRule type="expression" dxfId="8" priority="10" stopIfTrue="1">
      <formula>K20&lt;&gt;0</formula>
    </cfRule>
  </conditionalFormatting>
  <conditionalFormatting sqref="D21">
    <cfRule type="expression" dxfId="7" priority="11" stopIfTrue="1">
      <formula>K21&lt;&gt;0</formula>
    </cfRule>
  </conditionalFormatting>
  <conditionalFormatting sqref="K21">
    <cfRule type="cellIs" dxfId="6" priority="12" stopIfTrue="1" operator="notEqual">
      <formula>0</formula>
    </cfRule>
  </conditionalFormatting>
  <conditionalFormatting sqref="L21">
    <cfRule type="expression" dxfId="5" priority="13" stopIfTrue="1">
      <formula>K21&lt;&gt;0</formula>
    </cfRule>
  </conditionalFormatting>
  <conditionalFormatting sqref="M21">
    <cfRule type="expression" dxfId="4" priority="14" stopIfTrue="1">
      <formula>K21&lt;&gt;0</formula>
    </cfRule>
  </conditionalFormatting>
  <conditionalFormatting sqref="D22">
    <cfRule type="expression" dxfId="3" priority="15" stopIfTrue="1">
      <formula>K22&lt;&gt;0</formula>
    </cfRule>
  </conditionalFormatting>
  <conditionalFormatting sqref="K22">
    <cfRule type="cellIs" dxfId="2" priority="16" stopIfTrue="1" operator="notEqual">
      <formula>0</formula>
    </cfRule>
  </conditionalFormatting>
  <conditionalFormatting sqref="L22">
    <cfRule type="expression" dxfId="1" priority="17" stopIfTrue="1">
      <formula>K22&lt;&gt;0</formula>
    </cfRule>
  </conditionalFormatting>
  <conditionalFormatting sqref="M22">
    <cfRule type="expression" dxfId="0" priority="18" stopIfTrue="1">
      <formula>K22&lt;&gt;0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45 C29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  <dataValidation type="list" showErrorMessage="1" errorTitle="Include Error Check" error="The include error check trigger must correspond with one of the options provided in the drop down list." sqref="L22">
      <formula1>"Yes,No"</formula1>
    </dataValidation>
  </dataValidations>
  <hyperlinks>
    <hyperlink ref="D20:J20" location="HL_Err_Chk_1" tooltip="Go to Revenue - Historical Outputs" display="HL_Err_Chk_1"/>
    <hyperlink ref="D21:J21" location="HL_Err_Chk_2" tooltip="Go to Revenue - Forecast Outputs" display="HL_Err_Chk_2"/>
    <hyperlink ref="D22:J22" location="HL_Err_Chk_3" tooltip="Go to Revenue - All Periods" display="HL_Err_Chk_3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26" min="1" max="1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25"/>
  <sheetViews>
    <sheetView showGridLines="0" zoomScale="145" zoomScaleNormal="145" workbookViewId="0">
      <pane xSplit="1" ySplit="6" topLeftCell="B7" activePane="bottomRight" state="frozen"/>
      <selection activeCell="C15" sqref="C15"/>
      <selection pane="topRight" activeCell="C15" sqref="C15"/>
      <selection pane="bottomLeft" activeCell="C15" sqref="C15"/>
      <selection pane="bottomRight" activeCell="B1" sqref="B1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7.1640625" customWidth="1"/>
  </cols>
  <sheetData>
    <row r="1" spans="1:17" ht="18">
      <c r="B1" s="1" t="s">
        <v>2</v>
      </c>
    </row>
    <row r="2" spans="1:17" ht="15">
      <c r="B2" s="4" t="str">
        <f>Model_Name</f>
        <v>SMA 12. Printing &amp; Viewing - Practical Exercise</v>
      </c>
    </row>
    <row r="3" spans="1:17">
      <c r="B3" s="129" t="s">
        <v>3</v>
      </c>
      <c r="C3" s="129"/>
      <c r="D3" s="129"/>
      <c r="E3" s="129"/>
      <c r="F3" s="129"/>
      <c r="G3" s="129"/>
      <c r="H3" s="129"/>
      <c r="I3" s="129"/>
      <c r="J3" s="128"/>
    </row>
    <row r="6" spans="1:17" s="57" customFormat="1" ht="12.75">
      <c r="A6" s="56" t="s">
        <v>4</v>
      </c>
      <c r="B6" s="124" t="s">
        <v>5</v>
      </c>
      <c r="Q6" s="125"/>
    </row>
    <row r="8" spans="1:17" ht="19.149999999999999" customHeight="1">
      <c r="B8" s="133">
        <v>1</v>
      </c>
      <c r="C8" s="133"/>
      <c r="D8" s="134" t="str">
        <f>Assumptions_SC!C9</f>
        <v>Assumptions</v>
      </c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</row>
    <row r="9" spans="1:17" outlineLevel="1">
      <c r="F9" s="131" t="s">
        <v>150</v>
      </c>
      <c r="G9" s="131"/>
      <c r="H9" s="132" t="str">
        <f>TS_BA!B1</f>
        <v>Time Series Assumptions</v>
      </c>
      <c r="I9" s="132"/>
      <c r="J9" s="132"/>
      <c r="K9" s="132"/>
      <c r="L9" s="132"/>
      <c r="M9" s="132"/>
      <c r="N9" s="132"/>
      <c r="O9" s="132"/>
      <c r="P9" s="132"/>
    </row>
    <row r="10" spans="1:17" outlineLevel="1">
      <c r="F10" s="131" t="s">
        <v>151</v>
      </c>
      <c r="G10" s="131"/>
      <c r="H10" s="132" t="str">
        <f>Rev_Hist_TA!B1</f>
        <v>Revenue - Historical Assumptions</v>
      </c>
      <c r="I10" s="132"/>
      <c r="J10" s="132"/>
      <c r="K10" s="132"/>
      <c r="L10" s="132"/>
      <c r="M10" s="132"/>
      <c r="N10" s="132"/>
      <c r="O10" s="132"/>
      <c r="P10" s="132"/>
    </row>
    <row r="11" spans="1:17" outlineLevel="1">
      <c r="F11" s="131" t="s">
        <v>176</v>
      </c>
      <c r="G11" s="131"/>
      <c r="H11" s="132" t="str">
        <f>Rev_Fcast_TA!B1</f>
        <v>Revenue - Forecast Assumptions</v>
      </c>
      <c r="I11" s="132"/>
      <c r="J11" s="132"/>
      <c r="K11" s="132"/>
      <c r="L11" s="132"/>
      <c r="M11" s="132"/>
      <c r="N11" s="132"/>
      <c r="O11" s="132"/>
      <c r="P11" s="132"/>
    </row>
    <row r="12" spans="1:17" ht="19.149999999999999" customHeight="1">
      <c r="B12" s="133">
        <v>2</v>
      </c>
      <c r="C12" s="133"/>
      <c r="D12" s="134" t="str">
        <f>Outputs_SC!C9</f>
        <v>Outputs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</row>
    <row r="13" spans="1:17" outlineLevel="1">
      <c r="F13" s="131" t="s">
        <v>150</v>
      </c>
      <c r="G13" s="131"/>
      <c r="H13" s="132" t="str">
        <f>Rev_Hist_TO!B1</f>
        <v>Revenue - Historical Outputs</v>
      </c>
      <c r="I13" s="132"/>
      <c r="J13" s="132"/>
      <c r="K13" s="132"/>
      <c r="L13" s="132"/>
      <c r="M13" s="132"/>
      <c r="N13" s="132"/>
      <c r="O13" s="132"/>
      <c r="P13" s="132"/>
    </row>
    <row r="14" spans="1:17" outlineLevel="1">
      <c r="F14" s="131" t="s">
        <v>151</v>
      </c>
      <c r="G14" s="131"/>
      <c r="H14" s="132" t="str">
        <f>Rev_Fcast_TO!B1</f>
        <v>Revenue - Forecast Outputs</v>
      </c>
      <c r="I14" s="132"/>
      <c r="J14" s="132"/>
      <c r="K14" s="132"/>
      <c r="L14" s="132"/>
      <c r="M14" s="132"/>
      <c r="N14" s="132"/>
      <c r="O14" s="132"/>
      <c r="P14" s="132"/>
    </row>
    <row r="15" spans="1:17" outlineLevel="1">
      <c r="F15" s="131" t="s">
        <v>176</v>
      </c>
      <c r="G15" s="131"/>
      <c r="H15" s="132" t="str">
        <f>Revenue_TO!B1</f>
        <v>Revenue - All Periods</v>
      </c>
      <c r="I15" s="132"/>
      <c r="J15" s="132"/>
      <c r="K15" s="132"/>
      <c r="L15" s="132"/>
      <c r="M15" s="132"/>
      <c r="N15" s="132"/>
      <c r="O15" s="132"/>
      <c r="P15" s="132"/>
    </row>
    <row r="16" spans="1:17" outlineLevel="1">
      <c r="F16" s="131" t="s">
        <v>192</v>
      </c>
      <c r="G16" s="131"/>
      <c r="H16" s="132" t="str">
        <f>Revenue_Dashboard_P_TO!B1</f>
        <v>Revenue - Output Dashboard</v>
      </c>
      <c r="I16" s="132"/>
      <c r="J16" s="132"/>
      <c r="K16" s="132"/>
      <c r="L16" s="132"/>
      <c r="M16" s="132"/>
      <c r="N16" s="132"/>
      <c r="O16" s="132"/>
      <c r="P16" s="132"/>
    </row>
    <row r="17" spans="2:16" ht="19.149999999999999" customHeight="1">
      <c r="B17" s="133">
        <v>3</v>
      </c>
      <c r="C17" s="133"/>
      <c r="D17" s="134" t="str">
        <f>Appendices_SC!C9</f>
        <v>Appendices</v>
      </c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</row>
    <row r="18" spans="2:16" ht="11.25">
      <c r="D18" s="135" t="s">
        <v>155</v>
      </c>
      <c r="E18" s="135"/>
      <c r="F18" s="136" t="str">
        <f>Lookup_Tables_SSC!C9</f>
        <v>Lookup Tables</v>
      </c>
      <c r="G18" s="136"/>
      <c r="H18" s="136"/>
      <c r="I18" s="136"/>
      <c r="J18" s="136"/>
      <c r="K18" s="136"/>
      <c r="L18" s="136"/>
      <c r="M18" s="136"/>
      <c r="N18" s="136"/>
      <c r="O18" s="136"/>
      <c r="P18" s="136"/>
    </row>
    <row r="19" spans="2:16" outlineLevel="1">
      <c r="F19" s="131" t="s">
        <v>150</v>
      </c>
      <c r="G19" s="131"/>
      <c r="H19" s="132" t="str">
        <f>TS_LU!B1</f>
        <v>Time Series Lookup Tables</v>
      </c>
      <c r="I19" s="132"/>
      <c r="J19" s="132"/>
      <c r="K19" s="132"/>
      <c r="L19" s="132"/>
      <c r="M19" s="132"/>
      <c r="N19" s="132"/>
      <c r="O19" s="132"/>
      <c r="P19" s="132"/>
    </row>
    <row r="20" spans="2:16" outlineLevel="1">
      <c r="F20" s="131" t="s">
        <v>151</v>
      </c>
      <c r="G20" s="131"/>
      <c r="H20" s="132" t="str">
        <f>Revenue_LU!B1</f>
        <v>Revenue - Lookup Tables</v>
      </c>
      <c r="I20" s="132"/>
      <c r="J20" s="132"/>
      <c r="K20" s="132"/>
      <c r="L20" s="132"/>
      <c r="M20" s="132"/>
      <c r="N20" s="132"/>
      <c r="O20" s="132"/>
      <c r="P20" s="132"/>
    </row>
    <row r="21" spans="2:16" ht="11.25">
      <c r="D21" s="135" t="s">
        <v>157</v>
      </c>
      <c r="E21" s="135"/>
      <c r="F21" s="136" t="str">
        <f>Checks_SSC!C9</f>
        <v>Checks</v>
      </c>
      <c r="G21" s="136"/>
      <c r="H21" s="136"/>
      <c r="I21" s="136"/>
      <c r="J21" s="136"/>
      <c r="K21" s="136"/>
      <c r="L21" s="136"/>
      <c r="M21" s="136"/>
      <c r="N21" s="136"/>
      <c r="O21" s="136"/>
      <c r="P21" s="136"/>
    </row>
    <row r="22" spans="2:16" outlineLevel="1">
      <c r="F22" s="131" t="s">
        <v>150</v>
      </c>
      <c r="G22" s="131"/>
      <c r="H22" s="132" t="str">
        <f>Checks_BO!B1</f>
        <v>Checks</v>
      </c>
      <c r="I22" s="132"/>
      <c r="J22" s="132"/>
      <c r="K22" s="132"/>
      <c r="L22" s="132"/>
      <c r="M22" s="132"/>
      <c r="N22" s="132"/>
      <c r="O22" s="132"/>
      <c r="P22" s="132"/>
    </row>
    <row r="23" spans="2:16" outlineLevel="1">
      <c r="H23" s="58" t="s">
        <v>118</v>
      </c>
      <c r="I23" s="130" t="str">
        <f>TOC_Hdg_3</f>
        <v>Error Checks</v>
      </c>
      <c r="J23" s="130"/>
      <c r="K23" s="130"/>
      <c r="L23" s="130"/>
      <c r="M23" s="130"/>
      <c r="N23" s="130"/>
      <c r="O23" s="130"/>
      <c r="P23" s="130"/>
    </row>
    <row r="24" spans="2:16" outlineLevel="1">
      <c r="H24" s="58" t="s">
        <v>118</v>
      </c>
      <c r="I24" s="130" t="str">
        <f>TOC_Hdg_4</f>
        <v>Sensitivity Checks</v>
      </c>
      <c r="J24" s="130"/>
      <c r="K24" s="130"/>
      <c r="L24" s="130"/>
      <c r="M24" s="130"/>
      <c r="N24" s="130"/>
      <c r="O24" s="130"/>
      <c r="P24" s="130"/>
    </row>
    <row r="25" spans="2:16" outlineLevel="1">
      <c r="H25" s="58" t="s">
        <v>118</v>
      </c>
      <c r="I25" s="130" t="str">
        <f>TOC_Hdg_5</f>
        <v>Alert Checks</v>
      </c>
      <c r="J25" s="130"/>
      <c r="K25" s="130"/>
      <c r="L25" s="130"/>
      <c r="M25" s="130"/>
      <c r="N25" s="130"/>
      <c r="O25" s="130"/>
      <c r="P25" s="130"/>
    </row>
  </sheetData>
  <mergeCells count="34">
    <mergeCell ref="H10:P10"/>
    <mergeCell ref="B3:I3"/>
    <mergeCell ref="F11:G11"/>
    <mergeCell ref="H11:P11"/>
    <mergeCell ref="B12:C12"/>
    <mergeCell ref="B8:C8"/>
    <mergeCell ref="D8:P8"/>
    <mergeCell ref="F9:G9"/>
    <mergeCell ref="H9:P9"/>
    <mergeCell ref="F10:G10"/>
    <mergeCell ref="F15:G15"/>
    <mergeCell ref="H15:P15"/>
    <mergeCell ref="F14:G14"/>
    <mergeCell ref="H14:P14"/>
    <mergeCell ref="D12:P12"/>
    <mergeCell ref="F13:G13"/>
    <mergeCell ref="H13:P13"/>
    <mergeCell ref="D21:E21"/>
    <mergeCell ref="F20:G20"/>
    <mergeCell ref="H20:P20"/>
    <mergeCell ref="F21:P21"/>
    <mergeCell ref="F22:G22"/>
    <mergeCell ref="H22:P22"/>
    <mergeCell ref="B17:C17"/>
    <mergeCell ref="D17:P17"/>
    <mergeCell ref="D18:E18"/>
    <mergeCell ref="F18:P18"/>
    <mergeCell ref="F19:G19"/>
    <mergeCell ref="H19:P19"/>
    <mergeCell ref="I24:P24"/>
    <mergeCell ref="I25:P25"/>
    <mergeCell ref="I23:P23"/>
    <mergeCell ref="F16:G16"/>
    <mergeCell ref="H16:P16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F10" location="HL_Sheet_Main_5" tooltip="Go to Revenue - Historical Assumptions" display="HL_Sheet_Main_5"/>
    <hyperlink ref="H10" location="HL_Sheet_Main_5" tooltip="Go to Revenue - Historical Assumptions" display="HL_Sheet_Main_5"/>
    <hyperlink ref="F11" location="HL_Sheet_Main_13" tooltip="Go to Revenue - Forecast Assumptions" display="HL_Sheet_Main_13"/>
    <hyperlink ref="H11" location="HL_Sheet_Main_13" tooltip="Go to Revenue - Forecast Assumptions" display="HL_Sheet_Main_13"/>
    <hyperlink ref="B12" location="HL_Sheet_Main_6" tooltip="Go to Outputs" display="HL_Sheet_Main_6"/>
    <hyperlink ref="D12" location="HL_Sheet_Main_6" tooltip="Go to Outputs" display="HL_Sheet_Main_6"/>
    <hyperlink ref="F13" location="HL_Sheet_Main_14" tooltip="Go to Revenue - Historical Outputs" display="HL_Sheet_Main_14"/>
    <hyperlink ref="H13" location="HL_Sheet_Main_14" tooltip="Go to Revenue - Historical Outputs" display="HL_Sheet_Main_14"/>
    <hyperlink ref="F14" location="HL_Sheet_Main_15" tooltip="Go to Revenue - Forecast Outputs" display="HL_Sheet_Main_15"/>
    <hyperlink ref="H14" location="HL_Sheet_Main_15" tooltip="Go to Revenue - Forecast Outputs" display="HL_Sheet_Main_15"/>
    <hyperlink ref="F15" location="HL_Sheet_Main_7" tooltip="Go to Revenue - All Periods" display="HL_Sheet_Main_7"/>
    <hyperlink ref="H15" location="HL_Sheet_Main_7" tooltip="Go to Revenue - All Periods" display="HL_Sheet_Main_7"/>
    <hyperlink ref="F16" location="HL_Sheet_Main_16" tooltip="Go to Revenue - Output Dashboard" display="HL_Sheet_Main_16"/>
    <hyperlink ref="H16" location="HL_Sheet_Main_16" tooltip="Go to Revenue - Output Dashboard" display="HL_Sheet_Main_16"/>
    <hyperlink ref="B17" location="HL_Sheet_Main_8" tooltip="Go to Appendices" display="HL_Sheet_Main_8"/>
    <hyperlink ref="D17" location="HL_Sheet_Main_8" tooltip="Go to Appendices" display="HL_Sheet_Main_8"/>
    <hyperlink ref="D18" location="HL_Sheet_Main_9" tooltip="Go to Lookup Tables" display="HL_Sheet_Main_9"/>
    <hyperlink ref="F18" location="HL_Sheet_Main_9" tooltip="Go to Lookup Tables" display="HL_Sheet_Main_9"/>
    <hyperlink ref="F19" location="HL_Sheet_Main_10" tooltip="Go to Time Series Lookup Tables" display="HL_Sheet_Main_10"/>
    <hyperlink ref="H19" location="HL_Sheet_Main_10" tooltip="Go to Time Series Lookup Tables" display="HL_Sheet_Main_10"/>
    <hyperlink ref="F20" location="HL_Sheet_Main_17" tooltip="Go to Revenue - Lookup Tables" display="HL_Sheet_Main_17"/>
    <hyperlink ref="H20" location="HL_Sheet_Main_17" tooltip="Go to Revenue - Lookup Tables" display="HL_Sheet_Main_17"/>
    <hyperlink ref="D21" location="HL_Sheet_Main_11" tooltip="Go to Checks" display="HL_Sheet_Main_11"/>
    <hyperlink ref="F21" location="HL_Sheet_Main_11" tooltip="Go to Checks" display="HL_Sheet_Main_11"/>
    <hyperlink ref="F22" location="HL_Sheet_Main_12" tooltip="Go to Checks" display="HL_Sheet_Main_12"/>
    <hyperlink ref="H22" location="HL_Sheet_Main_12" tooltip="Go to Checks" display="HL_Sheet_Main_12"/>
    <hyperlink ref="H23" location="HL_TOC_3" tooltip="Go to Error Checks" display="HL_TOC_3"/>
    <hyperlink ref="I23" location="HL_TOC_3" tooltip="Go to Error Checks" display="HL_TOC_3"/>
    <hyperlink ref="H24" location="HL_TOC_4" tooltip="Go to Sensitivity Checks" display="HL_TOC_4"/>
    <hyperlink ref="I24" location="HL_TOC_4" tooltip="Go to Sensitivity Checks" display="HL_TOC_4"/>
    <hyperlink ref="H25" location="HL_TOC_5" tooltip="Go to Alert Checks" display="HL_TOC_5"/>
    <hyperlink ref="I25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="70" zoomScaleNormal="7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149</v>
      </c>
    </row>
    <row r="11" spans="3:7" ht="15">
      <c r="C11" s="4" t="str">
        <f>Model_Name</f>
        <v>SMA 12. Printing &amp; Viewing - Practical Exercise</v>
      </c>
    </row>
    <row r="12" spans="3:7">
      <c r="C12" s="129" t="s">
        <v>1</v>
      </c>
      <c r="D12" s="129"/>
      <c r="E12" s="129"/>
      <c r="F12" s="129"/>
      <c r="G12" s="129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view="pageBreakPreview" zoomScale="60" workbookViewId="0">
      <pane xSplit="1" ySplit="4" topLeftCell="B5" activePane="bottomRight" state="frozen"/>
      <selection activeCell="J6" sqref="J6"/>
      <selection pane="topRight" activeCell="J6" sqref="J6"/>
      <selection pane="bottomLeft" activeCell="J6" sqref="J6"/>
      <selection pane="bottomRight" activeCell="J6" sqref="J6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1" ht="18">
      <c r="B1" s="12" t="s">
        <v>13</v>
      </c>
    </row>
    <row r="2" spans="1:11" ht="15">
      <c r="B2" s="11" t="str">
        <f>Model_Name</f>
        <v>SMA 12. Printing &amp; Viewing - Practical Exercise</v>
      </c>
    </row>
    <row r="3" spans="1:11">
      <c r="B3" s="149" t="s">
        <v>1</v>
      </c>
      <c r="C3" s="149"/>
      <c r="D3" s="149"/>
      <c r="E3" s="149"/>
      <c r="F3" s="149"/>
    </row>
    <row r="4" spans="1:11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7" spans="1:11" ht="12.75">
      <c r="B7" s="21" t="s">
        <v>13</v>
      </c>
    </row>
    <row r="9" spans="1:11" ht="11.25">
      <c r="C9" s="22" t="s">
        <v>85</v>
      </c>
    </row>
    <row r="11" spans="1:11">
      <c r="D11" s="23" t="s">
        <v>86</v>
      </c>
      <c r="J11" s="150" t="s">
        <v>124</v>
      </c>
      <c r="K11" s="150"/>
    </row>
    <row r="12" spans="1:11">
      <c r="D12" s="23" t="s">
        <v>54</v>
      </c>
      <c r="J12" s="140" t="str">
        <f>Mthly</f>
        <v>Monthly</v>
      </c>
      <c r="K12" s="140"/>
    </row>
    <row r="13" spans="1:11" ht="15.75" customHeight="1">
      <c r="D13" s="23" t="s">
        <v>87</v>
      </c>
      <c r="J13" s="27">
        <v>31</v>
      </c>
      <c r="K13" s="27">
        <v>12</v>
      </c>
    </row>
    <row r="14" spans="1:11">
      <c r="D14" s="23" t="s">
        <v>88</v>
      </c>
      <c r="J14" s="147">
        <v>40179</v>
      </c>
      <c r="K14" s="148"/>
    </row>
    <row r="15" spans="1:11">
      <c r="D15" s="23" t="s">
        <v>89</v>
      </c>
      <c r="J15" s="151">
        <v>10</v>
      </c>
      <c r="K15" s="151"/>
    </row>
    <row r="16" spans="1:11" ht="10.5" hidden="1" customHeight="1" outlineLevel="2">
      <c r="D16" s="23" t="s">
        <v>90</v>
      </c>
      <c r="J16" s="140" t="str">
        <f>INDEX(LU_Period_Type_Names,MATCH(TS_Periodicity,LU_Periodicity,0))</f>
        <v>Month</v>
      </c>
      <c r="K16" s="140"/>
    </row>
    <row r="17" spans="3:11" ht="10.5" hidden="1" customHeight="1" outlineLevel="2">
      <c r="D17" s="23" t="s">
        <v>91</v>
      </c>
      <c r="J17" s="152" t="str">
        <f>CHOOSE(MATCH(TS_Periodicity,LU_Periodicity,0),Yr_Name,"H","Q","M")</f>
        <v>M</v>
      </c>
      <c r="K17" s="152"/>
    </row>
    <row r="18" spans="3:11" ht="10.5" hidden="1" customHeight="1" outlineLevel="2">
      <c r="D18" s="23" t="s">
        <v>92</v>
      </c>
      <c r="J18" s="152" t="b">
        <f>OR(AND(DD_TS_Fin_YE_Day&gt;=28,DD_TS_Fin_YE_Mth=2),
DD_TS_Fin_YE_Day&gt;=DAY(EOMONTH(DATE(YEAR(TS_Start_Date),DD_TS_Fin_YE_Mth,1),0)))</f>
        <v>1</v>
      </c>
      <c r="K18" s="152"/>
    </row>
    <row r="19" spans="3:11" ht="10.5" hidden="1" customHeight="1" outlineLevel="2">
      <c r="D19" s="23" t="s">
        <v>93</v>
      </c>
      <c r="J19" s="138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38"/>
    </row>
    <row r="20" spans="3:11" ht="10.5" hidden="1" customHeight="1" outlineLevel="2">
      <c r="D20" s="23" t="s">
        <v>94</v>
      </c>
      <c r="J20" s="138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38"/>
    </row>
    <row r="21" spans="3:11" ht="10.5" hidden="1" customHeight="1" outlineLevel="2">
      <c r="D21" s="23" t="s">
        <v>73</v>
      </c>
      <c r="J21" s="137">
        <f>INDEX(LU_Pers_In_Yr,MATCH(TS_Periodicity,LU_Periodicity,0))</f>
        <v>12</v>
      </c>
      <c r="K21" s="137"/>
    </row>
    <row r="22" spans="3:11" ht="10.5" hidden="1" customHeight="1" outlineLevel="2">
      <c r="D22" s="23" t="s">
        <v>95</v>
      </c>
      <c r="J22" s="137">
        <f>Mths_In_Yr/TS_Pers_In_Yr</f>
        <v>1</v>
      </c>
      <c r="K22" s="137"/>
    </row>
    <row r="23" spans="3:11" ht="10.5" hidden="1" customHeight="1" outlineLevel="2">
      <c r="D23" s="23" t="s">
        <v>96</v>
      </c>
      <c r="J23" s="137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37"/>
    </row>
    <row r="24" spans="3:11" ht="10.5" hidden="1" customHeight="1" outlineLevel="2">
      <c r="D24" s="23" t="s">
        <v>97</v>
      </c>
      <c r="J24" s="138">
        <f>IF(TS_Mth_End,EOMONTH(EDATE(TS_Per_1_FY_Start_Date,(TS_Per_1_Number-1)*TS_Mths_In_Per-1),0)+1,
EDATE(TS_Per_1_FY_Start_Date,(TS_Per_1_Number-1)*TS_Mths_In_Per))</f>
        <v>40179</v>
      </c>
      <c r="K24" s="138"/>
    </row>
    <row r="25" spans="3:11" ht="10.5" hidden="1" customHeight="1" outlineLevel="2">
      <c r="D25" s="23" t="s">
        <v>98</v>
      </c>
      <c r="J25" s="138">
        <f>IF(TS_Mth_End,EOMONTH(EDATE(TS_Per_1_FY_Start_Date,TS_Per_1_Number*TS_Mths_In_Per-1),0),
EDATE(TS_Per_1_FY_Start_Date,TS_Per_1_Number*TS_Mths_In_Per)-1)</f>
        <v>40209</v>
      </c>
      <c r="K25" s="138"/>
    </row>
    <row r="26" spans="3:11" ht="15.75" customHeight="1" collapsed="1">
      <c r="D26" s="23" t="s">
        <v>40</v>
      </c>
      <c r="J26" s="141">
        <v>2</v>
      </c>
      <c r="K26" s="142"/>
    </row>
    <row r="27" spans="3:11" ht="10.5" hidden="1" customHeight="1" outlineLevel="2">
      <c r="D27" s="23" t="s">
        <v>99</v>
      </c>
      <c r="J27" s="140" t="str">
        <f>INDEX(LU_Denom,DD_TS_Denom)</f>
        <v>$Millions</v>
      </c>
      <c r="K27" s="140"/>
    </row>
    <row r="28" spans="3:11" collapsed="1"/>
    <row r="29" spans="3:11" ht="11.25">
      <c r="C29" s="22" t="s">
        <v>100</v>
      </c>
    </row>
    <row r="31" spans="3:11" ht="17.25" customHeight="1">
      <c r="D31" s="23" t="s">
        <v>101</v>
      </c>
      <c r="J31" s="141" t="b">
        <v>1</v>
      </c>
      <c r="K31" s="142"/>
    </row>
    <row r="32" spans="3:11">
      <c r="D32" s="23" t="s">
        <v>102</v>
      </c>
      <c r="J32" s="143">
        <v>3</v>
      </c>
      <c r="K32" s="144"/>
    </row>
    <row r="33" spans="3:11">
      <c r="D33" s="23" t="s">
        <v>103</v>
      </c>
      <c r="J33" s="143">
        <v>0</v>
      </c>
      <c r="K33" s="144"/>
    </row>
    <row r="34" spans="3:11" ht="10.5" hidden="1" customHeight="1" outlineLevel="2">
      <c r="D34" s="23" t="s">
        <v>104</v>
      </c>
      <c r="J34" s="145" t="s">
        <v>125</v>
      </c>
      <c r="K34" s="146"/>
    </row>
    <row r="35" spans="3:11" ht="10.5" hidden="1" customHeight="1" outlineLevel="2">
      <c r="D35" s="23" t="s">
        <v>105</v>
      </c>
      <c r="J35" s="145" t="s">
        <v>126</v>
      </c>
      <c r="K35" s="146"/>
    </row>
    <row r="36" spans="3:11" ht="10.5" hidden="1" customHeight="1" outlineLevel="2">
      <c r="D36" s="23" t="s">
        <v>106</v>
      </c>
      <c r="J36" s="145" t="s">
        <v>127</v>
      </c>
      <c r="K36" s="146"/>
    </row>
    <row r="37" spans="3:11" collapsed="1"/>
    <row r="38" spans="3:11" ht="11.25">
      <c r="C38" s="22" t="s">
        <v>107</v>
      </c>
    </row>
    <row r="40" spans="3:11" ht="15.75" customHeight="1">
      <c r="D40" s="23" t="s">
        <v>50</v>
      </c>
      <c r="J40" s="141">
        <v>1</v>
      </c>
      <c r="K40" s="142"/>
    </row>
    <row r="41" spans="3:11">
      <c r="D41" s="23" t="s">
        <v>108</v>
      </c>
      <c r="J41" s="143">
        <v>3</v>
      </c>
      <c r="K41" s="144"/>
    </row>
    <row r="42" spans="3:11">
      <c r="D42" s="23" t="s">
        <v>109</v>
      </c>
      <c r="J42" s="147">
        <v>41275</v>
      </c>
      <c r="K42" s="148"/>
    </row>
    <row r="43" spans="3:11" hidden="1" outlineLevel="2"/>
    <row r="44" spans="3:11" hidden="1" outlineLevel="2">
      <c r="D44" s="24" t="s">
        <v>110</v>
      </c>
    </row>
    <row r="45" spans="3:11" hidden="1" outlineLevel="2"/>
    <row r="46" spans="3:11" ht="10.5" hidden="1" customHeight="1" outlineLevel="2">
      <c r="E46" s="23" t="s">
        <v>111</v>
      </c>
      <c r="J46" s="138">
        <f>TS_Proj_Start_Date-1</f>
        <v>40268</v>
      </c>
      <c r="K46" s="138"/>
    </row>
    <row r="47" spans="3:11" ht="10.5" hidden="1" customHeight="1" outlineLevel="2">
      <c r="E47" s="23" t="s">
        <v>112</v>
      </c>
      <c r="J47" s="139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39"/>
    </row>
    <row r="48" spans="3:11" ht="10.5" hidden="1" customHeight="1" outlineLevel="2">
      <c r="E48" s="23" t="s">
        <v>113</v>
      </c>
      <c r="J48" s="137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37"/>
    </row>
    <row r="49" spans="3:11" ht="10.5" hidden="1" customHeight="1" outlineLevel="2">
      <c r="E49" s="23" t="s">
        <v>114</v>
      </c>
      <c r="J49" s="140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0"/>
    </row>
    <row r="50" spans="3:11" hidden="1" outlineLevel="2"/>
    <row r="51" spans="3:11" hidden="1" outlineLevel="2">
      <c r="D51" s="24" t="s">
        <v>115</v>
      </c>
    </row>
    <row r="52" spans="3:11" hidden="1" outlineLevel="2"/>
    <row r="53" spans="3:11" ht="10.5" hidden="1" customHeight="1" outlineLevel="2">
      <c r="E53" s="23" t="s">
        <v>116</v>
      </c>
      <c r="J53" s="138">
        <f>IF(DD_TS_Data_Term_Basis=1,IF(TS_Mth_End,EOMONTH(EDATE(TS_Per_1_FY_Start_Date,(TS_Per_1_Number+TS_Data_Pers_Ass-1)*TS_Mths_In_Per-1),0),
EDATE(TS_Per_1_FY_Start_Date,(TS_Per_1_Number+TS_Data_Pers_Ass-1)*TS_Mths_In_Per)-1)+1,TS_Proj_Start_Date_Ass)</f>
        <v>40269</v>
      </c>
      <c r="K53" s="138"/>
    </row>
    <row r="54" spans="3:11" ht="10.5" hidden="1" customHeight="1" outlineLevel="2">
      <c r="E54" s="23" t="s">
        <v>93</v>
      </c>
      <c r="J54" s="138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40179</v>
      </c>
      <c r="K54" s="138"/>
    </row>
    <row r="55" spans="3:11" ht="10.5" hidden="1" customHeight="1" outlineLevel="2">
      <c r="E55" s="23" t="s">
        <v>94</v>
      </c>
      <c r="J55" s="138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40543</v>
      </c>
      <c r="K55" s="138"/>
    </row>
    <row r="56" spans="3:11" ht="10.5" hidden="1" customHeight="1" outlineLevel="2">
      <c r="E56" s="23" t="s">
        <v>96</v>
      </c>
      <c r="J56" s="137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4</v>
      </c>
      <c r="K56" s="137"/>
    </row>
    <row r="57" spans="3:11" ht="10.5" hidden="1" customHeight="1" outlineLevel="2">
      <c r="E57" s="23" t="s">
        <v>97</v>
      </c>
      <c r="J57" s="138">
        <f>IF(TS_Mth_End,EOMONTH(EDATE(TS_Proj_Per_1_FY_Start_Date,(TS_Proj_Per_1_Number-1)*TS_Mths_In_Per-1),0)+
1,EDATE(TS_Proj_Per_1_FY_Start_Date,(TS_Proj_Per_1_Number-1)*TS_Mths_In_Per))</f>
        <v>40269</v>
      </c>
      <c r="K57" s="138"/>
    </row>
    <row r="58" spans="3:11" ht="10.5" hidden="1" customHeight="1" outlineLevel="2">
      <c r="E58" s="23" t="s">
        <v>98</v>
      </c>
      <c r="J58" s="138">
        <f>IF(TS_Mth_End,EOMONTH(EDATE(TS_Proj_Per_1_FY_Start_Date,TS_Proj_Per_1_Number*TS_Mths_In_Per-1),0),
EDATE(TS_Proj_Per_1_FY_Start_Date,TS_Proj_Per_1_Number*TS_Mths_In_Per)-1)</f>
        <v>40298</v>
      </c>
      <c r="K58" s="138"/>
    </row>
    <row r="59" spans="3:11" collapsed="1"/>
    <row r="60" spans="3:11">
      <c r="C60" s="24" t="s">
        <v>117</v>
      </c>
    </row>
    <row r="61" spans="3:11">
      <c r="C61" s="25" t="s">
        <v>118</v>
      </c>
      <c r="D61" s="23" t="s">
        <v>119</v>
      </c>
    </row>
    <row r="62" spans="3:11">
      <c r="C62" s="25" t="s">
        <v>118</v>
      </c>
      <c r="D62" s="23" t="s">
        <v>120</v>
      </c>
    </row>
    <row r="63" spans="3:11">
      <c r="C63" s="25" t="s">
        <v>118</v>
      </c>
      <c r="D63" s="23" t="s">
        <v>121</v>
      </c>
    </row>
    <row r="64" spans="3:11">
      <c r="C64" s="25" t="s">
        <v>118</v>
      </c>
      <c r="D64" s="26" t="s">
        <v>122</v>
      </c>
    </row>
    <row r="65" spans="3:4">
      <c r="C65" s="25" t="s">
        <v>118</v>
      </c>
      <c r="D65" s="26" t="s">
        <v>123</v>
      </c>
    </row>
  </sheetData>
  <mergeCells count="36"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</mergeCells>
  <conditionalFormatting sqref="J32">
    <cfRule type="expression" dxfId="44" priority="1" stopIfTrue="1">
      <formula>NOT(J$31)</formula>
    </cfRule>
  </conditionalFormatting>
  <conditionalFormatting sqref="J33">
    <cfRule type="expression" dxfId="43" priority="2" stopIfTrue="1">
      <formula>NOT(J$31)</formula>
    </cfRule>
  </conditionalFormatting>
  <conditionalFormatting sqref="J34">
    <cfRule type="expression" dxfId="42" priority="3" stopIfTrue="1">
      <formula>NOT(J$31)</formula>
    </cfRule>
  </conditionalFormatting>
  <conditionalFormatting sqref="J35">
    <cfRule type="expression" dxfId="41" priority="4" stopIfTrue="1">
      <formula>NOT(J$31)</formula>
    </cfRule>
  </conditionalFormatting>
  <conditionalFormatting sqref="J36">
    <cfRule type="expression" dxfId="40" priority="5" stopIfTrue="1">
      <formula>NOT(J$31)</formula>
    </cfRule>
  </conditionalFormatting>
  <conditionalFormatting sqref="J41">
    <cfRule type="expression" dxfId="39" priority="6" stopIfTrue="1">
      <formula>DD_TS_Data_Term_Basis&lt;&gt;1</formula>
    </cfRule>
  </conditionalFormatting>
  <conditionalFormatting sqref="J42">
    <cfRule type="expression" dxfId="38" priority="7" stopIfTrue="1">
      <formula>DD_TS_Data_Term_Basis&lt;&gt;2</formula>
    </cfRule>
    <cfRule type="cellIs" dxfId="37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T25"/>
  <sheetViews>
    <sheetView showGridLines="0" zoomScale="145" zoomScaleNormal="145" workbookViewId="0">
      <pane xSplit="1" ySplit="13" topLeftCell="B14" activePane="bottomRight" state="frozen"/>
      <selection activeCell="N63" sqref="N63"/>
      <selection pane="topRight" activeCell="N63" sqref="N63"/>
      <selection pane="bottomLeft" activeCell="N63" sqref="N63"/>
      <selection pane="bottomRight" activeCell="N63" sqref="N63"/>
    </sheetView>
  </sheetViews>
  <sheetFormatPr defaultColWidth="11.83203125" defaultRowHeight="10.5" outlineLevelRow="2" outlineLevelCol="2"/>
  <cols>
    <col min="1" max="5" width="3.83203125" style="10" customWidth="1"/>
    <col min="6" max="12" width="11.83203125" style="10"/>
    <col min="13" max="19" width="11.83203125" style="10" hidden="1" customWidth="1" outlineLevel="2"/>
    <col min="20" max="20" width="11.83203125" style="10" collapsed="1"/>
    <col min="21" max="16384" width="11.83203125" style="10"/>
  </cols>
  <sheetData>
    <row r="1" spans="1:19" ht="18">
      <c r="B1" s="12" t="s">
        <v>163</v>
      </c>
    </row>
    <row r="2" spans="1:19" ht="15">
      <c r="B2" s="11" t="str">
        <f>Model_Name</f>
        <v>SMA 12. Printing &amp; Viewing - Practical Exercise</v>
      </c>
    </row>
    <row r="3" spans="1:19">
      <c r="B3" s="149" t="s">
        <v>1</v>
      </c>
      <c r="C3" s="149"/>
      <c r="D3" s="149"/>
      <c r="E3" s="149"/>
      <c r="F3" s="149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62" t="str">
        <f t="shared" si="0"/>
        <v xml:space="preserve">Feb-10 </v>
      </c>
      <c r="L6" s="62" t="str">
        <f t="shared" si="0"/>
        <v xml:space="preserve">Mar-10 </v>
      </c>
      <c r="M6" s="62">
        <f t="shared" si="0"/>
        <v>0</v>
      </c>
      <c r="N6" s="62">
        <f t="shared" si="0"/>
        <v>0</v>
      </c>
      <c r="O6" s="62">
        <f t="shared" si="0"/>
        <v>0</v>
      </c>
      <c r="P6" s="62">
        <f t="shared" si="0"/>
        <v>0</v>
      </c>
      <c r="Q6" s="62">
        <f t="shared" si="0"/>
        <v>0</v>
      </c>
      <c r="R6" s="62">
        <f t="shared" si="0"/>
        <v>0</v>
      </c>
      <c r="S6" s="62">
        <f t="shared" si="0"/>
        <v>0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44" t="str">
        <f t="shared" si="1"/>
        <v xml:space="preserve">M2 (A) </v>
      </c>
      <c r="L7" s="44" t="str">
        <f t="shared" si="1"/>
        <v xml:space="preserve">M3 (A) </v>
      </c>
      <c r="M7" s="44" t="str">
        <f t="shared" si="1"/>
        <v xml:space="preserve">- </v>
      </c>
      <c r="N7" s="44" t="str">
        <f t="shared" si="1"/>
        <v xml:space="preserve">- </v>
      </c>
      <c r="O7" s="44" t="str">
        <f t="shared" si="1"/>
        <v xml:space="preserve">- </v>
      </c>
      <c r="P7" s="44" t="str">
        <f t="shared" si="1"/>
        <v xml:space="preserve">- </v>
      </c>
      <c r="Q7" s="44" t="str">
        <f t="shared" si="1"/>
        <v xml:space="preserve">- </v>
      </c>
      <c r="R7" s="44" t="str">
        <f t="shared" si="1"/>
        <v xml:space="preserve">- </v>
      </c>
      <c r="S7" s="44" t="str">
        <f t="shared" si="1"/>
        <v xml:space="preserve">- </v>
      </c>
    </row>
    <row r="8" spans="1:19" hidden="1" outlineLevel="2">
      <c r="B8" s="23" t="s">
        <v>143</v>
      </c>
      <c r="J8" s="39">
        <f t="shared" ref="J8:S8" si="2">IF(J12=0,0,IF(J12=1,TS_Start_Date,I9+1))</f>
        <v>40179</v>
      </c>
      <c r="K8" s="39">
        <f t="shared" si="2"/>
        <v>40210</v>
      </c>
      <c r="L8" s="39">
        <f t="shared" si="2"/>
        <v>40238</v>
      </c>
      <c r="M8" s="39">
        <f t="shared" si="2"/>
        <v>0</v>
      </c>
      <c r="N8" s="39">
        <f t="shared" si="2"/>
        <v>0</v>
      </c>
      <c r="O8" s="39">
        <f t="shared" si="2"/>
        <v>0</v>
      </c>
      <c r="P8" s="39">
        <f t="shared" si="2"/>
        <v>0</v>
      </c>
      <c r="Q8" s="39">
        <f t="shared" si="2"/>
        <v>0</v>
      </c>
      <c r="R8" s="39">
        <f t="shared" si="2"/>
        <v>0</v>
      </c>
      <c r="S8" s="39">
        <f t="shared" si="2"/>
        <v>0</v>
      </c>
    </row>
    <row r="9" spans="1:19" hidden="1" outlineLevel="2">
      <c r="B9" s="23" t="s">
        <v>144</v>
      </c>
      <c r="J9" s="39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39">
        <f t="shared" si="3"/>
        <v>40237</v>
      </c>
      <c r="L9" s="39">
        <f t="shared" si="3"/>
        <v>40268</v>
      </c>
      <c r="M9" s="39">
        <f t="shared" si="3"/>
        <v>0</v>
      </c>
      <c r="N9" s="39">
        <f t="shared" si="3"/>
        <v>0</v>
      </c>
      <c r="O9" s="39">
        <f t="shared" si="3"/>
        <v>0</v>
      </c>
      <c r="P9" s="39">
        <f t="shared" si="3"/>
        <v>0</v>
      </c>
      <c r="Q9" s="39">
        <f t="shared" si="3"/>
        <v>0</v>
      </c>
      <c r="R9" s="39">
        <f t="shared" si="3"/>
        <v>0</v>
      </c>
      <c r="S9" s="39">
        <f t="shared" si="3"/>
        <v>0</v>
      </c>
    </row>
    <row r="10" spans="1:19" hidden="1" outlineLevel="2">
      <c r="B10" s="23" t="s">
        <v>145</v>
      </c>
      <c r="J10" s="63">
        <f t="shared" ref="J10:S10" si="4">IF(J12=0,0,YEAR(TS_Per_1_FY_End_Date)+INT((TS_Per_1_Number+J12-2)/TS_Pers_In_Yr))</f>
        <v>2010</v>
      </c>
      <c r="K10" s="63">
        <f t="shared" si="4"/>
        <v>2010</v>
      </c>
      <c r="L10" s="63">
        <f t="shared" si="4"/>
        <v>2010</v>
      </c>
      <c r="M10" s="63">
        <f t="shared" si="4"/>
        <v>0</v>
      </c>
      <c r="N10" s="63">
        <f t="shared" si="4"/>
        <v>0</v>
      </c>
      <c r="O10" s="63">
        <f t="shared" si="4"/>
        <v>0</v>
      </c>
      <c r="P10" s="63">
        <f t="shared" si="4"/>
        <v>0</v>
      </c>
      <c r="Q10" s="63">
        <f t="shared" si="4"/>
        <v>0</v>
      </c>
      <c r="R10" s="63">
        <f t="shared" si="4"/>
        <v>0</v>
      </c>
      <c r="S10" s="63">
        <f t="shared" si="4"/>
        <v>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40" t="str">
        <f t="shared" si="5"/>
        <v xml:space="preserve">M2 </v>
      </c>
      <c r="L11" s="40" t="str">
        <f t="shared" si="5"/>
        <v xml:space="preserve">M3 </v>
      </c>
      <c r="M11" s="40" t="str">
        <f t="shared" si="5"/>
        <v xml:space="preserve">- </v>
      </c>
      <c r="N11" s="40" t="str">
        <f t="shared" si="5"/>
        <v xml:space="preserve">- </v>
      </c>
      <c r="O11" s="40" t="str">
        <f t="shared" si="5"/>
        <v xml:space="preserve">- </v>
      </c>
      <c r="P11" s="40" t="str">
        <f t="shared" si="5"/>
        <v xml:space="preserve">- </v>
      </c>
      <c r="Q11" s="40" t="str">
        <f t="shared" si="5"/>
        <v xml:space="preserve">- </v>
      </c>
      <c r="R11" s="40" t="str">
        <f t="shared" si="5"/>
        <v xml:space="preserve">- </v>
      </c>
      <c r="S11" s="40" t="str">
        <f t="shared" si="5"/>
        <v xml:space="preserve">- </v>
      </c>
    </row>
    <row r="12" spans="1:19" hidden="1" outlineLevel="2">
      <c r="B12" s="23" t="s">
        <v>147</v>
      </c>
      <c r="J12" s="41">
        <f t="shared" ref="J12:S12" si="6">IF(TS_Data_Total_Pers=0,0,IF(COLUMN(J12)=COLUMN($J12),1,IF(I12=0,0,IF(I9=TS_Data_End_Date,0,I12+1))))</f>
        <v>1</v>
      </c>
      <c r="K12" s="41">
        <f t="shared" si="6"/>
        <v>2</v>
      </c>
      <c r="L12" s="41">
        <f t="shared" si="6"/>
        <v>3</v>
      </c>
      <c r="M12" s="41">
        <f t="shared" si="6"/>
        <v>0</v>
      </c>
      <c r="N12" s="41">
        <f t="shared" si="6"/>
        <v>0</v>
      </c>
      <c r="O12" s="41">
        <f t="shared" si="6"/>
        <v>0</v>
      </c>
      <c r="P12" s="41">
        <f t="shared" si="6"/>
        <v>0</v>
      </c>
      <c r="Q12" s="41">
        <f t="shared" si="6"/>
        <v>0</v>
      </c>
      <c r="R12" s="41">
        <f t="shared" si="6"/>
        <v>0</v>
      </c>
      <c r="S12" s="41">
        <f t="shared" si="6"/>
        <v>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2010-M1 </v>
      </c>
      <c r="K13" s="64" t="str">
        <f t="shared" ref="K13:S13" si="7">IF(K12=0,"- ",K10&amp;"-"&amp;K11)</f>
        <v xml:space="preserve">2010-M2 </v>
      </c>
      <c r="L13" s="64" t="str">
        <f t="shared" si="7"/>
        <v xml:space="preserve">2010-M3 </v>
      </c>
      <c r="M13" s="64" t="str">
        <f t="shared" si="7"/>
        <v xml:space="preserve">- </v>
      </c>
      <c r="N13" s="64" t="str">
        <f t="shared" si="7"/>
        <v xml:space="preserve">- </v>
      </c>
      <c r="O13" s="64" t="str">
        <f t="shared" si="7"/>
        <v xml:space="preserve">- </v>
      </c>
      <c r="P13" s="64" t="str">
        <f t="shared" si="7"/>
        <v xml:space="preserve">- </v>
      </c>
      <c r="Q13" s="64" t="str">
        <f t="shared" si="7"/>
        <v xml:space="preserve">- </v>
      </c>
      <c r="R13" s="64" t="str">
        <f t="shared" si="7"/>
        <v xml:space="preserve">- </v>
      </c>
      <c r="S13" s="64" t="str">
        <f t="shared" si="7"/>
        <v xml:space="preserve">- </v>
      </c>
    </row>
    <row r="14" spans="1:19" collapsed="1"/>
    <row r="16" spans="1:19" ht="12.75">
      <c r="B16" s="66" t="s">
        <v>164</v>
      </c>
    </row>
    <row r="18" spans="3:19">
      <c r="C18" s="68" t="s">
        <v>165</v>
      </c>
      <c r="J18" s="109" t="str">
        <f>INDEX(LU_Denom,DD_TS_Denom)</f>
        <v>$Millions</v>
      </c>
    </row>
    <row r="19" spans="3:19">
      <c r="C19" s="153" t="s">
        <v>166</v>
      </c>
      <c r="D19" s="153"/>
      <c r="E19" s="153"/>
      <c r="F19" s="153"/>
      <c r="G19" s="153"/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153" t="s">
        <v>167</v>
      </c>
      <c r="D20" s="153"/>
      <c r="E20" s="153"/>
      <c r="F20" s="153"/>
      <c r="G20" s="153"/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153" t="s">
        <v>168</v>
      </c>
      <c r="D21" s="153"/>
      <c r="E21" s="153"/>
      <c r="F21" s="153"/>
      <c r="G21" s="153"/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153" t="s">
        <v>169</v>
      </c>
      <c r="D22" s="153"/>
      <c r="E22" s="153"/>
      <c r="F22" s="153"/>
      <c r="G22" s="153"/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153" t="s">
        <v>170</v>
      </c>
      <c r="D23" s="153"/>
      <c r="E23" s="153"/>
      <c r="F23" s="153"/>
      <c r="G23" s="153"/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153" t="s">
        <v>171</v>
      </c>
      <c r="D24" s="153"/>
      <c r="E24" s="153"/>
      <c r="F24" s="153"/>
      <c r="G24" s="153"/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70" t="str">
        <f>"Total "&amp;B16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mergeCells count="7">
    <mergeCell ref="C21:G21"/>
    <mergeCell ref="C22:G22"/>
    <mergeCell ref="C23:G23"/>
    <mergeCell ref="C24:G24"/>
    <mergeCell ref="B3:F3"/>
    <mergeCell ref="C19:G19"/>
    <mergeCell ref="C20:G20"/>
  </mergeCells>
  <conditionalFormatting sqref="J19:S19">
    <cfRule type="expression" dxfId="36" priority="1" stopIfTrue="1">
      <formula>J$12=0</formula>
    </cfRule>
  </conditionalFormatting>
  <conditionalFormatting sqref="J20:S20">
    <cfRule type="expression" dxfId="35" priority="2" stopIfTrue="1">
      <formula>J$12=0</formula>
    </cfRule>
  </conditionalFormatting>
  <conditionalFormatting sqref="J21:S21">
    <cfRule type="expression" dxfId="34" priority="3" stopIfTrue="1">
      <formula>J$12=0</formula>
    </cfRule>
  </conditionalFormatting>
  <conditionalFormatting sqref="J22:S22">
    <cfRule type="expression" dxfId="33" priority="4" stopIfTrue="1">
      <formula>J$12=0</formula>
    </cfRule>
  </conditionalFormatting>
  <conditionalFormatting sqref="J23:S23">
    <cfRule type="expression" dxfId="32" priority="5" stopIfTrue="1">
      <formula>J$12=0</formula>
    </cfRule>
  </conditionalFormatting>
  <conditionalFormatting sqref="J24:S24">
    <cfRule type="expression" dxfId="31" priority="6" stopIfTrue="1">
      <formula>J$12=0</formula>
    </cfRule>
  </conditionalFormatting>
  <conditionalFormatting sqref="J25:S25">
    <cfRule type="expression" dxfId="30" priority="7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S25"/>
  <sheetViews>
    <sheetView showGridLines="0" zoomScaleNormal="100" workbookViewId="0">
      <pane xSplit="1" ySplit="13" topLeftCell="B14" activePane="bottomRight" state="frozen"/>
      <selection activeCell="N63" sqref="N63"/>
      <selection pane="topRight" activeCell="N63" sqref="N63"/>
      <selection pane="bottomLeft" activeCell="N63" sqref="N63"/>
      <selection pane="bottomRight" activeCell="N63" sqref="N63"/>
    </sheetView>
  </sheetViews>
  <sheetFormatPr defaultColWidth="11.83203125" defaultRowHeight="10.5" outlineLevelRow="2" outlineLevelCol="2"/>
  <cols>
    <col min="1" max="5" width="3.83203125" style="10" customWidth="1"/>
    <col min="6" max="9" width="11.83203125" style="10"/>
    <col min="10" max="12" width="11.83203125" style="10" hidden="1" customWidth="1" outlineLevel="2"/>
    <col min="13" max="13" width="11.83203125" style="10" collapsed="1"/>
    <col min="14" max="16384" width="11.83203125" style="10"/>
  </cols>
  <sheetData>
    <row r="1" spans="1:19" ht="18">
      <c r="B1" s="12" t="s">
        <v>172</v>
      </c>
    </row>
    <row r="2" spans="1:19" ht="15">
      <c r="B2" s="11" t="str">
        <f>Model_Name</f>
        <v>SMA 12. Printing &amp; Viewing - Practical Exercise</v>
      </c>
    </row>
    <row r="3" spans="1:19">
      <c r="B3" s="149" t="s">
        <v>1</v>
      </c>
      <c r="C3" s="149"/>
      <c r="D3" s="149"/>
      <c r="E3" s="149"/>
      <c r="F3" s="149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62">
        <f t="shared" si="0"/>
        <v>0</v>
      </c>
      <c r="L6" s="62">
        <f t="shared" si="0"/>
        <v>0</v>
      </c>
      <c r="M6" s="62" t="str">
        <f t="shared" si="0"/>
        <v xml:space="preserve">Apr-10 </v>
      </c>
      <c r="N6" s="62" t="str">
        <f t="shared" si="0"/>
        <v xml:space="preserve">May-10 </v>
      </c>
      <c r="O6" s="62" t="str">
        <f t="shared" si="0"/>
        <v xml:space="preserve">Jun-10 </v>
      </c>
      <c r="P6" s="62" t="str">
        <f t="shared" si="0"/>
        <v xml:space="preserve">Jul-10 </v>
      </c>
      <c r="Q6" s="62" t="str">
        <f t="shared" si="0"/>
        <v xml:space="preserve">Aug-10 </v>
      </c>
      <c r="R6" s="62" t="str">
        <f t="shared" si="0"/>
        <v xml:space="preserve">Sep-10 </v>
      </c>
      <c r="S6" s="62" t="str">
        <f t="shared" si="0"/>
        <v xml:space="preserve">Oct-10 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44" t="str">
        <f t="shared" si="1"/>
        <v xml:space="preserve"> - </v>
      </c>
      <c r="L7" s="44" t="str">
        <f t="shared" si="1"/>
        <v xml:space="preserve"> - </v>
      </c>
      <c r="M7" s="44" t="str">
        <f t="shared" si="1"/>
        <v xml:space="preserve">M4 (F) </v>
      </c>
      <c r="N7" s="44" t="str">
        <f t="shared" si="1"/>
        <v xml:space="preserve">M5 (F) </v>
      </c>
      <c r="O7" s="44" t="str">
        <f t="shared" si="1"/>
        <v xml:space="preserve">M6 (F) </v>
      </c>
      <c r="P7" s="44" t="str">
        <f t="shared" si="1"/>
        <v xml:space="preserve">M7 (F) </v>
      </c>
      <c r="Q7" s="44" t="str">
        <f t="shared" si="1"/>
        <v xml:space="preserve">M8 (F) </v>
      </c>
      <c r="R7" s="44" t="str">
        <f t="shared" si="1"/>
        <v xml:space="preserve">M9 (F) </v>
      </c>
      <c r="S7" s="44" t="str">
        <f t="shared" si="1"/>
        <v xml:space="preserve">M10 (F) </v>
      </c>
    </row>
    <row r="8" spans="1:19" hidden="1" outlineLevel="2">
      <c r="B8" s="23" t="s">
        <v>143</v>
      </c>
      <c r="J8" s="39">
        <f t="shared" ref="J8:S8" si="2">IF(J12=0,0,IF(J12=TS_Data_Full_Pers+1,TS_Proj_Start_Date,I9+1))</f>
        <v>0</v>
      </c>
      <c r="K8" s="39">
        <f t="shared" si="2"/>
        <v>0</v>
      </c>
      <c r="L8" s="39">
        <f t="shared" si="2"/>
        <v>0</v>
      </c>
      <c r="M8" s="39">
        <f t="shared" si="2"/>
        <v>40269</v>
      </c>
      <c r="N8" s="39">
        <f t="shared" si="2"/>
        <v>40299</v>
      </c>
      <c r="O8" s="39">
        <f t="shared" si="2"/>
        <v>40330</v>
      </c>
      <c r="P8" s="39">
        <f t="shared" si="2"/>
        <v>40360</v>
      </c>
      <c r="Q8" s="39">
        <f t="shared" si="2"/>
        <v>40391</v>
      </c>
      <c r="R8" s="39">
        <f t="shared" si="2"/>
        <v>40422</v>
      </c>
      <c r="S8" s="39">
        <f t="shared" si="2"/>
        <v>40452</v>
      </c>
    </row>
    <row r="9" spans="1:19" hidden="1" outlineLevel="2">
      <c r="B9" s="23" t="s">
        <v>144</v>
      </c>
      <c r="J9" s="39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39">
        <f t="shared" si="3"/>
        <v>0</v>
      </c>
      <c r="L9" s="39">
        <f t="shared" si="3"/>
        <v>0</v>
      </c>
      <c r="M9" s="39">
        <f t="shared" si="3"/>
        <v>40298</v>
      </c>
      <c r="N9" s="39">
        <f t="shared" si="3"/>
        <v>40329</v>
      </c>
      <c r="O9" s="39">
        <f t="shared" si="3"/>
        <v>40359</v>
      </c>
      <c r="P9" s="39">
        <f t="shared" si="3"/>
        <v>40390</v>
      </c>
      <c r="Q9" s="39">
        <f t="shared" si="3"/>
        <v>40421</v>
      </c>
      <c r="R9" s="39">
        <f t="shared" si="3"/>
        <v>40451</v>
      </c>
      <c r="S9" s="39">
        <f t="shared" si="3"/>
        <v>40482</v>
      </c>
    </row>
    <row r="10" spans="1:19" hidden="1" outlineLevel="2">
      <c r="B10" s="23" t="s">
        <v>145</v>
      </c>
      <c r="J10" s="63">
        <f t="shared" ref="J10:S10" si="4">IF(J12=0,0,YEAR(TS_Proj_Per_1_FY_End_Date)+INT((TS_Proj_Per_1_Number+J12-TS_Data_Full_Pers-2)/TS_Pers_In_Yr))</f>
        <v>0</v>
      </c>
      <c r="K10" s="63">
        <f t="shared" si="4"/>
        <v>0</v>
      </c>
      <c r="L10" s="63">
        <f t="shared" si="4"/>
        <v>0</v>
      </c>
      <c r="M10" s="63">
        <f t="shared" si="4"/>
        <v>2010</v>
      </c>
      <c r="N10" s="63">
        <f t="shared" si="4"/>
        <v>2010</v>
      </c>
      <c r="O10" s="63">
        <f t="shared" si="4"/>
        <v>2010</v>
      </c>
      <c r="P10" s="63">
        <f t="shared" si="4"/>
        <v>2010</v>
      </c>
      <c r="Q10" s="63">
        <f t="shared" si="4"/>
        <v>2010</v>
      </c>
      <c r="R10" s="63">
        <f t="shared" si="4"/>
        <v>2010</v>
      </c>
      <c r="S10" s="63">
        <f t="shared" si="4"/>
        <v>2010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40" t="str">
        <f t="shared" si="5"/>
        <v xml:space="preserve">- </v>
      </c>
      <c r="L11" s="40" t="str">
        <f t="shared" si="5"/>
        <v xml:space="preserve">- </v>
      </c>
      <c r="M11" s="40" t="str">
        <f t="shared" si="5"/>
        <v xml:space="preserve">M4 </v>
      </c>
      <c r="N11" s="40" t="str">
        <f t="shared" si="5"/>
        <v xml:space="preserve">M5 </v>
      </c>
      <c r="O11" s="40" t="str">
        <f t="shared" si="5"/>
        <v xml:space="preserve">M6 </v>
      </c>
      <c r="P11" s="40" t="str">
        <f t="shared" si="5"/>
        <v xml:space="preserve">M7 </v>
      </c>
      <c r="Q11" s="40" t="str">
        <f t="shared" si="5"/>
        <v xml:space="preserve">M8 </v>
      </c>
      <c r="R11" s="40" t="str">
        <f t="shared" si="5"/>
        <v xml:space="preserve">M9 </v>
      </c>
      <c r="S11" s="40" t="str">
        <f t="shared" si="5"/>
        <v xml:space="preserve">M10 </v>
      </c>
    </row>
    <row r="12" spans="1:19" hidden="1" outlineLevel="2">
      <c r="B12" s="23" t="s">
        <v>147</v>
      </c>
      <c r="J12" s="41">
        <f t="shared" ref="J12:S12" si="6">IF(COLUMN(J12)-COLUMN($J12)+1&lt;TS_Data_Full_Pers+1,0,COLUMN(J12)-COLUMN($J12)+1)</f>
        <v>0</v>
      </c>
      <c r="K12" s="41">
        <f t="shared" si="6"/>
        <v>0</v>
      </c>
      <c r="L12" s="41">
        <f t="shared" si="6"/>
        <v>0</v>
      </c>
      <c r="M12" s="41">
        <f t="shared" si="6"/>
        <v>4</v>
      </c>
      <c r="N12" s="41">
        <f t="shared" si="6"/>
        <v>5</v>
      </c>
      <c r="O12" s="41">
        <f t="shared" si="6"/>
        <v>6</v>
      </c>
      <c r="P12" s="41">
        <f t="shared" si="6"/>
        <v>7</v>
      </c>
      <c r="Q12" s="41">
        <f t="shared" si="6"/>
        <v>8</v>
      </c>
      <c r="R12" s="41">
        <f t="shared" si="6"/>
        <v>9</v>
      </c>
      <c r="S12" s="41">
        <f t="shared" si="6"/>
        <v>10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- </v>
      </c>
      <c r="K13" s="64" t="str">
        <f t="shared" ref="K13:S13" si="7">IF(K12=0,"- ",K10&amp;"-"&amp;K11)</f>
        <v xml:space="preserve">- </v>
      </c>
      <c r="L13" s="64" t="str">
        <f t="shared" si="7"/>
        <v xml:space="preserve">- </v>
      </c>
      <c r="M13" s="64" t="str">
        <f t="shared" si="7"/>
        <v xml:space="preserve">2010-M4 </v>
      </c>
      <c r="N13" s="64" t="str">
        <f t="shared" si="7"/>
        <v xml:space="preserve">2010-M5 </v>
      </c>
      <c r="O13" s="64" t="str">
        <f t="shared" si="7"/>
        <v xml:space="preserve">2010-M6 </v>
      </c>
      <c r="P13" s="64" t="str">
        <f t="shared" si="7"/>
        <v xml:space="preserve">2010-M7 </v>
      </c>
      <c r="Q13" s="64" t="str">
        <f t="shared" si="7"/>
        <v xml:space="preserve">2010-M8 </v>
      </c>
      <c r="R13" s="64" t="str">
        <f t="shared" si="7"/>
        <v xml:space="preserve">2010-M9 </v>
      </c>
      <c r="S13" s="64" t="str">
        <f t="shared" si="7"/>
        <v xml:space="preserve">2010-M10 </v>
      </c>
    </row>
    <row r="14" spans="1:19" collapsed="1"/>
    <row r="16" spans="1:19" ht="12.75">
      <c r="B16" s="65" t="str">
        <f>Rev_Hist_TA!B16</f>
        <v>Revenue</v>
      </c>
    </row>
    <row r="18" spans="3:19">
      <c r="C18" s="67" t="str">
        <f>Rev_Hist_TA!C18</f>
        <v>Category</v>
      </c>
      <c r="J18" s="109" t="str">
        <f>INDEX(LU_Denom,DD_TS_Denom)</f>
        <v>$Millions</v>
      </c>
    </row>
    <row r="19" spans="3:19">
      <c r="C19" s="73" t="str">
        <f>Revenue_Category_1_Name</f>
        <v>Revenue Category 1 Name</v>
      </c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73" t="str">
        <f>Revenue_Category_2_Name</f>
        <v>Revenue Category 2 Name</v>
      </c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73" t="str">
        <f>Revenue_Category_3_Name</f>
        <v>Revenue Category 3 Name</v>
      </c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73" t="str">
        <f>Revenue_Category_4_Name</f>
        <v>Revenue Category 4 Name</v>
      </c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73" t="str">
        <f>Revenue_Category_5_Name</f>
        <v>Revenue Category 5 Name</v>
      </c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73" t="str">
        <f>Revenue_Category_6_Name</f>
        <v>Revenue Category 6 Name</v>
      </c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67" t="str">
        <f>Rev_Hist_TA!C25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mergeCells count="1">
    <mergeCell ref="B3:F3"/>
  </mergeCells>
  <conditionalFormatting sqref="J19:S19">
    <cfRule type="expression" dxfId="29" priority="7" stopIfTrue="1">
      <formula>J$12=0</formula>
    </cfRule>
  </conditionalFormatting>
  <conditionalFormatting sqref="J20:S20">
    <cfRule type="expression" dxfId="28" priority="6" stopIfTrue="1">
      <formula>J$12=0</formula>
    </cfRule>
  </conditionalFormatting>
  <conditionalFormatting sqref="J21:S21">
    <cfRule type="expression" dxfId="27" priority="5" stopIfTrue="1">
      <formula>J$12=0</formula>
    </cfRule>
  </conditionalFormatting>
  <conditionalFormatting sqref="J22:S22">
    <cfRule type="expression" dxfId="26" priority="4" stopIfTrue="1">
      <formula>J$12=0</formula>
    </cfRule>
  </conditionalFormatting>
  <conditionalFormatting sqref="J23:S23">
    <cfRule type="expression" dxfId="25" priority="3" stopIfTrue="1">
      <formula>J$12=0</formula>
    </cfRule>
  </conditionalFormatting>
  <conditionalFormatting sqref="J24:S24">
    <cfRule type="expression" dxfId="24" priority="2" stopIfTrue="1">
      <formula>J$12=0</formula>
    </cfRule>
  </conditionalFormatting>
  <conditionalFormatting sqref="J25:S25">
    <cfRule type="expression" dxfId="23" priority="1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="70" zoomScaleNormal="7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9" t="s">
        <v>152</v>
      </c>
    </row>
    <row r="11" spans="3:7" ht="15">
      <c r="C11" s="4" t="str">
        <f>Model_Name</f>
        <v>SMA 12. Printing &amp; Viewing - Practical Exercise</v>
      </c>
    </row>
    <row r="12" spans="3:7">
      <c r="C12" s="129" t="s">
        <v>1</v>
      </c>
      <c r="D12" s="129"/>
      <c r="E12" s="129"/>
      <c r="F12" s="129"/>
      <c r="G12" s="129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T27"/>
  <sheetViews>
    <sheetView showGridLines="0" tabSelected="1" view="pageBreakPreview" zoomScale="60" zoomScaleNormal="85" workbookViewId="0">
      <pane xSplit="1" ySplit="13" topLeftCell="B14" activePane="bottomRight" state="frozen"/>
      <selection activeCell="N63" sqref="N63"/>
      <selection pane="topRight" activeCell="N63" sqref="N63"/>
      <selection pane="bottomLeft" activeCell="N63" sqref="N63"/>
      <selection pane="bottomRight" activeCell="V45" sqref="V45"/>
    </sheetView>
  </sheetViews>
  <sheetFormatPr defaultColWidth="11.83203125" defaultRowHeight="10.5" outlineLevelRow="2" outlineLevelCol="2"/>
  <cols>
    <col min="1" max="5" width="3.83203125" customWidth="1"/>
    <col min="13" max="19" width="11.83203125" hidden="1" customWidth="1" outlineLevel="2"/>
    <col min="20" max="20" width="11.83203125" collapsed="1"/>
  </cols>
  <sheetData>
    <row r="1" spans="1:19" ht="18">
      <c r="B1" s="1" t="s">
        <v>174</v>
      </c>
    </row>
    <row r="2" spans="1:19" ht="15">
      <c r="B2" s="4" t="str">
        <f>Model_Name</f>
        <v>SMA 12. Printing &amp; Viewing - Practical Exercise</v>
      </c>
    </row>
    <row r="3" spans="1:19">
      <c r="B3" s="129" t="s">
        <v>1</v>
      </c>
      <c r="C3" s="129"/>
      <c r="D3" s="129"/>
      <c r="E3" s="129"/>
      <c r="F3" s="129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74" t="str">
        <f t="shared" si="0"/>
        <v xml:space="preserve">Feb-10 </v>
      </c>
      <c r="L6" s="74" t="str">
        <f t="shared" si="0"/>
        <v xml:space="preserve">Mar-10 </v>
      </c>
      <c r="M6" s="74">
        <f t="shared" si="0"/>
        <v>0</v>
      </c>
      <c r="N6" s="74">
        <f t="shared" si="0"/>
        <v>0</v>
      </c>
      <c r="O6" s="74">
        <f t="shared" si="0"/>
        <v>0</v>
      </c>
      <c r="P6" s="74">
        <f t="shared" si="0"/>
        <v>0</v>
      </c>
      <c r="Q6" s="74">
        <f t="shared" si="0"/>
        <v>0</v>
      </c>
      <c r="R6" s="74">
        <f t="shared" si="0"/>
        <v>0</v>
      </c>
      <c r="S6" s="74">
        <f t="shared" si="0"/>
        <v>0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- </v>
      </c>
      <c r="N7" s="53" t="str">
        <f t="shared" si="1"/>
        <v xml:space="preserve">- </v>
      </c>
      <c r="O7" s="53" t="str">
        <f t="shared" si="1"/>
        <v xml:space="preserve">- </v>
      </c>
      <c r="P7" s="53" t="str">
        <f t="shared" si="1"/>
        <v xml:space="preserve">- </v>
      </c>
      <c r="Q7" s="53" t="str">
        <f t="shared" si="1"/>
        <v xml:space="preserve">- </v>
      </c>
      <c r="R7" s="53" t="str">
        <f t="shared" si="1"/>
        <v xml:space="preserve">- </v>
      </c>
      <c r="S7" s="53" t="str">
        <f t="shared" si="1"/>
        <v xml:space="preserve">- </v>
      </c>
    </row>
    <row r="8" spans="1:19" outlineLevel="2">
      <c r="B8" s="3" t="s">
        <v>143</v>
      </c>
      <c r="J8" s="48">
        <f t="shared" ref="J8:S8" si="2">IF(J12=0,0,IF(J12=1,TS_Start_Date,I9+1))</f>
        <v>40179</v>
      </c>
      <c r="K8" s="48">
        <f t="shared" si="2"/>
        <v>40210</v>
      </c>
      <c r="L8" s="48">
        <f t="shared" si="2"/>
        <v>40238</v>
      </c>
      <c r="M8" s="48">
        <f t="shared" si="2"/>
        <v>0</v>
      </c>
      <c r="N8" s="48">
        <f t="shared" si="2"/>
        <v>0</v>
      </c>
      <c r="O8" s="48">
        <f t="shared" si="2"/>
        <v>0</v>
      </c>
      <c r="P8" s="48">
        <f t="shared" si="2"/>
        <v>0</v>
      </c>
      <c r="Q8" s="48">
        <f t="shared" si="2"/>
        <v>0</v>
      </c>
      <c r="R8" s="48">
        <f t="shared" si="2"/>
        <v>0</v>
      </c>
      <c r="S8" s="48">
        <f t="shared" si="2"/>
        <v>0</v>
      </c>
    </row>
    <row r="9" spans="1:19" outlineLevel="2">
      <c r="B9" s="3" t="s">
        <v>144</v>
      </c>
      <c r="J9" s="48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48">
        <f t="shared" si="3"/>
        <v>40237</v>
      </c>
      <c r="L9" s="48">
        <f t="shared" si="3"/>
        <v>40268</v>
      </c>
      <c r="M9" s="48">
        <f t="shared" si="3"/>
        <v>0</v>
      </c>
      <c r="N9" s="48">
        <f t="shared" si="3"/>
        <v>0</v>
      </c>
      <c r="O9" s="48">
        <f t="shared" si="3"/>
        <v>0</v>
      </c>
      <c r="P9" s="48">
        <f t="shared" si="3"/>
        <v>0</v>
      </c>
      <c r="Q9" s="48">
        <f t="shared" si="3"/>
        <v>0</v>
      </c>
      <c r="R9" s="48">
        <f t="shared" si="3"/>
        <v>0</v>
      </c>
      <c r="S9" s="48">
        <f t="shared" si="3"/>
        <v>0</v>
      </c>
    </row>
    <row r="10" spans="1:19" outlineLevel="2">
      <c r="B10" s="3" t="s">
        <v>145</v>
      </c>
      <c r="J10" s="75">
        <f t="shared" ref="J10:S10" si="4">IF(J12=0,0,YEAR(TS_Per_1_FY_End_Date)+INT((TS_Per_1_Number+J12-2)/TS_Pers_In_Yr))</f>
        <v>2010</v>
      </c>
      <c r="K10" s="75">
        <f t="shared" si="4"/>
        <v>2010</v>
      </c>
      <c r="L10" s="75">
        <f t="shared" si="4"/>
        <v>2010</v>
      </c>
      <c r="M10" s="75">
        <f t="shared" si="4"/>
        <v>0</v>
      </c>
      <c r="N10" s="75">
        <f t="shared" si="4"/>
        <v>0</v>
      </c>
      <c r="O10" s="75">
        <f t="shared" si="4"/>
        <v>0</v>
      </c>
      <c r="P10" s="75">
        <f t="shared" si="4"/>
        <v>0</v>
      </c>
      <c r="Q10" s="75">
        <f t="shared" si="4"/>
        <v>0</v>
      </c>
      <c r="R10" s="75">
        <f t="shared" si="4"/>
        <v>0</v>
      </c>
      <c r="S10" s="75">
        <f t="shared" si="4"/>
        <v>0</v>
      </c>
    </row>
    <row r="11" spans="1:19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- </v>
      </c>
      <c r="N11" s="50" t="str">
        <f t="shared" si="5"/>
        <v xml:space="preserve">- </v>
      </c>
      <c r="O11" s="50" t="str">
        <f t="shared" si="5"/>
        <v xml:space="preserve">- </v>
      </c>
      <c r="P11" s="50" t="str">
        <f t="shared" si="5"/>
        <v xml:space="preserve">- </v>
      </c>
      <c r="Q11" s="50" t="str">
        <f t="shared" si="5"/>
        <v xml:space="preserve">- </v>
      </c>
      <c r="R11" s="50" t="str">
        <f t="shared" si="5"/>
        <v xml:space="preserve">- </v>
      </c>
      <c r="S11" s="50" t="str">
        <f t="shared" si="5"/>
        <v xml:space="preserve">- </v>
      </c>
    </row>
    <row r="12" spans="1:19" outlineLevel="2">
      <c r="B12" s="3" t="s">
        <v>147</v>
      </c>
      <c r="J12" s="51">
        <f t="shared" ref="J12:S12" si="6">IF(TS_Data_Total_Pers=0,0,IF(COLUMN(J12)=COLUMN($J12),1,IF(I12=0,0,IF(I9=TS_Data_End_Date,0,I12+1))))</f>
        <v>1</v>
      </c>
      <c r="K12" s="51">
        <f t="shared" si="6"/>
        <v>2</v>
      </c>
      <c r="L12" s="51">
        <f t="shared" si="6"/>
        <v>3</v>
      </c>
      <c r="M12" s="51">
        <f t="shared" si="6"/>
        <v>0</v>
      </c>
      <c r="N12" s="51">
        <f t="shared" si="6"/>
        <v>0</v>
      </c>
      <c r="O12" s="51">
        <f t="shared" si="6"/>
        <v>0</v>
      </c>
      <c r="P12" s="51">
        <f t="shared" si="6"/>
        <v>0</v>
      </c>
      <c r="Q12" s="51">
        <f t="shared" si="6"/>
        <v>0</v>
      </c>
      <c r="R12" s="51">
        <f t="shared" si="6"/>
        <v>0</v>
      </c>
      <c r="S12" s="51">
        <f t="shared" si="6"/>
        <v>0</v>
      </c>
    </row>
    <row r="13" spans="1:19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2010-M1 </v>
      </c>
      <c r="K13" s="76" t="str">
        <f t="shared" ref="K13:S13" si="7">IF(K12=0,"- ",K10&amp;"-"&amp;K11)</f>
        <v xml:space="preserve">2010-M2 </v>
      </c>
      <c r="L13" s="76" t="str">
        <f t="shared" si="7"/>
        <v xml:space="preserve">2010-M3 </v>
      </c>
      <c r="M13" s="76" t="str">
        <f t="shared" si="7"/>
        <v xml:space="preserve">- </v>
      </c>
      <c r="N13" s="76" t="str">
        <f t="shared" si="7"/>
        <v xml:space="preserve">- </v>
      </c>
      <c r="O13" s="76" t="str">
        <f t="shared" si="7"/>
        <v xml:space="preserve">- </v>
      </c>
      <c r="P13" s="76" t="str">
        <f t="shared" si="7"/>
        <v xml:space="preserve">- </v>
      </c>
      <c r="Q13" s="76" t="str">
        <f t="shared" si="7"/>
        <v xml:space="preserve">- </v>
      </c>
      <c r="R13" s="76" t="str">
        <f t="shared" si="7"/>
        <v xml:space="preserve">- </v>
      </c>
      <c r="S13" s="76" t="str">
        <f t="shared" si="7"/>
        <v xml:space="preserve">- </v>
      </c>
    </row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IF(J$12&gt;0,Rev_Hist_TA!J19,0)</f>
        <v>100</v>
      </c>
      <c r="K19" s="79">
        <f>IF(K$12&gt;0,Rev_Hist_TA!K19,0)</f>
        <v>101</v>
      </c>
      <c r="L19" s="79">
        <f>IF(L$12&gt;0,Rev_Hist_TA!L19,0)</f>
        <v>102</v>
      </c>
      <c r="M19" s="79">
        <f>IF(M$12&gt;0,Rev_Hist_TA!M19,0)</f>
        <v>0</v>
      </c>
      <c r="N19" s="79">
        <f>IF(N$12&gt;0,Rev_Hist_TA!N19,0)</f>
        <v>0</v>
      </c>
      <c r="O19" s="79">
        <f>IF(O$12&gt;0,Rev_Hist_TA!O19,0)</f>
        <v>0</v>
      </c>
      <c r="P19" s="79">
        <f>IF(P$12&gt;0,Rev_Hist_TA!P19,0)</f>
        <v>0</v>
      </c>
      <c r="Q19" s="79">
        <f>IF(Q$12&gt;0,Rev_Hist_TA!Q19,0)</f>
        <v>0</v>
      </c>
      <c r="R19" s="79">
        <f>IF(R$12&gt;0,Rev_Hist_TA!R19,0)</f>
        <v>0</v>
      </c>
      <c r="S19" s="79">
        <f>IF(S$12&gt;0,Rev_Hist_TA!S19,0)</f>
        <v>0</v>
      </c>
    </row>
    <row r="20" spans="3:19">
      <c r="C20" s="61" t="str">
        <f>Revenue_Category_2_Name</f>
        <v>Revenue Category 2 Name</v>
      </c>
      <c r="J20" s="79">
        <f>IF(J$12&gt;0,Rev_Hist_TA!J20,0)</f>
        <v>101</v>
      </c>
      <c r="K20" s="79">
        <f>IF(K$12&gt;0,Rev_Hist_TA!K20,0)</f>
        <v>102</v>
      </c>
      <c r="L20" s="79">
        <f>IF(L$12&gt;0,Rev_Hist_TA!L20,0)</f>
        <v>103</v>
      </c>
      <c r="M20" s="79">
        <f>IF(M$12&gt;0,Rev_Hist_TA!M20,0)</f>
        <v>0</v>
      </c>
      <c r="N20" s="79">
        <f>IF(N$12&gt;0,Rev_Hist_TA!N20,0)</f>
        <v>0</v>
      </c>
      <c r="O20" s="79">
        <f>IF(O$12&gt;0,Rev_Hist_TA!O20,0)</f>
        <v>0</v>
      </c>
      <c r="P20" s="79">
        <f>IF(P$12&gt;0,Rev_Hist_TA!P20,0)</f>
        <v>0</v>
      </c>
      <c r="Q20" s="79">
        <f>IF(Q$12&gt;0,Rev_Hist_TA!Q20,0)</f>
        <v>0</v>
      </c>
      <c r="R20" s="79">
        <f>IF(R$12&gt;0,Rev_Hist_TA!R20,0)</f>
        <v>0</v>
      </c>
      <c r="S20" s="79">
        <f>IF(S$12&gt;0,Rev_Hist_TA!S20,0)</f>
        <v>0</v>
      </c>
    </row>
    <row r="21" spans="3:19">
      <c r="C21" s="61" t="str">
        <f>Revenue_Category_3_Name</f>
        <v>Revenue Category 3 Name</v>
      </c>
      <c r="J21" s="79">
        <f>IF(J$12&gt;0,Rev_Hist_TA!J21,0)</f>
        <v>102</v>
      </c>
      <c r="K21" s="79">
        <f>IF(K$12&gt;0,Rev_Hist_TA!K21,0)</f>
        <v>103</v>
      </c>
      <c r="L21" s="79">
        <f>IF(L$12&gt;0,Rev_Hist_TA!L21,0)</f>
        <v>104</v>
      </c>
      <c r="M21" s="79">
        <f>IF(M$12&gt;0,Rev_Hist_TA!M21,0)</f>
        <v>0</v>
      </c>
      <c r="N21" s="79">
        <f>IF(N$12&gt;0,Rev_Hist_TA!N21,0)</f>
        <v>0</v>
      </c>
      <c r="O21" s="79">
        <f>IF(O$12&gt;0,Rev_Hist_TA!O21,0)</f>
        <v>0</v>
      </c>
      <c r="P21" s="79">
        <f>IF(P$12&gt;0,Rev_Hist_TA!P21,0)</f>
        <v>0</v>
      </c>
      <c r="Q21" s="79">
        <f>IF(Q$12&gt;0,Rev_Hist_TA!Q21,0)</f>
        <v>0</v>
      </c>
      <c r="R21" s="79">
        <f>IF(R$12&gt;0,Rev_Hist_TA!R21,0)</f>
        <v>0</v>
      </c>
      <c r="S21" s="79">
        <f>IF(S$12&gt;0,Rev_Hist_TA!S21,0)</f>
        <v>0</v>
      </c>
    </row>
    <row r="22" spans="3:19">
      <c r="C22" s="61" t="str">
        <f>Revenue_Category_4_Name</f>
        <v>Revenue Category 4 Name</v>
      </c>
      <c r="J22" s="79">
        <f>IF(J$12&gt;0,Rev_Hist_TA!J22,0)</f>
        <v>103</v>
      </c>
      <c r="K22" s="79">
        <f>IF(K$12&gt;0,Rev_Hist_TA!K22,0)</f>
        <v>104</v>
      </c>
      <c r="L22" s="79">
        <f>IF(L$12&gt;0,Rev_Hist_TA!L22,0)</f>
        <v>105</v>
      </c>
      <c r="M22" s="79">
        <f>IF(M$12&gt;0,Rev_Hist_TA!M22,0)</f>
        <v>0</v>
      </c>
      <c r="N22" s="79">
        <f>IF(N$12&gt;0,Rev_Hist_TA!N22,0)</f>
        <v>0</v>
      </c>
      <c r="O22" s="79">
        <f>IF(O$12&gt;0,Rev_Hist_TA!O22,0)</f>
        <v>0</v>
      </c>
      <c r="P22" s="79">
        <f>IF(P$12&gt;0,Rev_Hist_TA!P22,0)</f>
        <v>0</v>
      </c>
      <c r="Q22" s="79">
        <f>IF(Q$12&gt;0,Rev_Hist_TA!Q22,0)</f>
        <v>0</v>
      </c>
      <c r="R22" s="79">
        <f>IF(R$12&gt;0,Rev_Hist_TA!R22,0)</f>
        <v>0</v>
      </c>
      <c r="S22" s="79">
        <f>IF(S$12&gt;0,Rev_Hist_TA!S22,0)</f>
        <v>0</v>
      </c>
    </row>
    <row r="23" spans="3:19">
      <c r="C23" s="61" t="str">
        <f>Revenue_Category_5_Name</f>
        <v>Revenue Category 5 Name</v>
      </c>
      <c r="J23" s="79">
        <f>IF(J$12&gt;0,Rev_Hist_TA!J23,0)</f>
        <v>104</v>
      </c>
      <c r="K23" s="79">
        <f>IF(K$12&gt;0,Rev_Hist_TA!K23,0)</f>
        <v>105</v>
      </c>
      <c r="L23" s="79">
        <f>IF(L$12&gt;0,Rev_Hist_TA!L23,0)</f>
        <v>106</v>
      </c>
      <c r="M23" s="79">
        <f>IF(M$12&gt;0,Rev_Hist_TA!M23,0)</f>
        <v>0</v>
      </c>
      <c r="N23" s="79">
        <f>IF(N$12&gt;0,Rev_Hist_TA!N23,0)</f>
        <v>0</v>
      </c>
      <c r="O23" s="79">
        <f>IF(O$12&gt;0,Rev_Hist_TA!O23,0)</f>
        <v>0</v>
      </c>
      <c r="P23" s="79">
        <f>IF(P$12&gt;0,Rev_Hist_TA!P23,0)</f>
        <v>0</v>
      </c>
      <c r="Q23" s="79">
        <f>IF(Q$12&gt;0,Rev_Hist_TA!Q23,0)</f>
        <v>0</v>
      </c>
      <c r="R23" s="79">
        <f>IF(R$12&gt;0,Rev_Hist_TA!R23,0)</f>
        <v>0</v>
      </c>
      <c r="S23" s="79">
        <f>IF(S$12&gt;0,Rev_Hist_TA!S23,0)</f>
        <v>0</v>
      </c>
    </row>
    <row r="24" spans="3:19">
      <c r="C24" s="61" t="str">
        <f>Revenue_Category_6_Name</f>
        <v>Revenue Category 6 Name</v>
      </c>
      <c r="J24" s="79">
        <f>IF(J$12&gt;0,Rev_Hist_TA!J24,0)</f>
        <v>105</v>
      </c>
      <c r="K24" s="79">
        <f>IF(K$12&gt;0,Rev_Hist_TA!K24,0)</f>
        <v>106</v>
      </c>
      <c r="L24" s="79">
        <f>IF(L$12&gt;0,Rev_Hist_TA!L24,0)</f>
        <v>107</v>
      </c>
      <c r="M24" s="79">
        <f>IF(M$12&gt;0,Rev_Hist_TA!M24,0)</f>
        <v>0</v>
      </c>
      <c r="N24" s="79">
        <f>IF(N$12&gt;0,Rev_Hist_TA!N24,0)</f>
        <v>0</v>
      </c>
      <c r="O24" s="79">
        <f>IF(O$12&gt;0,Rev_Hist_TA!O24,0)</f>
        <v>0</v>
      </c>
      <c r="P24" s="79">
        <f>IF(P$12&gt;0,Rev_Hist_TA!P24,0)</f>
        <v>0</v>
      </c>
      <c r="Q24" s="79">
        <f>IF(Q$12&gt;0,Rev_Hist_TA!Q24,0)</f>
        <v>0</v>
      </c>
      <c r="R24" s="79">
        <f>IF(R$12&gt;0,Rev_Hist_TA!R24,0)</f>
        <v>0</v>
      </c>
      <c r="S24" s="79">
        <f>IF(S$12&gt;0,Rev_Hist_TA!S24,0)</f>
        <v>0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0</v>
      </c>
      <c r="N25" s="80">
        <f t="shared" si="8"/>
        <v>0</v>
      </c>
      <c r="O25" s="80">
        <f t="shared" si="8"/>
        <v>0</v>
      </c>
      <c r="P25" s="80">
        <f t="shared" si="8"/>
        <v>0</v>
      </c>
      <c r="Q25" s="80">
        <f t="shared" si="8"/>
        <v>0</v>
      </c>
      <c r="R25" s="80">
        <f t="shared" si="8"/>
        <v>0</v>
      </c>
      <c r="S25" s="80">
        <f t="shared" si="8"/>
        <v>0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mergeCells count="1">
    <mergeCell ref="B3:F3"/>
  </mergeCells>
  <conditionalFormatting sqref="I27">
    <cfRule type="cellIs" dxfId="22" priority="1" stopIfTrue="1" operator="notEqual">
      <formula>0</formula>
    </cfRule>
  </conditionalFormatting>
  <conditionalFormatting sqref="J27:S27">
    <cfRule type="cellIs" dxfId="21" priority="2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15" tooltip="Go to Next Sheet" display="HL_Sheet_Main_1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S27"/>
  <sheetViews>
    <sheetView showGridLines="0" zoomScaleNormal="100" workbookViewId="0">
      <pane xSplit="8" ySplit="16" topLeftCell="I23" activePane="bottomRight" state="frozen"/>
      <selection pane="topRight" activeCell="I1" sqref="I1"/>
      <selection pane="bottomLeft" activeCell="A17" sqref="A17"/>
      <selection pane="bottomRight" activeCell="G28" sqref="G28"/>
    </sheetView>
  </sheetViews>
  <sheetFormatPr defaultColWidth="11.83203125" defaultRowHeight="10.5" outlineLevelRow="2" outlineLevelCol="2"/>
  <cols>
    <col min="1" max="5" width="3.83203125" customWidth="1"/>
    <col min="10" max="12" width="11.83203125" hidden="1" customWidth="1" outlineLevel="2"/>
    <col min="13" max="13" width="11.83203125" collapsed="1"/>
  </cols>
  <sheetData>
    <row r="1" spans="1:19" ht="18">
      <c r="B1" s="1" t="s">
        <v>175</v>
      </c>
    </row>
    <row r="2" spans="1:19" ht="15">
      <c r="B2" s="4" t="str">
        <f>Model_Name</f>
        <v>SMA 12. Printing &amp; Viewing - Practical Exercise</v>
      </c>
    </row>
    <row r="3" spans="1:19">
      <c r="B3" s="129" t="s">
        <v>1</v>
      </c>
      <c r="C3" s="129"/>
      <c r="D3" s="129"/>
      <c r="E3" s="129"/>
      <c r="F3" s="129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74">
        <f t="shared" si="0"/>
        <v>0</v>
      </c>
      <c r="L6" s="74">
        <f t="shared" si="0"/>
        <v>0</v>
      </c>
      <c r="M6" s="74" t="str">
        <f t="shared" si="0"/>
        <v xml:space="preserve">Apr-10 </v>
      </c>
      <c r="N6" s="74" t="str">
        <f t="shared" si="0"/>
        <v xml:space="preserve">May-10 </v>
      </c>
      <c r="O6" s="74" t="str">
        <f t="shared" si="0"/>
        <v xml:space="preserve">Jun-10 </v>
      </c>
      <c r="P6" s="74" t="str">
        <f t="shared" si="0"/>
        <v xml:space="preserve">Jul-10 </v>
      </c>
      <c r="Q6" s="74" t="str">
        <f t="shared" si="0"/>
        <v xml:space="preserve">Aug-10 </v>
      </c>
      <c r="R6" s="74" t="str">
        <f t="shared" si="0"/>
        <v xml:space="preserve">Sep-10 </v>
      </c>
      <c r="S6" s="74" t="str">
        <f t="shared" si="0"/>
        <v xml:space="preserve">Oct-10 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53" t="str">
        <f t="shared" si="1"/>
        <v xml:space="preserve"> - </v>
      </c>
      <c r="L7" s="53" t="str">
        <f t="shared" si="1"/>
        <v xml:space="preserve"> -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IF(J12=0,0,IF(J12=TS_Data_Full_Pers+1,TS_Proj_Start_Date,I9+1))</f>
        <v>0</v>
      </c>
      <c r="K8" s="48">
        <f t="shared" si="2"/>
        <v>0</v>
      </c>
      <c r="L8" s="48">
        <f t="shared" si="2"/>
        <v>0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48">
        <f t="shared" si="3"/>
        <v>0</v>
      </c>
      <c r="L9" s="48">
        <f t="shared" si="3"/>
        <v>0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75">
        <f t="shared" ref="J10:S10" si="4">IF(J12=0,0,YEAR(TS_Proj_Per_1_FY_End_Date)+INT((TS_Proj_Per_1_Number+J12-TS_Data_Full_Pers-2)/TS_Pers_In_Yr))</f>
        <v>0</v>
      </c>
      <c r="K10" s="75">
        <f t="shared" si="4"/>
        <v>0</v>
      </c>
      <c r="L10" s="75">
        <f t="shared" si="4"/>
        <v>0</v>
      </c>
      <c r="M10" s="75">
        <f t="shared" si="4"/>
        <v>2010</v>
      </c>
      <c r="N10" s="75">
        <f t="shared" si="4"/>
        <v>2010</v>
      </c>
      <c r="O10" s="75">
        <f t="shared" si="4"/>
        <v>2010</v>
      </c>
      <c r="P10" s="75">
        <f t="shared" si="4"/>
        <v>2010</v>
      </c>
      <c r="Q10" s="75">
        <f t="shared" si="4"/>
        <v>2010</v>
      </c>
      <c r="R10" s="75">
        <f t="shared" si="4"/>
        <v>2010</v>
      </c>
      <c r="S10" s="75">
        <f t="shared" si="4"/>
        <v>2010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50" t="str">
        <f t="shared" si="5"/>
        <v xml:space="preserve">- </v>
      </c>
      <c r="L11" s="50" t="str">
        <f t="shared" si="5"/>
        <v xml:space="preserve">-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 t="shared" ref="J12:S12" si="6">IF(COLUMN(J12)-COLUMN($J12)+1&lt;TS_Data_Full_Pers+1,0,COLUMN(J12)-COLUMN($J12)+1)</f>
        <v>0</v>
      </c>
      <c r="K12" s="51">
        <f t="shared" si="6"/>
        <v>0</v>
      </c>
      <c r="L12" s="51">
        <f t="shared" si="6"/>
        <v>0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- </v>
      </c>
      <c r="K13" s="76" t="str">
        <f t="shared" ref="K13:S13" si="7">IF(K12=0,"- ",K10&amp;"-"&amp;K11)</f>
        <v xml:space="preserve">- </v>
      </c>
      <c r="L13" s="76" t="str">
        <f t="shared" si="7"/>
        <v xml:space="preserve">- </v>
      </c>
      <c r="M13" s="76" t="str">
        <f t="shared" si="7"/>
        <v xml:space="preserve">2010-M4 </v>
      </c>
      <c r="N13" s="76" t="str">
        <f t="shared" si="7"/>
        <v xml:space="preserve">2010-M5 </v>
      </c>
      <c r="O13" s="76" t="str">
        <f t="shared" si="7"/>
        <v xml:space="preserve">2010-M6 </v>
      </c>
      <c r="P13" s="76" t="str">
        <f t="shared" si="7"/>
        <v xml:space="preserve">2010-M7 </v>
      </c>
      <c r="Q13" s="76" t="str">
        <f t="shared" si="7"/>
        <v xml:space="preserve">2010-M8 </v>
      </c>
      <c r="R13" s="76" t="str">
        <f t="shared" si="7"/>
        <v xml:space="preserve">2010-M9 </v>
      </c>
      <c r="S13" s="76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8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IF(J$12&gt;0,Rev_Fcast_TA!J19,0)</f>
        <v>0</v>
      </c>
      <c r="K19" s="79">
        <f>IF(K$12&gt;0,Rev_Fcast_TA!K19,0)</f>
        <v>0</v>
      </c>
      <c r="L19" s="79">
        <f>IF(L$12&gt;0,Rev_Fcast_TA!L19,0)</f>
        <v>0</v>
      </c>
      <c r="M19" s="79">
        <f>IF(M$12&gt;0,Rev_Fcast_TA!M19,0)</f>
        <v>103</v>
      </c>
      <c r="N19" s="79">
        <f>IF(N$12&gt;0,Rev_Fcast_TA!N19,0)</f>
        <v>104</v>
      </c>
      <c r="O19" s="79">
        <f>IF(O$12&gt;0,Rev_Fcast_TA!O19,0)</f>
        <v>105</v>
      </c>
      <c r="P19" s="79">
        <f>IF(P$12&gt;0,Rev_Fcast_TA!P19,0)</f>
        <v>106</v>
      </c>
      <c r="Q19" s="79">
        <f>IF(Q$12&gt;0,Rev_Fcast_TA!Q19,0)</f>
        <v>107</v>
      </c>
      <c r="R19" s="79">
        <f>IF(R$12&gt;0,Rev_Fcast_TA!R19,0)</f>
        <v>108</v>
      </c>
      <c r="S19" s="79">
        <f>IF(S$12&gt;0,Rev_Fcast_TA!S19,0)</f>
        <v>109</v>
      </c>
    </row>
    <row r="20" spans="3:19">
      <c r="C20" s="61" t="str">
        <f>Revenue_Category_2_Name</f>
        <v>Revenue Category 2 Name</v>
      </c>
      <c r="J20" s="79">
        <f>IF(J$12&gt;0,Rev_Fcast_TA!J20,0)</f>
        <v>0</v>
      </c>
      <c r="K20" s="79">
        <f>IF(K$12&gt;0,Rev_Fcast_TA!K20,0)</f>
        <v>0</v>
      </c>
      <c r="L20" s="79">
        <f>IF(L$12&gt;0,Rev_Fcast_TA!L20,0)</f>
        <v>0</v>
      </c>
      <c r="M20" s="79">
        <f>IF(M$12&gt;0,Rev_Fcast_TA!M20,0)</f>
        <v>104</v>
      </c>
      <c r="N20" s="79">
        <f>IF(N$12&gt;0,Rev_Fcast_TA!N20,0)</f>
        <v>105</v>
      </c>
      <c r="O20" s="79">
        <f>IF(O$12&gt;0,Rev_Fcast_TA!O20,0)</f>
        <v>106</v>
      </c>
      <c r="P20" s="79">
        <f>IF(P$12&gt;0,Rev_Fcast_TA!P20,0)</f>
        <v>107</v>
      </c>
      <c r="Q20" s="79">
        <f>IF(Q$12&gt;0,Rev_Fcast_TA!Q20,0)</f>
        <v>108</v>
      </c>
      <c r="R20" s="79">
        <f>IF(R$12&gt;0,Rev_Fcast_TA!R20,0)</f>
        <v>109</v>
      </c>
      <c r="S20" s="79">
        <f>IF(S$12&gt;0,Rev_Fcast_TA!S20,0)</f>
        <v>110</v>
      </c>
    </row>
    <row r="21" spans="3:19">
      <c r="C21" s="61" t="str">
        <f>Revenue_Category_3_Name</f>
        <v>Revenue Category 3 Name</v>
      </c>
      <c r="J21" s="79">
        <f>IF(J$12&gt;0,Rev_Fcast_TA!J21,0)</f>
        <v>0</v>
      </c>
      <c r="K21" s="79">
        <f>IF(K$12&gt;0,Rev_Fcast_TA!K21,0)</f>
        <v>0</v>
      </c>
      <c r="L21" s="79">
        <f>IF(L$12&gt;0,Rev_Fcast_TA!L21,0)</f>
        <v>0</v>
      </c>
      <c r="M21" s="79">
        <f>IF(M$12&gt;0,Rev_Fcast_TA!M21,0)</f>
        <v>105</v>
      </c>
      <c r="N21" s="79">
        <f>IF(N$12&gt;0,Rev_Fcast_TA!N21,0)</f>
        <v>106</v>
      </c>
      <c r="O21" s="79">
        <f>IF(O$12&gt;0,Rev_Fcast_TA!O21,0)</f>
        <v>107</v>
      </c>
      <c r="P21" s="79">
        <f>IF(P$12&gt;0,Rev_Fcast_TA!P21,0)</f>
        <v>108</v>
      </c>
      <c r="Q21" s="79">
        <f>IF(Q$12&gt;0,Rev_Fcast_TA!Q21,0)</f>
        <v>109</v>
      </c>
      <c r="R21" s="79">
        <f>IF(R$12&gt;0,Rev_Fcast_TA!R21,0)</f>
        <v>110</v>
      </c>
      <c r="S21" s="79">
        <f>IF(S$12&gt;0,Rev_Fcast_TA!S21,0)</f>
        <v>111</v>
      </c>
    </row>
    <row r="22" spans="3:19">
      <c r="C22" s="61" t="str">
        <f>Revenue_Category_4_Name</f>
        <v>Revenue Category 4 Name</v>
      </c>
      <c r="J22" s="79">
        <f>IF(J$12&gt;0,Rev_Fcast_TA!J22,0)</f>
        <v>0</v>
      </c>
      <c r="K22" s="79">
        <f>IF(K$12&gt;0,Rev_Fcast_TA!K22,0)</f>
        <v>0</v>
      </c>
      <c r="L22" s="79">
        <f>IF(L$12&gt;0,Rev_Fcast_TA!L22,0)</f>
        <v>0</v>
      </c>
      <c r="M22" s="79">
        <f>IF(M$12&gt;0,Rev_Fcast_TA!M22,0)</f>
        <v>106</v>
      </c>
      <c r="N22" s="79">
        <f>IF(N$12&gt;0,Rev_Fcast_TA!N22,0)</f>
        <v>107</v>
      </c>
      <c r="O22" s="79">
        <f>IF(O$12&gt;0,Rev_Fcast_TA!O22,0)</f>
        <v>108</v>
      </c>
      <c r="P22" s="79">
        <f>IF(P$12&gt;0,Rev_Fcast_TA!P22,0)</f>
        <v>109</v>
      </c>
      <c r="Q22" s="79">
        <f>IF(Q$12&gt;0,Rev_Fcast_TA!Q22,0)</f>
        <v>110</v>
      </c>
      <c r="R22" s="79">
        <f>IF(R$12&gt;0,Rev_Fcast_TA!R22,0)</f>
        <v>111</v>
      </c>
      <c r="S22" s="79">
        <f>IF(S$12&gt;0,Rev_Fcast_TA!S22,0)</f>
        <v>112</v>
      </c>
    </row>
    <row r="23" spans="3:19">
      <c r="C23" s="61" t="str">
        <f>Revenue_Category_5_Name</f>
        <v>Revenue Category 5 Name</v>
      </c>
      <c r="J23" s="79">
        <f>IF(J$12&gt;0,Rev_Fcast_TA!J23,0)</f>
        <v>0</v>
      </c>
      <c r="K23" s="79">
        <f>IF(K$12&gt;0,Rev_Fcast_TA!K23,0)</f>
        <v>0</v>
      </c>
      <c r="L23" s="79">
        <f>IF(L$12&gt;0,Rev_Fcast_TA!L23,0)</f>
        <v>0</v>
      </c>
      <c r="M23" s="79">
        <f>IF(M$12&gt;0,Rev_Fcast_TA!M23,0)</f>
        <v>107</v>
      </c>
      <c r="N23" s="79">
        <f>IF(N$12&gt;0,Rev_Fcast_TA!N23,0)</f>
        <v>108</v>
      </c>
      <c r="O23" s="79">
        <f>IF(O$12&gt;0,Rev_Fcast_TA!O23,0)</f>
        <v>109</v>
      </c>
      <c r="P23" s="79">
        <f>IF(P$12&gt;0,Rev_Fcast_TA!P23,0)</f>
        <v>110</v>
      </c>
      <c r="Q23" s="79">
        <f>IF(Q$12&gt;0,Rev_Fcast_TA!Q23,0)</f>
        <v>111</v>
      </c>
      <c r="R23" s="79">
        <f>IF(R$12&gt;0,Rev_Fcast_TA!R23,0)</f>
        <v>112</v>
      </c>
      <c r="S23" s="79">
        <f>IF(S$12&gt;0,Rev_Fcast_TA!S23,0)</f>
        <v>113</v>
      </c>
    </row>
    <row r="24" spans="3:19">
      <c r="C24" s="61" t="str">
        <f>Revenue_Category_6_Name</f>
        <v>Revenue Category 6 Name</v>
      </c>
      <c r="J24" s="79">
        <f>IF(J$12&gt;0,Rev_Fcast_TA!J24,0)</f>
        <v>0</v>
      </c>
      <c r="K24" s="79">
        <f>IF(K$12&gt;0,Rev_Fcast_TA!K24,0)</f>
        <v>0</v>
      </c>
      <c r="L24" s="79">
        <f>IF(L$12&gt;0,Rev_Fcast_TA!L24,0)</f>
        <v>0</v>
      </c>
      <c r="M24" s="79">
        <f>IF(M$12&gt;0,Rev_Fcast_TA!M24,0)</f>
        <v>108</v>
      </c>
      <c r="N24" s="79">
        <f>IF(N$12&gt;0,Rev_Fcast_TA!N24,0)</f>
        <v>109</v>
      </c>
      <c r="O24" s="79">
        <f>IF(O$12&gt;0,Rev_Fcast_TA!O24,0)</f>
        <v>110</v>
      </c>
      <c r="P24" s="79">
        <f>IF(P$12&gt;0,Rev_Fcast_TA!P24,0)</f>
        <v>111</v>
      </c>
      <c r="Q24" s="79">
        <f>IF(Q$12&gt;0,Rev_Fcast_TA!Q24,0)</f>
        <v>112</v>
      </c>
      <c r="R24" s="79">
        <f>IF(R$12&gt;0,Rev_Fcast_TA!R24,0)</f>
        <v>113</v>
      </c>
      <c r="S24" s="79">
        <f>IF(S$12&gt;0,Rev_Fcast_TA!S24,0)</f>
        <v>114</v>
      </c>
    </row>
    <row r="25" spans="3:19">
      <c r="C25" s="78" t="str">
        <f>Rev_Fcast_TA!C25</f>
        <v>Total Revenue</v>
      </c>
      <c r="J25" s="80">
        <f>SUM(J19:J24)</f>
        <v>0</v>
      </c>
      <c r="K25" s="80">
        <f t="shared" ref="K25:S25" si="8">SUM(K19:K24)</f>
        <v>0</v>
      </c>
      <c r="L25" s="80">
        <f t="shared" si="8"/>
        <v>0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mergeCells count="1">
    <mergeCell ref="B3:F3"/>
  </mergeCells>
  <conditionalFormatting sqref="J27:S27">
    <cfRule type="cellIs" dxfId="20" priority="1" stopIfTrue="1" operator="notEqual">
      <formula>0</formula>
    </cfRule>
  </conditionalFormatting>
  <conditionalFormatting sqref="I27">
    <cfRule type="cellIs" dxfId="19" priority="2" stopIfTrue="1" operator="notEqual">
      <formula>0</formula>
    </cfRule>
  </conditionalFormatting>
  <hyperlinks>
    <hyperlink ref="B3" location="HL_Home" tooltip="Go to Table of Contents" display="HL_Home"/>
    <hyperlink ref="A4" location="$I$17" tooltip="Go to Top of Sheet" display="$I$17"/>
    <hyperlink ref="B4" location="HL_Sheet_Main_14" tooltip="Go to Previous Sheet" display="HL_Sheet_Main_14"/>
    <hyperlink ref="C4" location="HL_Sheet_Main_7" tooltip="Go to Next Sheet" display="HL_Sheet_Main_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187</vt:i4>
      </vt:variant>
    </vt:vector>
  </HeadingPairs>
  <TitlesOfParts>
    <vt:vector size="204" baseType="lpstr">
      <vt:lpstr>Cover</vt:lpstr>
      <vt:lpstr>Contents</vt:lpstr>
      <vt:lpstr>Assumptions_SC</vt:lpstr>
      <vt:lpstr>TS_BA</vt:lpstr>
      <vt:lpstr>Rev_Hist_TA</vt:lpstr>
      <vt:lpstr>Rev_Fcast_TA</vt:lpstr>
      <vt:lpstr>Outputs_SC</vt:lpstr>
      <vt:lpstr>Rev_Hist_TO</vt:lpstr>
      <vt:lpstr>Rev_Fcast_TO</vt:lpstr>
      <vt:lpstr>Revenue_TO</vt:lpstr>
      <vt:lpstr>Revenue_Dashboard_P_TO</vt:lpstr>
      <vt:lpstr>Appendices_SC</vt:lpstr>
      <vt:lpstr>Lookup_Tables_SSC</vt:lpstr>
      <vt:lpstr>TS_LU</vt:lpstr>
      <vt:lpstr>Revenue_LU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LU_Revenue_Period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Rev_Fcast_TA!Print_Area</vt:lpstr>
      <vt:lpstr>Rev_Fcast_TO!Print_Area</vt:lpstr>
      <vt:lpstr>Rev_Hist_TA!Print_Area</vt:lpstr>
      <vt:lpstr>Rev_Hist_TO!Print_Area</vt:lpstr>
      <vt:lpstr>Revenue_Dashboard_P_TO!Print_Area</vt:lpstr>
      <vt:lpstr>Revenue_LU!Print_Area</vt:lpstr>
      <vt:lpstr>Revenue_TO!Print_Area</vt:lpstr>
      <vt:lpstr>TS_BA!Print_Area</vt:lpstr>
      <vt:lpstr>TS_LU!Print_Area</vt:lpstr>
      <vt:lpstr>Checks_BO!Print_Titles</vt:lpstr>
      <vt:lpstr>Contents!Print_Titles</vt:lpstr>
      <vt:lpstr>Rev_Fcast_TA!Print_Titles</vt:lpstr>
      <vt:lpstr>Rev_Fcast_TO!Print_Titles</vt:lpstr>
      <vt:lpstr>Rev_Hist_TA!Print_Titles</vt:lpstr>
      <vt:lpstr>Rev_Hist_TO!Print_Titles</vt:lpstr>
      <vt:lpstr>Revenue_Dashboard_P_TO!Print_Titles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RA_TS_Ass_Actual_Per_Title</vt:lpstr>
      <vt:lpstr>RA_TS_Ass_Actual_Pers</vt:lpstr>
      <vt:lpstr>RA_TS_Ass_Budget_Per_Title</vt:lpstr>
      <vt:lpstr>RA_TS_Ass_Budget_Pers</vt:lpstr>
      <vt:lpstr>RA_TS_Ass_Core_Fin_YE</vt:lpstr>
      <vt:lpstr>RA_TS_Ass_Core_Main_Ass_Hdg</vt:lpstr>
      <vt:lpstr>RA_TS_Ass_Core_Main_Ass_Hdg_Spacer</vt:lpstr>
      <vt:lpstr>RA_TS_Ass_Core_Main_Ass_Spacer</vt:lpstr>
      <vt:lpstr>RA_TS_Ass_Core_Main_Hdg</vt:lpstr>
      <vt:lpstr>RA_TS_Ass_Core_Main_Hdg_Spacer1</vt:lpstr>
      <vt:lpstr>RA_TS_Ass_Core_Main_Hdg_Spacer2</vt:lpstr>
      <vt:lpstr>RA_TS_Ass_Data_Ass_Spacer</vt:lpstr>
      <vt:lpstr>RA_TS_Ass_Data_End_Date</vt:lpstr>
      <vt:lpstr>RA_TS_Ass_Data_Final_Stub</vt:lpstr>
      <vt:lpstr>RA_TS_Ass_Data_Full_Pers</vt:lpstr>
      <vt:lpstr>RA_TS_Ass_Data_Hdg</vt:lpstr>
      <vt:lpstr>RA_TS_Ass_Data_Hdg_Spacer</vt:lpstr>
      <vt:lpstr>RA_TS_Ass_Data_Pers_Ass</vt:lpstr>
      <vt:lpstr>RA_TS_Ass_Data_Proj_Ass_Spacer</vt:lpstr>
      <vt:lpstr>RA_TS_Ass_Data_Proj_Hdg</vt:lpstr>
      <vt:lpstr>RA_TS_Ass_Data_Proj_Hdg_Spacer</vt:lpstr>
      <vt:lpstr>RA_TS_Ass_Data_Term_Basis</vt:lpstr>
      <vt:lpstr>RA_TS_Ass_Data_Total_Pers</vt:lpstr>
      <vt:lpstr>RA_TS_Ass_Denom</vt:lpstr>
      <vt:lpstr>RA_TS_Ass_Denom_Label</vt:lpstr>
      <vt:lpstr>RA_TS_Ass_Fcast_Per_Title</vt:lpstr>
      <vt:lpstr>RA_TS_Ass_Hist_Fcast_Ass_Spacer</vt:lpstr>
      <vt:lpstr>RA_TS_Ass_Hist_Fcast_Hdg</vt:lpstr>
      <vt:lpstr>RA_TS_Ass_Hist_Fcast_Hdg_Spacer</vt:lpstr>
      <vt:lpstr>RA_TS_Ass_Mth_End</vt:lpstr>
      <vt:lpstr>RA_TS_Ass_Mths_In_Per</vt:lpstr>
      <vt:lpstr>RA_TS_Ass_Note_Budget_Per</vt:lpstr>
      <vt:lpstr>RA_TS_Ass_Note_Data_Proj_Timing</vt:lpstr>
      <vt:lpstr>RA_TS_Ass_Note_Denom</vt:lpstr>
      <vt:lpstr>RA_TS_Ass_Note_Fin_YE</vt:lpstr>
      <vt:lpstr>RA_TS_Ass_Note_Inactive_Cols_Treat</vt:lpstr>
      <vt:lpstr>RA_TS_Ass_Notes_Hdg</vt:lpstr>
      <vt:lpstr>RA_TS_Ass_Notes_Hdg_Spacer</vt:lpstr>
      <vt:lpstr>RA_TS_Ass_Per_1_End_Date</vt:lpstr>
      <vt:lpstr>RA_TS_Ass_Per_1_FY_End_Date</vt:lpstr>
      <vt:lpstr>RA_TS_Ass_Per_1_FY_Start_Date</vt:lpstr>
      <vt:lpstr>RA_TS_Ass_Per_1_Number</vt:lpstr>
      <vt:lpstr>RA_TS_Ass_Per_1_Start_Date</vt:lpstr>
      <vt:lpstr>RA_TS_Ass_Per_Type_Name</vt:lpstr>
      <vt:lpstr>RA_TS_Ass_Per_Type_Prefix</vt:lpstr>
      <vt:lpstr>RA_TS_Ass_Periodicity</vt:lpstr>
      <vt:lpstr>RA_TS_Ass_Pers_In_Yr</vt:lpstr>
      <vt:lpstr>RA_TS_Ass_Proj_Ass_Spacer</vt:lpstr>
      <vt:lpstr>RA_TS_Ass_Proj_Hdg</vt:lpstr>
      <vt:lpstr>RA_TS_Ass_Proj_Hdg_Spacer</vt:lpstr>
      <vt:lpstr>RA_TS_Ass_Proj_Per_1_End_Date</vt:lpstr>
      <vt:lpstr>RA_TS_Ass_Proj_Per_1_FY_End_Date</vt:lpstr>
      <vt:lpstr>RA_TS_Ass_Proj_Per_1_FY_Start_Date</vt:lpstr>
      <vt:lpstr>RA_TS_Ass_Proj_Per_1_Number</vt:lpstr>
      <vt:lpstr>RA_TS_Ass_Proj_Per_1_Start_Date</vt:lpstr>
      <vt:lpstr>RA_TS_Ass_Proj_Start_Date</vt:lpstr>
      <vt:lpstr>RA_TS_Ass_Proj_Start_Date_Ass</vt:lpstr>
      <vt:lpstr>RA_TS_Ass_Show_Hist_Fcast_Pers</vt:lpstr>
      <vt:lpstr>RA_TS_Ass_Start_Date</vt:lpstr>
      <vt:lpstr>RA_TS_Ass_Std_Pers</vt:lpstr>
      <vt:lpstr>RA_TS_Ass_Title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Revenue_Category_6_Name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2010-10-11T23:05:52Z</cp:lastPrinted>
  <dcterms:created xsi:type="dcterms:W3CDTF">2010-05-18T06:11:53Z</dcterms:created>
  <dcterms:modified xsi:type="dcterms:W3CDTF">2010-11-30T01:16:17Z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