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90" windowWidth="12930" windowHeight="6870" tabRatio="950"/>
  </bookViews>
  <sheets>
    <sheet name="Cover" sheetId="177" r:id="rId1"/>
    <sheet name="Contents" sheetId="176" r:id="rId2"/>
    <sheet name="Overview_SC" sheetId="123" r:id="rId3"/>
    <sheet name="Notes_SSC" sheetId="124" r:id="rId4"/>
    <sheet name="Linked_Workbooks_Diagram_MS" sheetId="191" r:id="rId5"/>
    <sheet name="Assumptions_SC" sheetId="132" r:id="rId6"/>
    <sheet name="TS_Ass_SSC" sheetId="183" r:id="rId7"/>
    <sheet name="TS_BA" sheetId="131" r:id="rId8"/>
    <sheet name="Fcast_Ass_SSC" sheetId="184" r:id="rId9"/>
    <sheet name="Fcast_TA" sheetId="133" r:id="rId10"/>
    <sheet name="Base_OP_SC" sheetId="137" r:id="rId11"/>
    <sheet name="Fcast_OP_SSC" sheetId="186" r:id="rId12"/>
    <sheet name="Fcast_TO" sheetId="138" r:id="rId13"/>
    <sheet name="Appendices_SC" sheetId="168" r:id="rId14"/>
    <sheet name="Model_Exports_SSC" sheetId="189" r:id="rId15"/>
    <sheet name="Model_Exports_ME_TO" sheetId="190" r:id="rId16"/>
    <sheet name="Checks_SSC" sheetId="134" r:id="rId17"/>
    <sheet name="Checks_BO" sheetId="135" r:id="rId18"/>
    <sheet name="LU_SSC" sheetId="169" r:id="rId19"/>
    <sheet name="TS_LU" sheetId="130" r:id="rId20"/>
  </sheets>
  <definedNames>
    <definedName name="Alt_Chk_1_Hdg" hidden="1">Fcast_TA!$B$16</definedName>
    <definedName name="Alt_Chk_4_Hdg" hidden="1">Fcast_TO!$B$16</definedName>
    <definedName name="Alt_Chks_Msg">Checks_BO!$I$46</definedName>
    <definedName name="Alt_Chks_Ttl_Areas">Checks_BO!$M$52</definedName>
    <definedName name="Annual">TS_LU!$D$77</definedName>
    <definedName name="BA_Alt_Chks" hidden="1">Checks_BO!$37:$52</definedName>
    <definedName name="BA_Err_Chks" hidden="1">Checks_BO!$5:$20</definedName>
    <definedName name="BA_LU" hidden="1">TS_LU!$5:$105</definedName>
    <definedName name="BA_Sens_Chks" hidden="1">Checks_BO!$21:$36</definedName>
    <definedName name="BA_TS_Ass" hidden="1">TS_BA!$5:$65</definedName>
    <definedName name="Billion">TS_LU!$D$105</definedName>
    <definedName name="Billions">TS_LU!$D$63</definedName>
    <definedName name="CA_Alt_Chks">Checks_BO!$K$51:$K$51</definedName>
    <definedName name="CA_Alt_Chks_Area_Names">Checks_BO!$D$51:$D$51</definedName>
    <definedName name="CA_Alt_Chks_Flags">Checks_BO!$M$51:$M$51</definedName>
    <definedName name="CA_Alt_Chks_Inc">Checks_BO!$L$51:$L$51</definedName>
    <definedName name="CA_Err_Chks">Checks_BO!$K$19:$K$19</definedName>
    <definedName name="CA_Err_Chks_Area_Names">Checks_BO!$D$19:$D$19</definedName>
    <definedName name="CA_Err_Chks_Flags">Checks_BO!$M$19:$M$19</definedName>
    <definedName name="CA_Err_Chks_Inc">Checks_BO!$L$19:$L$19</definedName>
    <definedName name="CA_Sens_Chks">Checks_BO!$K$35:$K$35</definedName>
    <definedName name="CA_Sens_Chks_Area_Names">Checks_BO!$D$35:$D$35</definedName>
    <definedName name="CA_Sens_Chks_Flags">Checks_BO!$M$35:$M$35</definedName>
    <definedName name="CA_Sens_Chks_Inc">Checks_BO!$L$35:$L$35</definedName>
    <definedName name="CB_Alt_Chks_Show_Msg">Checks_BO!$C$41</definedName>
    <definedName name="CB_Err_Chks_Show_Msg">Checks_BO!$C$9</definedName>
    <definedName name="CB_Sens_Chks_Show_Msg">Checks_BO!$C$25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s_Msg">Checks_BO!$I$14</definedName>
    <definedName name="Err_Chks_Ttl_Areas">Checks_BO!$M$20</definedName>
    <definedName name="Half_Yr_Name">TS_LU!$D$86</definedName>
    <definedName name="Halves_In_Yr">TS_LU!$D$94</definedName>
    <definedName name="HL_Alt_Chk">Checks_BO!$B$39</definedName>
    <definedName name="HL_Err_Chk">Checks_BO!$B$7</definedName>
    <definedName name="HL_Home">Contents!$B$1</definedName>
    <definedName name="HL_Sens_Chk">Checks_BO!$B$23</definedName>
    <definedName name="HL_Sheet_Main" hidden="1">Linked_Workbooks_Diagram_MS!$A$1</definedName>
    <definedName name="HL_Sheet_Main_10" hidden="1">TS_BA!$A$1</definedName>
    <definedName name="HL_Sheet_Main_11" hidden="1">Assumptions_SC!$A$1</definedName>
    <definedName name="HL_Sheet_Main_12" hidden="1">Fcast_TA!$A$1</definedName>
    <definedName name="HL_Sheet_Main_13" hidden="1">Checks_SSC!$A$1</definedName>
    <definedName name="HL_Sheet_Main_14" hidden="1">Checks_BO!$A$1</definedName>
    <definedName name="HL_Sheet_Main_15" hidden="1">Fcast_OP_SSC!$A$1</definedName>
    <definedName name="HL_Sheet_Main_16" hidden="1">Base_OP_SC!$A$1</definedName>
    <definedName name="HL_Sheet_Main_17" hidden="1">Fcast_TO!$A$1</definedName>
    <definedName name="HL_Sheet_Main_2" hidden="1">Overview_SC!$A$1</definedName>
    <definedName name="HL_Sheet_Main_21" hidden="1">Model_Exports_ME_TO!$A$1</definedName>
    <definedName name="HL_Sheet_Main_24" hidden="1">Contents!$A$1</definedName>
    <definedName name="HL_Sheet_Main_25" hidden="1">Cover!$A$1</definedName>
    <definedName name="HL_Sheet_Main_3" hidden="1">Notes_SSC!$A$1</definedName>
    <definedName name="HL_Sheet_Main_39" hidden="1">Appendices_SC!$A$1</definedName>
    <definedName name="HL_Sheet_Main_4" hidden="1">TS_Ass_SSC!$A$1</definedName>
    <definedName name="HL_Sheet_Main_40" hidden="1">LU_SSC!$A$1</definedName>
    <definedName name="HL_Sheet_Main_5" hidden="1">Fcast_Ass_SSC!$A$1</definedName>
    <definedName name="HL_Sheet_Main_8" hidden="1">Model_Exports_SSC!$A$1</definedName>
    <definedName name="HL_Sheet_Main_9" hidden="1">TS_LU!$A$1</definedName>
    <definedName name="HL_TOC_21" hidden="1">Fcast_TO!$B$16</definedName>
    <definedName name="HL_TOC_4" hidden="1">TS_LU!$B$7</definedName>
    <definedName name="HL_TOC_5" hidden="1">Fcast_TA!$B$16</definedName>
    <definedName name="HL_TOC_6" hidden="1">Checks_BO!$B$7</definedName>
    <definedName name="HL_TOC_7" hidden="1">Checks_BO!$B$23</definedName>
    <definedName name="HL_TOC_8" hidden="1">Checks_BO!$B$39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3">Appendices_SC!$B$1:$N$30</definedName>
    <definedName name="_xlnm.Print_Area" localSheetId="5">Assumptions_SC!$B$1:$N$30</definedName>
    <definedName name="_xlnm.Print_Area" localSheetId="10">Base_OP_SC!$B$1:$N$30</definedName>
    <definedName name="_xlnm.Print_Area" localSheetId="17">Checks_BO!$B$1:$M$52</definedName>
    <definedName name="_xlnm.Print_Area" localSheetId="16">Checks_SSC!$B$1:$N$30</definedName>
    <definedName name="_xlnm.Print_Area" localSheetId="1">Contents!$B$1:$Q$28</definedName>
    <definedName name="_xlnm.Print_Area" localSheetId="0">Cover!$B$1:$N$27</definedName>
    <definedName name="_xlnm.Print_Area" localSheetId="8">Fcast_Ass_SSC!$B$1:$N$30</definedName>
    <definedName name="_xlnm.Print_Area" localSheetId="11">Fcast_OP_SSC!$B$1:$N$30</definedName>
    <definedName name="_xlnm.Print_Area" localSheetId="9">Fcast_TA!$B$1:$Q$27</definedName>
    <definedName name="_xlnm.Print_Area" localSheetId="12">Fcast_TO!$B$1:$Q$22</definedName>
    <definedName name="_xlnm.Print_Area" localSheetId="4">Linked_Workbooks_Diagram_MS!$B$1:$BI$37</definedName>
    <definedName name="_xlnm.Print_Area" localSheetId="18">LU_SSC!$B$1:$N$30</definedName>
    <definedName name="_xlnm.Print_Area" localSheetId="15">Model_Exports_ME_TO!$B$1:$Q$22</definedName>
    <definedName name="_xlnm.Print_Area" localSheetId="14">Model_Exports_SSC!$B$1:$N$30</definedName>
    <definedName name="_xlnm.Print_Area" localSheetId="3">Notes_SSC!$B$1:$N$30</definedName>
    <definedName name="_xlnm.Print_Area" localSheetId="2">Overview_SC!$B$1:$N$30</definedName>
    <definedName name="_xlnm.Print_Area" localSheetId="6">TS_Ass_SSC!$B$1:$N$30</definedName>
    <definedName name="_xlnm.Print_Area" localSheetId="7">TS_BA!$B$1:$N$66</definedName>
    <definedName name="_xlnm.Print_Area" localSheetId="19">TS_LU!$B$1:$G$105</definedName>
    <definedName name="_xlnm.Print_Titles" localSheetId="17">Checks_BO!$1:$6</definedName>
    <definedName name="_xlnm.Print_Titles" localSheetId="1">Contents!$1:$7</definedName>
    <definedName name="_xlnm.Print_Titles" localSheetId="9">Fcast_TA!$1:$15</definedName>
    <definedName name="_xlnm.Print_Titles" localSheetId="12">Fcast_TO!$1:$15</definedName>
    <definedName name="_xlnm.Print_Titles" localSheetId="15">Model_Exports_ME_TO!$1:$15</definedName>
    <definedName name="_xlnm.Print_Titles" localSheetId="7">TS_BA!$1:$6</definedName>
    <definedName name="_xlnm.Print_Titles" localSheetId="19">TS_LU!$1:$8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Checks_BO!$I$30</definedName>
    <definedName name="Sens_Chks_Ttl_Areas">Checks_BO!$M$36</definedName>
    <definedName name="TBXBST" localSheetId="13" hidden="1">"|B|SC|B|"</definedName>
    <definedName name="TBXBST" localSheetId="5" hidden="1">"|B|SC|B|"</definedName>
    <definedName name="TBXBST" localSheetId="10" hidden="1">"|B|SC|B|"</definedName>
    <definedName name="TBXBST" localSheetId="17" hidden="1">"|B|BO|B|"</definedName>
    <definedName name="TBXBST" localSheetId="16" hidden="1">"|B|SSC|B|"</definedName>
    <definedName name="TBXBST" localSheetId="1" hidden="1">"|B|Contents|B|"</definedName>
    <definedName name="TBXBST" localSheetId="0" hidden="1">"|B|Cover|B|"</definedName>
    <definedName name="TBXBST" localSheetId="8" hidden="1">"|B|SSC|B|"</definedName>
    <definedName name="TBXBST" localSheetId="11" hidden="1">"|B|SSC|B|"</definedName>
    <definedName name="TBXBST" localSheetId="9" hidden="1">"|B|TA|B||T|All|T||N|1|N||FTSCN|10|FTSCN||TSP|10|TSP|"</definedName>
    <definedName name="TBXBST" localSheetId="12" hidden="1">"|B|TO|B||T|All|T||N|1|N||FTSCN|10|FTSCN||TSP|10|TSP|"</definedName>
    <definedName name="TBXBST" localSheetId="4" hidden="1">"|B|MS|B||P|"</definedName>
    <definedName name="TBXBST" localSheetId="18" hidden="1">"|B|SSC|B|"</definedName>
    <definedName name="TBXBST" localSheetId="15" hidden="1">"|B|TO|B||T|All|T||N|1|N||FTSCN|10|FTSCN||TSP|10|TSP|"</definedName>
    <definedName name="TBXBST" localSheetId="14" hidden="1">"|B|SSC|B|"</definedName>
    <definedName name="TBXBST" localSheetId="3" hidden="1">"|B|SSC|B|"</definedName>
    <definedName name="TBXBST" localSheetId="2" hidden="1">"|B|SC|B|"</definedName>
    <definedName name="TBXBST" localSheetId="6" hidden="1">"|B|SSC|B|"</definedName>
    <definedName name="TBXBST" localSheetId="7" hidden="1">"|B|BA|B|"</definedName>
    <definedName name="TBXBST" localSheetId="19" hidden="1">"|B|LU|B|"</definedName>
    <definedName name="Ten">TS_LU!$D$101</definedName>
    <definedName name="Thousand">TS_LU!$D$103</definedName>
    <definedName name="Thousands">TS_LU!$D$65</definedName>
    <definedName name="TOC_Hdg_21" hidden="1">Fcast_TO!$B$16</definedName>
    <definedName name="TOC_Hdg_4" hidden="1">TS_LU!$B$7</definedName>
    <definedName name="TOC_Hdg_5" hidden="1">Fcast_TA!$B$16</definedName>
    <definedName name="TOC_Hdg_6" hidden="1">Checks_BO!$B$7</definedName>
    <definedName name="TOC_Hdg_7" hidden="1">Checks_BO!$B$23</definedName>
    <definedName name="TOC_Hdg_8" hidden="1">Checks_BO!$B$39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H28" i="176"/>
  <c r="F27"/>
  <c r="I26"/>
  <c r="I25"/>
  <c r="I24"/>
  <c r="H23"/>
  <c r="F22"/>
  <c r="H21"/>
  <c r="F20"/>
  <c r="D19"/>
  <c r="H18"/>
  <c r="F17"/>
  <c r="D16"/>
  <c r="H15"/>
  <c r="F14"/>
  <c r="H13"/>
  <c r="F12"/>
  <c r="D11"/>
  <c r="H10"/>
  <c r="F9"/>
  <c r="D8"/>
  <c r="B16" i="138"/>
  <c r="B16" i="133"/>
  <c r="B16" i="190"/>
  <c r="Q12"/>
  <c r="P12"/>
  <c r="O12"/>
  <c r="N12"/>
  <c r="M12"/>
  <c r="L12"/>
  <c r="K12"/>
  <c r="J12"/>
  <c r="J8" s="1"/>
  <c r="D25" i="133" l="1"/>
  <c r="C22" i="138" l="1"/>
  <c r="C22" i="190" l="1"/>
  <c r="C21" i="138" l="1"/>
  <c r="C20"/>
  <c r="C20" i="190" s="1"/>
  <c r="C19" i="138"/>
  <c r="C19" i="190" s="1"/>
  <c r="C18" i="138"/>
  <c r="J12" i="131"/>
  <c r="Q12" i="138"/>
  <c r="P12"/>
  <c r="O12"/>
  <c r="N12"/>
  <c r="M12"/>
  <c r="L12"/>
  <c r="K12"/>
  <c r="J12"/>
  <c r="D45" i="135"/>
  <c r="D29"/>
  <c r="D13"/>
  <c r="Q12" i="133"/>
  <c r="P12"/>
  <c r="O12"/>
  <c r="N12"/>
  <c r="M12"/>
  <c r="L12"/>
  <c r="K12"/>
  <c r="J12"/>
  <c r="J27" i="131"/>
  <c r="J18"/>
  <c r="D13" i="130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C21" i="190" l="1"/>
  <c r="C18"/>
  <c r="J22" i="138"/>
  <c r="J20"/>
  <c r="K20" s="1"/>
  <c r="J19"/>
  <c r="J21"/>
  <c r="J18"/>
  <c r="J21" i="131"/>
  <c r="J8" i="138"/>
  <c r="J8" i="133"/>
  <c r="J16" i="131"/>
  <c r="J20"/>
  <c r="J17"/>
  <c r="J19" i="190" l="1"/>
  <c r="J18"/>
  <c r="Q11"/>
  <c r="O11"/>
  <c r="M11"/>
  <c r="Q6"/>
  <c r="M6"/>
  <c r="J11"/>
  <c r="J6"/>
  <c r="B6"/>
  <c r="P11"/>
  <c r="N11"/>
  <c r="L11"/>
  <c r="P6"/>
  <c r="N6"/>
  <c r="L6"/>
  <c r="K11"/>
  <c r="O6"/>
  <c r="K6"/>
  <c r="J22" i="131"/>
  <c r="J22" i="190"/>
  <c r="J21"/>
  <c r="K20"/>
  <c r="J20"/>
  <c r="L20" i="138"/>
  <c r="K22"/>
  <c r="K21"/>
  <c r="K19"/>
  <c r="K18"/>
  <c r="B6"/>
  <c r="B6" i="133"/>
  <c r="J19" i="131"/>
  <c r="J23" s="1"/>
  <c r="P10" i="190" s="1"/>
  <c r="K22" l="1"/>
  <c r="K19"/>
  <c r="K18"/>
  <c r="P13"/>
  <c r="P7"/>
  <c r="J10"/>
  <c r="M10"/>
  <c r="Q10"/>
  <c r="Q9"/>
  <c r="P9"/>
  <c r="L9"/>
  <c r="M9"/>
  <c r="K9"/>
  <c r="N9"/>
  <c r="O9"/>
  <c r="L10"/>
  <c r="K10"/>
  <c r="O10"/>
  <c r="N10"/>
  <c r="L20"/>
  <c r="K21"/>
  <c r="M20" i="138"/>
  <c r="L22"/>
  <c r="L21"/>
  <c r="L19"/>
  <c r="L18"/>
  <c r="J53" i="131"/>
  <c r="J55" s="1"/>
  <c r="J54" s="1"/>
  <c r="J56" s="1"/>
  <c r="J58" s="1"/>
  <c r="L11" i="138"/>
  <c r="N11" i="133"/>
  <c r="O11" i="138"/>
  <c r="K11" i="133"/>
  <c r="M11"/>
  <c r="L11"/>
  <c r="M11" i="138"/>
  <c r="Q11" i="133"/>
  <c r="P11" i="138"/>
  <c r="K11"/>
  <c r="J11"/>
  <c r="N11"/>
  <c r="P11" i="133"/>
  <c r="J11"/>
  <c r="Q11" i="138"/>
  <c r="O11" i="133"/>
  <c r="J25" i="131"/>
  <c r="J9" i="133" s="1"/>
  <c r="J24" i="131"/>
  <c r="P10" i="133"/>
  <c r="N10"/>
  <c r="N7" s="1"/>
  <c r="J10"/>
  <c r="J7" s="1"/>
  <c r="Q10"/>
  <c r="Q7" s="1"/>
  <c r="M10" i="138"/>
  <c r="M7" s="1"/>
  <c r="J46" i="131"/>
  <c r="J47" s="1"/>
  <c r="J48" s="1"/>
  <c r="L10" i="133"/>
  <c r="L7" s="1"/>
  <c r="N10" i="138"/>
  <c r="N7" s="1"/>
  <c r="M10" i="133"/>
  <c r="M7" s="1"/>
  <c r="J10" i="138"/>
  <c r="J7" s="1"/>
  <c r="Q10"/>
  <c r="Q7" s="1"/>
  <c r="M36" i="135"/>
  <c r="I30" s="1"/>
  <c r="P7" i="133"/>
  <c r="N9" i="138"/>
  <c r="Q9" i="133"/>
  <c r="P9" i="138"/>
  <c r="N9" i="133"/>
  <c r="M9"/>
  <c r="O9"/>
  <c r="K9" i="138"/>
  <c r="O9"/>
  <c r="L9" i="133"/>
  <c r="P9"/>
  <c r="K9"/>
  <c r="L9" i="138"/>
  <c r="M9"/>
  <c r="Q9"/>
  <c r="J9"/>
  <c r="B7"/>
  <c r="L10"/>
  <c r="P10"/>
  <c r="K10" i="133"/>
  <c r="O10"/>
  <c r="K10" i="138"/>
  <c r="O10"/>
  <c r="J57" i="131"/>
  <c r="B7" i="133" l="1"/>
  <c r="L22" i="190"/>
  <c r="L19"/>
  <c r="L18"/>
  <c r="N13"/>
  <c r="N7"/>
  <c r="K13"/>
  <c r="K7"/>
  <c r="P8"/>
  <c r="L8"/>
  <c r="M8"/>
  <c r="M13"/>
  <c r="M7"/>
  <c r="J9"/>
  <c r="B7"/>
  <c r="O13"/>
  <c r="O7"/>
  <c r="L13"/>
  <c r="L7"/>
  <c r="O8"/>
  <c r="N8"/>
  <c r="Q8"/>
  <c r="Q13"/>
  <c r="Q7"/>
  <c r="J7"/>
  <c r="J13"/>
  <c r="Q13" i="133"/>
  <c r="L21" i="190"/>
  <c r="M20"/>
  <c r="Q13" i="138"/>
  <c r="M13"/>
  <c r="N13"/>
  <c r="M13" i="133"/>
  <c r="P13"/>
  <c r="L13"/>
  <c r="N13"/>
  <c r="N20" i="138"/>
  <c r="M22"/>
  <c r="M21"/>
  <c r="J13" i="133"/>
  <c r="M19" i="138"/>
  <c r="M18"/>
  <c r="J13"/>
  <c r="K8"/>
  <c r="J6"/>
  <c r="K8" i="133"/>
  <c r="J6"/>
  <c r="N8" i="138"/>
  <c r="M6"/>
  <c r="L8" i="133"/>
  <c r="K6"/>
  <c r="M8"/>
  <c r="L6"/>
  <c r="P8" i="138"/>
  <c r="O6"/>
  <c r="N8" i="133"/>
  <c r="M6"/>
  <c r="Q8" i="138"/>
  <c r="P6"/>
  <c r="O8"/>
  <c r="N6"/>
  <c r="Q6"/>
  <c r="M8"/>
  <c r="L6"/>
  <c r="Q8" i="133"/>
  <c r="P6"/>
  <c r="L8" i="138"/>
  <c r="K6"/>
  <c r="P8" i="133"/>
  <c r="O6"/>
  <c r="O8"/>
  <c r="N6"/>
  <c r="Q6"/>
  <c r="I29" i="135"/>
  <c r="K13" i="138"/>
  <c r="K7"/>
  <c r="O7" i="133"/>
  <c r="O13"/>
  <c r="P7" i="138"/>
  <c r="P13"/>
  <c r="O13"/>
  <c r="O7"/>
  <c r="K7" i="133"/>
  <c r="K13"/>
  <c r="L7" i="138"/>
  <c r="L13"/>
  <c r="J49" i="131"/>
  <c r="M22" i="190" l="1"/>
  <c r="M19"/>
  <c r="M18"/>
  <c r="K8"/>
  <c r="M21"/>
  <c r="N20"/>
  <c r="O20" i="138"/>
  <c r="N22"/>
  <c r="N21"/>
  <c r="N19"/>
  <c r="N18"/>
  <c r="N22" i="190" l="1"/>
  <c r="N19"/>
  <c r="N18"/>
  <c r="N21"/>
  <c r="O20"/>
  <c r="P20" i="138"/>
  <c r="O22"/>
  <c r="O21"/>
  <c r="O19"/>
  <c r="O18"/>
  <c r="O22" i="190" l="1"/>
  <c r="O19"/>
  <c r="O18"/>
  <c r="O21"/>
  <c r="P20"/>
  <c r="Q20" i="138"/>
  <c r="Q20" i="190" s="1"/>
  <c r="P22" i="138"/>
  <c r="P21"/>
  <c r="P19"/>
  <c r="P18"/>
  <c r="P22" i="190" l="1"/>
  <c r="P19"/>
  <c r="P18"/>
  <c r="P21"/>
  <c r="Q22" i="138"/>
  <c r="Q21"/>
  <c r="Q19"/>
  <c r="Q18"/>
  <c r="Q19" i="190" l="1"/>
  <c r="Q18"/>
  <c r="Q21"/>
  <c r="Q22"/>
  <c r="M52" i="135" l="1"/>
  <c r="I46" l="1"/>
  <c r="I45"/>
  <c r="M20" l="1"/>
  <c r="I13" l="1"/>
  <c r="I14"/>
  <c r="C10" i="177" s="1"/>
  <c r="B2" i="190" l="1"/>
  <c r="B2" i="176"/>
  <c r="C11" i="184"/>
  <c r="B2" i="130"/>
  <c r="C11" i="169"/>
  <c r="B2" i="135"/>
  <c r="B2" i="138"/>
  <c r="B2" i="131"/>
  <c r="B2" i="191"/>
  <c r="C11" i="168"/>
  <c r="C11" i="186"/>
  <c r="B2" i="133"/>
  <c r="C11" i="134"/>
  <c r="C11" i="183"/>
  <c r="C11" i="124"/>
  <c r="C11" i="123"/>
  <c r="C11" i="137"/>
  <c r="C11" i="189"/>
  <c r="C11" i="132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sharedStrings.xml><?xml version="1.0" encoding="utf-8"?>
<sst xmlns="http://schemas.openxmlformats.org/spreadsheetml/2006/main" count="369" uniqueCount="211">
  <si>
    <t>Go to Table of Contents</t>
  </si>
  <si>
    <t>Table of Contents</t>
  </si>
  <si>
    <t>Go to Cover Sheet</t>
  </si>
  <si>
    <t>é</t>
  </si>
  <si>
    <t>Section &amp; Sheet Titles</t>
  </si>
  <si>
    <t>ç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</si>
  <si>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</si>
  <si>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</si>
  <si>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</si>
  <si>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</si>
  <si>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</si>
  <si>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</si>
  <si>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</si>
  <si>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</si>
  <si>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</si>
  <si>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</si>
  <si>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</si>
  <si>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</si>
  <si>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</si>
  <si>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</t>
  </si>
  <si>
    <t>Half Year</t>
  </si>
  <si>
    <t>Annual</t>
  </si>
  <si>
    <t>Semi-Annual</t>
  </si>
  <si>
    <t>Quarterly</t>
  </si>
  <si>
    <t>Qtrly</t>
  </si>
  <si>
    <t>Monthly</t>
  </si>
  <si>
    <t>Mthly</t>
  </si>
  <si>
    <t>Year</t>
  </si>
  <si>
    <t>Yr_Name</t>
  </si>
  <si>
    <t>Half_Yr_Name</t>
  </si>
  <si>
    <t>Qtr_Name</t>
  </si>
  <si>
    <t>Mth_Name</t>
  </si>
  <si>
    <t>LU_Pers_In_Yr</t>
  </si>
  <si>
    <t>Yrs_In_Yr</t>
  </si>
  <si>
    <t>Halves_In_Yr</t>
  </si>
  <si>
    <t>Qtrs_In_Yr</t>
  </si>
  <si>
    <t>Mths_In_Yr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</si>
  <si>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</si>
  <si>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</si>
  <si>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</si>
  <si>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</si>
  <si>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</si>
  <si>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</si>
  <si>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</si>
  <si>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</si>
  <si>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</si>
  <si>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</si>
  <si>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Ten</t>
  </si>
  <si>
    <t>Hundred</t>
  </si>
  <si>
    <t>Thousand</t>
  </si>
  <si>
    <t>Million</t>
  </si>
  <si>
    <t>Billion</t>
  </si>
  <si>
    <t>è</t>
  </si>
  <si>
    <t>First Period End Date</t>
  </si>
  <si>
    <t>Primary</t>
  </si>
  <si>
    <t>Appendices</t>
  </si>
  <si>
    <t>Checks</t>
  </si>
  <si>
    <t>Lookup Tables</t>
  </si>
  <si>
    <t>Section 1.</t>
  </si>
  <si>
    <t>Sub-Section 1.1.</t>
  </si>
  <si>
    <t>1.1.</t>
  </si>
  <si>
    <t>a.</t>
  </si>
  <si>
    <t>Section 2.</t>
  </si>
  <si>
    <t>Section 3.</t>
  </si>
  <si>
    <t>Section 4.</t>
  </si>
  <si>
    <t>-</t>
  </si>
  <si>
    <t>Notes</t>
  </si>
  <si>
    <t>Contains general notes about the purpose and use of this model.</t>
  </si>
  <si>
    <t>x</t>
  </si>
  <si>
    <t>h</t>
  </si>
  <si>
    <t>O</t>
  </si>
  <si>
    <t>Financial Year</t>
  </si>
  <si>
    <t>Financial Year Period</t>
  </si>
  <si>
    <t>Period Start Date (From Start of Day...)</t>
  </si>
  <si>
    <t>Period End Date (Until End of Day...)</t>
  </si>
  <si>
    <t>Counter</t>
  </si>
  <si>
    <t>Revenue</t>
  </si>
  <si>
    <t>Error Checks</t>
  </si>
  <si>
    <t>Errors Detected - Summary</t>
  </si>
  <si>
    <t>Check</t>
  </si>
  <si>
    <t>Include?</t>
  </si>
  <si>
    <t>Error Message (Empty if None):</t>
  </si>
  <si>
    <t>Sensitivity Checks</t>
  </si>
  <si>
    <t>Sensitivities Detected - Summary</t>
  </si>
  <si>
    <t>Sensitivity Message (Empty if None):</t>
  </si>
  <si>
    <t>Alert Checks</t>
  </si>
  <si>
    <t>Alerts Detected - Summary</t>
  </si>
  <si>
    <t>Alert Message (Empty if None):</t>
  </si>
  <si>
    <t>Operating Expenditure</t>
  </si>
  <si>
    <t>Contains notes explaining the purpose and use of this model and where more help can be obtained.</t>
  </si>
  <si>
    <t>Contains diagrams summarising designated components of the model.</t>
  </si>
  <si>
    <t>Primary Developer:  BPM</t>
  </si>
  <si>
    <t>Overview</t>
  </si>
  <si>
    <t>Also contains keys explaining the Formats &amp; Styles, Sheet Naming &amp; Range Naming principles used in this model.</t>
  </si>
  <si>
    <t>Also contains contact details for BPM.</t>
  </si>
  <si>
    <t>Time Series Assumptions</t>
  </si>
  <si>
    <t>Names</t>
  </si>
  <si>
    <t>Time Series Lookup Tables</t>
  </si>
  <si>
    <t>Month Days</t>
  </si>
  <si>
    <t>LU_Mth_Days</t>
  </si>
  <si>
    <t>Month Names</t>
  </si>
  <si>
    <t>LU_Mth_Names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</si>
  <si>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</si>
  <si>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</si>
  <si>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</si>
  <si>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</si>
  <si>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</si>
  <si>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</si>
  <si>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Semi_Annual</t>
  </si>
  <si>
    <t>Period Type Names</t>
  </si>
  <si>
    <t>LU_Period_Type_Names</t>
  </si>
  <si>
    <t>Periods In Year</t>
  </si>
  <si>
    <t>Conversion Factors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</si>
  <si>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</si>
  <si>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</si>
  <si>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</si>
  <si>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</si>
  <si>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</si>
  <si>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</si>
  <si>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</si>
  <si>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</si>
  <si>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</si>
  <si>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</si>
  <si>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</si>
  <si>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</si>
  <si>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</si>
  <si>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</si>
  <si>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</si>
  <si>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</si>
  <si>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</si>
  <si>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</si>
  <si>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</si>
  <si>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</si>
  <si>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</si>
  <si>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</si>
  <si>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</si>
  <si>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</si>
  <si>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</si>
  <si>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</si>
  <si>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</si>
  <si>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</si>
  <si>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</si>
  <si>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</si>
  <si>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</si>
  <si>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</si>
  <si>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</si>
  <si>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</si>
  <si>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</si>
  <si>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(A)</t>
  </si>
  <si>
    <t>(B)</t>
  </si>
  <si>
    <t>(F)</t>
  </si>
  <si>
    <t>Contains base case assumptions used to generate the base case outputs.</t>
  </si>
  <si>
    <t>Period Key</t>
  </si>
  <si>
    <t>Flag</t>
  </si>
  <si>
    <t>Total Errors:</t>
  </si>
  <si>
    <t>Total Sensitivities:</t>
  </si>
  <si>
    <t>Total Alerts:</t>
  </si>
  <si>
    <t xml:space="preserve">Base Amount </t>
  </si>
  <si>
    <t>Contains model lookup tables.</t>
  </si>
  <si>
    <t>Assumptions</t>
  </si>
  <si>
    <t>Outputs</t>
  </si>
  <si>
    <t>Operational - Outputs</t>
  </si>
  <si>
    <t>Operational - Assumptions</t>
  </si>
  <si>
    <t>Best Practice Modelling</t>
  </si>
  <si>
    <t>Cover Notes</t>
  </si>
  <si>
    <t>Section Cover Notes</t>
  </si>
  <si>
    <t>Sub-Section Cover Notes</t>
  </si>
  <si>
    <t>Cost of Goods Sold</t>
  </si>
  <si>
    <t xml:space="preserve"> Periodic Growth Rate (%)</t>
  </si>
  <si>
    <t>Revenue and expense assumptions are entered as positive numbers.</t>
  </si>
  <si>
    <t>Capital Expenditure - Assets</t>
  </si>
  <si>
    <t>Capital Expenditure - Intangibles</t>
  </si>
  <si>
    <t>Sub-Section Cover Notes:</t>
  </si>
  <si>
    <t>Contains assumptions used to drive the time series analysis within the model.</t>
  </si>
  <si>
    <t>Forecast Assumptions</t>
  </si>
  <si>
    <t>Forecast Outputs</t>
  </si>
  <si>
    <t>Sub-Section 2.1.</t>
  </si>
  <si>
    <t>2.1.</t>
  </si>
  <si>
    <t>Sub-Section 2.2.</t>
  </si>
  <si>
    <t>2.2.</t>
  </si>
  <si>
    <t>Sub-Section 3.1.</t>
  </si>
  <si>
    <t>3.1.</t>
  </si>
  <si>
    <t>Sub-Section 4.1.</t>
  </si>
  <si>
    <t>4.1.</t>
  </si>
  <si>
    <t>Sub-Section 4.2.</t>
  </si>
  <si>
    <t>4.2.</t>
  </si>
  <si>
    <t>Use the bpmToolbox "Update Time Series Columns" tool to hide inactive data and projections time series periods.</t>
  </si>
  <si>
    <t>Contains checks and lookup tables.</t>
  </si>
  <si>
    <t>Contains error, sensitivity and alert checks.</t>
  </si>
  <si>
    <t>Model Exports</t>
  </si>
  <si>
    <t>Contains data exported to external workbooks.</t>
  </si>
  <si>
    <t>Sub-Section 4.3.</t>
  </si>
  <si>
    <t>4.3.</t>
  </si>
  <si>
    <t>Linked Workbooks Diagram</t>
  </si>
  <si>
    <t>Description</t>
  </si>
  <si>
    <t>●</t>
  </si>
  <si>
    <t>Financial model.</t>
  </si>
  <si>
    <t>Details</t>
  </si>
  <si>
    <t>Operational model.</t>
  </si>
  <si>
    <t>Operational</t>
  </si>
  <si>
    <t>Practical training exercise designed to demonstrate the best practice linking of multiple workbooks.</t>
  </si>
  <si>
    <t>Model Exports (To BPM-SMA 13-Practical Exercise 1)</t>
  </si>
  <si>
    <t>BPM-SMA 13-Practical Exercise 1</t>
  </si>
  <si>
    <t>BPM-SMA 13-Practical Exercise 2</t>
  </si>
  <si>
    <t>This workbook exports data to the workbook 'BPM-SMA 13-Practical Exercise 1'.</t>
  </si>
  <si>
    <t>Contains operational assumptions.</t>
  </si>
  <si>
    <t>Contains working capital, assets, capital structure, taxation and other financial financial statement items assumptions.</t>
  </si>
  <si>
    <t>Contains forecast operational assumptions.</t>
  </si>
  <si>
    <t>Contains model outputs.</t>
  </si>
  <si>
    <t>Contains forecast operational outputs.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</si>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</sst>
</file>

<file path=xl/styles.xml><?xml version="1.0" encoding="utf-8"?>
<styleSheet xmlns="http://schemas.openxmlformats.org/spreadsheetml/2006/main">
  <numFmts count="14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#,##0.0_);\(#,##0.0\);_(&quot;-&quot;_)"/>
    <numFmt numFmtId="169" formatCode="_(#,##0.0%_);\(#,##0.0%\);_(&quot;-&quot;_)"/>
    <numFmt numFmtId="170" formatCode="_(#,##0.0\x_);\(#,##0.0\x\);_(&quot;-&quot;_)"/>
    <numFmt numFmtId="171" formatCode="_(&quot;$&quot;#,##0.0_);\(&quot;$&quot;#,##0.0\);_(&quot;-&quot;_)"/>
    <numFmt numFmtId="172" formatCode="_(#,##0_);\(#,##0\);_(&quot;-&quot;_)"/>
    <numFmt numFmtId="173" formatCode="#,##0."/>
    <numFmt numFmtId="174" formatCode="_(#,##0_);\(#,##0\);_(#,##0_)"/>
    <numFmt numFmtId="175" formatCode="_(###0_);\(###0\);_(&quot;-&quot;_)"/>
    <numFmt numFmtId="176" formatCode="_)d\-mmm\-yy_);_)d\-mmm\-yy_);_)&quot;-&quot;_)"/>
    <numFmt numFmtId="177" formatCode="_(#,##0._);\(#,##0\);_(&quot;-&quot;_)"/>
  </numFmts>
  <fonts count="69">
    <font>
      <sz val="8"/>
      <name val="Tahoma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indexed="56"/>
      <name val="Wingdings"/>
      <charset val="2"/>
    </font>
    <font>
      <u/>
      <sz val="8"/>
      <color indexed="12"/>
      <name val="Arial"/>
      <family val="2"/>
    </font>
    <font>
      <sz val="8"/>
      <name val="Tahoma"/>
      <family val="2"/>
    </font>
    <font>
      <u/>
      <sz val="8"/>
      <color indexed="36"/>
      <name val="Arial"/>
      <family val="2"/>
    </font>
    <font>
      <b/>
      <u/>
      <sz val="8"/>
      <color indexed="56"/>
      <name val="Tahoma"/>
      <family val="2"/>
    </font>
    <font>
      <sz val="8"/>
      <color indexed="56"/>
      <name val="Tahoma"/>
      <family val="2"/>
    </font>
    <font>
      <b/>
      <sz val="18"/>
      <color theme="3"/>
      <name val="Tahoma"/>
      <family val="2"/>
      <scheme val="major"/>
    </font>
    <font>
      <sz val="8"/>
      <color rgb="FF006100"/>
      <name val="Tahoma"/>
      <family val="2"/>
    </font>
    <font>
      <sz val="8"/>
      <color rgb="FF9C0006"/>
      <name val="Tahoma"/>
      <family val="2"/>
    </font>
    <font>
      <sz val="8"/>
      <color rgb="FF9C6500"/>
      <name val="Tahoma"/>
      <family val="2"/>
    </font>
    <font>
      <sz val="8"/>
      <color rgb="FF3F3F76"/>
      <name val="Tahoma"/>
      <family val="2"/>
    </font>
    <font>
      <b/>
      <sz val="8"/>
      <color rgb="FF3F3F3F"/>
      <name val="Tahoma"/>
      <family val="2"/>
    </font>
    <font>
      <b/>
      <sz val="8"/>
      <color rgb="FFFA7D00"/>
      <name val="Tahoma"/>
      <family val="2"/>
    </font>
    <font>
      <sz val="8"/>
      <color rgb="FFFA7D00"/>
      <name val="Tahoma"/>
      <family val="2"/>
    </font>
    <font>
      <b/>
      <sz val="8"/>
      <color theme="0"/>
      <name val="Tahoma"/>
      <family val="2"/>
    </font>
    <font>
      <sz val="8"/>
      <color rgb="FFFF0000"/>
      <name val="Tahoma"/>
      <family val="2"/>
    </font>
    <font>
      <sz val="8"/>
      <name val="Arial"/>
      <family val="2"/>
    </font>
    <font>
      <i/>
      <sz val="8"/>
      <color rgb="FF7F7F7F"/>
      <name val="Tahoma"/>
      <family val="2"/>
    </font>
    <font>
      <b/>
      <sz val="8"/>
      <color theme="1"/>
      <name val="Tahoma"/>
      <family val="2"/>
    </font>
    <font>
      <sz val="8"/>
      <color theme="0"/>
      <name val="Tahoma"/>
      <family val="2"/>
    </font>
    <font>
      <sz val="8"/>
      <color theme="1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  <scheme val="minor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8"/>
      <color indexed="59"/>
      <name val="Tahoma"/>
      <family val="2"/>
      <scheme val="major"/>
    </font>
    <font>
      <sz val="8"/>
      <color indexed="60"/>
      <name val="Tahoma"/>
      <family val="2"/>
      <scheme val="minor"/>
    </font>
    <font>
      <b/>
      <sz val="8"/>
      <color indexed="60"/>
      <name val="Tahoma"/>
      <family val="2"/>
      <scheme val="minor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sz val="9"/>
      <color indexed="81"/>
      <name val="Tahoma"/>
      <family val="2"/>
    </font>
    <font>
      <b/>
      <sz val="8"/>
      <color theme="2"/>
      <name val="Tahoma"/>
      <family val="2"/>
    </font>
    <font>
      <b/>
      <sz val="8"/>
      <color theme="3"/>
      <name val="Tahoma"/>
      <family val="2"/>
    </font>
    <font>
      <sz val="8"/>
      <color theme="3"/>
      <name val="Tahoma"/>
      <family val="2"/>
    </font>
    <font>
      <sz val="8"/>
      <color theme="5"/>
      <name val="Tahoma"/>
      <family val="2"/>
    </font>
    <font>
      <b/>
      <sz val="8"/>
      <color theme="5"/>
      <name val="Tahoma"/>
      <family val="2"/>
    </font>
    <font>
      <u/>
      <sz val="8"/>
      <color indexed="6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 style="thin">
        <color indexed="18"/>
      </left>
      <right style="thin">
        <color indexed="64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/>
      <bottom style="medium">
        <color indexed="18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</borders>
  <cellStyleXfs count="105">
    <xf numFmtId="0" fontId="0" fillId="0" borderId="0" applyFill="0" applyBorder="0">
      <alignment vertical="center"/>
    </xf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1" fillId="0" borderId="0" applyFill="0" applyBorder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21" fillId="9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0" fontId="28" fillId="0" borderId="0" applyFill="0" applyBorder="0">
      <alignment vertical="center"/>
    </xf>
    <xf numFmtId="0" fontId="30" fillId="0" borderId="0" applyFill="0" applyBorder="0">
      <alignment vertical="center"/>
    </xf>
    <xf numFmtId="0" fontId="32" fillId="0" borderId="0" applyFill="0" applyBorder="0">
      <alignment vertical="center"/>
    </xf>
    <xf numFmtId="0" fontId="34" fillId="0" borderId="0" applyFill="0" applyBorder="0">
      <alignment vertical="center"/>
    </xf>
    <xf numFmtId="0" fontId="36" fillId="0" borderId="0" applyFill="0" applyBorder="0">
      <alignment vertical="center"/>
    </xf>
    <xf numFmtId="0" fontId="37" fillId="0" borderId="0" applyFill="0" applyBorder="0">
      <alignment vertical="center"/>
    </xf>
    <xf numFmtId="0" fontId="38" fillId="0" borderId="0" applyFill="0" applyBorder="0">
      <alignment vertical="center"/>
    </xf>
    <xf numFmtId="0" fontId="38" fillId="0" borderId="0" applyFill="0" applyBorder="0">
      <alignment vertical="center"/>
      <protection locked="0"/>
    </xf>
    <xf numFmtId="0" fontId="39" fillId="0" borderId="4">
      <alignment vertical="center"/>
      <protection locked="0"/>
    </xf>
    <xf numFmtId="175" fontId="39" fillId="0" borderId="4">
      <alignment vertical="center"/>
      <protection locked="0"/>
    </xf>
    <xf numFmtId="176" fontId="39" fillId="0" borderId="4">
      <alignment vertical="center"/>
      <protection locked="0"/>
    </xf>
    <xf numFmtId="168" fontId="39" fillId="0" borderId="4">
      <alignment vertical="center"/>
      <protection locked="0"/>
    </xf>
    <xf numFmtId="169" fontId="39" fillId="0" borderId="4">
      <alignment vertical="center"/>
      <protection locked="0"/>
    </xf>
    <xf numFmtId="170" fontId="39" fillId="0" borderId="4">
      <alignment vertical="center"/>
      <protection locked="0"/>
    </xf>
    <xf numFmtId="171" fontId="39" fillId="0" borderId="4">
      <alignment vertical="center"/>
      <protection locked="0"/>
    </xf>
    <xf numFmtId="0" fontId="7" fillId="0" borderId="0" applyNumberFormat="0" applyFont="0" applyFill="0" applyBorder="0">
      <alignment horizontal="center" vertical="center"/>
      <protection locked="0"/>
    </xf>
    <xf numFmtId="175" fontId="39" fillId="0" borderId="0" applyFill="0" applyBorder="0">
      <alignment vertical="center"/>
    </xf>
    <xf numFmtId="176" fontId="39" fillId="0" borderId="0" applyFill="0" applyBorder="0">
      <alignment vertical="center"/>
    </xf>
    <xf numFmtId="168" fontId="39" fillId="0" borderId="0" applyFill="0" applyBorder="0">
      <alignment vertical="center"/>
    </xf>
    <xf numFmtId="169" fontId="39" fillId="0" borderId="0" applyFill="0" applyBorder="0">
      <alignment vertical="center"/>
    </xf>
    <xf numFmtId="170" fontId="39" fillId="0" borderId="0" applyFill="0" applyBorder="0">
      <alignment vertical="center"/>
    </xf>
    <xf numFmtId="171" fontId="39" fillId="0" borderId="0" applyFill="0" applyBorder="0">
      <alignment vertical="center"/>
    </xf>
    <xf numFmtId="0" fontId="40" fillId="0" borderId="0" applyFill="0" applyBorder="0">
      <alignment vertical="center"/>
    </xf>
    <xf numFmtId="0" fontId="40" fillId="0" borderId="1" applyFill="0">
      <alignment horizontal="center" vertical="center"/>
    </xf>
    <xf numFmtId="174" fontId="39" fillId="0" borderId="1" applyFill="0">
      <alignment horizontal="center" vertical="center"/>
    </xf>
    <xf numFmtId="0" fontId="39" fillId="0" borderId="1" applyFill="0">
      <alignment horizontal="center" vertical="center"/>
    </xf>
    <xf numFmtId="0" fontId="41" fillId="0" borderId="0" applyFill="0" applyBorder="0">
      <alignment vertical="center"/>
    </xf>
    <xf numFmtId="0" fontId="5" fillId="0" borderId="0" applyFill="0" applyBorder="0">
      <alignment horizontal="center" vertical="center"/>
    </xf>
    <xf numFmtId="0" fontId="5" fillId="0" borderId="0" applyFill="0" applyBorder="0">
      <alignment horizontal="center" vertical="center"/>
    </xf>
    <xf numFmtId="0" fontId="43" fillId="0" borderId="0" applyFill="0" applyBorder="0">
      <alignment vertical="center"/>
    </xf>
    <xf numFmtId="0" fontId="45" fillId="0" borderId="0" applyFill="0" applyBorder="0">
      <alignment vertical="center"/>
    </xf>
    <xf numFmtId="0" fontId="46" fillId="0" borderId="0" applyFill="0" applyBorder="0">
      <alignment vertical="center"/>
    </xf>
    <xf numFmtId="0" fontId="46" fillId="0" borderId="0" applyFill="0" applyBorder="0">
      <alignment vertical="center"/>
    </xf>
    <xf numFmtId="0" fontId="27" fillId="0" borderId="0" applyFill="0" applyBorder="0">
      <alignment vertical="center"/>
    </xf>
    <xf numFmtId="0" fontId="29" fillId="0" borderId="0" applyFill="0" applyBorder="0">
      <alignment vertical="center"/>
    </xf>
    <xf numFmtId="0" fontId="31" fillId="0" borderId="0" applyFill="0" applyBorder="0">
      <alignment vertical="center"/>
    </xf>
    <xf numFmtId="0" fontId="33" fillId="0" borderId="0" applyFill="0" applyBorder="0">
      <alignment vertical="center"/>
    </xf>
    <xf numFmtId="0" fontId="35" fillId="0" borderId="0" applyFill="0" applyBorder="0">
      <alignment vertical="center"/>
    </xf>
    <xf numFmtId="0" fontId="26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  <protection locked="0"/>
    </xf>
    <xf numFmtId="168" fontId="7" fillId="0" borderId="0" applyFill="0" applyBorder="0">
      <alignment vertical="center"/>
    </xf>
    <xf numFmtId="169" fontId="7" fillId="0" borderId="0" applyFill="0" applyBorder="0">
      <alignment vertical="center"/>
    </xf>
    <xf numFmtId="170" fontId="7" fillId="0" borderId="0" applyFill="0" applyBorder="0">
      <alignment vertical="center"/>
    </xf>
    <xf numFmtId="171" fontId="7" fillId="0" borderId="0" applyFill="0" applyBorder="0">
      <alignment vertical="center"/>
    </xf>
    <xf numFmtId="175" fontId="7" fillId="0" borderId="0" applyFill="0" applyBorder="0">
      <alignment vertical="center"/>
    </xf>
    <xf numFmtId="176" fontId="7" fillId="0" borderId="0" applyFill="0" applyBorder="0">
      <alignment vertical="center"/>
    </xf>
    <xf numFmtId="0" fontId="26" fillId="0" borderId="0" applyFill="0" applyBorder="0">
      <alignment vertical="center"/>
    </xf>
    <xf numFmtId="0" fontId="9" fillId="0" borderId="0" applyFill="0" applyBorder="0">
      <alignment vertical="center"/>
    </xf>
    <xf numFmtId="0" fontId="5" fillId="0" borderId="0" applyFill="0" applyBorder="0">
      <alignment horizontal="center" vertical="center"/>
    </xf>
    <xf numFmtId="0" fontId="5" fillId="0" borderId="0" applyFill="0" applyBorder="0">
      <alignment horizontal="center" vertical="center"/>
    </xf>
    <xf numFmtId="0" fontId="42" fillId="0" borderId="0" applyFill="0" applyBorder="0">
      <alignment vertical="center"/>
    </xf>
    <xf numFmtId="0" fontId="44" fillId="0" borderId="0" applyFill="0" applyBorder="0">
      <alignment vertical="center"/>
    </xf>
    <xf numFmtId="0" fontId="10" fillId="0" borderId="0" applyFill="0" applyBorder="0">
      <alignment vertical="center"/>
    </xf>
    <xf numFmtId="0" fontId="10" fillId="0" borderId="0" applyFill="0" applyBorder="0">
      <alignment vertical="center"/>
    </xf>
    <xf numFmtId="0" fontId="7" fillId="0" borderId="0" applyFill="0" applyBorder="0">
      <alignment vertical="center"/>
    </xf>
  </cellStyleXfs>
  <cellXfs count="158">
    <xf numFmtId="0" fontId="0" fillId="0" borderId="0" xfId="0">
      <alignment vertical="center"/>
    </xf>
    <xf numFmtId="0" fontId="47" fillId="0" borderId="0" xfId="49" applyFont="1">
      <alignment vertical="center"/>
    </xf>
    <xf numFmtId="0" fontId="32" fillId="0" borderId="0" xfId="51" applyFont="1">
      <alignment vertical="center"/>
    </xf>
    <xf numFmtId="0" fontId="48" fillId="0" borderId="0" xfId="51" applyFont="1">
      <alignment vertical="center"/>
    </xf>
    <xf numFmtId="0" fontId="38" fillId="0" borderId="0" xfId="55" applyFont="1">
      <alignment vertical="center"/>
    </xf>
    <xf numFmtId="0" fontId="5" fillId="0" borderId="0" xfId="76">
      <alignment horizontal="center" vertical="center"/>
    </xf>
    <xf numFmtId="0" fontId="5" fillId="0" borderId="0" xfId="76" applyAlignment="1">
      <alignment horizontal="right" vertical="center"/>
    </xf>
    <xf numFmtId="0" fontId="5" fillId="0" borderId="0" xfId="76" applyAlignment="1">
      <alignment horizontal="left" vertical="center"/>
    </xf>
    <xf numFmtId="0" fontId="5" fillId="0" borderId="0" xfId="77" applyAlignment="1">
      <alignment horizontal="left"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49" fillId="0" borderId="0" xfId="54" applyFont="1" applyAlignment="1">
      <alignment horizontal="left" vertical="center"/>
    </xf>
    <xf numFmtId="0" fontId="50" fillId="0" borderId="0" xfId="55" applyFont="1" applyAlignment="1">
      <alignment horizontal="left" vertical="center"/>
    </xf>
    <xf numFmtId="0" fontId="53" fillId="0" borderId="0" xfId="50" applyFont="1">
      <alignment vertical="center"/>
    </xf>
    <xf numFmtId="0" fontId="7" fillId="0" borderId="0" xfId="104">
      <alignment vertical="center"/>
    </xf>
    <xf numFmtId="0" fontId="31" fillId="0" borderId="0" xfId="84">
      <alignment vertical="center"/>
    </xf>
    <xf numFmtId="0" fontId="27" fillId="0" borderId="0" xfId="82">
      <alignment vertical="center"/>
    </xf>
    <xf numFmtId="0" fontId="5" fillId="0" borderId="0" xfId="98">
      <alignment horizontal="center" vertical="center"/>
    </xf>
    <xf numFmtId="0" fontId="52" fillId="0" borderId="0" xfId="52" applyFont="1" applyAlignment="1">
      <alignment horizontal="left" vertical="center"/>
    </xf>
    <xf numFmtId="0" fontId="51" fillId="0" borderId="0" xfId="53" applyFont="1" applyAlignment="1">
      <alignment horizontal="left" vertical="center"/>
    </xf>
    <xf numFmtId="0" fontId="50" fillId="0" borderId="0" xfId="55" applyFont="1" applyAlignment="1">
      <alignment horizontal="center" vertical="center"/>
    </xf>
    <xf numFmtId="0" fontId="56" fillId="0" borderId="1" xfId="72" applyFont="1" applyAlignment="1">
      <alignment horizontal="center" vertical="center"/>
    </xf>
    <xf numFmtId="0" fontId="55" fillId="0" borderId="1" xfId="74" applyFont="1" applyAlignment="1">
      <alignment horizontal="center" vertical="center"/>
    </xf>
    <xf numFmtId="172" fontId="55" fillId="0" borderId="1" xfId="73" applyNumberFormat="1" applyFont="1" applyAlignment="1">
      <alignment horizontal="center" vertical="center"/>
    </xf>
    <xf numFmtId="172" fontId="39" fillId="0" borderId="1" xfId="73" applyNumberFormat="1" applyFont="1" applyAlignment="1">
      <alignment horizontal="center" vertical="center"/>
    </xf>
    <xf numFmtId="0" fontId="32" fillId="2" borderId="0" xfId="51" applyFont="1" applyFill="1">
      <alignment vertical="center"/>
    </xf>
    <xf numFmtId="0" fontId="47" fillId="2" borderId="0" xfId="49" applyFont="1" applyFill="1">
      <alignment vertical="center"/>
    </xf>
    <xf numFmtId="0" fontId="5" fillId="2" borderId="0" xfId="76" applyFill="1">
      <alignment horizontal="center" vertical="center"/>
    </xf>
    <xf numFmtId="0" fontId="5" fillId="2" borderId="0" xfId="76" applyFill="1" applyAlignment="1">
      <alignment horizontal="right" vertical="center"/>
    </xf>
    <xf numFmtId="0" fontId="5" fillId="2" borderId="0" xfId="76" applyFill="1" applyAlignment="1">
      <alignment horizontal="left" vertical="center"/>
    </xf>
    <xf numFmtId="0" fontId="5" fillId="2" borderId="0" xfId="77" applyFill="1" applyAlignment="1">
      <alignment horizontal="left" vertical="center"/>
    </xf>
    <xf numFmtId="0" fontId="52" fillId="2" borderId="0" xfId="52" applyFont="1" applyFill="1" applyAlignment="1">
      <alignment horizontal="left" vertical="center"/>
    </xf>
    <xf numFmtId="0" fontId="51" fillId="2" borderId="0" xfId="53" applyFont="1" applyFill="1" applyAlignment="1">
      <alignment horizontal="left" vertical="center"/>
    </xf>
    <xf numFmtId="0" fontId="50" fillId="2" borderId="0" xfId="55" applyFont="1" applyFill="1" applyAlignment="1">
      <alignment horizontal="left" vertical="center"/>
    </xf>
    <xf numFmtId="0" fontId="49" fillId="2" borderId="0" xfId="54" applyFont="1" applyFill="1" applyAlignment="1">
      <alignment horizontal="left" vertical="center"/>
    </xf>
    <xf numFmtId="0" fontId="50" fillId="2" borderId="0" xfId="55" quotePrefix="1" applyFont="1" applyFill="1" applyAlignment="1">
      <alignment horizontal="right" vertical="center"/>
    </xf>
    <xf numFmtId="0" fontId="50" fillId="2" borderId="0" xfId="55" quotePrefix="1" applyFont="1" applyFill="1" applyAlignment="1">
      <alignment horizontal="left" vertical="center"/>
    </xf>
    <xf numFmtId="0" fontId="57" fillId="2" borderId="0" xfId="64" applyFont="1" applyFill="1" applyAlignment="1">
      <alignment horizontal="center" vertical="center"/>
      <protection locked="0"/>
    </xf>
    <xf numFmtId="0" fontId="60" fillId="2" borderId="0" xfId="71" applyFont="1" applyFill="1" applyAlignment="1">
      <alignment horizontal="left" vertical="center"/>
    </xf>
    <xf numFmtId="0" fontId="60" fillId="2" borderId="0" xfId="71" applyFont="1" applyFill="1" applyAlignment="1">
      <alignment horizontal="right" vertical="center"/>
    </xf>
    <xf numFmtId="176" fontId="39" fillId="2" borderId="0" xfId="66" applyFont="1" applyFill="1" applyAlignment="1">
      <alignment horizontal="right" vertical="center"/>
    </xf>
    <xf numFmtId="175" fontId="59" fillId="2" borderId="0" xfId="65" applyFont="1" applyFill="1" applyAlignment="1">
      <alignment horizontal="right" vertical="center"/>
    </xf>
    <xf numFmtId="0" fontId="58" fillId="2" borderId="0" xfId="55" applyFont="1" applyFill="1" applyAlignment="1">
      <alignment horizontal="right" vertical="center"/>
    </xf>
    <xf numFmtId="172" fontId="39" fillId="2" borderId="0" xfId="67" applyNumberFormat="1" applyFont="1" applyFill="1" applyAlignment="1">
      <alignment horizontal="right" vertical="center"/>
    </xf>
    <xf numFmtId="0" fontId="60" fillId="2" borderId="2" xfId="71" applyFont="1" applyFill="1" applyBorder="1" applyAlignment="1">
      <alignment horizontal="left" vertical="center"/>
    </xf>
    <xf numFmtId="0" fontId="60" fillId="2" borderId="2" xfId="71" applyFont="1" applyFill="1" applyBorder="1" applyAlignment="1">
      <alignment horizontal="right" vertical="center"/>
    </xf>
    <xf numFmtId="0" fontId="50" fillId="2" borderId="2" xfId="55" applyFont="1" applyFill="1" applyBorder="1" applyAlignment="1">
      <alignment horizontal="left" vertical="center"/>
    </xf>
    <xf numFmtId="168" fontId="59" fillId="2" borderId="2" xfId="67" applyFont="1" applyFill="1" applyBorder="1" applyAlignment="1">
      <alignment horizontal="right" vertical="center"/>
    </xf>
    <xf numFmtId="0" fontId="49" fillId="2" borderId="0" xfId="54" applyFont="1" applyFill="1">
      <alignment vertical="center"/>
    </xf>
    <xf numFmtId="169" fontId="55" fillId="0" borderId="4" xfId="61" applyFont="1">
      <alignment vertical="center"/>
      <protection locked="0"/>
    </xf>
    <xf numFmtId="169" fontId="55" fillId="0" borderId="13" xfId="61" applyFont="1" applyBorder="1">
      <alignment vertical="center"/>
      <protection locked="0"/>
    </xf>
    <xf numFmtId="168" fontId="55" fillId="0" borderId="15" xfId="60" applyFont="1" applyBorder="1">
      <alignment vertical="center"/>
      <protection locked="0"/>
    </xf>
    <xf numFmtId="0" fontId="50" fillId="2" borderId="0" xfId="55" applyFont="1" applyFill="1">
      <alignment vertical="center"/>
    </xf>
    <xf numFmtId="0" fontId="61" fillId="0" borderId="0" xfId="64" applyFont="1" applyAlignment="1">
      <alignment horizontal="center" vertical="center"/>
      <protection locked="0"/>
    </xf>
    <xf numFmtId="0" fontId="49" fillId="0" borderId="2" xfId="54" applyFont="1" applyBorder="1" applyAlignment="1">
      <alignment horizontal="left" vertical="center"/>
    </xf>
    <xf numFmtId="0" fontId="49" fillId="0" borderId="2" xfId="54" applyFont="1" applyBorder="1" applyAlignment="1">
      <alignment horizontal="center" vertical="center"/>
    </xf>
    <xf numFmtId="172" fontId="60" fillId="0" borderId="1" xfId="67" applyNumberFormat="1" applyFont="1" applyBorder="1" applyAlignment="1">
      <alignment horizontal="center" vertical="center"/>
    </xf>
    <xf numFmtId="0" fontId="37" fillId="0" borderId="0" xfId="54" applyFont="1" applyAlignment="1">
      <alignment horizontal="left" vertical="center"/>
    </xf>
    <xf numFmtId="172" fontId="40" fillId="0" borderId="11" xfId="67" applyNumberFormat="1" applyFont="1" applyBorder="1" applyAlignment="1">
      <alignment horizontal="center" vertical="center"/>
    </xf>
    <xf numFmtId="172" fontId="49" fillId="0" borderId="0" xfId="54" applyNumberFormat="1" applyFont="1" applyAlignment="1">
      <alignment horizontal="left" vertical="center"/>
    </xf>
    <xf numFmtId="172" fontId="54" fillId="0" borderId="3" xfId="55" applyNumberFormat="1" applyFont="1" applyBorder="1" applyAlignment="1">
      <alignment horizontal="left" vertical="center"/>
    </xf>
    <xf numFmtId="0" fontId="5" fillId="2" borderId="0" xfId="77" applyFill="1" applyAlignment="1">
      <alignment horizontal="center" vertical="center"/>
    </xf>
    <xf numFmtId="177" fontId="55" fillId="2" borderId="0" xfId="67" quotePrefix="1" applyNumberFormat="1" applyFont="1" applyFill="1" applyAlignment="1">
      <alignment horizontal="right" vertical="center"/>
    </xf>
    <xf numFmtId="0" fontId="60" fillId="0" borderId="0" xfId="71" applyFont="1" applyAlignment="1">
      <alignment horizontal="left" vertical="center"/>
    </xf>
    <xf numFmtId="0" fontId="60" fillId="0" borderId="0" xfId="71" applyFont="1" applyAlignment="1">
      <alignment horizontal="right" vertical="center"/>
    </xf>
    <xf numFmtId="176" fontId="39" fillId="0" borderId="0" xfId="66" applyFont="1" applyAlignment="1">
      <alignment horizontal="right" vertical="center"/>
    </xf>
    <xf numFmtId="175" fontId="59" fillId="0" borderId="0" xfId="65" applyFont="1" applyAlignment="1">
      <alignment horizontal="right" vertical="center"/>
    </xf>
    <xf numFmtId="0" fontId="58" fillId="0" borderId="0" xfId="55" applyFont="1" applyAlignment="1">
      <alignment horizontal="right" vertical="center"/>
    </xf>
    <xf numFmtId="172" fontId="39" fillId="0" borderId="0" xfId="67" applyNumberFormat="1" applyFont="1" applyAlignment="1">
      <alignment horizontal="right" vertical="center"/>
    </xf>
    <xf numFmtId="0" fontId="60" fillId="0" borderId="2" xfId="71" applyFont="1" applyBorder="1" applyAlignment="1">
      <alignment horizontal="left" vertical="center"/>
    </xf>
    <xf numFmtId="0" fontId="60" fillId="0" borderId="2" xfId="71" applyFont="1" applyBorder="1" applyAlignment="1">
      <alignment horizontal="right" vertical="center"/>
    </xf>
    <xf numFmtId="0" fontId="50" fillId="0" borderId="2" xfId="55" applyFont="1" applyBorder="1" applyAlignment="1">
      <alignment horizontal="left" vertical="center"/>
    </xf>
    <xf numFmtId="168" fontId="59" fillId="0" borderId="2" xfId="67" applyFont="1" applyBorder="1" applyAlignment="1">
      <alignment horizontal="right" vertical="center"/>
    </xf>
    <xf numFmtId="168" fontId="39" fillId="0" borderId="0" xfId="67" applyFont="1">
      <alignment vertical="center"/>
    </xf>
    <xf numFmtId="0" fontId="34" fillId="0" borderId="0" xfId="52" applyFont="1">
      <alignment vertical="center"/>
    </xf>
    <xf numFmtId="0" fontId="46" fillId="0" borderId="0" xfId="81" applyFont="1" applyAlignment="1">
      <alignment horizontal="center" vertical="center"/>
    </xf>
    <xf numFmtId="0" fontId="5" fillId="0" borderId="0" xfId="76" applyBorder="1">
      <alignment horizontal="center" vertical="center"/>
    </xf>
    <xf numFmtId="0" fontId="58" fillId="2" borderId="0" xfId="55" applyFont="1" applyFill="1">
      <alignment vertical="center"/>
    </xf>
    <xf numFmtId="0" fontId="0" fillId="2" borderId="0" xfId="0" applyFill="1">
      <alignment vertical="center"/>
    </xf>
    <xf numFmtId="0" fontId="50" fillId="0" borderId="0" xfId="55" applyFont="1">
      <alignment vertical="center"/>
    </xf>
    <xf numFmtId="0" fontId="49" fillId="2" borderId="16" xfId="54" applyFont="1" applyFill="1" applyBorder="1" applyAlignment="1">
      <alignment horizontal="right" vertical="center"/>
    </xf>
    <xf numFmtId="0" fontId="49" fillId="2" borderId="0" xfId="54" quotePrefix="1" applyFont="1" applyFill="1">
      <alignment vertical="center"/>
    </xf>
    <xf numFmtId="0" fontId="50" fillId="0" borderId="0" xfId="55" applyFont="1" applyAlignment="1">
      <alignment horizontal="left" vertical="center"/>
    </xf>
    <xf numFmtId="0" fontId="0" fillId="2" borderId="0" xfId="0" applyFill="1">
      <alignment vertical="center"/>
    </xf>
    <xf numFmtId="0" fontId="50" fillId="0" borderId="0" xfId="55" applyFont="1" applyAlignment="1">
      <alignment horizontal="left" vertical="center"/>
    </xf>
    <xf numFmtId="0" fontId="50" fillId="0" borderId="0" xfId="55" applyFont="1" applyAlignment="1">
      <alignment horizontal="left" vertical="center"/>
    </xf>
    <xf numFmtId="0" fontId="50" fillId="0" borderId="0" xfId="55" applyFont="1" applyAlignment="1">
      <alignment horizontal="center" vertical="center"/>
    </xf>
    <xf numFmtId="0" fontId="52" fillId="0" borderId="0" xfId="52" applyFont="1" applyBorder="1" applyAlignment="1">
      <alignment horizontal="left" vertical="center"/>
    </xf>
    <xf numFmtId="0" fontId="52" fillId="0" borderId="0" xfId="52" applyFont="1" applyBorder="1" applyAlignment="1">
      <alignment horizontal="center" vertical="center"/>
    </xf>
    <xf numFmtId="0" fontId="7" fillId="0" borderId="17" xfId="104" applyBorder="1">
      <alignment vertical="center"/>
    </xf>
    <xf numFmtId="0" fontId="7" fillId="0" borderId="18" xfId="104" applyBorder="1">
      <alignment vertical="center"/>
    </xf>
    <xf numFmtId="0" fontId="7" fillId="0" borderId="19" xfId="104" applyBorder="1">
      <alignment vertical="center"/>
    </xf>
    <xf numFmtId="0" fontId="7" fillId="0" borderId="20" xfId="104" applyBorder="1">
      <alignment vertical="center"/>
    </xf>
    <xf numFmtId="0" fontId="64" fillId="0" borderId="0" xfId="87" applyFont="1" applyBorder="1">
      <alignment vertical="center"/>
    </xf>
    <xf numFmtId="0" fontId="7" fillId="0" borderId="0" xfId="104" applyBorder="1">
      <alignment vertical="center"/>
    </xf>
    <xf numFmtId="0" fontId="7" fillId="0" borderId="21" xfId="104" applyBorder="1">
      <alignment vertical="center"/>
    </xf>
    <xf numFmtId="0" fontId="65" fillId="0" borderId="0" xfId="88" applyFont="1" applyBorder="1">
      <alignment vertical="center"/>
    </xf>
    <xf numFmtId="0" fontId="65" fillId="0" borderId="0" xfId="104" applyFont="1" applyBorder="1">
      <alignment vertical="center"/>
    </xf>
    <xf numFmtId="0" fontId="7" fillId="0" borderId="22" xfId="104" applyBorder="1">
      <alignment vertical="center"/>
    </xf>
    <xf numFmtId="0" fontId="7" fillId="0" borderId="23" xfId="104" applyBorder="1">
      <alignment vertical="center"/>
    </xf>
    <xf numFmtId="0" fontId="7" fillId="0" borderId="24" xfId="104" applyBorder="1">
      <alignment vertical="center"/>
    </xf>
    <xf numFmtId="0" fontId="66" fillId="0" borderId="26" xfId="104" applyFont="1" applyBorder="1">
      <alignment vertical="center"/>
    </xf>
    <xf numFmtId="0" fontId="66" fillId="0" borderId="27" xfId="104" applyFont="1" applyBorder="1">
      <alignment vertical="center"/>
    </xf>
    <xf numFmtId="0" fontId="66" fillId="0" borderId="28" xfId="104" applyFont="1" applyBorder="1">
      <alignment vertical="center"/>
    </xf>
    <xf numFmtId="0" fontId="66" fillId="0" borderId="29" xfId="104" applyFont="1" applyBorder="1">
      <alignment vertical="center"/>
    </xf>
    <xf numFmtId="0" fontId="67" fillId="0" borderId="0" xfId="87" applyFont="1" applyBorder="1">
      <alignment vertical="center"/>
    </xf>
    <xf numFmtId="0" fontId="66" fillId="0" borderId="0" xfId="104" applyFont="1" applyBorder="1">
      <alignment vertical="center"/>
    </xf>
    <xf numFmtId="0" fontId="66" fillId="0" borderId="30" xfId="104" applyFont="1" applyBorder="1">
      <alignment vertical="center"/>
    </xf>
    <xf numFmtId="0" fontId="66" fillId="0" borderId="0" xfId="88" applyFont="1" applyBorder="1">
      <alignment vertical="center"/>
    </xf>
    <xf numFmtId="0" fontId="66" fillId="0" borderId="31" xfId="104" applyFont="1" applyBorder="1">
      <alignment vertical="center"/>
    </xf>
    <xf numFmtId="0" fontId="66" fillId="0" borderId="25" xfId="104" applyFont="1" applyBorder="1">
      <alignment vertical="center"/>
    </xf>
    <xf numFmtId="0" fontId="66" fillId="0" borderId="32" xfId="104" applyFont="1" applyBorder="1">
      <alignment vertical="center"/>
    </xf>
    <xf numFmtId="0" fontId="65" fillId="0" borderId="0" xfId="88" applyFont="1" applyBorder="1" applyAlignment="1">
      <alignment horizontal="center"/>
    </xf>
    <xf numFmtId="0" fontId="66" fillId="0" borderId="0" xfId="88" applyFont="1" applyBorder="1" applyAlignment="1">
      <alignment horizontal="center"/>
    </xf>
    <xf numFmtId="0" fontId="34" fillId="2" borderId="0" xfId="52" applyFont="1" applyFill="1">
      <alignment vertical="center"/>
    </xf>
    <xf numFmtId="0" fontId="41" fillId="0" borderId="0" xfId="75">
      <alignment vertical="center"/>
    </xf>
    <xf numFmtId="0" fontId="5" fillId="0" borderId="0" xfId="77" applyAlignment="1">
      <alignment horizontal="center" vertical="center"/>
    </xf>
    <xf numFmtId="0" fontId="41" fillId="0" borderId="0" xfId="75">
      <alignment vertical="center"/>
    </xf>
    <xf numFmtId="0" fontId="46" fillId="0" borderId="0" xfId="80" quotePrefix="1" applyAlignment="1">
      <alignment horizontal="right" vertical="center"/>
    </xf>
    <xf numFmtId="0" fontId="46" fillId="0" borderId="0" xfId="80">
      <alignment vertical="center"/>
    </xf>
    <xf numFmtId="173" fontId="43" fillId="0" borderId="0" xfId="78" applyNumberFormat="1" applyAlignment="1">
      <alignment horizontal="right" vertical="center"/>
    </xf>
    <xf numFmtId="0" fontId="43" fillId="0" borderId="0" xfId="78">
      <alignment vertical="center"/>
    </xf>
    <xf numFmtId="0" fontId="45" fillId="0" borderId="0" xfId="79" applyAlignment="1">
      <alignment horizontal="right" vertical="center"/>
    </xf>
    <xf numFmtId="0" fontId="45" fillId="0" borderId="0" xfId="79">
      <alignment vertical="center"/>
    </xf>
    <xf numFmtId="0" fontId="46" fillId="0" borderId="0" xfId="81">
      <alignment vertical="center"/>
    </xf>
    <xf numFmtId="0" fontId="66" fillId="0" borderId="0" xfId="104" applyFont="1" applyBorder="1" applyAlignment="1">
      <alignment vertical="center" wrapText="1"/>
    </xf>
    <xf numFmtId="0" fontId="9" fillId="0" borderId="0" xfId="97">
      <alignment vertical="center"/>
    </xf>
    <xf numFmtId="0" fontId="65" fillId="0" borderId="0" xfId="104" applyFont="1" applyBorder="1" applyAlignment="1">
      <alignment vertical="center" wrapText="1"/>
    </xf>
    <xf numFmtId="0" fontId="63" fillId="34" borderId="0" xfId="87" applyFont="1" applyFill="1" applyBorder="1" applyAlignment="1">
      <alignment horizontal="center" vertical="center"/>
    </xf>
    <xf numFmtId="0" fontId="63" fillId="34" borderId="25" xfId="87" applyFont="1" applyFill="1" applyBorder="1" applyAlignment="1">
      <alignment horizontal="center" vertical="center"/>
    </xf>
    <xf numFmtId="0" fontId="5" fillId="0" borderId="0" xfId="98" applyAlignment="1">
      <alignment horizontal="right" vertical="center"/>
    </xf>
    <xf numFmtId="0" fontId="5" fillId="0" borderId="0" xfId="98" applyAlignment="1">
      <alignment horizontal="left" vertical="center"/>
    </xf>
    <xf numFmtId="0" fontId="5" fillId="0" borderId="0" xfId="77" applyAlignment="1">
      <alignment horizontal="center" vertical="center"/>
    </xf>
    <xf numFmtId="0" fontId="63" fillId="35" borderId="0" xfId="87" applyFont="1" applyFill="1" applyAlignment="1">
      <alignment horizontal="center" vertical="center"/>
    </xf>
    <xf numFmtId="0" fontId="7" fillId="0" borderId="18" xfId="104" applyBorder="1" applyAlignment="1">
      <alignment vertical="center"/>
    </xf>
    <xf numFmtId="0" fontId="7" fillId="0" borderId="0" xfId="104" applyBorder="1" applyAlignment="1">
      <alignment vertical="center"/>
    </xf>
    <xf numFmtId="0" fontId="7" fillId="0" borderId="18" xfId="104" applyBorder="1">
      <alignment vertical="center"/>
    </xf>
    <xf numFmtId="0" fontId="7" fillId="0" borderId="0" xfId="104" applyBorder="1">
      <alignment vertical="center"/>
    </xf>
    <xf numFmtId="0" fontId="41" fillId="2" borderId="0" xfId="75" applyFill="1">
      <alignment vertical="center"/>
    </xf>
    <xf numFmtId="0" fontId="50" fillId="2" borderId="0" xfId="55" applyFont="1" applyFill="1" applyAlignment="1">
      <alignment horizontal="center" vertical="center"/>
    </xf>
    <xf numFmtId="0" fontId="38" fillId="2" borderId="0" xfId="55" applyFont="1" applyFill="1" applyAlignment="1">
      <alignment horizontal="center" vertical="center"/>
    </xf>
    <xf numFmtId="176" fontId="39" fillId="2" borderId="0" xfId="66" applyFont="1" applyFill="1" applyAlignment="1">
      <alignment horizontal="center" vertical="center"/>
    </xf>
    <xf numFmtId="176" fontId="55" fillId="0" borderId="12" xfId="59" applyFont="1" applyBorder="1" applyAlignment="1">
      <alignment horizontal="center" vertical="center"/>
      <protection locked="0"/>
    </xf>
    <xf numFmtId="176" fontId="55" fillId="0" borderId="13" xfId="59" applyFont="1" applyBorder="1" applyAlignment="1">
      <alignment horizontal="center" vertical="center"/>
      <protection locked="0"/>
    </xf>
    <xf numFmtId="172" fontId="55" fillId="2" borderId="14" xfId="67" applyNumberFormat="1" applyFont="1" applyFill="1" applyBorder="1" applyAlignment="1">
      <alignment horizontal="center" vertical="center"/>
    </xf>
    <xf numFmtId="0" fontId="58" fillId="2" borderId="0" xfId="55" applyFont="1" applyFill="1" applyAlignment="1">
      <alignment horizontal="center" vertical="center"/>
    </xf>
    <xf numFmtId="172" fontId="39" fillId="2" borderId="0" xfId="67" applyNumberFormat="1" applyFont="1" applyFill="1" applyAlignment="1">
      <alignment horizontal="center" vertical="center"/>
    </xf>
    <xf numFmtId="0" fontId="57" fillId="2" borderId="0" xfId="64" applyFont="1" applyFill="1" applyAlignment="1">
      <alignment horizontal="center" vertical="center"/>
      <protection locked="0"/>
    </xf>
    <xf numFmtId="0" fontId="55" fillId="2" borderId="0" xfId="64" applyFont="1" applyFill="1" applyAlignment="1">
      <alignment horizontal="center" vertical="center"/>
      <protection locked="0"/>
    </xf>
    <xf numFmtId="172" fontId="55" fillId="0" borderId="12" xfId="60" applyNumberFormat="1" applyFont="1" applyBorder="1" applyAlignment="1">
      <alignment horizontal="center" vertical="center"/>
      <protection locked="0"/>
    </xf>
    <xf numFmtId="172" fontId="55" fillId="0" borderId="13" xfId="60" applyNumberFormat="1" applyFont="1" applyBorder="1" applyAlignment="1">
      <alignment horizontal="center" vertical="center"/>
      <protection locked="0"/>
    </xf>
    <xf numFmtId="0" fontId="55" fillId="0" borderId="12" xfId="57" applyFont="1" applyBorder="1" applyAlignment="1">
      <alignment horizontal="center" vertical="center"/>
      <protection locked="0"/>
    </xf>
    <xf numFmtId="0" fontId="55" fillId="0" borderId="13" xfId="57" applyFont="1" applyBorder="1" applyAlignment="1">
      <alignment horizontal="center" vertical="center"/>
      <protection locked="0"/>
    </xf>
    <xf numFmtId="172" fontId="59" fillId="2" borderId="0" xfId="67" applyNumberFormat="1" applyFont="1" applyFill="1" applyAlignment="1">
      <alignment horizontal="center" vertical="center"/>
    </xf>
  </cellXfs>
  <cellStyles count="105">
    <cellStyle name="20% - Accent1" xfId="26" builtinId="30" hidden="1"/>
    <cellStyle name="20% - Accent2" xfId="30" builtinId="34" hidden="1"/>
    <cellStyle name="20% - Accent3" xfId="34" builtinId="38" hidden="1"/>
    <cellStyle name="20% - Accent4" xfId="38" builtinId="42" hidden="1"/>
    <cellStyle name="20% - Accent5" xfId="42" builtinId="46" hidden="1"/>
    <cellStyle name="20% - Accent6" xfId="46" builtinId="50" hidden="1"/>
    <cellStyle name="40% - Accent1" xfId="27" builtinId="31" hidden="1"/>
    <cellStyle name="40% - Accent2" xfId="31" builtinId="35" hidden="1"/>
    <cellStyle name="40% - Accent3" xfId="35" builtinId="39" hidden="1"/>
    <cellStyle name="40% - Accent4" xfId="39" builtinId="43" hidden="1"/>
    <cellStyle name="40% - Accent5" xfId="43" builtinId="47" hidden="1"/>
    <cellStyle name="40% - Accent6" xfId="47" builtinId="51" hidden="1"/>
    <cellStyle name="60% - Accent1" xfId="28" builtinId="32" hidden="1"/>
    <cellStyle name="60% - Accent2" xfId="32" builtinId="36" hidden="1"/>
    <cellStyle name="60% - Accent3" xfId="36" builtinId="40" hidden="1"/>
    <cellStyle name="60% - Accent4" xfId="40" builtinId="44" hidden="1"/>
    <cellStyle name="60% - Accent5" xfId="44" builtinId="48" hidden="1"/>
    <cellStyle name="60% - Accent6" xfId="48" builtinId="52" hidden="1"/>
    <cellStyle name="Accent1" xfId="25" builtinId="29" hidden="1"/>
    <cellStyle name="Accent2" xfId="29" builtinId="33" hidden="1"/>
    <cellStyle name="Accent3" xfId="33" builtinId="37" hidden="1"/>
    <cellStyle name="Accent4" xfId="37" builtinId="41" hidden="1"/>
    <cellStyle name="Accent5" xfId="41" builtinId="45" hidden="1"/>
    <cellStyle name="Accent6" xfId="45" builtinId="49" hidden="1"/>
    <cellStyle name="Assumption Currency." xfId="63"/>
    <cellStyle name="Assumption Date." xfId="59"/>
    <cellStyle name="Assumption Heading." xfId="57"/>
    <cellStyle name="Assumption Multiple." xfId="62"/>
    <cellStyle name="Assumption Number." xfId="60"/>
    <cellStyle name="Assumption Percentage." xfId="61"/>
    <cellStyle name="Assumption Year." xfId="58"/>
    <cellStyle name="Bad" xfId="14" builtinId="27" hidden="1"/>
    <cellStyle name="Calculation" xfId="18" builtinId="22" hidden="1"/>
    <cellStyle name="Cell Link." xfId="64"/>
    <cellStyle name="Check Cell" xfId="20" builtinId="23" hidden="1"/>
    <cellStyle name="Comma" xfId="1" builtinId="3" hidden="1"/>
    <cellStyle name="Comma [0]" xfId="2" builtinId="6" hidden="1"/>
    <cellStyle name="Currency" xfId="3" builtinId="4" hidden="1"/>
    <cellStyle name="Currency [0]" xfId="4" builtinId="7" hidden="1"/>
    <cellStyle name="Currency." xfId="70"/>
    <cellStyle name="Date." xfId="66"/>
    <cellStyle name="Explanatory Text" xfId="23" builtinId="53" hidden="1"/>
    <cellStyle name="Followed Hyperlink" xfId="5" builtinId="9" hidden="1"/>
    <cellStyle name="Good" xfId="13" builtinId="26" hidden="1"/>
    <cellStyle name="Heading 1" xfId="6" builtinId="16" hidden="1" customBuiltin="1"/>
    <cellStyle name="Heading 1." xfId="52"/>
    <cellStyle name="Heading 2" xfId="7" builtinId="17" hidden="1" customBuiltin="1"/>
    <cellStyle name="Heading 2." xfId="53"/>
    <cellStyle name="Heading 3" xfId="8" builtinId="18" hidden="1" customBuiltin="1"/>
    <cellStyle name="Heading 3." xfId="54"/>
    <cellStyle name="Heading 4" xfId="9" builtinId="19" hidden="1" customBuiltin="1"/>
    <cellStyle name="Heading 4." xfId="55"/>
    <cellStyle name="Hyperlink" xfId="10" builtinId="8" hidden="1"/>
    <cellStyle name="Hyperlink Arrow." xfId="76"/>
    <cellStyle name="Hyperlink Check." xfId="77"/>
    <cellStyle name="Hyperlink Text." xfId="75"/>
    <cellStyle name="Hyperlink TOC 1." xfId="78"/>
    <cellStyle name="Hyperlink TOC 2." xfId="79"/>
    <cellStyle name="Hyperlink TOC 3." xfId="80"/>
    <cellStyle name="Hyperlink TOC 4." xfId="81"/>
    <cellStyle name="Input" xfId="16" builtinId="20" hidden="1"/>
    <cellStyle name="Linked Cell" xfId="19" builtinId="24" hidden="1"/>
    <cellStyle name="Lookup Table Heading." xfId="72"/>
    <cellStyle name="Lookup Table Label." xfId="74"/>
    <cellStyle name="Lookup Table Number." xfId="73"/>
    <cellStyle name="Model Name." xfId="51"/>
    <cellStyle name="Multiple." xfId="69"/>
    <cellStyle name="Neutral" xfId="15" builtinId="28" hidden="1"/>
    <cellStyle name="Normal" xfId="0" builtinId="0" customBuiltin="1"/>
    <cellStyle name="Note" xfId="22" builtinId="10" hidden="1"/>
    <cellStyle name="Number." xfId="67"/>
    <cellStyle name="Output" xfId="17" builtinId="21" hidden="1"/>
    <cellStyle name="Percent" xfId="11" builtinId="5" hidden="1"/>
    <cellStyle name="Percentage." xfId="68"/>
    <cellStyle name="Period Title." xfId="71"/>
    <cellStyle name="Presentation Currency." xfId="93"/>
    <cellStyle name="Presentation Date." xfId="95"/>
    <cellStyle name="Presentation Heading 1." xfId="85"/>
    <cellStyle name="Presentation Heading 2." xfId="86"/>
    <cellStyle name="Presentation Heading 3." xfId="87"/>
    <cellStyle name="Presentation Heading 4." xfId="88"/>
    <cellStyle name="Presentation Hyperlink Arrow." xfId="98"/>
    <cellStyle name="Presentation Hyperlink Check." xfId="99"/>
    <cellStyle name="Presentation Hyperlink Text." xfId="97"/>
    <cellStyle name="Presentation Model Name." xfId="84"/>
    <cellStyle name="Presentation Multiple." xfId="92"/>
    <cellStyle name="Presentation Normal." xfId="104"/>
    <cellStyle name="Presentation Number." xfId="90"/>
    <cellStyle name="Presentation Percentage." xfId="91"/>
    <cellStyle name="Presentation Period Title." xfId="96"/>
    <cellStyle name="Presentation Section Number." xfId="83"/>
    <cellStyle name="Presentation Sheet Title." xfId="82"/>
    <cellStyle name="Presentation Sub Total." xfId="89"/>
    <cellStyle name="Presentation TOC 1." xfId="100"/>
    <cellStyle name="Presentation TOC 2." xfId="101"/>
    <cellStyle name="Presentation TOC 3." xfId="102"/>
    <cellStyle name="Presentation TOC 4." xfId="103"/>
    <cellStyle name="Presentation Year." xfId="94"/>
    <cellStyle name="Section Number." xfId="50"/>
    <cellStyle name="Sheet Title." xfId="49"/>
    <cellStyle name="Sub Total." xfId="56"/>
    <cellStyle name="Title" xfId="12" builtinId="15" hidden="1"/>
    <cellStyle name="Total" xfId="24" builtinId="25" hidden="1"/>
    <cellStyle name="Warning Text" xfId="21" builtinId="11" hidden="1"/>
    <cellStyle name="Year." xfId="65"/>
  </cellStyles>
  <dxfs count="10"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0</xdr:rowOff>
    </xdr:from>
    <xdr:to>
      <xdr:col>41</xdr:col>
      <xdr:colOff>126</xdr:colOff>
      <xdr:row>17</xdr:row>
      <xdr:rowOff>127</xdr:rowOff>
    </xdr:to>
    <xdr:sp macro="" textlink="">
      <xdr:nvSpPr>
        <xdr:cNvPr id="2" name="Rectangle 1"/>
        <xdr:cNvSpPr/>
      </xdr:nvSpPr>
      <xdr:spPr>
        <a:xfrm>
          <a:off x="2886075" y="138112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21</xdr:col>
      <xdr:colOff>0</xdr:colOff>
      <xdr:row>21</xdr:row>
      <xdr:rowOff>0</xdr:rowOff>
    </xdr:from>
    <xdr:to>
      <xdr:col>41</xdr:col>
      <xdr:colOff>126</xdr:colOff>
      <xdr:row>30</xdr:row>
      <xdr:rowOff>127</xdr:rowOff>
    </xdr:to>
    <xdr:sp macro="" textlink="">
      <xdr:nvSpPr>
        <xdr:cNvPr id="3" name="Rectangle 2"/>
        <xdr:cNvSpPr/>
      </xdr:nvSpPr>
      <xdr:spPr>
        <a:xfrm>
          <a:off x="2886075" y="351472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30</xdr:col>
      <xdr:colOff>132620</xdr:colOff>
      <xdr:row>17</xdr:row>
      <xdr:rowOff>921</xdr:rowOff>
    </xdr:from>
    <xdr:to>
      <xdr:col>31</xdr:col>
      <xdr:colOff>858</xdr:colOff>
      <xdr:row>21</xdr:row>
      <xdr:rowOff>794</xdr:rowOff>
    </xdr:to>
    <xdr:cxnSp macro="">
      <xdr:nvCxnSpPr>
        <xdr:cNvPr id="5" name="Straight Arrow Connector 4"/>
        <xdr:cNvCxnSpPr>
          <a:stCxn id="3" idx="0"/>
          <a:endCxn id="2" idx="2"/>
        </xdr:cNvCxnSpPr>
      </xdr:nvCxnSpPr>
      <xdr:spPr>
        <a:xfrm rot="5400000" flipH="1" flipV="1">
          <a:off x="3953002" y="2581339"/>
          <a:ext cx="533273" cy="158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practicemodelling.com/training_models_disclaim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2:M25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2" spans="3:7" s="9" customFormat="1"/>
    <row r="3" spans="3:7" s="9" customFormat="1"/>
    <row r="4" spans="3:7" s="9" customFormat="1"/>
    <row r="5" spans="3:7" s="9" customFormat="1"/>
    <row r="6" spans="3:7" s="9" customFormat="1"/>
    <row r="7" spans="3:7" s="9" customFormat="1"/>
    <row r="9" spans="3:7" ht="18">
      <c r="C9" s="1" t="s">
        <v>163</v>
      </c>
    </row>
    <row r="10" spans="3:7" ht="15">
      <c r="C10" s="3" t="str">
        <f>"SMA 13. Multiple Workbooks - Practical Exercise 2 (Solution)"&amp;Err_Chks_Msg&amp;Sens_Chks_Msg&amp;Alt_Chks_Msg</f>
        <v>SMA 13. Multiple Workbooks - Practical Exercise 2 (Solution)</v>
      </c>
    </row>
    <row r="11" spans="3:7">
      <c r="C11" s="121" t="s">
        <v>0</v>
      </c>
      <c r="D11" s="121"/>
      <c r="E11" s="121"/>
      <c r="F11" s="121"/>
      <c r="G11" s="121"/>
    </row>
    <row r="19" spans="3:13">
      <c r="C19" s="15" t="s">
        <v>91</v>
      </c>
    </row>
    <row r="21" spans="3:13">
      <c r="C21" s="15" t="s">
        <v>164</v>
      </c>
    </row>
    <row r="22" spans="3:13">
      <c r="C22" s="24" t="s">
        <v>65</v>
      </c>
      <c r="D22" s="83" t="s">
        <v>200</v>
      </c>
    </row>
    <row r="23" spans="3:13" s="9" customFormat="1">
      <c r="C23" s="90" t="s">
        <v>65</v>
      </c>
      <c r="D23" s="83" t="s">
        <v>204</v>
      </c>
    </row>
    <row r="24" spans="3:13" s="9" customFormat="1">
      <c r="C24" s="90" t="s">
        <v>65</v>
      </c>
      <c r="D24" s="83" t="s">
        <v>210</v>
      </c>
      <c r="E24" s="4"/>
      <c r="F24" s="4"/>
      <c r="G24" s="4"/>
      <c r="H24" s="4"/>
      <c r="I24" s="4"/>
      <c r="J24" s="4"/>
      <c r="K24" s="4"/>
      <c r="L24" s="4"/>
      <c r="M24" s="4"/>
    </row>
    <row r="25" spans="3:13">
      <c r="K25" s="9"/>
    </row>
  </sheetData>
  <mergeCells count="1">
    <mergeCell ref="C11:G11"/>
  </mergeCells>
  <hyperlinks>
    <hyperlink ref="D24:M24" r:id="rId1" tooltip="View the training model usage terms and conditions." display="Use of this model is subject to the training model terms and conditions on the Best Practice Modelling website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Q27"/>
  <sheetViews>
    <sheetView showGridLines="0" zoomScaleNormal="100" workbookViewId="0">
      <pane xSplit="1" ySplit="13" topLeftCell="B14" activePane="bottomRight" state="frozen"/>
      <selection activeCell="O11" sqref="O11"/>
      <selection pane="topRight" activeCell="O11" sqref="O11"/>
      <selection pane="bottomLeft" activeCell="O11" sqref="O11"/>
      <selection pane="bottomRight"/>
    </sheetView>
  </sheetViews>
  <sheetFormatPr defaultRowHeight="10.5" outlineLevelRow="2"/>
  <cols>
    <col min="1" max="5" width="3.83203125" style="12" customWidth="1"/>
    <col min="6" max="254" width="11.83203125" style="12" customWidth="1"/>
    <col min="255" max="16384" width="9.33203125" style="12"/>
  </cols>
  <sheetData>
    <row r="1" spans="1:17" ht="18">
      <c r="B1" s="30" t="s">
        <v>162</v>
      </c>
    </row>
    <row r="2" spans="1:17" ht="15">
      <c r="B2" s="29" t="str">
        <f>Model_Name</f>
        <v>SMA 13. Multiple Workbooks - Practical Exercise 2 (Solution)</v>
      </c>
    </row>
    <row r="3" spans="1:17">
      <c r="B3" s="142" t="s">
        <v>0</v>
      </c>
      <c r="C3" s="142"/>
      <c r="D3" s="142"/>
      <c r="E3" s="142"/>
      <c r="F3" s="142"/>
    </row>
    <row r="4" spans="1:17" ht="12.75">
      <c r="A4" s="31" t="s">
        <v>3</v>
      </c>
      <c r="B4" s="32" t="s">
        <v>5</v>
      </c>
      <c r="C4" s="33" t="s">
        <v>52</v>
      </c>
      <c r="D4" s="65" t="s">
        <v>68</v>
      </c>
      <c r="E4" s="65" t="s">
        <v>69</v>
      </c>
      <c r="F4" s="34" t="s">
        <v>70</v>
      </c>
    </row>
    <row r="6" spans="1:17">
      <c r="B6" s="42" t="str">
        <f>IF(TS_Pers_In_Yr=1,"",TS_Per_Type_Name&amp;" Ending")</f>
        <v/>
      </c>
      <c r="J6" s="43" t="str">
        <f t="shared" ref="J6:Q6" si="0">IF(TS_Pers_In_Yr=1,"",LEFT(INDEX(LU_Mth_Names,MONTH(J9)),3)&amp;"-"&amp;RIGHT(YEAR(J9),2))&amp;" "</f>
        <v xml:space="preserve"> </v>
      </c>
      <c r="K6" s="43" t="str">
        <f t="shared" si="0"/>
        <v xml:space="preserve"> </v>
      </c>
      <c r="L6" s="43" t="str">
        <f t="shared" si="0"/>
        <v xml:space="preserve"> </v>
      </c>
      <c r="M6" s="43" t="str">
        <f t="shared" si="0"/>
        <v xml:space="preserve"> </v>
      </c>
      <c r="N6" s="43" t="str">
        <f t="shared" si="0"/>
        <v xml:space="preserve"> </v>
      </c>
      <c r="O6" s="43" t="str">
        <f t="shared" si="0"/>
        <v xml:space="preserve"> </v>
      </c>
      <c r="P6" s="43" t="str">
        <f t="shared" si="0"/>
        <v xml:space="preserve"> </v>
      </c>
      <c r="Q6" s="43" t="str">
        <f t="shared" si="0"/>
        <v xml:space="preserve"> </v>
      </c>
    </row>
    <row r="7" spans="1:17">
      <c r="B7" s="48" t="str">
        <f>IF(TS_Pers_In_Yr=1,Yr_Name&amp;" Ending "&amp;DAY(TS_Per_1_End_Date)&amp;" "&amp;INDEX(LU_Mth_Names,DD_TS_Fin_YE_Mth),TS_Per_Type_Name)</f>
        <v>Year Ending 31 December</v>
      </c>
      <c r="C7" s="14"/>
      <c r="D7" s="14"/>
      <c r="E7" s="14"/>
      <c r="F7" s="14"/>
      <c r="G7" s="14"/>
      <c r="H7" s="14"/>
      <c r="I7" s="14"/>
      <c r="J7" s="49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49" t="str">
        <f t="shared" si="1"/>
        <v xml:space="preserve">2011 (F) </v>
      </c>
      <c r="L7" s="49" t="str">
        <f t="shared" si="1"/>
        <v xml:space="preserve">2012 (F) </v>
      </c>
      <c r="M7" s="49" t="str">
        <f t="shared" si="1"/>
        <v xml:space="preserve">2013 (F) </v>
      </c>
      <c r="N7" s="49" t="str">
        <f t="shared" si="1"/>
        <v xml:space="preserve">2014 (F) </v>
      </c>
      <c r="O7" s="49" t="str">
        <f t="shared" si="1"/>
        <v xml:space="preserve">2015 (F) </v>
      </c>
      <c r="P7" s="49" t="str">
        <f t="shared" si="1"/>
        <v xml:space="preserve">2016 (F) </v>
      </c>
      <c r="Q7" s="49" t="str">
        <f t="shared" si="1"/>
        <v xml:space="preserve">2017 (F) </v>
      </c>
    </row>
    <row r="8" spans="1:17" hidden="1" outlineLevel="2">
      <c r="B8" s="37" t="s">
        <v>73</v>
      </c>
      <c r="J8" s="44">
        <f t="shared" ref="J8:Q8" si="2">IF(J12=1,TS_Start_Date,I9+1)</f>
        <v>40179</v>
      </c>
      <c r="K8" s="44">
        <f t="shared" si="2"/>
        <v>40544</v>
      </c>
      <c r="L8" s="44">
        <f t="shared" si="2"/>
        <v>40909</v>
      </c>
      <c r="M8" s="44">
        <f t="shared" si="2"/>
        <v>41275</v>
      </c>
      <c r="N8" s="44">
        <f t="shared" si="2"/>
        <v>41640</v>
      </c>
      <c r="O8" s="44">
        <f t="shared" si="2"/>
        <v>42005</v>
      </c>
      <c r="P8" s="44">
        <f t="shared" si="2"/>
        <v>42370</v>
      </c>
      <c r="Q8" s="44">
        <f t="shared" si="2"/>
        <v>42736</v>
      </c>
    </row>
    <row r="9" spans="1:17" hidden="1" outlineLevel="2">
      <c r="B9" s="37" t="s">
        <v>74</v>
      </c>
      <c r="J9" s="44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44">
        <f t="shared" si="3"/>
        <v>40908</v>
      </c>
      <c r="L9" s="44">
        <f t="shared" si="3"/>
        <v>41274</v>
      </c>
      <c r="M9" s="44">
        <f t="shared" si="3"/>
        <v>41639</v>
      </c>
      <c r="N9" s="44">
        <f t="shared" si="3"/>
        <v>42004</v>
      </c>
      <c r="O9" s="44">
        <f t="shared" si="3"/>
        <v>42369</v>
      </c>
      <c r="P9" s="44">
        <f t="shared" si="3"/>
        <v>42735</v>
      </c>
      <c r="Q9" s="44">
        <f t="shared" si="3"/>
        <v>43100</v>
      </c>
    </row>
    <row r="10" spans="1:17" hidden="1" outlineLevel="2">
      <c r="B10" s="37" t="s">
        <v>71</v>
      </c>
      <c r="J10" s="45">
        <f t="shared" ref="J10:Q10" si="4">YEAR(TS_Per_1_FY_End_Date)+INT((TS_Per_1_Number+J12-2)/TS_Pers_In_Yr)</f>
        <v>2010</v>
      </c>
      <c r="K10" s="45">
        <f t="shared" si="4"/>
        <v>2011</v>
      </c>
      <c r="L10" s="45">
        <f t="shared" si="4"/>
        <v>2012</v>
      </c>
      <c r="M10" s="45">
        <f t="shared" si="4"/>
        <v>2013</v>
      </c>
      <c r="N10" s="45">
        <f t="shared" si="4"/>
        <v>2014</v>
      </c>
      <c r="O10" s="45">
        <f t="shared" si="4"/>
        <v>2015</v>
      </c>
      <c r="P10" s="45">
        <f t="shared" si="4"/>
        <v>2016</v>
      </c>
      <c r="Q10" s="45">
        <f t="shared" si="4"/>
        <v>2017</v>
      </c>
    </row>
    <row r="11" spans="1:17" hidden="1" outlineLevel="2">
      <c r="B11" s="37" t="s">
        <v>72</v>
      </c>
      <c r="J11" s="46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46" t="str">
        <f t="shared" si="5"/>
        <v xml:space="preserve">Year </v>
      </c>
      <c r="L11" s="46" t="str">
        <f t="shared" si="5"/>
        <v xml:space="preserve">Year </v>
      </c>
      <c r="M11" s="46" t="str">
        <f t="shared" si="5"/>
        <v xml:space="preserve">Year </v>
      </c>
      <c r="N11" s="46" t="str">
        <f t="shared" si="5"/>
        <v xml:space="preserve">Year </v>
      </c>
      <c r="O11" s="46" t="str">
        <f t="shared" si="5"/>
        <v xml:space="preserve">Year </v>
      </c>
      <c r="P11" s="46" t="str">
        <f t="shared" si="5"/>
        <v xml:space="preserve">Year </v>
      </c>
      <c r="Q11" s="46" t="str">
        <f t="shared" si="5"/>
        <v xml:space="preserve">Year </v>
      </c>
    </row>
    <row r="12" spans="1:17" hidden="1" outlineLevel="2">
      <c r="B12" s="37" t="s">
        <v>75</v>
      </c>
      <c r="J12" s="47">
        <f>COLUMN(J12)-COLUMN($J12)+1</f>
        <v>1</v>
      </c>
      <c r="K12" s="47">
        <f t="shared" ref="K12:Q12" si="6">COLUMN(K12)-COLUMN($J12)+1</f>
        <v>2</v>
      </c>
      <c r="L12" s="47">
        <f t="shared" si="6"/>
        <v>3</v>
      </c>
      <c r="M12" s="47">
        <f t="shared" si="6"/>
        <v>4</v>
      </c>
      <c r="N12" s="47">
        <f t="shared" si="6"/>
        <v>5</v>
      </c>
      <c r="O12" s="47">
        <f t="shared" si="6"/>
        <v>6</v>
      </c>
      <c r="P12" s="47">
        <f t="shared" si="6"/>
        <v>7</v>
      </c>
      <c r="Q12" s="47">
        <f t="shared" si="6"/>
        <v>8</v>
      </c>
    </row>
    <row r="13" spans="1:17" hidden="1" outlineLevel="2">
      <c r="B13" s="50" t="s">
        <v>152</v>
      </c>
      <c r="C13" s="14"/>
      <c r="D13" s="14"/>
      <c r="E13" s="14"/>
      <c r="F13" s="14"/>
      <c r="G13" s="14"/>
      <c r="H13" s="14"/>
      <c r="I13" s="14"/>
      <c r="J13" s="51" t="str">
        <f>J10&amp;"-"&amp;J11</f>
        <v xml:space="preserve">2010-Year </v>
      </c>
      <c r="K13" s="51" t="str">
        <f t="shared" ref="K13:Q13" si="7">K10&amp;"-"&amp;K11</f>
        <v xml:space="preserve">2011-Year </v>
      </c>
      <c r="L13" s="51" t="str">
        <f t="shared" si="7"/>
        <v xml:space="preserve">2012-Year </v>
      </c>
      <c r="M13" s="51" t="str">
        <f t="shared" si="7"/>
        <v xml:space="preserve">2013-Year </v>
      </c>
      <c r="N13" s="51" t="str">
        <f t="shared" si="7"/>
        <v xml:space="preserve">2014-Year </v>
      </c>
      <c r="O13" s="51" t="str">
        <f t="shared" si="7"/>
        <v xml:space="preserve">2015-Year </v>
      </c>
      <c r="P13" s="51" t="str">
        <f t="shared" si="7"/>
        <v xml:space="preserve">2016-Year </v>
      </c>
      <c r="Q13" s="51" t="str">
        <f t="shared" si="7"/>
        <v xml:space="preserve">2017-Year </v>
      </c>
    </row>
    <row r="14" spans="1:17" collapsed="1"/>
    <row r="16" spans="1:17" s="11" customFormat="1" ht="12.75" customHeight="1">
      <c r="B16" s="118" t="str">
        <f>B1</f>
        <v>Operational - Assumptions</v>
      </c>
      <c r="J16" s="82"/>
    </row>
    <row r="17" spans="3:17" s="11" customFormat="1" ht="11.25" thickBot="1">
      <c r="J17" s="84" t="s">
        <v>157</v>
      </c>
      <c r="K17" s="85" t="s">
        <v>168</v>
      </c>
    </row>
    <row r="18" spans="3:17" s="82" customFormat="1">
      <c r="C18" s="56" t="s">
        <v>76</v>
      </c>
      <c r="J18" s="55">
        <v>125</v>
      </c>
      <c r="K18" s="54">
        <v>2.5000000000000001E-2</v>
      </c>
      <c r="L18" s="53">
        <v>2.5000000000000001E-2</v>
      </c>
      <c r="M18" s="53">
        <v>2.5000000000000001E-2</v>
      </c>
      <c r="N18" s="53">
        <v>2.5000000000000001E-2</v>
      </c>
      <c r="O18" s="53">
        <v>2.5000000000000001E-2</v>
      </c>
      <c r="P18" s="53">
        <v>2.5000000000000001E-2</v>
      </c>
      <c r="Q18" s="53">
        <v>2.5000000000000001E-2</v>
      </c>
    </row>
    <row r="19" spans="3:17" s="82" customFormat="1">
      <c r="C19" s="56" t="s">
        <v>167</v>
      </c>
      <c r="J19" s="55">
        <v>25</v>
      </c>
      <c r="K19" s="54">
        <v>2.5000000000000001E-2</v>
      </c>
      <c r="L19" s="53">
        <v>2.5000000000000001E-2</v>
      </c>
      <c r="M19" s="53">
        <v>2.5000000000000001E-2</v>
      </c>
      <c r="N19" s="53">
        <v>2.5000000000000001E-2</v>
      </c>
      <c r="O19" s="53">
        <v>2.5000000000000001E-2</v>
      </c>
      <c r="P19" s="53">
        <v>2.5000000000000001E-2</v>
      </c>
      <c r="Q19" s="53">
        <v>2.5000000000000001E-2</v>
      </c>
    </row>
    <row r="20" spans="3:17" s="82" customFormat="1">
      <c r="C20" s="56" t="s">
        <v>88</v>
      </c>
      <c r="J20" s="55">
        <v>40</v>
      </c>
      <c r="K20" s="54">
        <v>2.5000000000000001E-2</v>
      </c>
      <c r="L20" s="53">
        <v>2.5000000000000001E-2</v>
      </c>
      <c r="M20" s="53">
        <v>2.5000000000000001E-2</v>
      </c>
      <c r="N20" s="53">
        <v>2.5000000000000001E-2</v>
      </c>
      <c r="O20" s="53">
        <v>2.5000000000000001E-2</v>
      </c>
      <c r="P20" s="53">
        <v>2.5000000000000001E-2</v>
      </c>
      <c r="Q20" s="53">
        <v>2.5000000000000001E-2</v>
      </c>
    </row>
    <row r="21" spans="3:17" s="82" customFormat="1">
      <c r="C21" s="56" t="s">
        <v>170</v>
      </c>
      <c r="J21" s="55">
        <v>15</v>
      </c>
      <c r="K21" s="54">
        <v>2.5000000000000001E-2</v>
      </c>
      <c r="L21" s="53">
        <v>2.5000000000000001E-2</v>
      </c>
      <c r="M21" s="53">
        <v>2.5000000000000001E-2</v>
      </c>
      <c r="N21" s="53">
        <v>2.5000000000000001E-2</v>
      </c>
      <c r="O21" s="53">
        <v>2.5000000000000001E-2</v>
      </c>
      <c r="P21" s="53">
        <v>2.5000000000000001E-2</v>
      </c>
      <c r="Q21" s="53">
        <v>2.5000000000000001E-2</v>
      </c>
    </row>
    <row r="22" spans="3:17" s="82" customFormat="1">
      <c r="C22" s="56" t="s">
        <v>171</v>
      </c>
      <c r="J22" s="55">
        <v>2.5</v>
      </c>
      <c r="K22" s="54">
        <v>2.5000000000000001E-2</v>
      </c>
      <c r="L22" s="53">
        <v>2.5000000000000001E-2</v>
      </c>
      <c r="M22" s="53">
        <v>2.5000000000000001E-2</v>
      </c>
      <c r="N22" s="53">
        <v>2.5000000000000001E-2</v>
      </c>
      <c r="O22" s="53">
        <v>2.5000000000000001E-2</v>
      </c>
      <c r="P22" s="53">
        <v>2.5000000000000001E-2</v>
      </c>
      <c r="Q22" s="53">
        <v>2.5000000000000001E-2</v>
      </c>
    </row>
    <row r="23" spans="3:17" s="82" customFormat="1"/>
    <row r="24" spans="3:17" s="11" customFormat="1">
      <c r="C24" s="52" t="s">
        <v>66</v>
      </c>
    </row>
    <row r="25" spans="3:17" s="87" customFormat="1">
      <c r="C25" s="66">
        <v>1</v>
      </c>
      <c r="D25" s="81" t="str">
        <f>"Revenue and expense base amount assumptions are specified in "&amp;INDEX(LU_Denom,DD_TS_Denom)&amp;"."</f>
        <v>Revenue and expense base amount assumptions are specified in $Millions.</v>
      </c>
    </row>
    <row r="26" spans="3:17" s="11" customFormat="1">
      <c r="C26" s="66">
        <v>2</v>
      </c>
      <c r="D26" s="56" t="s">
        <v>169</v>
      </c>
    </row>
    <row r="27" spans="3:17" s="11" customFormat="1"/>
  </sheetData>
  <mergeCells count="1">
    <mergeCell ref="B3:F3"/>
  </mergeCells>
  <dataValidations count="2">
    <dataValidation type="custom" showErrorMessage="1" errorTitle="Invalid Assumption" error="Assumption must be a number." sqref="K18:Q22">
      <formula1>NOT(ISERROR(K18/1))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Base Amount" prompt="The revenue or expense amount in the first time series period." sqref="J18:J22">
      <formula1>0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160</v>
      </c>
    </row>
    <row r="10" spans="3:7" ht="16.5">
      <c r="C10" s="17" t="s">
        <v>63</v>
      </c>
    </row>
    <row r="11" spans="3:7" ht="15">
      <c r="C11" s="2" t="str">
        <f>Model_Name</f>
        <v>SMA 13. Multiple Workbooks - Practical Exercise 2 (Solution)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165</v>
      </c>
    </row>
    <row r="18" spans="3:3">
      <c r="C18" s="89" t="s">
        <v>208</v>
      </c>
    </row>
    <row r="19" spans="3:3">
      <c r="C19" s="16"/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_12" tooltip="Go to Previous Sheet" display="HL_Sheet_Main_12"/>
    <hyperlink ref="D13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175</v>
      </c>
    </row>
    <row r="10" spans="3:7" ht="16.5">
      <c r="C10" s="17" t="s">
        <v>180</v>
      </c>
    </row>
    <row r="11" spans="3:7" ht="15">
      <c r="C11" s="2" t="str">
        <f>Model_Name</f>
        <v>SMA 13. Multiple Workbooks - Practical Exercise 2 (Solution)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172</v>
      </c>
    </row>
    <row r="18" spans="3:3">
      <c r="C18" s="89" t="s">
        <v>209</v>
      </c>
    </row>
    <row r="19" spans="3:3">
      <c r="C19" s="86"/>
    </row>
    <row r="20" spans="3:3">
      <c r="C20" s="86"/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17" tooltip="Go to Next Sheet" display="HL_Sheet_Main_1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/>
  </sheetPr>
  <dimension ref="A1:Q22"/>
  <sheetViews>
    <sheetView showGridLines="0" zoomScaleNormal="100" workbookViewId="0">
      <pane xSplit="1" ySplit="13" topLeftCell="B14" activePane="bottomRight" state="frozen"/>
      <selection activeCell="O11" sqref="O11"/>
      <selection pane="topRight" activeCell="O11" sqref="O11"/>
      <selection pane="bottomLeft" activeCell="O11" sqref="O11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161</v>
      </c>
    </row>
    <row r="2" spans="1:17" ht="15">
      <c r="B2" s="2" t="str">
        <f>Model_Name</f>
        <v>SMA 13. Multiple Workbooks - Practical Exercise 2 (Solution)</v>
      </c>
    </row>
    <row r="3" spans="1:17">
      <c r="B3" s="121" t="s">
        <v>0</v>
      </c>
      <c r="C3" s="121"/>
      <c r="D3" s="121"/>
      <c r="E3" s="121"/>
      <c r="F3" s="121"/>
    </row>
    <row r="4" spans="1:17" ht="12.75">
      <c r="A4" s="5" t="s">
        <v>3</v>
      </c>
      <c r="B4" s="6" t="s">
        <v>5</v>
      </c>
      <c r="C4" s="7" t="s">
        <v>52</v>
      </c>
      <c r="D4" s="120" t="s">
        <v>68</v>
      </c>
      <c r="E4" s="120" t="s">
        <v>69</v>
      </c>
      <c r="F4" s="8" t="s">
        <v>70</v>
      </c>
    </row>
    <row r="6" spans="1:17">
      <c r="B6" s="67" t="str">
        <f>IF(TS_Pers_In_Yr=1,"",TS_Per_Type_Name&amp;" Ending")</f>
        <v/>
      </c>
      <c r="J6" s="68" t="str">
        <f t="shared" ref="J6:Q6" si="0">IF(TS_Pers_In_Yr=1,"",LEFT(INDEX(LU_Mth_Names,MONTH(J9)),3)&amp;"-"&amp;RIGHT(YEAR(J9),2))&amp;" "</f>
        <v xml:space="preserve"> </v>
      </c>
      <c r="K6" s="68" t="str">
        <f t="shared" si="0"/>
        <v xml:space="preserve"> </v>
      </c>
      <c r="L6" s="68" t="str">
        <f t="shared" si="0"/>
        <v xml:space="preserve"> </v>
      </c>
      <c r="M6" s="68" t="str">
        <f t="shared" si="0"/>
        <v xml:space="preserve"> </v>
      </c>
      <c r="N6" s="68" t="str">
        <f t="shared" si="0"/>
        <v xml:space="preserve"> </v>
      </c>
      <c r="O6" s="68" t="str">
        <f t="shared" si="0"/>
        <v xml:space="preserve"> </v>
      </c>
      <c r="P6" s="68" t="str">
        <f t="shared" si="0"/>
        <v xml:space="preserve"> </v>
      </c>
      <c r="Q6" s="68" t="str">
        <f t="shared" si="0"/>
        <v xml:space="preserve"> </v>
      </c>
    </row>
    <row r="7" spans="1:17">
      <c r="B7" s="73" t="str">
        <f>IF(TS_Pers_In_Yr=1,Yr_Name&amp;" Ending "&amp;DAY(TS_Per_1_End_Date)&amp;" "&amp;INDEX(LU_Mth_Names,DD_TS_Fin_YE_Mth),TS_Per_Type_Name)</f>
        <v>Year Ending 31 December</v>
      </c>
      <c r="C7" s="10"/>
      <c r="D7" s="10"/>
      <c r="E7" s="10"/>
      <c r="F7" s="10"/>
      <c r="G7" s="10"/>
      <c r="H7" s="10"/>
      <c r="I7" s="10"/>
      <c r="J7" s="74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74" t="str">
        <f t="shared" si="1"/>
        <v xml:space="preserve">2011 (F) </v>
      </c>
      <c r="L7" s="74" t="str">
        <f t="shared" si="1"/>
        <v xml:space="preserve">2012 (F) </v>
      </c>
      <c r="M7" s="74" t="str">
        <f t="shared" si="1"/>
        <v xml:space="preserve">2013 (F) </v>
      </c>
      <c r="N7" s="74" t="str">
        <f t="shared" si="1"/>
        <v xml:space="preserve">2014 (F) </v>
      </c>
      <c r="O7" s="74" t="str">
        <f t="shared" si="1"/>
        <v xml:space="preserve">2015 (F) </v>
      </c>
      <c r="P7" s="74" t="str">
        <f t="shared" si="1"/>
        <v xml:space="preserve">2016 (F) </v>
      </c>
      <c r="Q7" s="74" t="str">
        <f t="shared" si="1"/>
        <v xml:space="preserve">2017 (F) </v>
      </c>
    </row>
    <row r="8" spans="1:17" hidden="1" outlineLevel="2">
      <c r="B8" s="16" t="s">
        <v>73</v>
      </c>
      <c r="J8" s="69">
        <f t="shared" ref="J8:Q8" si="2">IF(J12=1,TS_Start_Date,I9+1)</f>
        <v>40179</v>
      </c>
      <c r="K8" s="69">
        <f t="shared" si="2"/>
        <v>40544</v>
      </c>
      <c r="L8" s="69">
        <f t="shared" si="2"/>
        <v>40909</v>
      </c>
      <c r="M8" s="69">
        <f t="shared" si="2"/>
        <v>41275</v>
      </c>
      <c r="N8" s="69">
        <f t="shared" si="2"/>
        <v>41640</v>
      </c>
      <c r="O8" s="69">
        <f t="shared" si="2"/>
        <v>42005</v>
      </c>
      <c r="P8" s="69">
        <f t="shared" si="2"/>
        <v>42370</v>
      </c>
      <c r="Q8" s="69">
        <f t="shared" si="2"/>
        <v>42736</v>
      </c>
    </row>
    <row r="9" spans="1:17" hidden="1" outlineLevel="2">
      <c r="B9" s="16" t="s">
        <v>74</v>
      </c>
      <c r="J9" s="69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69">
        <f t="shared" si="3"/>
        <v>40908</v>
      </c>
      <c r="L9" s="69">
        <f t="shared" si="3"/>
        <v>41274</v>
      </c>
      <c r="M9" s="69">
        <f t="shared" si="3"/>
        <v>41639</v>
      </c>
      <c r="N9" s="69">
        <f t="shared" si="3"/>
        <v>42004</v>
      </c>
      <c r="O9" s="69">
        <f t="shared" si="3"/>
        <v>42369</v>
      </c>
      <c r="P9" s="69">
        <f t="shared" si="3"/>
        <v>42735</v>
      </c>
      <c r="Q9" s="69">
        <f t="shared" si="3"/>
        <v>43100</v>
      </c>
    </row>
    <row r="10" spans="1:17" hidden="1" outlineLevel="2">
      <c r="B10" s="16" t="s">
        <v>71</v>
      </c>
      <c r="J10" s="70">
        <f t="shared" ref="J10:Q10" si="4">YEAR(TS_Per_1_FY_End_Date)+INT((TS_Per_1_Number+J12-2)/TS_Pers_In_Yr)</f>
        <v>2010</v>
      </c>
      <c r="K10" s="70">
        <f t="shared" si="4"/>
        <v>2011</v>
      </c>
      <c r="L10" s="70">
        <f t="shared" si="4"/>
        <v>2012</v>
      </c>
      <c r="M10" s="70">
        <f t="shared" si="4"/>
        <v>2013</v>
      </c>
      <c r="N10" s="70">
        <f t="shared" si="4"/>
        <v>2014</v>
      </c>
      <c r="O10" s="70">
        <f t="shared" si="4"/>
        <v>2015</v>
      </c>
      <c r="P10" s="70">
        <f t="shared" si="4"/>
        <v>2016</v>
      </c>
      <c r="Q10" s="70">
        <f t="shared" si="4"/>
        <v>2017</v>
      </c>
    </row>
    <row r="11" spans="1:17" hidden="1" outlineLevel="2">
      <c r="B11" s="16" t="s">
        <v>72</v>
      </c>
      <c r="J11" s="71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71" t="str">
        <f t="shared" si="5"/>
        <v xml:space="preserve">Year </v>
      </c>
      <c r="L11" s="71" t="str">
        <f t="shared" si="5"/>
        <v xml:space="preserve">Year </v>
      </c>
      <c r="M11" s="71" t="str">
        <f t="shared" si="5"/>
        <v xml:space="preserve">Year </v>
      </c>
      <c r="N11" s="71" t="str">
        <f t="shared" si="5"/>
        <v xml:space="preserve">Year </v>
      </c>
      <c r="O11" s="71" t="str">
        <f t="shared" si="5"/>
        <v xml:space="preserve">Year </v>
      </c>
      <c r="P11" s="71" t="str">
        <f t="shared" si="5"/>
        <v xml:space="preserve">Year </v>
      </c>
      <c r="Q11" s="71" t="str">
        <f t="shared" si="5"/>
        <v xml:space="preserve">Year </v>
      </c>
    </row>
    <row r="12" spans="1:17" hidden="1" outlineLevel="2">
      <c r="B12" s="16" t="s">
        <v>75</v>
      </c>
      <c r="J12" s="72">
        <f>COLUMN(J12)-COLUMN($J12)+1</f>
        <v>1</v>
      </c>
      <c r="K12" s="72">
        <f t="shared" ref="K12:Q12" si="6">COLUMN(K12)-COLUMN($J12)+1</f>
        <v>2</v>
      </c>
      <c r="L12" s="72">
        <f t="shared" si="6"/>
        <v>3</v>
      </c>
      <c r="M12" s="72">
        <f t="shared" si="6"/>
        <v>4</v>
      </c>
      <c r="N12" s="72">
        <f t="shared" si="6"/>
        <v>5</v>
      </c>
      <c r="O12" s="72">
        <f t="shared" si="6"/>
        <v>6</v>
      </c>
      <c r="P12" s="72">
        <f t="shared" si="6"/>
        <v>7</v>
      </c>
      <c r="Q12" s="72">
        <f t="shared" si="6"/>
        <v>8</v>
      </c>
    </row>
    <row r="13" spans="1:17" hidden="1" outlineLevel="2">
      <c r="B13" s="75" t="s">
        <v>152</v>
      </c>
      <c r="C13" s="10"/>
      <c r="D13" s="10"/>
      <c r="E13" s="10"/>
      <c r="F13" s="10"/>
      <c r="G13" s="10"/>
      <c r="H13" s="10"/>
      <c r="I13" s="10"/>
      <c r="J13" s="76" t="str">
        <f>J10&amp;"-"&amp;J11</f>
        <v xml:space="preserve">2010-Year </v>
      </c>
      <c r="K13" s="76" t="str">
        <f t="shared" ref="K13:Q13" si="7">K10&amp;"-"&amp;K11</f>
        <v xml:space="preserve">2011-Year </v>
      </c>
      <c r="L13" s="76" t="str">
        <f t="shared" si="7"/>
        <v xml:space="preserve">2012-Year </v>
      </c>
      <c r="M13" s="76" t="str">
        <f t="shared" si="7"/>
        <v xml:space="preserve">2013-Year </v>
      </c>
      <c r="N13" s="76" t="str">
        <f t="shared" si="7"/>
        <v xml:space="preserve">2014-Year </v>
      </c>
      <c r="O13" s="76" t="str">
        <f t="shared" si="7"/>
        <v xml:space="preserve">2015-Year </v>
      </c>
      <c r="P13" s="76" t="str">
        <f t="shared" si="7"/>
        <v xml:space="preserve">2016-Year </v>
      </c>
      <c r="Q13" s="76" t="str">
        <f t="shared" si="7"/>
        <v xml:space="preserve">2017-Year </v>
      </c>
    </row>
    <row r="14" spans="1:17" collapsed="1"/>
    <row r="16" spans="1:17" ht="12.75">
      <c r="B16" s="78" t="str">
        <f>B1</f>
        <v>Operational - Outputs</v>
      </c>
    </row>
    <row r="18" spans="3:17" s="9" customFormat="1">
      <c r="C18" s="4" t="str">
        <f>Fcast_TA!C18</f>
        <v>Revenue</v>
      </c>
      <c r="J18" s="77">
        <f>IF(J$12=1,Fcast_TA!J18,I18*(1+Fcast_TA!J18))</f>
        <v>125</v>
      </c>
      <c r="K18" s="77">
        <f>IF(K$12=1,Fcast_TA!K18,J18*(1+Fcast_TA!K18))</f>
        <v>128.125</v>
      </c>
      <c r="L18" s="77">
        <f>IF(L$12=1,Fcast_TA!L18,K18*(1+Fcast_TA!L18))</f>
        <v>131.328125</v>
      </c>
      <c r="M18" s="77">
        <f>IF(M$12=1,Fcast_TA!M18,L18*(1+Fcast_TA!M18))</f>
        <v>134.611328125</v>
      </c>
      <c r="N18" s="77">
        <f>IF(N$12=1,Fcast_TA!N18,M18*(1+Fcast_TA!N18))</f>
        <v>137.97661132812499</v>
      </c>
      <c r="O18" s="77">
        <f>IF(O$12=1,Fcast_TA!O18,N18*(1+Fcast_TA!O18))</f>
        <v>141.4260266113281</v>
      </c>
      <c r="P18" s="77">
        <f>IF(P$12=1,Fcast_TA!P18,O18*(1+Fcast_TA!P18))</f>
        <v>144.96167727661128</v>
      </c>
      <c r="Q18" s="77">
        <f>IF(Q$12=1,Fcast_TA!Q18,P18*(1+Fcast_TA!Q18))</f>
        <v>148.58571920852654</v>
      </c>
    </row>
    <row r="19" spans="3:17" s="9" customFormat="1">
      <c r="C19" s="4" t="str">
        <f>Fcast_TA!C19</f>
        <v>Cost of Goods Sold</v>
      </c>
      <c r="J19" s="77">
        <f>IF(J$12=1,Fcast_TA!J19,I19*(1+Fcast_TA!J19))</f>
        <v>25</v>
      </c>
      <c r="K19" s="77">
        <f>IF(K$12=1,Fcast_TA!K19,J19*(1+Fcast_TA!K19))</f>
        <v>25.624999999999996</v>
      </c>
      <c r="L19" s="77">
        <f>IF(L$12=1,Fcast_TA!L19,K19*(1+Fcast_TA!L19))</f>
        <v>26.265624999999993</v>
      </c>
      <c r="M19" s="77">
        <f>IF(M$12=1,Fcast_TA!M19,L19*(1+Fcast_TA!M19))</f>
        <v>26.922265624999991</v>
      </c>
      <c r="N19" s="77">
        <f>IF(N$12=1,Fcast_TA!N19,M19*(1+Fcast_TA!N19))</f>
        <v>27.59532226562499</v>
      </c>
      <c r="O19" s="77">
        <f>IF(O$12=1,Fcast_TA!O19,N19*(1+Fcast_TA!O19))</f>
        <v>28.285205322265611</v>
      </c>
      <c r="P19" s="77">
        <f>IF(P$12=1,Fcast_TA!P19,O19*(1+Fcast_TA!P19))</f>
        <v>28.992335455322248</v>
      </c>
      <c r="Q19" s="77">
        <f>IF(Q$12=1,Fcast_TA!Q19,P19*(1+Fcast_TA!Q19))</f>
        <v>29.717143841705301</v>
      </c>
    </row>
    <row r="20" spans="3:17" s="9" customFormat="1">
      <c r="C20" s="4" t="str">
        <f>Fcast_TA!C20</f>
        <v>Operating Expenditure</v>
      </c>
      <c r="J20" s="77">
        <f>IF(J$12=1,Fcast_TA!J20,I20*(1+Fcast_TA!J20))</f>
        <v>40</v>
      </c>
      <c r="K20" s="77">
        <f>IF(K$12=1,Fcast_TA!K20,J20*(1+Fcast_TA!K20))</f>
        <v>41</v>
      </c>
      <c r="L20" s="77">
        <f>IF(L$12=1,Fcast_TA!L20,K20*(1+Fcast_TA!L20))</f>
        <v>42.024999999999999</v>
      </c>
      <c r="M20" s="77">
        <f>IF(M$12=1,Fcast_TA!M20,L20*(1+Fcast_TA!M20))</f>
        <v>43.075624999999995</v>
      </c>
      <c r="N20" s="77">
        <f>IF(N$12=1,Fcast_TA!N20,M20*(1+Fcast_TA!N20))</f>
        <v>44.152515624999992</v>
      </c>
      <c r="O20" s="77">
        <f>IF(O$12=1,Fcast_TA!O20,N20*(1+Fcast_TA!O20))</f>
        <v>45.256328515624986</v>
      </c>
      <c r="P20" s="77">
        <f>IF(P$12=1,Fcast_TA!P20,O20*(1+Fcast_TA!P20))</f>
        <v>46.387736728515605</v>
      </c>
      <c r="Q20" s="77">
        <f>IF(Q$12=1,Fcast_TA!Q20,P20*(1+Fcast_TA!Q20))</f>
        <v>47.547430146728495</v>
      </c>
    </row>
    <row r="21" spans="3:17" s="9" customFormat="1">
      <c r="C21" s="4" t="str">
        <f>Fcast_TA!C21</f>
        <v>Capital Expenditure - Assets</v>
      </c>
      <c r="J21" s="77">
        <f>IF(J$12=1,Fcast_TA!J21,I21*(1+Fcast_TA!J21))</f>
        <v>15</v>
      </c>
      <c r="K21" s="77">
        <f>IF(K$12=1,Fcast_TA!K21,J21*(1+Fcast_TA!K21))</f>
        <v>15.374999999999998</v>
      </c>
      <c r="L21" s="77">
        <f>IF(L$12=1,Fcast_TA!L21,K21*(1+Fcast_TA!L21))</f>
        <v>15.759374999999997</v>
      </c>
      <c r="M21" s="77">
        <f>IF(M$12=1,Fcast_TA!M21,L21*(1+Fcast_TA!M21))</f>
        <v>16.153359374999994</v>
      </c>
      <c r="N21" s="77">
        <f>IF(N$12=1,Fcast_TA!N21,M21*(1+Fcast_TA!N21))</f>
        <v>16.557193359374992</v>
      </c>
      <c r="O21" s="77">
        <f>IF(O$12=1,Fcast_TA!O21,N21*(1+Fcast_TA!O21))</f>
        <v>16.971123193359364</v>
      </c>
      <c r="P21" s="77">
        <f>IF(P$12=1,Fcast_TA!P21,O21*(1+Fcast_TA!P21))</f>
        <v>17.395401273193347</v>
      </c>
      <c r="Q21" s="77">
        <f>IF(Q$12=1,Fcast_TA!Q21,P21*(1+Fcast_TA!Q21))</f>
        <v>17.830286305023179</v>
      </c>
    </row>
    <row r="22" spans="3:17" s="9" customFormat="1">
      <c r="C22" s="4" t="str">
        <f>Fcast_TA!C22</f>
        <v>Capital Expenditure - Intangibles</v>
      </c>
      <c r="J22" s="77">
        <f>IF(J$12=1,Fcast_TA!J22,I22*(1+Fcast_TA!J22))</f>
        <v>2.5</v>
      </c>
      <c r="K22" s="77">
        <f>IF(K$12=1,Fcast_TA!K22,J22*(1+Fcast_TA!K22))</f>
        <v>2.5625</v>
      </c>
      <c r="L22" s="77">
        <f>IF(L$12=1,Fcast_TA!L22,K22*(1+Fcast_TA!L22))</f>
        <v>2.6265624999999999</v>
      </c>
      <c r="M22" s="77">
        <f>IF(M$12=1,Fcast_TA!M22,L22*(1+Fcast_TA!M22))</f>
        <v>2.6922265624999997</v>
      </c>
      <c r="N22" s="77">
        <f>IF(N$12=1,Fcast_TA!N22,M22*(1+Fcast_TA!N22))</f>
        <v>2.7595322265624995</v>
      </c>
      <c r="O22" s="77">
        <f>IF(O$12=1,Fcast_TA!O22,N22*(1+Fcast_TA!O22))</f>
        <v>2.8285205322265616</v>
      </c>
      <c r="P22" s="77">
        <f>IF(P$12=1,Fcast_TA!P22,O22*(1+Fcast_TA!P22))</f>
        <v>2.8992335455322253</v>
      </c>
      <c r="Q22" s="77">
        <f>IF(Q$12=1,Fcast_TA!Q22,P22*(1+Fcast_TA!Q22))</f>
        <v>2.9717143841705309</v>
      </c>
    </row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15" tooltip="Go to Previous Sheet" display="HL_Sheet_Main_15"/>
    <hyperlink ref="C4" location="HL_Sheet_Main_39" tooltip="Go to Next Sheet" display="HL_Sheet_Main_39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55</v>
      </c>
    </row>
    <row r="10" spans="3:7" ht="16.5">
      <c r="C10" s="17" t="s">
        <v>64</v>
      </c>
    </row>
    <row r="11" spans="3:7" ht="15">
      <c r="C11" s="2" t="str">
        <f>Model_Name</f>
        <v>SMA 13. Multiple Workbooks - Practical Exercise 2 (Solution)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165</v>
      </c>
    </row>
    <row r="18" spans="3:3">
      <c r="C18" s="88" t="s">
        <v>187</v>
      </c>
    </row>
    <row r="19" spans="3:3">
      <c r="C19" s="16"/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8" tooltip="Go to Next Sheet" display="HL_Sheet_Main_8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189</v>
      </c>
    </row>
    <row r="10" spans="3:7" ht="16.5">
      <c r="C10" s="17" t="s">
        <v>182</v>
      </c>
    </row>
    <row r="11" spans="3:7" ht="15">
      <c r="C11" s="2" t="str">
        <f>Model_Name</f>
        <v>SMA 13. Multiple Workbooks - Practical Exercise 2 (Solution)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172</v>
      </c>
    </row>
    <row r="18" spans="3:3">
      <c r="C18" s="89" t="s">
        <v>190</v>
      </c>
    </row>
    <row r="19" spans="3:3">
      <c r="C19" s="89"/>
    </row>
    <row r="20" spans="3:3">
      <c r="C20" s="89"/>
    </row>
  </sheetData>
  <mergeCells count="1">
    <mergeCell ref="C12:G12"/>
  </mergeCells>
  <hyperlinks>
    <hyperlink ref="C12" location="HL_Home" tooltip="Go to Table of Contents" display="HL_Home"/>
    <hyperlink ref="C13" location="HL_Sheet_Main_39" tooltip="Go to Previous Sheet" display="HL_Sheet_Main_39"/>
    <hyperlink ref="D13" location="HL_Sheet_Main_21" tooltip="Go to Next Sheet" display="HL_Sheet_Main_2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pageSetUpPr autoPageBreaks="0"/>
  </sheetPr>
  <dimension ref="A1:Q22"/>
  <sheetViews>
    <sheetView showGridLines="0" zoomScaleNormal="100" workbookViewId="0">
      <pane xSplit="1" ySplit="13" topLeftCell="B14" activePane="bottomRight" state="frozen"/>
      <selection activeCell="O11" sqref="O11"/>
      <selection pane="topRight" activeCell="O11" sqref="O11"/>
      <selection pane="bottomLeft" activeCell="O11" sqref="O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7" ht="18">
      <c r="B1" s="1" t="s">
        <v>201</v>
      </c>
    </row>
    <row r="2" spans="1:17" ht="15">
      <c r="B2" s="2" t="str">
        <f>Model_Name</f>
        <v>SMA 13. Multiple Workbooks - Practical Exercise 2 (Solution)</v>
      </c>
    </row>
    <row r="3" spans="1:17">
      <c r="B3" s="121" t="s">
        <v>0</v>
      </c>
      <c r="C3" s="121"/>
      <c r="D3" s="121"/>
      <c r="E3" s="121"/>
      <c r="F3" s="121"/>
    </row>
    <row r="4" spans="1:17" ht="12.75">
      <c r="A4" s="5" t="s">
        <v>3</v>
      </c>
      <c r="B4" s="6" t="s">
        <v>5</v>
      </c>
      <c r="C4" s="7" t="s">
        <v>52</v>
      </c>
      <c r="D4" s="120" t="s">
        <v>68</v>
      </c>
      <c r="E4" s="120" t="s">
        <v>69</v>
      </c>
      <c r="F4" s="8" t="s">
        <v>70</v>
      </c>
    </row>
    <row r="6" spans="1:17">
      <c r="B6" s="67" t="str">
        <f>IF(TS_Pers_In_Yr=1,"",TS_Per_Type_Name&amp;" Ending")</f>
        <v/>
      </c>
      <c r="J6" s="68" t="str">
        <f t="shared" ref="J6:Q6" si="0">IF(TS_Pers_In_Yr=1,"",LEFT(INDEX(LU_Mth_Names,MONTH(J9)),3)&amp;"-"&amp;RIGHT(YEAR(J9),2))&amp;" "</f>
        <v xml:space="preserve"> </v>
      </c>
      <c r="K6" s="68" t="str">
        <f t="shared" si="0"/>
        <v xml:space="preserve"> </v>
      </c>
      <c r="L6" s="68" t="str">
        <f t="shared" si="0"/>
        <v xml:space="preserve"> </v>
      </c>
      <c r="M6" s="68" t="str">
        <f t="shared" si="0"/>
        <v xml:space="preserve"> </v>
      </c>
      <c r="N6" s="68" t="str">
        <f t="shared" si="0"/>
        <v xml:space="preserve"> </v>
      </c>
      <c r="O6" s="68" t="str">
        <f t="shared" si="0"/>
        <v xml:space="preserve"> </v>
      </c>
      <c r="P6" s="68" t="str">
        <f t="shared" si="0"/>
        <v xml:space="preserve"> </v>
      </c>
      <c r="Q6" s="68" t="str">
        <f t="shared" si="0"/>
        <v xml:space="preserve"> </v>
      </c>
    </row>
    <row r="7" spans="1:17">
      <c r="B7" s="73" t="str">
        <f>IF(TS_Pers_In_Yr=1,Yr_Name&amp;" Ending "&amp;DAY(TS_Per_1_End_Date)&amp;" "&amp;INDEX(LU_Mth_Names,DD_TS_Fin_YE_Mth),TS_Per_Type_Name)</f>
        <v>Year Ending 31 December</v>
      </c>
      <c r="C7" s="10"/>
      <c r="D7" s="10"/>
      <c r="E7" s="10"/>
      <c r="F7" s="10"/>
      <c r="G7" s="10"/>
      <c r="H7" s="10"/>
      <c r="I7" s="10"/>
      <c r="J7" s="74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74" t="str">
        <f t="shared" si="1"/>
        <v xml:space="preserve">2011 (F) </v>
      </c>
      <c r="L7" s="74" t="str">
        <f t="shared" si="1"/>
        <v xml:space="preserve">2012 (F) </v>
      </c>
      <c r="M7" s="74" t="str">
        <f t="shared" si="1"/>
        <v xml:space="preserve">2013 (F) </v>
      </c>
      <c r="N7" s="74" t="str">
        <f t="shared" si="1"/>
        <v xml:space="preserve">2014 (F) </v>
      </c>
      <c r="O7" s="74" t="str">
        <f t="shared" si="1"/>
        <v xml:space="preserve">2015 (F) </v>
      </c>
      <c r="P7" s="74" t="str">
        <f t="shared" si="1"/>
        <v xml:space="preserve">2016 (F) </v>
      </c>
      <c r="Q7" s="74" t="str">
        <f t="shared" si="1"/>
        <v xml:space="preserve">2017 (F) </v>
      </c>
    </row>
    <row r="8" spans="1:17" hidden="1" outlineLevel="2">
      <c r="B8" s="89" t="s">
        <v>73</v>
      </c>
      <c r="J8" s="69">
        <f t="shared" ref="J8:Q8" si="2">IF(J12=1,TS_Start_Date,I9+1)</f>
        <v>40179</v>
      </c>
      <c r="K8" s="69">
        <f t="shared" si="2"/>
        <v>40544</v>
      </c>
      <c r="L8" s="69">
        <f t="shared" si="2"/>
        <v>40909</v>
      </c>
      <c r="M8" s="69">
        <f t="shared" si="2"/>
        <v>41275</v>
      </c>
      <c r="N8" s="69">
        <f t="shared" si="2"/>
        <v>41640</v>
      </c>
      <c r="O8" s="69">
        <f t="shared" si="2"/>
        <v>42005</v>
      </c>
      <c r="P8" s="69">
        <f t="shared" si="2"/>
        <v>42370</v>
      </c>
      <c r="Q8" s="69">
        <f t="shared" si="2"/>
        <v>42736</v>
      </c>
    </row>
    <row r="9" spans="1:17" hidden="1" outlineLevel="2">
      <c r="B9" s="89" t="s">
        <v>74</v>
      </c>
      <c r="J9" s="69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69">
        <f t="shared" si="3"/>
        <v>40908</v>
      </c>
      <c r="L9" s="69">
        <f t="shared" si="3"/>
        <v>41274</v>
      </c>
      <c r="M9" s="69">
        <f t="shared" si="3"/>
        <v>41639</v>
      </c>
      <c r="N9" s="69">
        <f t="shared" si="3"/>
        <v>42004</v>
      </c>
      <c r="O9" s="69">
        <f t="shared" si="3"/>
        <v>42369</v>
      </c>
      <c r="P9" s="69">
        <f t="shared" si="3"/>
        <v>42735</v>
      </c>
      <c r="Q9" s="69">
        <f t="shared" si="3"/>
        <v>43100</v>
      </c>
    </row>
    <row r="10" spans="1:17" hidden="1" outlineLevel="2">
      <c r="B10" s="89" t="s">
        <v>71</v>
      </c>
      <c r="J10" s="70">
        <f t="shared" ref="J10:Q10" si="4">YEAR(TS_Per_1_FY_End_Date)+INT((TS_Per_1_Number+J12-2)/TS_Pers_In_Yr)</f>
        <v>2010</v>
      </c>
      <c r="K10" s="70">
        <f t="shared" si="4"/>
        <v>2011</v>
      </c>
      <c r="L10" s="70">
        <f t="shared" si="4"/>
        <v>2012</v>
      </c>
      <c r="M10" s="70">
        <f t="shared" si="4"/>
        <v>2013</v>
      </c>
      <c r="N10" s="70">
        <f t="shared" si="4"/>
        <v>2014</v>
      </c>
      <c r="O10" s="70">
        <f t="shared" si="4"/>
        <v>2015</v>
      </c>
      <c r="P10" s="70">
        <f t="shared" si="4"/>
        <v>2016</v>
      </c>
      <c r="Q10" s="70">
        <f t="shared" si="4"/>
        <v>2017</v>
      </c>
    </row>
    <row r="11" spans="1:17" hidden="1" outlineLevel="2">
      <c r="B11" s="89" t="s">
        <v>72</v>
      </c>
      <c r="J11" s="71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71" t="str">
        <f t="shared" si="5"/>
        <v xml:space="preserve">Year </v>
      </c>
      <c r="L11" s="71" t="str">
        <f t="shared" si="5"/>
        <v xml:space="preserve">Year </v>
      </c>
      <c r="M11" s="71" t="str">
        <f t="shared" si="5"/>
        <v xml:space="preserve">Year </v>
      </c>
      <c r="N11" s="71" t="str">
        <f t="shared" si="5"/>
        <v xml:space="preserve">Year </v>
      </c>
      <c r="O11" s="71" t="str">
        <f t="shared" si="5"/>
        <v xml:space="preserve">Year </v>
      </c>
      <c r="P11" s="71" t="str">
        <f t="shared" si="5"/>
        <v xml:space="preserve">Year </v>
      </c>
      <c r="Q11" s="71" t="str">
        <f t="shared" si="5"/>
        <v xml:space="preserve">Year </v>
      </c>
    </row>
    <row r="12" spans="1:17" hidden="1" outlineLevel="2">
      <c r="B12" s="89" t="s">
        <v>75</v>
      </c>
      <c r="J12" s="72">
        <f>COLUMN(J12)-COLUMN($J12)+1</f>
        <v>1</v>
      </c>
      <c r="K12" s="72">
        <f t="shared" ref="K12:Q12" si="6">COLUMN(K12)-COLUMN($J12)+1</f>
        <v>2</v>
      </c>
      <c r="L12" s="72">
        <f t="shared" si="6"/>
        <v>3</v>
      </c>
      <c r="M12" s="72">
        <f t="shared" si="6"/>
        <v>4</v>
      </c>
      <c r="N12" s="72">
        <f t="shared" si="6"/>
        <v>5</v>
      </c>
      <c r="O12" s="72">
        <f t="shared" si="6"/>
        <v>6</v>
      </c>
      <c r="P12" s="72">
        <f t="shared" si="6"/>
        <v>7</v>
      </c>
      <c r="Q12" s="72">
        <f t="shared" si="6"/>
        <v>8</v>
      </c>
    </row>
    <row r="13" spans="1:17" hidden="1" outlineLevel="2">
      <c r="B13" s="75" t="s">
        <v>152</v>
      </c>
      <c r="C13" s="10"/>
      <c r="D13" s="10"/>
      <c r="E13" s="10"/>
      <c r="F13" s="10"/>
      <c r="G13" s="10"/>
      <c r="H13" s="10"/>
      <c r="I13" s="10"/>
      <c r="J13" s="76" t="str">
        <f>J10&amp;"-"&amp;J11</f>
        <v xml:space="preserve">2010-Year </v>
      </c>
      <c r="K13" s="76" t="str">
        <f t="shared" ref="K13:Q13" si="7">K10&amp;"-"&amp;K11</f>
        <v xml:space="preserve">2011-Year </v>
      </c>
      <c r="L13" s="76" t="str">
        <f t="shared" si="7"/>
        <v xml:space="preserve">2012-Year </v>
      </c>
      <c r="M13" s="76" t="str">
        <f t="shared" si="7"/>
        <v xml:space="preserve">2013-Year </v>
      </c>
      <c r="N13" s="76" t="str">
        <f t="shared" si="7"/>
        <v xml:space="preserve">2014-Year </v>
      </c>
      <c r="O13" s="76" t="str">
        <f t="shared" si="7"/>
        <v xml:space="preserve">2015-Year </v>
      </c>
      <c r="P13" s="76" t="str">
        <f t="shared" si="7"/>
        <v xml:space="preserve">2016-Year </v>
      </c>
      <c r="Q13" s="76" t="str">
        <f t="shared" si="7"/>
        <v xml:space="preserve">2017-Year </v>
      </c>
    </row>
    <row r="14" spans="1:17" collapsed="1"/>
    <row r="16" spans="1:17" s="9" customFormat="1" ht="12.75">
      <c r="B16" s="78" t="str">
        <f>Fcast_TO!B16</f>
        <v>Operational - Outputs</v>
      </c>
    </row>
    <row r="17" spans="3:17" s="9" customFormat="1"/>
    <row r="18" spans="3:17" s="9" customFormat="1">
      <c r="C18" s="4" t="str">
        <f>Fcast_TO!C18</f>
        <v>Revenue</v>
      </c>
      <c r="J18" s="77">
        <f>Fcast_TO!J18</f>
        <v>125</v>
      </c>
      <c r="K18" s="77">
        <f>Fcast_TO!K18</f>
        <v>128.125</v>
      </c>
      <c r="L18" s="77">
        <f>Fcast_TO!L18</f>
        <v>131.328125</v>
      </c>
      <c r="M18" s="77">
        <f>Fcast_TO!M18</f>
        <v>134.611328125</v>
      </c>
      <c r="N18" s="77">
        <f>Fcast_TO!N18</f>
        <v>137.97661132812499</v>
      </c>
      <c r="O18" s="77">
        <f>Fcast_TO!O18</f>
        <v>141.4260266113281</v>
      </c>
      <c r="P18" s="77">
        <f>Fcast_TO!P18</f>
        <v>144.96167727661128</v>
      </c>
      <c r="Q18" s="77">
        <f>Fcast_TO!Q18</f>
        <v>148.58571920852654</v>
      </c>
    </row>
    <row r="19" spans="3:17" s="9" customFormat="1">
      <c r="C19" s="4" t="str">
        <f>Fcast_TO!C19</f>
        <v>Cost of Goods Sold</v>
      </c>
      <c r="J19" s="77">
        <f>Fcast_TO!J19</f>
        <v>25</v>
      </c>
      <c r="K19" s="77">
        <f>Fcast_TO!K19</f>
        <v>25.624999999999996</v>
      </c>
      <c r="L19" s="77">
        <f>Fcast_TO!L19</f>
        <v>26.265624999999993</v>
      </c>
      <c r="M19" s="77">
        <f>Fcast_TO!M19</f>
        <v>26.922265624999991</v>
      </c>
      <c r="N19" s="77">
        <f>Fcast_TO!N19</f>
        <v>27.59532226562499</v>
      </c>
      <c r="O19" s="77">
        <f>Fcast_TO!O19</f>
        <v>28.285205322265611</v>
      </c>
      <c r="P19" s="77">
        <f>Fcast_TO!P19</f>
        <v>28.992335455322248</v>
      </c>
      <c r="Q19" s="77">
        <f>Fcast_TO!Q19</f>
        <v>29.717143841705301</v>
      </c>
    </row>
    <row r="20" spans="3:17" s="9" customFormat="1">
      <c r="C20" s="4" t="str">
        <f>Fcast_TO!C20</f>
        <v>Operating Expenditure</v>
      </c>
      <c r="J20" s="77">
        <f>Fcast_TO!J20</f>
        <v>40</v>
      </c>
      <c r="K20" s="77">
        <f>Fcast_TO!K20</f>
        <v>41</v>
      </c>
      <c r="L20" s="77">
        <f>Fcast_TO!L20</f>
        <v>42.024999999999999</v>
      </c>
      <c r="M20" s="77">
        <f>Fcast_TO!M20</f>
        <v>43.075624999999995</v>
      </c>
      <c r="N20" s="77">
        <f>Fcast_TO!N20</f>
        <v>44.152515624999992</v>
      </c>
      <c r="O20" s="77">
        <f>Fcast_TO!O20</f>
        <v>45.256328515624986</v>
      </c>
      <c r="P20" s="77">
        <f>Fcast_TO!P20</f>
        <v>46.387736728515605</v>
      </c>
      <c r="Q20" s="77">
        <f>Fcast_TO!Q20</f>
        <v>47.547430146728495</v>
      </c>
    </row>
    <row r="21" spans="3:17" s="9" customFormat="1">
      <c r="C21" s="4" t="str">
        <f>Fcast_TO!C21</f>
        <v>Capital Expenditure - Assets</v>
      </c>
      <c r="J21" s="77">
        <f>Fcast_TO!J21</f>
        <v>15</v>
      </c>
      <c r="K21" s="77">
        <f>Fcast_TO!K21</f>
        <v>15.374999999999998</v>
      </c>
      <c r="L21" s="77">
        <f>Fcast_TO!L21</f>
        <v>15.759374999999997</v>
      </c>
      <c r="M21" s="77">
        <f>Fcast_TO!M21</f>
        <v>16.153359374999994</v>
      </c>
      <c r="N21" s="77">
        <f>Fcast_TO!N21</f>
        <v>16.557193359374992</v>
      </c>
      <c r="O21" s="77">
        <f>Fcast_TO!O21</f>
        <v>16.971123193359364</v>
      </c>
      <c r="P21" s="77">
        <f>Fcast_TO!P21</f>
        <v>17.395401273193347</v>
      </c>
      <c r="Q21" s="77">
        <f>Fcast_TO!Q21</f>
        <v>17.830286305023179</v>
      </c>
    </row>
    <row r="22" spans="3:17" s="9" customFormat="1">
      <c r="C22" s="4" t="str">
        <f>Fcast_TO!C22</f>
        <v>Capital Expenditure - Intangibles</v>
      </c>
      <c r="J22" s="77">
        <f>Fcast_TO!J22</f>
        <v>2.5</v>
      </c>
      <c r="K22" s="77">
        <f>Fcast_TO!K22</f>
        <v>2.5625</v>
      </c>
      <c r="L22" s="77">
        <f>Fcast_TO!L22</f>
        <v>2.6265624999999999</v>
      </c>
      <c r="M22" s="77">
        <f>Fcast_TO!M22</f>
        <v>2.6922265624999997</v>
      </c>
      <c r="N22" s="77">
        <f>Fcast_TO!N22</f>
        <v>2.7595322265624995</v>
      </c>
      <c r="O22" s="77">
        <f>Fcast_TO!O22</f>
        <v>2.8285205322265616</v>
      </c>
      <c r="P22" s="77">
        <f>Fcast_TO!P22</f>
        <v>2.8992335455322253</v>
      </c>
      <c r="Q22" s="77">
        <f>Fcast_TO!Q22</f>
        <v>2.9717143841705309</v>
      </c>
    </row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8" tooltip="Go to Previous Sheet" display="HL_Sheet_Main_8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56</v>
      </c>
    </row>
    <row r="10" spans="3:7" ht="16.5">
      <c r="C10" s="17" t="s">
        <v>184</v>
      </c>
    </row>
    <row r="11" spans="3:7" ht="15">
      <c r="C11" s="2" t="str">
        <f>Model_Name</f>
        <v>SMA 13. Multiple Workbooks - Practical Exercise 2 (Solution)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166</v>
      </c>
    </row>
    <row r="18" spans="3:3">
      <c r="C18" s="88" t="s">
        <v>188</v>
      </c>
    </row>
    <row r="19" spans="3:3">
      <c r="C19" s="16"/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_21" tooltip="Go to Previous Sheet" display="HL_Sheet_Main_21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>
    <pageSetUpPr autoPageBreaks="0"/>
  </sheetPr>
  <dimension ref="A1:M52"/>
  <sheetViews>
    <sheetView showGridLines="0" zoomScaleNormal="100" workbookViewId="0">
      <pane xSplit="1" ySplit="4" topLeftCell="B5" activePane="bottomRight" state="frozen"/>
      <selection activeCell="O11" sqref="O11"/>
      <selection pane="topRight" activeCell="O11" sqref="O11"/>
      <selection pane="bottomLeft" activeCell="O11" sqref="O11"/>
      <selection pane="bottomRight"/>
    </sheetView>
  </sheetViews>
  <sheetFormatPr defaultRowHeight="10.5"/>
  <cols>
    <col min="1" max="5" width="3.83203125" customWidth="1"/>
    <col min="6" max="256" width="11.83203125" customWidth="1"/>
  </cols>
  <sheetData>
    <row r="1" spans="1:9" ht="18">
      <c r="B1" s="1" t="s">
        <v>56</v>
      </c>
    </row>
    <row r="2" spans="1:9" ht="15">
      <c r="B2" s="2" t="str">
        <f>Model_Name</f>
        <v>SMA 13. Multiple Workbooks - Practical Exercise 2 (Solution)</v>
      </c>
    </row>
    <row r="3" spans="1:9">
      <c r="B3" s="121" t="s">
        <v>0</v>
      </c>
      <c r="C3" s="121"/>
      <c r="D3" s="121"/>
      <c r="E3" s="121"/>
      <c r="F3" s="121"/>
    </row>
    <row r="4" spans="1:9" ht="12.75">
      <c r="A4" s="5" t="s">
        <v>3</v>
      </c>
      <c r="B4" s="6" t="s">
        <v>5</v>
      </c>
      <c r="C4" s="7" t="s">
        <v>52</v>
      </c>
      <c r="D4" s="120" t="s">
        <v>68</v>
      </c>
      <c r="E4" s="120" t="s">
        <v>69</v>
      </c>
      <c r="F4" s="8" t="s">
        <v>70</v>
      </c>
    </row>
    <row r="7" spans="1:9" ht="12.75">
      <c r="B7" s="22" t="s">
        <v>77</v>
      </c>
    </row>
    <row r="9" spans="1:9" ht="17.25" customHeight="1">
      <c r="C9" s="57" t="b">
        <v>1</v>
      </c>
    </row>
    <row r="11" spans="1:9" ht="11.25">
      <c r="C11" s="23" t="s">
        <v>78</v>
      </c>
    </row>
    <row r="13" spans="1:9">
      <c r="D13" s="61" t="str">
        <f>D20</f>
        <v>Total Errors:</v>
      </c>
      <c r="I13" s="62">
        <f>Err_Chks_Ttl_Areas</f>
        <v>0</v>
      </c>
    </row>
    <row r="14" spans="1:9">
      <c r="D14" s="63" t="s">
        <v>81</v>
      </c>
      <c r="I14" s="64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23" t="s">
        <v>77</v>
      </c>
    </row>
    <row r="18" spans="2:13">
      <c r="D18" s="58" t="s">
        <v>77</v>
      </c>
      <c r="E18" s="10"/>
      <c r="F18" s="10"/>
      <c r="G18" s="10"/>
      <c r="H18" s="10"/>
      <c r="I18" s="10"/>
      <c r="J18" s="10"/>
      <c r="K18" s="59" t="s">
        <v>79</v>
      </c>
      <c r="L18" s="59" t="s">
        <v>80</v>
      </c>
      <c r="M18" s="59" t="s">
        <v>153</v>
      </c>
    </row>
    <row r="19" spans="2:13">
      <c r="D19" s="9"/>
    </row>
    <row r="20" spans="2:13">
      <c r="D20" s="15" t="s">
        <v>154</v>
      </c>
      <c r="M20" s="60">
        <f>SUMIF(CA_Err_Chks_Inc,"Yes",CA_Err_Chks_Flags)</f>
        <v>0</v>
      </c>
    </row>
    <row r="23" spans="2:13" ht="12.75">
      <c r="B23" s="22" t="s">
        <v>82</v>
      </c>
    </row>
    <row r="25" spans="2:13" ht="17.25" customHeight="1">
      <c r="C25" s="57" t="b">
        <v>1</v>
      </c>
    </row>
    <row r="27" spans="2:13" ht="11.25">
      <c r="C27" s="23" t="s">
        <v>83</v>
      </c>
    </row>
    <row r="29" spans="2:13">
      <c r="D29" s="61" t="str">
        <f>D36</f>
        <v>Total Sensitivities:</v>
      </c>
      <c r="I29" s="62">
        <f>Sens_Chks_Ttl_Areas</f>
        <v>0</v>
      </c>
    </row>
    <row r="30" spans="2:13">
      <c r="D30" s="63" t="s">
        <v>84</v>
      </c>
      <c r="I30" s="64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2" spans="2:13" ht="11.25">
      <c r="C32" s="23" t="s">
        <v>82</v>
      </c>
    </row>
    <row r="34" spans="2:13">
      <c r="D34" s="58" t="s">
        <v>82</v>
      </c>
      <c r="E34" s="10"/>
      <c r="F34" s="10"/>
      <c r="G34" s="10"/>
      <c r="H34" s="10"/>
      <c r="I34" s="10"/>
      <c r="J34" s="10"/>
      <c r="K34" s="59" t="s">
        <v>79</v>
      </c>
      <c r="L34" s="59" t="s">
        <v>80</v>
      </c>
      <c r="M34" s="59" t="s">
        <v>153</v>
      </c>
    </row>
    <row r="35" spans="2:13">
      <c r="D35" s="9"/>
    </row>
    <row r="36" spans="2:13">
      <c r="D36" s="15" t="s">
        <v>155</v>
      </c>
      <c r="M36" s="60">
        <f>SUMIF(CA_Sens_Chks_Inc,"Yes",CA_Sens_Chks_Flags)</f>
        <v>0</v>
      </c>
    </row>
    <row r="39" spans="2:13" ht="12.75">
      <c r="B39" s="22" t="s">
        <v>85</v>
      </c>
    </row>
    <row r="41" spans="2:13" ht="17.25" customHeight="1">
      <c r="C41" s="57" t="b">
        <v>1</v>
      </c>
    </row>
    <row r="43" spans="2:13" ht="11.25">
      <c r="C43" s="23" t="s">
        <v>86</v>
      </c>
    </row>
    <row r="45" spans="2:13">
      <c r="D45" s="61" t="str">
        <f>D52</f>
        <v>Total Alerts:</v>
      </c>
      <c r="I45" s="62">
        <f>Alt_Chks_Ttl_Areas</f>
        <v>0</v>
      </c>
    </row>
    <row r="46" spans="2:13">
      <c r="D46" s="63" t="s">
        <v>87</v>
      </c>
      <c r="I46" s="64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48" spans="2:13" ht="11.25">
      <c r="C48" s="23" t="s">
        <v>85</v>
      </c>
    </row>
    <row r="50" spans="4:13">
      <c r="D50" s="58" t="s">
        <v>85</v>
      </c>
      <c r="E50" s="10"/>
      <c r="F50" s="10"/>
      <c r="G50" s="10"/>
      <c r="H50" s="10"/>
      <c r="I50" s="10"/>
      <c r="J50" s="10"/>
      <c r="K50" s="59" t="s">
        <v>79</v>
      </c>
      <c r="L50" s="59" t="s">
        <v>80</v>
      </c>
      <c r="M50" s="59" t="s">
        <v>153</v>
      </c>
    </row>
    <row r="51" spans="4:13">
      <c r="D51" s="9"/>
    </row>
    <row r="52" spans="4:13">
      <c r="D52" s="15" t="s">
        <v>156</v>
      </c>
      <c r="M52" s="60">
        <f>SUMIF(CA_Alt_Chks_Inc,"Yes",CA_Alt_Chks_Flags)</f>
        <v>0</v>
      </c>
    </row>
  </sheetData>
  <mergeCells count="1">
    <mergeCell ref="B3:F3"/>
  </mergeCells>
  <conditionalFormatting sqref="M36 I45 M20 I29 I13">
    <cfRule type="cellIs" dxfId="1" priority="1" stopIfTrue="1" operator="notEqual">
      <formula>0</formula>
    </cfRule>
  </conditionalFormatting>
  <conditionalFormatting sqref="M52">
    <cfRule type="cellIs" dxfId="0" priority="165" stopIfTrue="1" operator="notEqual">
      <formula>0</formula>
    </cfRule>
  </conditionalFormatting>
  <dataValidations disablePrompts="1" count="1">
    <dataValidation type="custom" showDropDown="1" showErrorMessage="1" errorTitle="6 Cell Link" error="The value in an option button cell link must be either &quot;TRUE&quot; or &quot;FALSE&quot;" sqref="C41 C25 C9">
      <formula1>ISLOGICAL(C9)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13" tooltip="Go to Previous Sheet" display="HL_Sheet_Main_13"/>
    <hyperlink ref="C4" location="HL_Sheet_Main_40" tooltip="Go to Next Sheet" display="HL_Sheet_Main_40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scale="90" orientation="landscape" r:id="rId1"/>
  <headerFooter>
    <oddFooter>&amp;L&amp;F
&amp;A
Printed: &amp;T on &amp;D&amp;CPage &amp;P of &amp;N&amp;R&amp;G</oddFooter>
  </headerFooter>
  <rowBreaks count="2" manualBreakCount="2">
    <brk id="22" min="1" max="12" man="1"/>
    <brk id="38" min="1" max="12" man="1"/>
  </rowBreaks>
  <legacy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57</v>
      </c>
    </row>
    <row r="10" spans="3:7" ht="16.5">
      <c r="C10" s="17" t="s">
        <v>191</v>
      </c>
    </row>
    <row r="11" spans="3:7" ht="15">
      <c r="C11" s="2" t="str">
        <f>Model_Name</f>
        <v>SMA 13. Multiple Workbooks - Practical Exercise 2 (Solution)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166</v>
      </c>
    </row>
    <row r="18" spans="3:3">
      <c r="C18" s="16" t="s">
        <v>158</v>
      </c>
    </row>
    <row r="19" spans="3:3">
      <c r="C19" s="16"/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28"/>
  <sheetViews>
    <sheetView showGridLines="0" zoomScaleNormal="100" workbookViewId="0">
      <pane xSplit="1" ySplit="6" topLeftCell="B7" activePane="bottomRight" state="frozen"/>
      <selection activeCell="O11" sqref="O11"/>
      <selection pane="topRight" activeCell="O11" sqref="O11"/>
      <selection pane="bottomLeft" activeCell="O11" sqref="O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9.1640625" customWidth="1"/>
  </cols>
  <sheetData>
    <row r="1" spans="1:17" ht="18">
      <c r="B1" s="1" t="s">
        <v>1</v>
      </c>
    </row>
    <row r="2" spans="1:17" ht="15">
      <c r="B2" s="2" t="str">
        <f>Model_Name</f>
        <v>SMA 13. Multiple Workbooks - Practical Exercise 2 (Solution)</v>
      </c>
    </row>
    <row r="3" spans="1:17">
      <c r="B3" s="121" t="s">
        <v>2</v>
      </c>
      <c r="C3" s="121"/>
      <c r="D3" s="121"/>
      <c r="E3" s="121"/>
      <c r="F3" s="121"/>
      <c r="G3" s="121"/>
      <c r="H3" s="121"/>
      <c r="I3" s="121"/>
      <c r="J3" s="119"/>
    </row>
    <row r="6" spans="1:17" s="13" customFormat="1" ht="12.75">
      <c r="A6" s="80" t="s">
        <v>3</v>
      </c>
      <c r="B6" s="91" t="s">
        <v>4</v>
      </c>
      <c r="Q6" s="92"/>
    </row>
    <row r="8" spans="1:17" ht="19.149999999999999" customHeight="1">
      <c r="B8" s="124">
        <v>1</v>
      </c>
      <c r="C8" s="124"/>
      <c r="D8" s="125" t="str">
        <f>Overview_SC!C9</f>
        <v>Overview</v>
      </c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</row>
    <row r="9" spans="1:17" ht="11.25">
      <c r="D9" s="126" t="s">
        <v>60</v>
      </c>
      <c r="E9" s="126"/>
      <c r="F9" s="127" t="str">
        <f>Notes_SSC!C9</f>
        <v>Notes</v>
      </c>
      <c r="G9" s="127"/>
      <c r="H9" s="127"/>
      <c r="I9" s="127"/>
      <c r="J9" s="127"/>
      <c r="K9" s="127"/>
      <c r="L9" s="127"/>
      <c r="M9" s="127"/>
      <c r="N9" s="127"/>
      <c r="O9" s="127"/>
      <c r="P9" s="127"/>
    </row>
    <row r="10" spans="1:17" outlineLevel="1">
      <c r="F10" s="122" t="s">
        <v>61</v>
      </c>
      <c r="G10" s="122"/>
      <c r="H10" s="123" t="str">
        <f>Linked_Workbooks_Diagram_MS!B1</f>
        <v>Linked Workbooks Diagram</v>
      </c>
      <c r="I10" s="123"/>
      <c r="J10" s="123"/>
      <c r="K10" s="123"/>
      <c r="L10" s="123"/>
      <c r="M10" s="123"/>
      <c r="N10" s="123"/>
      <c r="O10" s="123"/>
      <c r="P10" s="123"/>
    </row>
    <row r="11" spans="1:17" ht="19.149999999999999" customHeight="1">
      <c r="B11" s="124">
        <v>2</v>
      </c>
      <c r="C11" s="124"/>
      <c r="D11" s="125" t="str">
        <f>Assumptions_SC!C9</f>
        <v>Assumptions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</row>
    <row r="12" spans="1:17" ht="11.25">
      <c r="D12" s="126" t="s">
        <v>177</v>
      </c>
      <c r="E12" s="126"/>
      <c r="F12" s="127" t="str">
        <f>TS_Ass_SSC!C9</f>
        <v>Time Series Assumptions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</row>
    <row r="13" spans="1:17" outlineLevel="1">
      <c r="F13" s="122" t="s">
        <v>61</v>
      </c>
      <c r="G13" s="122"/>
      <c r="H13" s="123" t="str">
        <f>TS_BA!B1</f>
        <v>Time Series Assumptions</v>
      </c>
      <c r="I13" s="123"/>
      <c r="J13" s="123"/>
      <c r="K13" s="123"/>
      <c r="L13" s="123"/>
      <c r="M13" s="123"/>
      <c r="N13" s="123"/>
      <c r="O13" s="123"/>
      <c r="P13" s="123"/>
    </row>
    <row r="14" spans="1:17" ht="11.25">
      <c r="D14" s="126" t="s">
        <v>179</v>
      </c>
      <c r="E14" s="126"/>
      <c r="F14" s="127" t="str">
        <f>Fcast_Ass_SSC!C9</f>
        <v>Forecast Assumptions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</row>
    <row r="15" spans="1:17" outlineLevel="1">
      <c r="F15" s="122" t="s">
        <v>61</v>
      </c>
      <c r="G15" s="122"/>
      <c r="H15" s="123" t="str">
        <f>Fcast_TA!B1</f>
        <v>Operational - Assumptions</v>
      </c>
      <c r="I15" s="123"/>
      <c r="J15" s="123"/>
      <c r="K15" s="123"/>
      <c r="L15" s="123"/>
      <c r="M15" s="123"/>
      <c r="N15" s="123"/>
      <c r="O15" s="123"/>
      <c r="P15" s="123"/>
    </row>
    <row r="16" spans="1:17" ht="19.149999999999999" customHeight="1">
      <c r="B16" s="124">
        <v>3</v>
      </c>
      <c r="C16" s="124"/>
      <c r="D16" s="125" t="str">
        <f>Base_OP_SC!C9</f>
        <v>Outputs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</row>
    <row r="17" spans="2:16" ht="11.25">
      <c r="D17" s="126" t="s">
        <v>181</v>
      </c>
      <c r="E17" s="126"/>
      <c r="F17" s="127" t="str">
        <f>Fcast_OP_SSC!C9</f>
        <v>Forecast Outputs</v>
      </c>
      <c r="G17" s="127"/>
      <c r="H17" s="127"/>
      <c r="I17" s="127"/>
      <c r="J17" s="127"/>
      <c r="K17" s="127"/>
      <c r="L17" s="127"/>
      <c r="M17" s="127"/>
      <c r="N17" s="127"/>
      <c r="O17" s="127"/>
      <c r="P17" s="127"/>
    </row>
    <row r="18" spans="2:16" outlineLevel="1">
      <c r="F18" s="122" t="s">
        <v>61</v>
      </c>
      <c r="G18" s="122"/>
      <c r="H18" s="123" t="str">
        <f>Fcast_TO!B1</f>
        <v>Operational - Outputs</v>
      </c>
      <c r="I18" s="123"/>
      <c r="J18" s="123"/>
      <c r="K18" s="123"/>
      <c r="L18" s="123"/>
      <c r="M18" s="123"/>
      <c r="N18" s="123"/>
      <c r="O18" s="123"/>
      <c r="P18" s="123"/>
    </row>
    <row r="19" spans="2:16" ht="19.149999999999999" customHeight="1">
      <c r="B19" s="124">
        <v>4</v>
      </c>
      <c r="C19" s="124"/>
      <c r="D19" s="125" t="str">
        <f>Appendices_SC!C9</f>
        <v>Appendices</v>
      </c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</row>
    <row r="20" spans="2:16" ht="11.25">
      <c r="D20" s="126" t="s">
        <v>183</v>
      </c>
      <c r="E20" s="126"/>
      <c r="F20" s="127" t="str">
        <f>Model_Exports_SSC!C9</f>
        <v>Model Exports</v>
      </c>
      <c r="G20" s="127"/>
      <c r="H20" s="127"/>
      <c r="I20" s="127"/>
      <c r="J20" s="127"/>
      <c r="K20" s="127"/>
      <c r="L20" s="127"/>
      <c r="M20" s="127"/>
      <c r="N20" s="127"/>
      <c r="O20" s="127"/>
      <c r="P20" s="127"/>
    </row>
    <row r="21" spans="2:16" outlineLevel="1">
      <c r="F21" s="122" t="s">
        <v>61</v>
      </c>
      <c r="G21" s="122"/>
      <c r="H21" s="123" t="str">
        <f>Model_Exports_ME_TO!B1</f>
        <v>Model Exports (To BPM-SMA 13-Practical Exercise 1)</v>
      </c>
      <c r="I21" s="123"/>
      <c r="J21" s="123"/>
      <c r="K21" s="123"/>
      <c r="L21" s="123"/>
      <c r="M21" s="123"/>
      <c r="N21" s="123"/>
      <c r="O21" s="123"/>
      <c r="P21" s="123"/>
    </row>
    <row r="22" spans="2:16" ht="11.25">
      <c r="D22" s="126" t="s">
        <v>185</v>
      </c>
      <c r="E22" s="126"/>
      <c r="F22" s="127" t="str">
        <f>Checks_SSC!C9</f>
        <v>Checks</v>
      </c>
      <c r="G22" s="127"/>
      <c r="H22" s="127"/>
      <c r="I22" s="127"/>
      <c r="J22" s="127"/>
      <c r="K22" s="127"/>
      <c r="L22" s="127"/>
      <c r="M22" s="127"/>
      <c r="N22" s="127"/>
      <c r="O22" s="127"/>
      <c r="P22" s="127"/>
    </row>
    <row r="23" spans="2:16" outlineLevel="1">
      <c r="F23" s="122" t="s">
        <v>61</v>
      </c>
      <c r="G23" s="122"/>
      <c r="H23" s="123" t="str">
        <f>Checks_BO!B1</f>
        <v>Checks</v>
      </c>
      <c r="I23" s="123"/>
      <c r="J23" s="123"/>
      <c r="K23" s="123"/>
      <c r="L23" s="123"/>
      <c r="M23" s="123"/>
      <c r="N23" s="123"/>
      <c r="O23" s="123"/>
      <c r="P23" s="123"/>
    </row>
    <row r="24" spans="2:16" outlineLevel="1">
      <c r="H24" s="79" t="s">
        <v>65</v>
      </c>
      <c r="I24" s="128" t="str">
        <f>TOC_Hdg_6</f>
        <v>Error Checks</v>
      </c>
      <c r="J24" s="128"/>
      <c r="K24" s="128"/>
      <c r="L24" s="128"/>
      <c r="M24" s="128"/>
      <c r="N24" s="128"/>
      <c r="O24" s="128"/>
      <c r="P24" s="128"/>
    </row>
    <row r="25" spans="2:16" outlineLevel="1">
      <c r="H25" s="79" t="s">
        <v>65</v>
      </c>
      <c r="I25" s="128" t="str">
        <f>TOC_Hdg_7</f>
        <v>Sensitivity Checks</v>
      </c>
      <c r="J25" s="128"/>
      <c r="K25" s="128"/>
      <c r="L25" s="128"/>
      <c r="M25" s="128"/>
      <c r="N25" s="128"/>
      <c r="O25" s="128"/>
      <c r="P25" s="128"/>
    </row>
    <row r="26" spans="2:16" outlineLevel="1">
      <c r="H26" s="79" t="s">
        <v>65</v>
      </c>
      <c r="I26" s="128" t="str">
        <f>TOC_Hdg_8</f>
        <v>Alert Checks</v>
      </c>
      <c r="J26" s="128"/>
      <c r="K26" s="128"/>
      <c r="L26" s="128"/>
      <c r="M26" s="128"/>
      <c r="N26" s="128"/>
      <c r="O26" s="128"/>
      <c r="P26" s="128"/>
    </row>
    <row r="27" spans="2:16" ht="11.25">
      <c r="D27" s="126" t="s">
        <v>192</v>
      </c>
      <c r="E27" s="126"/>
      <c r="F27" s="127" t="str">
        <f>LU_SSC!C9</f>
        <v>Lookup Tables</v>
      </c>
      <c r="G27" s="127"/>
      <c r="H27" s="127"/>
      <c r="I27" s="127"/>
      <c r="J27" s="127"/>
      <c r="K27" s="127"/>
      <c r="L27" s="127"/>
      <c r="M27" s="127"/>
      <c r="N27" s="127"/>
      <c r="O27" s="127"/>
      <c r="P27" s="127"/>
    </row>
    <row r="28" spans="2:16" outlineLevel="1">
      <c r="F28" s="122" t="s">
        <v>61</v>
      </c>
      <c r="G28" s="122"/>
      <c r="H28" s="123" t="str">
        <f>TS_LU!B1</f>
        <v>Time Series Lookup Tables</v>
      </c>
      <c r="I28" s="123"/>
      <c r="J28" s="123"/>
      <c r="K28" s="123"/>
      <c r="L28" s="123"/>
      <c r="M28" s="123"/>
      <c r="N28" s="123"/>
      <c r="O28" s="123"/>
      <c r="P28" s="123"/>
    </row>
  </sheetData>
  <mergeCells count="40">
    <mergeCell ref="I26:P26"/>
    <mergeCell ref="D27:E27"/>
    <mergeCell ref="F27:P27"/>
    <mergeCell ref="F28:G28"/>
    <mergeCell ref="H28:P28"/>
    <mergeCell ref="D22:E22"/>
    <mergeCell ref="F22:P22"/>
    <mergeCell ref="F23:G23"/>
    <mergeCell ref="H23:P23"/>
    <mergeCell ref="I25:P25"/>
    <mergeCell ref="F10:G10"/>
    <mergeCell ref="H10:P10"/>
    <mergeCell ref="B3:I3"/>
    <mergeCell ref="I24:P24"/>
    <mergeCell ref="B8:C8"/>
    <mergeCell ref="D8:P8"/>
    <mergeCell ref="D9:E9"/>
    <mergeCell ref="F9:P9"/>
    <mergeCell ref="D14:E14"/>
    <mergeCell ref="F14:P14"/>
    <mergeCell ref="F15:G15"/>
    <mergeCell ref="H15:P15"/>
    <mergeCell ref="B19:C19"/>
    <mergeCell ref="D19:P19"/>
    <mergeCell ref="D20:E20"/>
    <mergeCell ref="F20:P20"/>
    <mergeCell ref="F21:G21"/>
    <mergeCell ref="H21:P21"/>
    <mergeCell ref="B11:C11"/>
    <mergeCell ref="D11:P11"/>
    <mergeCell ref="D12:E12"/>
    <mergeCell ref="F12:P12"/>
    <mergeCell ref="F13:G13"/>
    <mergeCell ref="H13:P13"/>
    <mergeCell ref="B16:C16"/>
    <mergeCell ref="D16:P16"/>
    <mergeCell ref="D17:E17"/>
    <mergeCell ref="F17:P17"/>
    <mergeCell ref="F18:G18"/>
    <mergeCell ref="H18:P18"/>
  </mergeCells>
  <hyperlinks>
    <hyperlink ref="B8" location="HL_Sheet_Main_2" tooltip="Go to Overview" display="HL_Sheet_Main_2"/>
    <hyperlink ref="D8" location="HL_Sheet_Main_2" tooltip="Go to Overview" display="HL_Sheet_Main_2"/>
    <hyperlink ref="D9" location="HL_Sheet_Main_3" tooltip="Go to Notes" display="HL_Sheet_Main_3"/>
    <hyperlink ref="F9" location="HL_Sheet_Main_3" tooltip="Go to Notes" display="HL_Sheet_Main_3"/>
    <hyperlink ref="F10" location="HL_Sheet_Main" tooltip="Go to Linked Workbooks Diagram" display="HL_Sheet_Main"/>
    <hyperlink ref="H10" location="HL_Sheet_Main" tooltip="Go to Linked Workbooks Diagram" display="HL_Sheet_Main"/>
    <hyperlink ref="B11" location="HL_Sheet_Main_11" tooltip="Go to Assumptions" display="HL_Sheet_Main_11"/>
    <hyperlink ref="D11" location="HL_Sheet_Main_11" tooltip="Go to Assumptions" display="HL_Sheet_Main_11"/>
    <hyperlink ref="D12" location="HL_Sheet_Main_4" tooltip="Go to Time Series Assumptions" display="HL_Sheet_Main_4"/>
    <hyperlink ref="F12" location="HL_Sheet_Main_4" tooltip="Go to Time Series Assumptions" display="HL_Sheet_Main_4"/>
    <hyperlink ref="F13" location="HL_Sheet_Main_10" tooltip="Go to Time Series Assumptions" display="HL_Sheet_Main_10"/>
    <hyperlink ref="H13" location="HL_Sheet_Main_10" tooltip="Go to Time Series Assumptions" display="HL_Sheet_Main_10"/>
    <hyperlink ref="D14" location="HL_Sheet_Main_5" tooltip="Go to Forecast Assumptions" display="HL_Sheet_Main_5"/>
    <hyperlink ref="F14" location="HL_Sheet_Main_5" tooltip="Go to Forecast Assumptions" display="HL_Sheet_Main_5"/>
    <hyperlink ref="F15" location="HL_Sheet_Main_12" tooltip="Go to Operational - Assumptions" display="HL_Sheet_Main_12"/>
    <hyperlink ref="H15" location="HL_Sheet_Main_12" tooltip="Go to Operational - Assumptions" display="HL_Sheet_Main_12"/>
    <hyperlink ref="B16" location="HL_Sheet_Main_16" tooltip="Go to Outputs" display="HL_Sheet_Main_16"/>
    <hyperlink ref="D16" location="HL_Sheet_Main_16" tooltip="Go to Outputs" display="HL_Sheet_Main_16"/>
    <hyperlink ref="D17" location="HL_Sheet_Main_15" tooltip="Go to Forecast Outputs" display="HL_Sheet_Main_15"/>
    <hyperlink ref="F17" location="HL_Sheet_Main_15" tooltip="Go to Forecast Outputs" display="HL_Sheet_Main_15"/>
    <hyperlink ref="F18" location="HL_Sheet_Main_17" tooltip="Go to Operational - Outputs" display="HL_Sheet_Main_17"/>
    <hyperlink ref="H18" location="HL_Sheet_Main_17" tooltip="Go to Operational - Outputs" display="HL_Sheet_Main_17"/>
    <hyperlink ref="B19" location="HL_Sheet_Main_39" tooltip="Go to Appendices" display="HL_Sheet_Main_39"/>
    <hyperlink ref="D19" location="HL_Sheet_Main_39" tooltip="Go to Appendices" display="HL_Sheet_Main_39"/>
    <hyperlink ref="D20" location="HL_Sheet_Main_8" tooltip="Go to Model Exports" display="HL_Sheet_Main_8"/>
    <hyperlink ref="F20" location="HL_Sheet_Main_8" tooltip="Go to Model Exports" display="HL_Sheet_Main_8"/>
    <hyperlink ref="F21" location="HL_Sheet_Main_21" tooltip="Go to Model Exports (To BPM-SMA 13-Practical Exercise 1)" display="HL_Sheet_Main_21"/>
    <hyperlink ref="H21" location="HL_Sheet_Main_21" tooltip="Go to Model Exports (To BPM-SMA 13-Practical Exercise 1)" display="HL_Sheet_Main_21"/>
    <hyperlink ref="D22" location="HL_Sheet_Main_13" tooltip="Go to Checks" display="HL_Sheet_Main_13"/>
    <hyperlink ref="F22" location="HL_Sheet_Main_13" tooltip="Go to Checks" display="HL_Sheet_Main_13"/>
    <hyperlink ref="F23" location="HL_Sheet_Main_14" tooltip="Go to Checks" display="HL_Sheet_Main_14"/>
    <hyperlink ref="H23" location="HL_Sheet_Main_14" tooltip="Go to Checks" display="HL_Sheet_Main_14"/>
    <hyperlink ref="H24" location="HL_TOC_6" tooltip="Go to Error Checks" display="HL_TOC_6"/>
    <hyperlink ref="I24" location="HL_TOC_6" tooltip="Go to Error Checks" display="HL_TOC_6"/>
    <hyperlink ref="H25" location="HL_TOC_7" tooltip="Go to Sensitivity Checks" display="HL_TOC_7"/>
    <hyperlink ref="I25" location="HL_TOC_7" tooltip="Go to Sensitivity Checks" display="HL_TOC_7"/>
    <hyperlink ref="H26" location="HL_TOC_8" tooltip="Go to Alert Checks" display="HL_TOC_8"/>
    <hyperlink ref="I26" location="HL_TOC_8" tooltip="Go to Alert Checks" display="HL_TOC_8"/>
    <hyperlink ref="D27" location="HL_Sheet_Main_40" tooltip="Go to Lookup Tables" display="HL_Sheet_Main_40"/>
    <hyperlink ref="F27" location="HL_Sheet_Main_40" tooltip="Go to Lookup Tables" display="HL_Sheet_Main_40"/>
    <hyperlink ref="F28" location="HL_Sheet_Main_9" tooltip="Go to Time Series Lookup Tables" display="HL_Sheet_Main_9"/>
    <hyperlink ref="H28" location="HL_Sheet_Main_9" tooltip="Go to Time Series Lookup Tables" display="HL_Sheet_Main_9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O11" sqref="O11"/>
      <selection pane="topRight" activeCell="O11" sqref="O11"/>
      <selection pane="bottomLeft" activeCell="O11" sqref="O11"/>
      <selection pane="bottomRight"/>
    </sheetView>
  </sheetViews>
  <sheetFormatPr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  <col min="8" max="256" width="11.83203125" customWidth="1"/>
  </cols>
  <sheetData>
    <row r="1" spans="1:6" ht="18">
      <c r="B1" s="1" t="s">
        <v>97</v>
      </c>
    </row>
    <row r="2" spans="1:6" ht="15">
      <c r="B2" s="2" t="str">
        <f>Model_Name</f>
        <v>SMA 13. Multiple Workbooks - Practical Exercise 2 (Solution)</v>
      </c>
    </row>
    <row r="3" spans="1:6">
      <c r="B3" s="121" t="s">
        <v>0</v>
      </c>
      <c r="C3" s="121"/>
      <c r="D3" s="121"/>
    </row>
    <row r="4" spans="1:6" ht="12.75">
      <c r="A4" s="5" t="s">
        <v>3</v>
      </c>
      <c r="B4" s="6" t="s">
        <v>5</v>
      </c>
      <c r="C4" s="7"/>
    </row>
    <row r="7" spans="1:6" ht="12.75">
      <c r="B7" s="22" t="s">
        <v>97</v>
      </c>
    </row>
    <row r="9" spans="1:6" ht="11.25">
      <c r="C9" s="23" t="s">
        <v>98</v>
      </c>
      <c r="F9" s="23" t="s">
        <v>96</v>
      </c>
    </row>
    <row r="11" spans="1:6">
      <c r="D11" s="25" t="s">
        <v>98</v>
      </c>
      <c r="F11" s="16" t="s">
        <v>99</v>
      </c>
    </row>
    <row r="12" spans="1:6">
      <c r="D12" s="27">
        <v>1</v>
      </c>
    </row>
    <row r="13" spans="1:6">
      <c r="D13" s="28">
        <f t="shared" ref="D13:D42" si="0">D12+1</f>
        <v>2</v>
      </c>
    </row>
    <row r="14" spans="1:6">
      <c r="D14" s="28">
        <f t="shared" si="0"/>
        <v>3</v>
      </c>
    </row>
    <row r="15" spans="1:6">
      <c r="D15" s="28">
        <f t="shared" si="0"/>
        <v>4</v>
      </c>
    </row>
    <row r="16" spans="1:6">
      <c r="D16" s="28">
        <f t="shared" si="0"/>
        <v>5</v>
      </c>
    </row>
    <row r="17" spans="4:4">
      <c r="D17" s="28">
        <f t="shared" si="0"/>
        <v>6</v>
      </c>
    </row>
    <row r="18" spans="4:4">
      <c r="D18" s="28">
        <f t="shared" si="0"/>
        <v>7</v>
      </c>
    </row>
    <row r="19" spans="4:4">
      <c r="D19" s="28">
        <f t="shared" si="0"/>
        <v>8</v>
      </c>
    </row>
    <row r="20" spans="4:4">
      <c r="D20" s="28">
        <f t="shared" si="0"/>
        <v>9</v>
      </c>
    </row>
    <row r="21" spans="4:4">
      <c r="D21" s="28">
        <f t="shared" si="0"/>
        <v>10</v>
      </c>
    </row>
    <row r="22" spans="4:4">
      <c r="D22" s="28">
        <f t="shared" si="0"/>
        <v>11</v>
      </c>
    </row>
    <row r="23" spans="4:4">
      <c r="D23" s="28">
        <f t="shared" si="0"/>
        <v>12</v>
      </c>
    </row>
    <row r="24" spans="4:4">
      <c r="D24" s="28">
        <f t="shared" si="0"/>
        <v>13</v>
      </c>
    </row>
    <row r="25" spans="4:4">
      <c r="D25" s="28">
        <f t="shared" si="0"/>
        <v>14</v>
      </c>
    </row>
    <row r="26" spans="4:4">
      <c r="D26" s="28">
        <f t="shared" si="0"/>
        <v>15</v>
      </c>
    </row>
    <row r="27" spans="4:4">
      <c r="D27" s="28">
        <f t="shared" si="0"/>
        <v>16</v>
      </c>
    </row>
    <row r="28" spans="4:4">
      <c r="D28" s="28">
        <f t="shared" si="0"/>
        <v>17</v>
      </c>
    </row>
    <row r="29" spans="4:4">
      <c r="D29" s="28">
        <f t="shared" si="0"/>
        <v>18</v>
      </c>
    </row>
    <row r="30" spans="4:4">
      <c r="D30" s="28">
        <f t="shared" si="0"/>
        <v>19</v>
      </c>
    </row>
    <row r="31" spans="4:4">
      <c r="D31" s="28">
        <f t="shared" si="0"/>
        <v>20</v>
      </c>
    </row>
    <row r="32" spans="4:4">
      <c r="D32" s="28">
        <f t="shared" si="0"/>
        <v>21</v>
      </c>
    </row>
    <row r="33" spans="3:6">
      <c r="D33" s="28">
        <f t="shared" si="0"/>
        <v>22</v>
      </c>
    </row>
    <row r="34" spans="3:6">
      <c r="D34" s="28">
        <f t="shared" si="0"/>
        <v>23</v>
      </c>
    </row>
    <row r="35" spans="3:6">
      <c r="D35" s="28">
        <f t="shared" si="0"/>
        <v>24</v>
      </c>
    </row>
    <row r="36" spans="3:6">
      <c r="D36" s="28">
        <f t="shared" si="0"/>
        <v>25</v>
      </c>
    </row>
    <row r="37" spans="3:6">
      <c r="D37" s="28">
        <f t="shared" si="0"/>
        <v>26</v>
      </c>
    </row>
    <row r="38" spans="3:6">
      <c r="D38" s="28">
        <f t="shared" si="0"/>
        <v>27</v>
      </c>
    </row>
    <row r="39" spans="3:6">
      <c r="D39" s="28">
        <f t="shared" si="0"/>
        <v>28</v>
      </c>
    </row>
    <row r="40" spans="3:6">
      <c r="D40" s="28">
        <f t="shared" si="0"/>
        <v>29</v>
      </c>
    </row>
    <row r="41" spans="3:6">
      <c r="D41" s="28">
        <f t="shared" si="0"/>
        <v>30</v>
      </c>
    </row>
    <row r="42" spans="3:6">
      <c r="D42" s="28">
        <f t="shared" si="0"/>
        <v>31</v>
      </c>
    </row>
    <row r="44" spans="3:6" ht="11.25">
      <c r="C44" s="23" t="s">
        <v>100</v>
      </c>
      <c r="F44" s="23" t="s">
        <v>96</v>
      </c>
    </row>
    <row r="46" spans="3:6">
      <c r="D46" s="25" t="s">
        <v>100</v>
      </c>
      <c r="F46" s="16" t="s">
        <v>101</v>
      </c>
    </row>
    <row r="47" spans="3:6">
      <c r="D47" s="26" t="s">
        <v>7</v>
      </c>
    </row>
    <row r="48" spans="3:6">
      <c r="D48" s="26" t="s">
        <v>8</v>
      </c>
    </row>
    <row r="49" spans="3:6">
      <c r="D49" s="26" t="s">
        <v>9</v>
      </c>
    </row>
    <row r="50" spans="3:6">
      <c r="D50" s="26" t="s">
        <v>10</v>
      </c>
    </row>
    <row r="51" spans="3:6">
      <c r="D51" s="26" t="s">
        <v>11</v>
      </c>
    </row>
    <row r="52" spans="3:6">
      <c r="D52" s="26" t="s">
        <v>12</v>
      </c>
    </row>
    <row r="53" spans="3:6">
      <c r="D53" s="26" t="s">
        <v>13</v>
      </c>
    </row>
    <row r="54" spans="3:6">
      <c r="D54" s="26" t="s">
        <v>14</v>
      </c>
    </row>
    <row r="55" spans="3:6">
      <c r="D55" s="26" t="s">
        <v>15</v>
      </c>
    </row>
    <row r="56" spans="3:6">
      <c r="D56" s="26" t="s">
        <v>16</v>
      </c>
    </row>
    <row r="57" spans="3:6">
      <c r="D57" s="26" t="s">
        <v>17</v>
      </c>
    </row>
    <row r="58" spans="3:6">
      <c r="D58" s="26" t="s">
        <v>18</v>
      </c>
    </row>
    <row r="60" spans="3:6" ht="11.25">
      <c r="C60" s="23" t="s">
        <v>37</v>
      </c>
      <c r="F60" s="23" t="s">
        <v>96</v>
      </c>
    </row>
    <row r="62" spans="3:6">
      <c r="D62" s="25" t="s">
        <v>37</v>
      </c>
      <c r="F62" s="16" t="s">
        <v>38</v>
      </c>
    </row>
    <row r="63" spans="3:6">
      <c r="D63" s="26" t="s">
        <v>39</v>
      </c>
      <c r="F63" s="16" t="s">
        <v>40</v>
      </c>
    </row>
    <row r="64" spans="3:6">
      <c r="D64" s="26" t="s">
        <v>41</v>
      </c>
      <c r="F64" s="16" t="s">
        <v>42</v>
      </c>
    </row>
    <row r="65" spans="3:6">
      <c r="D65" s="26" t="s">
        <v>43</v>
      </c>
      <c r="F65" s="16" t="s">
        <v>44</v>
      </c>
    </row>
    <row r="66" spans="3:6">
      <c r="D66" s="26" t="s">
        <v>45</v>
      </c>
      <c r="F66" s="16" t="s">
        <v>46</v>
      </c>
    </row>
    <row r="68" spans="3:6" ht="11.25">
      <c r="C68" s="23" t="s">
        <v>102</v>
      </c>
      <c r="F68" s="23" t="s">
        <v>96</v>
      </c>
    </row>
    <row r="70" spans="3:6">
      <c r="D70" s="25" t="s">
        <v>102</v>
      </c>
      <c r="F70" s="16" t="s">
        <v>103</v>
      </c>
    </row>
    <row r="71" spans="3:6">
      <c r="D71" s="26" t="s">
        <v>104</v>
      </c>
    </row>
    <row r="72" spans="3:6">
      <c r="D72" s="26" t="s">
        <v>105</v>
      </c>
    </row>
    <row r="74" spans="3:6" ht="11.25">
      <c r="C74" s="23" t="s">
        <v>106</v>
      </c>
      <c r="F74" s="23" t="s">
        <v>96</v>
      </c>
    </row>
    <row r="76" spans="3:6">
      <c r="D76" s="25" t="s">
        <v>106</v>
      </c>
      <c r="F76" s="16" t="s">
        <v>107</v>
      </c>
    </row>
    <row r="77" spans="3:6">
      <c r="D77" s="26" t="s">
        <v>21</v>
      </c>
      <c r="F77" s="16" t="s">
        <v>21</v>
      </c>
    </row>
    <row r="78" spans="3:6">
      <c r="D78" s="26" t="s">
        <v>22</v>
      </c>
      <c r="F78" s="16" t="s">
        <v>108</v>
      </c>
    </row>
    <row r="79" spans="3:6">
      <c r="D79" s="26" t="s">
        <v>23</v>
      </c>
      <c r="F79" s="16" t="s">
        <v>24</v>
      </c>
    </row>
    <row r="80" spans="3:6">
      <c r="D80" s="26" t="s">
        <v>25</v>
      </c>
      <c r="F80" s="16" t="s">
        <v>26</v>
      </c>
    </row>
    <row r="82" spans="3:6" ht="11.25">
      <c r="C82" s="23" t="s">
        <v>109</v>
      </c>
      <c r="F82" s="23" t="s">
        <v>96</v>
      </c>
    </row>
    <row r="84" spans="3:6">
      <c r="D84" s="25" t="s">
        <v>109</v>
      </c>
      <c r="F84" s="16" t="s">
        <v>110</v>
      </c>
    </row>
    <row r="85" spans="3:6">
      <c r="D85" s="26" t="s">
        <v>27</v>
      </c>
      <c r="F85" s="16" t="s">
        <v>28</v>
      </c>
    </row>
    <row r="86" spans="3:6">
      <c r="D86" s="26" t="s">
        <v>20</v>
      </c>
      <c r="F86" s="16" t="s">
        <v>29</v>
      </c>
    </row>
    <row r="87" spans="3:6">
      <c r="D87" s="26" t="s">
        <v>19</v>
      </c>
      <c r="F87" s="16" t="s">
        <v>30</v>
      </c>
    </row>
    <row r="88" spans="3:6">
      <c r="D88" s="26" t="s">
        <v>6</v>
      </c>
      <c r="F88" s="16" t="s">
        <v>31</v>
      </c>
    </row>
    <row r="90" spans="3:6" ht="11.25">
      <c r="C90" s="23" t="s">
        <v>111</v>
      </c>
      <c r="F90" s="23" t="s">
        <v>96</v>
      </c>
    </row>
    <row r="92" spans="3:6">
      <c r="D92" s="25" t="s">
        <v>111</v>
      </c>
      <c r="F92" s="16" t="s">
        <v>32</v>
      </c>
    </row>
    <row r="93" spans="3:6">
      <c r="D93" s="27">
        <v>1</v>
      </c>
      <c r="F93" s="16" t="s">
        <v>33</v>
      </c>
    </row>
    <row r="94" spans="3:6">
      <c r="D94" s="27">
        <v>2</v>
      </c>
      <c r="F94" s="16" t="s">
        <v>34</v>
      </c>
    </row>
    <row r="95" spans="3:6">
      <c r="D95" s="27">
        <v>4</v>
      </c>
      <c r="F95" s="16" t="s">
        <v>35</v>
      </c>
    </row>
    <row r="96" spans="3:6">
      <c r="D96" s="27">
        <v>12</v>
      </c>
      <c r="F96" s="16" t="s">
        <v>36</v>
      </c>
    </row>
    <row r="98" spans="3:6" ht="11.25">
      <c r="C98" s="23" t="s">
        <v>112</v>
      </c>
      <c r="F98" s="23" t="s">
        <v>96</v>
      </c>
    </row>
    <row r="100" spans="3:6">
      <c r="D100" s="25" t="s">
        <v>112</v>
      </c>
    </row>
    <row r="101" spans="3:6">
      <c r="D101" s="27">
        <v>10</v>
      </c>
      <c r="F101" s="16" t="s">
        <v>47</v>
      </c>
    </row>
    <row r="102" spans="3:6">
      <c r="D102" s="27">
        <v>100</v>
      </c>
      <c r="F102" s="16" t="s">
        <v>48</v>
      </c>
    </row>
    <row r="103" spans="3:6">
      <c r="D103" s="27">
        <v>1000</v>
      </c>
      <c r="F103" s="16" t="s">
        <v>49</v>
      </c>
    </row>
    <row r="104" spans="3:6">
      <c r="D104" s="27">
        <v>1000000</v>
      </c>
      <c r="F104" s="16" t="s">
        <v>50</v>
      </c>
    </row>
    <row r="105" spans="3:6">
      <c r="D105" s="27">
        <v>1000000000</v>
      </c>
      <c r="F105" s="16" t="s">
        <v>51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40" tooltip="Go to Previous Sheet" display="HL_Sheet_Main_40"/>
  </hyperlinks>
  <pageMargins left="0.39370078740157483" right="0.39370078740157483" top="0.59055118110236227" bottom="0.98425196850393704" header="0" footer="0.31496062992125984"/>
  <pageSetup paperSize="9" orientation="landscape" r:id="rId1"/>
  <headerFooter>
    <oddFooter>&amp;L&amp;F
&amp;A
Printed: &amp;T on &amp;D&amp;CPage &amp;P of &amp;N&amp;R&amp;G</oddFooter>
  </headerFooter>
  <rowBreaks count="2" manualBreakCount="2">
    <brk id="43" min="1" max="6" man="1"/>
    <brk id="73" min="1" max="6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92</v>
      </c>
    </row>
    <row r="10" spans="3:7" ht="16.5">
      <c r="C10" s="17" t="s">
        <v>58</v>
      </c>
    </row>
    <row r="11" spans="3:7" ht="15">
      <c r="C11" s="2" t="str">
        <f>Model_Name</f>
        <v>SMA 13. Multiple Workbooks - Practical Exercise 2 (Solution)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165</v>
      </c>
    </row>
    <row r="18" spans="3:3">
      <c r="C18" s="16" t="s">
        <v>89</v>
      </c>
    </row>
    <row r="19" spans="3:3">
      <c r="C19" s="16" t="s">
        <v>90</v>
      </c>
    </row>
    <row r="20" spans="3:3">
      <c r="C20" s="16" t="s">
        <v>93</v>
      </c>
    </row>
  </sheetData>
  <mergeCells count="1">
    <mergeCell ref="C12:G12"/>
  </mergeCells>
  <hyperlinks>
    <hyperlink ref="C12" location="HL_Home" tooltip="Go to Table of Contents" display="HL_Home"/>
    <hyperlink ref="C13" location="HL_Sheet_Main_24" tooltip="Go to Previous Sheet" display="HL_Sheet_Main_24"/>
    <hyperlink ref="D13" location="HL_Sheet_Main_3" tooltip="Go to Next Sheet" display="HL_Sheet_Main_3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66</v>
      </c>
    </row>
    <row r="10" spans="3:7" ht="16.5">
      <c r="C10" s="17" t="s">
        <v>59</v>
      </c>
    </row>
    <row r="11" spans="3:7" ht="15">
      <c r="C11" s="2" t="str">
        <f>Model_Name</f>
        <v>SMA 13. Multiple Workbooks - Practical Exercise 2 (Solution)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166</v>
      </c>
    </row>
    <row r="18" spans="3:3">
      <c r="C18" s="16" t="s">
        <v>67</v>
      </c>
    </row>
    <row r="19" spans="3:3">
      <c r="C19" s="16" t="s">
        <v>94</v>
      </c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" tooltip="Go to Next Sheet" display="HL_Sheet_Main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AO30"/>
  <sheetViews>
    <sheetView showGridLines="0" zoomScaleNormal="100" workbookViewId="0">
      <pane xSplit="1" ySplit="4" topLeftCell="B5" activePane="bottomRight" state="frozen"/>
      <selection activeCell="O11" sqref="O11"/>
      <selection pane="topRight" activeCell="O11" sqref="O11"/>
      <selection pane="bottomLeft" activeCell="O11" sqref="O11"/>
      <selection pane="bottomRight"/>
    </sheetView>
  </sheetViews>
  <sheetFormatPr defaultColWidth="2.33203125" defaultRowHeight="10.5"/>
  <cols>
    <col min="1" max="1" width="3.83203125" style="18" customWidth="1"/>
    <col min="2" max="2" width="2.33203125" style="18" customWidth="1"/>
    <col min="3" max="16384" width="2.33203125" style="18"/>
  </cols>
  <sheetData>
    <row r="1" spans="1:41" ht="18">
      <c r="B1" s="20" t="s">
        <v>193</v>
      </c>
    </row>
    <row r="2" spans="1:41" ht="15">
      <c r="B2" s="19" t="str">
        <f>Model_Name</f>
        <v>SMA 13. Multiple Workbooks - Practical Exercise 2 (Solution)</v>
      </c>
    </row>
    <row r="3" spans="1:41">
      <c r="B3" s="130" t="s">
        <v>0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</row>
    <row r="4" spans="1:41" ht="12.75">
      <c r="A4" s="21" t="s">
        <v>3</v>
      </c>
      <c r="B4" s="134" t="s">
        <v>5</v>
      </c>
      <c r="C4" s="134"/>
      <c r="D4" s="135" t="s">
        <v>52</v>
      </c>
      <c r="E4" s="135"/>
      <c r="F4" s="136" t="s">
        <v>68</v>
      </c>
      <c r="G4" s="136"/>
      <c r="H4" s="136" t="s">
        <v>69</v>
      </c>
      <c r="I4" s="136"/>
      <c r="J4" s="136" t="s">
        <v>70</v>
      </c>
      <c r="K4" s="136"/>
    </row>
    <row r="7" spans="1:41">
      <c r="V7" s="137" t="s">
        <v>202</v>
      </c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</row>
    <row r="8" spans="1:41"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</row>
    <row r="9" spans="1:41">
      <c r="V9" s="93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5"/>
    </row>
    <row r="10" spans="1:41">
      <c r="V10" s="96"/>
      <c r="W10" s="97" t="s">
        <v>194</v>
      </c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9"/>
    </row>
    <row r="11" spans="1:41">
      <c r="V11" s="96"/>
      <c r="W11" s="116" t="s">
        <v>195</v>
      </c>
      <c r="X11" s="101" t="s">
        <v>196</v>
      </c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99"/>
    </row>
    <row r="12" spans="1:41">
      <c r="V12" s="96"/>
      <c r="W12" s="100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99"/>
    </row>
    <row r="13" spans="1:41">
      <c r="V13" s="96"/>
      <c r="W13" s="97" t="s">
        <v>197</v>
      </c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99"/>
    </row>
    <row r="14" spans="1:41">
      <c r="V14" s="96"/>
      <c r="W14" s="116" t="s">
        <v>195</v>
      </c>
      <c r="X14" s="131" t="s">
        <v>206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99"/>
    </row>
    <row r="15" spans="1:41">
      <c r="V15" s="96"/>
      <c r="W15" s="116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99"/>
    </row>
    <row r="16" spans="1:41">
      <c r="V16" s="96"/>
      <c r="W16" s="98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99"/>
    </row>
    <row r="17" spans="22:41">
      <c r="V17" s="102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4"/>
    </row>
    <row r="18" spans="22:41">
      <c r="AG18" s="138" t="s">
        <v>195</v>
      </c>
      <c r="AH18" s="140" t="s">
        <v>199</v>
      </c>
      <c r="AI18" s="140"/>
      <c r="AJ18" s="140"/>
      <c r="AK18" s="140"/>
      <c r="AL18" s="140"/>
      <c r="AM18" s="140"/>
      <c r="AN18" s="140"/>
      <c r="AO18" s="140"/>
    </row>
    <row r="19" spans="22:41">
      <c r="AG19" s="139"/>
      <c r="AH19" s="141"/>
      <c r="AI19" s="141"/>
      <c r="AJ19" s="141"/>
      <c r="AK19" s="141"/>
      <c r="AL19" s="141"/>
      <c r="AM19" s="141"/>
      <c r="AN19" s="141"/>
      <c r="AO19" s="141"/>
    </row>
    <row r="20" spans="22:41">
      <c r="AG20" s="139"/>
      <c r="AH20" s="141"/>
      <c r="AI20" s="141"/>
      <c r="AJ20" s="141"/>
      <c r="AK20" s="141"/>
      <c r="AL20" s="141"/>
      <c r="AM20" s="141"/>
      <c r="AN20" s="141"/>
      <c r="AO20" s="141"/>
    </row>
    <row r="21" spans="22:41">
      <c r="AG21" s="139"/>
      <c r="AH21" s="141"/>
      <c r="AI21" s="141"/>
      <c r="AJ21" s="141"/>
      <c r="AK21" s="141"/>
      <c r="AL21" s="141"/>
      <c r="AM21" s="141"/>
      <c r="AN21" s="141"/>
      <c r="AO21" s="141"/>
    </row>
    <row r="22" spans="22:41">
      <c r="V22" s="132" t="s">
        <v>203</v>
      </c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</row>
    <row r="23" spans="22:41"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</row>
    <row r="24" spans="22:41">
      <c r="V24" s="105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7"/>
    </row>
    <row r="25" spans="22:41">
      <c r="V25" s="108"/>
      <c r="W25" s="109" t="s">
        <v>194</v>
      </c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1"/>
    </row>
    <row r="26" spans="22:41">
      <c r="V26" s="108"/>
      <c r="W26" s="117" t="s">
        <v>195</v>
      </c>
      <c r="X26" s="110" t="s">
        <v>198</v>
      </c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1"/>
    </row>
    <row r="27" spans="22:41">
      <c r="V27" s="108"/>
      <c r="W27" s="112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1"/>
    </row>
    <row r="28" spans="22:41">
      <c r="V28" s="108"/>
      <c r="W28" s="109" t="s">
        <v>197</v>
      </c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1"/>
    </row>
    <row r="29" spans="22:41" ht="10.5" customHeight="1">
      <c r="V29" s="108"/>
      <c r="W29" s="117" t="s">
        <v>195</v>
      </c>
      <c r="X29" s="129" t="s">
        <v>205</v>
      </c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11"/>
    </row>
    <row r="30" spans="22:41">
      <c r="V30" s="113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5"/>
    </row>
  </sheetData>
  <mergeCells count="12">
    <mergeCell ref="X29:AN29"/>
    <mergeCell ref="B3:L3"/>
    <mergeCell ref="X14:AN16"/>
    <mergeCell ref="V22:AO23"/>
    <mergeCell ref="B4:C4"/>
    <mergeCell ref="D4:E4"/>
    <mergeCell ref="F4:G4"/>
    <mergeCell ref="H4:I4"/>
    <mergeCell ref="J4:K4"/>
    <mergeCell ref="V7:AO8"/>
    <mergeCell ref="AG18:AG21"/>
    <mergeCell ref="AH18:AO21"/>
  </mergeCells>
  <hyperlinks>
    <hyperlink ref="B3" location="HL_Home" tooltip="Go to Table of Contents" display="HL_Home"/>
    <hyperlink ref="A4" location="$B$5" tooltip="Go to Top of Sheet" display="$B$5"/>
    <hyperlink ref="D4" location="HL_Sheet_Main_11" tooltip="Go to Next Sheet" display="HL_Sheet_Main_11"/>
    <hyperlink ref="B4" location="HL_Sheet_Main_3" tooltip="Go to Previous Sheet" display="HL_Sheet_Main_3"/>
    <hyperlink ref="F4" location="HL_Err_Chk" tooltip="Go to Error Checks" display="HL_Err_Chk"/>
    <hyperlink ref="H4" location="HL_Sens_Chk" tooltip="Go to Sensitivity Checks" display="HL_Sens_Chk"/>
    <hyperlink ref="J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159</v>
      </c>
    </row>
    <row r="10" spans="3:7" ht="16.5">
      <c r="C10" s="17" t="s">
        <v>62</v>
      </c>
    </row>
    <row r="11" spans="3:7" ht="15">
      <c r="C11" s="2" t="str">
        <f>Model_Name</f>
        <v>SMA 13. Multiple Workbooks - Practical Exercise 2 (Solution)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165</v>
      </c>
    </row>
    <row r="18" spans="3:3">
      <c r="C18" s="16" t="s">
        <v>151</v>
      </c>
    </row>
    <row r="19" spans="3:3">
      <c r="C19" s="16"/>
    </row>
    <row r="20" spans="3:3">
      <c r="C20" s="16"/>
    </row>
  </sheetData>
  <mergeCells count="1">
    <mergeCell ref="C12:G12"/>
  </mergeCells>
  <hyperlinks>
    <hyperlink ref="C12" location="HL_Home" tooltip="Go to Table of Contents" display="HL_Home"/>
    <hyperlink ref="C13" location="HL_Sheet_Main" tooltip="Go to Previous Sheet" display="HL_Sheet_Main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95</v>
      </c>
    </row>
    <row r="10" spans="3:7" ht="16.5">
      <c r="C10" s="17" t="s">
        <v>176</v>
      </c>
    </row>
    <row r="11" spans="3:7" ht="15">
      <c r="C11" s="2" t="str">
        <f>Model_Name</f>
        <v>SMA 13. Multiple Workbooks - Practical Exercise 2 (Solution)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172</v>
      </c>
    </row>
    <row r="18" spans="3:3">
      <c r="C18" s="86" t="s">
        <v>173</v>
      </c>
    </row>
    <row r="19" spans="3:3">
      <c r="C19" s="86"/>
    </row>
    <row r="20" spans="3:3">
      <c r="C20" s="86"/>
    </row>
  </sheetData>
  <mergeCells count="1">
    <mergeCell ref="C12:G12"/>
  </mergeCells>
  <hyperlinks>
    <hyperlink ref="C12" location="HL_Home" tooltip="Go to Table of Contents" display="HL_Home"/>
    <hyperlink ref="C13" location="HL_Sheet_Main_11" tooltip="Go to Previous Sheet" display="HL_Sheet_Main_11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O11" sqref="O11"/>
      <selection pane="topRight" activeCell="O11" sqref="O11"/>
      <selection pane="bottomLeft" activeCell="O11" sqref="O11"/>
      <selection pane="bottomRight"/>
    </sheetView>
  </sheetViews>
  <sheetFormatPr defaultRowHeight="10.5" outlineLevelRow="2"/>
  <cols>
    <col min="1" max="5" width="3.83203125" style="12" customWidth="1"/>
    <col min="6" max="256" width="11.83203125" style="12" customWidth="1"/>
    <col min="257" max="16384" width="9.33203125" style="12"/>
  </cols>
  <sheetData>
    <row r="1" spans="1:11" ht="18">
      <c r="B1" s="30" t="s">
        <v>95</v>
      </c>
    </row>
    <row r="2" spans="1:11" ht="15">
      <c r="B2" s="29" t="str">
        <f>Model_Name</f>
        <v>SMA 13. Multiple Workbooks - Practical Exercise 2 (Solution)</v>
      </c>
    </row>
    <row r="3" spans="1:11">
      <c r="B3" s="142" t="s">
        <v>0</v>
      </c>
      <c r="C3" s="142"/>
      <c r="D3" s="142"/>
      <c r="E3" s="142"/>
      <c r="F3" s="142"/>
    </row>
    <row r="4" spans="1:11" ht="12.75">
      <c r="A4" s="31" t="s">
        <v>3</v>
      </c>
      <c r="B4" s="32" t="s">
        <v>5</v>
      </c>
      <c r="C4" s="33" t="s">
        <v>52</v>
      </c>
      <c r="D4" s="65" t="s">
        <v>68</v>
      </c>
      <c r="E4" s="65" t="s">
        <v>69</v>
      </c>
      <c r="F4" s="34" t="s">
        <v>70</v>
      </c>
    </row>
    <row r="7" spans="1:11" ht="12.75">
      <c r="B7" s="35" t="s">
        <v>95</v>
      </c>
    </row>
    <row r="9" spans="1:11" ht="11.25">
      <c r="C9" s="36" t="s">
        <v>113</v>
      </c>
    </row>
    <row r="11" spans="1:11">
      <c r="D11" s="37" t="s">
        <v>114</v>
      </c>
      <c r="J11" s="143" t="s">
        <v>54</v>
      </c>
      <c r="K11" s="143"/>
    </row>
    <row r="12" spans="1:11">
      <c r="D12" s="37" t="s">
        <v>106</v>
      </c>
      <c r="J12" s="144" t="str">
        <f>Annual</f>
        <v>Annual</v>
      </c>
      <c r="K12" s="144"/>
    </row>
    <row r="13" spans="1:11" ht="15.75" customHeight="1">
      <c r="D13" s="37" t="s">
        <v>115</v>
      </c>
      <c r="J13" s="41">
        <v>31</v>
      </c>
      <c r="K13" s="41">
        <v>12</v>
      </c>
    </row>
    <row r="14" spans="1:11">
      <c r="D14" s="37" t="s">
        <v>116</v>
      </c>
      <c r="J14" s="146">
        <v>40179</v>
      </c>
      <c r="K14" s="147"/>
    </row>
    <row r="15" spans="1:11">
      <c r="D15" s="37" t="s">
        <v>117</v>
      </c>
      <c r="J15" s="148">
        <v>8</v>
      </c>
      <c r="K15" s="148"/>
    </row>
    <row r="16" spans="1:11" ht="10.5" hidden="1" customHeight="1" outlineLevel="2">
      <c r="D16" s="37" t="s">
        <v>118</v>
      </c>
      <c r="J16" s="144" t="str">
        <f>INDEX(LU_Period_Type_Names,MATCH(TS_Periodicity,LU_Periodicity,0))</f>
        <v>Year</v>
      </c>
      <c r="K16" s="144"/>
    </row>
    <row r="17" spans="3:11" ht="10.5" hidden="1" customHeight="1" outlineLevel="2">
      <c r="D17" s="37" t="s">
        <v>119</v>
      </c>
      <c r="J17" s="149" t="str">
        <f>CHOOSE(MATCH(TS_Periodicity,LU_Periodicity,0),Yr_Name,"H","Q","M")</f>
        <v>Year</v>
      </c>
      <c r="K17" s="149"/>
    </row>
    <row r="18" spans="3:11" ht="10.5" hidden="1" customHeight="1" outlineLevel="2">
      <c r="D18" s="37" t="s">
        <v>120</v>
      </c>
      <c r="J18" s="149" t="b">
        <f>OR(AND(DD_TS_Fin_YE_Day&gt;=28,DD_TS_Fin_YE_Mth=2),
DD_TS_Fin_YE_Day&gt;=DAY(EOMONTH(DATE(YEAR(TS_Start_Date),DD_TS_Fin_YE_Mth,1),0)))</f>
        <v>1</v>
      </c>
      <c r="K18" s="149"/>
    </row>
    <row r="19" spans="3:11" ht="10.5" hidden="1" customHeight="1" outlineLevel="2">
      <c r="D19" s="37" t="s">
        <v>121</v>
      </c>
      <c r="J19" s="145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45"/>
    </row>
    <row r="20" spans="3:11" ht="10.5" hidden="1" customHeight="1" outlineLevel="2">
      <c r="D20" s="37" t="s">
        <v>122</v>
      </c>
      <c r="J20" s="145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45"/>
    </row>
    <row r="21" spans="3:11" ht="10.5" hidden="1" customHeight="1" outlineLevel="2">
      <c r="D21" s="37" t="s">
        <v>111</v>
      </c>
      <c r="J21" s="150">
        <f>INDEX(LU_Pers_In_Yr,MATCH(TS_Periodicity,LU_Periodicity,0))</f>
        <v>1</v>
      </c>
      <c r="K21" s="150"/>
    </row>
    <row r="22" spans="3:11" ht="10.5" hidden="1" customHeight="1" outlineLevel="2">
      <c r="D22" s="37" t="s">
        <v>123</v>
      </c>
      <c r="J22" s="150">
        <f>Mths_In_Yr/TS_Pers_In_Yr</f>
        <v>12</v>
      </c>
      <c r="K22" s="150"/>
    </row>
    <row r="23" spans="3:11" ht="10.5" hidden="1" customHeight="1" outlineLevel="2">
      <c r="D23" s="37" t="s">
        <v>124</v>
      </c>
      <c r="J23" s="150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50"/>
    </row>
    <row r="24" spans="3:11" ht="10.5" hidden="1" customHeight="1" outlineLevel="2">
      <c r="D24" s="37" t="s">
        <v>125</v>
      </c>
      <c r="J24" s="145">
        <f>IF(TS_Mth_End,EOMONTH(EDATE(TS_Per_1_FY_Start_Date,(TS_Per_1_Number-1)*TS_Mths_In_Per-1),0)+1,
EDATE(TS_Per_1_FY_Start_Date,(TS_Per_1_Number-1)*TS_Mths_In_Per))</f>
        <v>40179</v>
      </c>
      <c r="K24" s="145"/>
    </row>
    <row r="25" spans="3:11" ht="10.5" hidden="1" customHeight="1" outlineLevel="2">
      <c r="D25" s="37" t="s">
        <v>53</v>
      </c>
      <c r="J25" s="145">
        <f>IF(TS_Mth_End,EOMONTH(EDATE(TS_Per_1_FY_Start_Date,TS_Per_1_Number*TS_Mths_In_Per-1),0),
EDATE(TS_Per_1_FY_Start_Date,TS_Per_1_Number*TS_Mths_In_Per)-1)</f>
        <v>40543</v>
      </c>
      <c r="K25" s="145"/>
    </row>
    <row r="26" spans="3:11" ht="15.75" customHeight="1" collapsed="1">
      <c r="D26" s="37" t="s">
        <v>37</v>
      </c>
      <c r="J26" s="151">
        <v>2</v>
      </c>
      <c r="K26" s="152"/>
    </row>
    <row r="27" spans="3:11" ht="10.5" hidden="1" customHeight="1" outlineLevel="2">
      <c r="D27" s="37" t="s">
        <v>126</v>
      </c>
      <c r="J27" s="144" t="str">
        <f>INDEX(LU_Denom,DD_TS_Denom)</f>
        <v>$Millions</v>
      </c>
      <c r="K27" s="144"/>
    </row>
    <row r="28" spans="3:11" collapsed="1"/>
    <row r="29" spans="3:11" ht="11.25">
      <c r="C29" s="36" t="s">
        <v>127</v>
      </c>
    </row>
    <row r="31" spans="3:11" ht="17.25" customHeight="1">
      <c r="D31" s="37" t="s">
        <v>128</v>
      </c>
      <c r="J31" s="151" t="b">
        <v>1</v>
      </c>
      <c r="K31" s="152"/>
    </row>
    <row r="32" spans="3:11">
      <c r="D32" s="37" t="s">
        <v>129</v>
      </c>
      <c r="J32" s="153">
        <v>0</v>
      </c>
      <c r="K32" s="154"/>
    </row>
    <row r="33" spans="3:11">
      <c r="D33" s="37" t="s">
        <v>130</v>
      </c>
      <c r="J33" s="153">
        <v>0</v>
      </c>
      <c r="K33" s="154"/>
    </row>
    <row r="34" spans="3:11" ht="10.5" hidden="1" customHeight="1" outlineLevel="2">
      <c r="D34" s="37" t="s">
        <v>131</v>
      </c>
      <c r="J34" s="155" t="s">
        <v>148</v>
      </c>
      <c r="K34" s="156"/>
    </row>
    <row r="35" spans="3:11" ht="10.5" hidden="1" customHeight="1" outlineLevel="2">
      <c r="D35" s="37" t="s">
        <v>132</v>
      </c>
      <c r="J35" s="155" t="s">
        <v>149</v>
      </c>
      <c r="K35" s="156"/>
    </row>
    <row r="36" spans="3:11" ht="10.5" hidden="1" customHeight="1" outlineLevel="2">
      <c r="D36" s="37" t="s">
        <v>133</v>
      </c>
      <c r="J36" s="155" t="s">
        <v>150</v>
      </c>
      <c r="K36" s="156"/>
    </row>
    <row r="37" spans="3:11" collapsed="1"/>
    <row r="38" spans="3:11" ht="11.25">
      <c r="C38" s="36" t="s">
        <v>134</v>
      </c>
    </row>
    <row r="40" spans="3:11" ht="15.75" customHeight="1">
      <c r="D40" s="37" t="s">
        <v>102</v>
      </c>
      <c r="J40" s="151">
        <v>1</v>
      </c>
      <c r="K40" s="152"/>
    </row>
    <row r="41" spans="3:11">
      <c r="D41" s="37" t="s">
        <v>135</v>
      </c>
      <c r="J41" s="153">
        <v>3</v>
      </c>
      <c r="K41" s="154"/>
    </row>
    <row r="42" spans="3:11">
      <c r="D42" s="37" t="s">
        <v>136</v>
      </c>
      <c r="J42" s="146">
        <v>41275</v>
      </c>
      <c r="K42" s="147"/>
    </row>
    <row r="43" spans="3:11" hidden="1" outlineLevel="2"/>
    <row r="44" spans="3:11" hidden="1" outlineLevel="2">
      <c r="D44" s="38" t="s">
        <v>137</v>
      </c>
    </row>
    <row r="45" spans="3:11" hidden="1" outlineLevel="2"/>
    <row r="46" spans="3:11" ht="10.5" hidden="1" customHeight="1" outlineLevel="2">
      <c r="E46" s="37" t="s">
        <v>138</v>
      </c>
      <c r="J46" s="145">
        <f>TS_Proj_Start_Date-1</f>
        <v>41274</v>
      </c>
      <c r="K46" s="145"/>
    </row>
    <row r="47" spans="3:11" ht="10.5" hidden="1" customHeight="1" outlineLevel="2">
      <c r="E47" s="37" t="s">
        <v>139</v>
      </c>
      <c r="J47" s="157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57"/>
    </row>
    <row r="48" spans="3:11" ht="10.5" hidden="1" customHeight="1" outlineLevel="2">
      <c r="E48" s="37" t="s">
        <v>140</v>
      </c>
      <c r="J48" s="150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50"/>
    </row>
    <row r="49" spans="3:11" ht="10.5" hidden="1" customHeight="1" outlineLevel="2">
      <c r="E49" s="37" t="s">
        <v>141</v>
      </c>
      <c r="J49" s="144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44"/>
    </row>
    <row r="50" spans="3:11" hidden="1" outlineLevel="2"/>
    <row r="51" spans="3:11" hidden="1" outlineLevel="2">
      <c r="D51" s="38" t="s">
        <v>142</v>
      </c>
    </row>
    <row r="52" spans="3:11" hidden="1" outlineLevel="2"/>
    <row r="53" spans="3:11" ht="10.5" hidden="1" customHeight="1" outlineLevel="2">
      <c r="E53" s="37" t="s">
        <v>143</v>
      </c>
      <c r="J53" s="145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45"/>
    </row>
    <row r="54" spans="3:11" ht="10.5" hidden="1" customHeight="1" outlineLevel="2">
      <c r="E54" s="37" t="s">
        <v>121</v>
      </c>
      <c r="J54" s="145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45"/>
    </row>
    <row r="55" spans="3:11" ht="10.5" hidden="1" customHeight="1" outlineLevel="2">
      <c r="E55" s="37" t="s">
        <v>122</v>
      </c>
      <c r="J55" s="145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45"/>
    </row>
    <row r="56" spans="3:11" ht="10.5" hidden="1" customHeight="1" outlineLevel="2">
      <c r="E56" s="37" t="s">
        <v>124</v>
      </c>
      <c r="J56" s="150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50"/>
    </row>
    <row r="57" spans="3:11" ht="10.5" hidden="1" customHeight="1" outlineLevel="2">
      <c r="E57" s="37" t="s">
        <v>125</v>
      </c>
      <c r="J57" s="145">
        <f>IF(TS_Mth_End,EOMONTH(EDATE(TS_Proj_Per_1_FY_Start_Date,(TS_Proj_Per_1_Number-1)*TS_Mths_In_Per-1),0)+
1,EDATE(TS_Proj_Per_1_FY_Start_Date,(TS_Proj_Per_1_Number-1)*TS_Mths_In_Per))</f>
        <v>41275</v>
      </c>
      <c r="K57" s="145"/>
    </row>
    <row r="58" spans="3:11" ht="10.5" hidden="1" customHeight="1" outlineLevel="2">
      <c r="E58" s="37" t="s">
        <v>53</v>
      </c>
      <c r="J58" s="145">
        <f>IF(TS_Mth_End,EOMONTH(EDATE(TS_Proj_Per_1_FY_Start_Date,TS_Proj_Per_1_Number*TS_Mths_In_Per-1),0),
EDATE(TS_Proj_Per_1_FY_Start_Date,TS_Proj_Per_1_Number*TS_Mths_In_Per)-1)</f>
        <v>41639</v>
      </c>
      <c r="K58" s="145"/>
    </row>
    <row r="59" spans="3:11" collapsed="1"/>
    <row r="60" spans="3:11">
      <c r="C60" s="38" t="s">
        <v>66</v>
      </c>
    </row>
    <row r="61" spans="3:11">
      <c r="C61" s="39" t="s">
        <v>65</v>
      </c>
      <c r="D61" s="37" t="s">
        <v>144</v>
      </c>
    </row>
    <row r="62" spans="3:11">
      <c r="C62" s="39" t="s">
        <v>65</v>
      </c>
      <c r="D62" s="37" t="s">
        <v>145</v>
      </c>
    </row>
    <row r="63" spans="3:11">
      <c r="C63" s="39" t="s">
        <v>65</v>
      </c>
      <c r="D63" s="37" t="s">
        <v>146</v>
      </c>
    </row>
    <row r="64" spans="3:11">
      <c r="C64" s="39" t="s">
        <v>65</v>
      </c>
      <c r="D64" s="40" t="s">
        <v>147</v>
      </c>
    </row>
    <row r="65" spans="3:4">
      <c r="C65" s="39" t="s">
        <v>65</v>
      </c>
      <c r="D65" s="40" t="s">
        <v>186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9" priority="1" stopIfTrue="1">
      <formula>NOT(J$31)</formula>
    </cfRule>
  </conditionalFormatting>
  <conditionalFormatting sqref="J33">
    <cfRule type="expression" dxfId="8" priority="2" stopIfTrue="1">
      <formula>NOT(J$31)</formula>
    </cfRule>
  </conditionalFormatting>
  <conditionalFormatting sqref="J34">
    <cfRule type="expression" dxfId="7" priority="3" stopIfTrue="1">
      <formula>NOT(J$31)</formula>
    </cfRule>
  </conditionalFormatting>
  <conditionalFormatting sqref="J35">
    <cfRule type="expression" dxfId="6" priority="4" stopIfTrue="1">
      <formula>NOT(J$31)</formula>
    </cfRule>
  </conditionalFormatting>
  <conditionalFormatting sqref="J36">
    <cfRule type="expression" dxfId="5" priority="5" stopIfTrue="1">
      <formula>NOT(J$31)</formula>
    </cfRule>
  </conditionalFormatting>
  <conditionalFormatting sqref="J41">
    <cfRule type="expression" dxfId="4" priority="6" stopIfTrue="1">
      <formula>DD_TS_Data_Term_Basis&lt;&gt;1</formula>
    </cfRule>
  </conditionalFormatting>
  <conditionalFormatting sqref="J42">
    <cfRule type="expression" dxfId="3" priority="7" stopIfTrue="1">
      <formula>DD_TS_Data_Term_Basis&lt;&gt;2</formula>
    </cfRule>
    <cfRule type="cellIs" dxfId="2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4" tooltip="Go to Previous Sheet" display="HL_Sheet_Main_4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174</v>
      </c>
    </row>
    <row r="10" spans="3:7" ht="16.5">
      <c r="C10" s="17" t="s">
        <v>178</v>
      </c>
    </row>
    <row r="11" spans="3:7" ht="15">
      <c r="C11" s="2" t="str">
        <f>Model_Name</f>
        <v>SMA 13. Multiple Workbooks - Practical Exercise 2 (Solution)</v>
      </c>
    </row>
    <row r="12" spans="3:7">
      <c r="C12" s="121" t="s">
        <v>0</v>
      </c>
      <c r="D12" s="121"/>
      <c r="E12" s="121"/>
      <c r="F12" s="121"/>
      <c r="G12" s="121"/>
    </row>
    <row r="13" spans="3:7" ht="12.75">
      <c r="C13" s="6" t="s">
        <v>5</v>
      </c>
      <c r="D13" s="7" t="s">
        <v>52</v>
      </c>
    </row>
    <row r="17" spans="3:3">
      <c r="C17" s="15" t="s">
        <v>172</v>
      </c>
    </row>
    <row r="18" spans="3:3">
      <c r="C18" s="89" t="s">
        <v>207</v>
      </c>
    </row>
    <row r="19" spans="3:3">
      <c r="C19" s="86"/>
    </row>
    <row r="20" spans="3:3">
      <c r="C20" s="86"/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119</vt:i4>
      </vt:variant>
    </vt:vector>
  </HeadingPairs>
  <TitlesOfParts>
    <vt:vector size="139" baseType="lpstr">
      <vt:lpstr>Cover</vt:lpstr>
      <vt:lpstr>Contents</vt:lpstr>
      <vt:lpstr>Overview_SC</vt:lpstr>
      <vt:lpstr>Notes_SSC</vt:lpstr>
      <vt:lpstr>Linked_Workbooks_Diagram_MS</vt:lpstr>
      <vt:lpstr>Assumptions_SC</vt:lpstr>
      <vt:lpstr>TS_Ass_SSC</vt:lpstr>
      <vt:lpstr>TS_BA</vt:lpstr>
      <vt:lpstr>Fcast_Ass_SSC</vt:lpstr>
      <vt:lpstr>Fcast_TA</vt:lpstr>
      <vt:lpstr>Base_OP_SC</vt:lpstr>
      <vt:lpstr>Fcast_OP_SSC</vt:lpstr>
      <vt:lpstr>Fcast_TO</vt:lpstr>
      <vt:lpstr>Appendices_SC</vt:lpstr>
      <vt:lpstr>Model_Exports_SSC</vt:lpstr>
      <vt:lpstr>Model_Exports_ME_TO</vt:lpstr>
      <vt:lpstr>Checks_SSC</vt:lpstr>
      <vt:lpstr>Checks_BO</vt:lpstr>
      <vt:lpstr>LU_SSC</vt:lpstr>
      <vt:lpstr>TS_LU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Base_OP_SC!Print_Area</vt:lpstr>
      <vt:lpstr>Checks_BO!Print_Area</vt:lpstr>
      <vt:lpstr>Checks_SSC!Print_Area</vt:lpstr>
      <vt:lpstr>Contents!Print_Area</vt:lpstr>
      <vt:lpstr>Cover!Print_Area</vt:lpstr>
      <vt:lpstr>Fcast_Ass_SSC!Print_Area</vt:lpstr>
      <vt:lpstr>Fcast_OP_SSC!Print_Area</vt:lpstr>
      <vt:lpstr>Fcast_TA!Print_Area</vt:lpstr>
      <vt:lpstr>Fcast_TO!Print_Area</vt:lpstr>
      <vt:lpstr>Linked_Workbooks_Diagram_MS!Print_Area</vt:lpstr>
      <vt:lpstr>LU_SSC!Print_Area</vt:lpstr>
      <vt:lpstr>Model_Exports_ME_TO!Print_Area</vt:lpstr>
      <vt:lpstr>Model_Exports_SSC!Print_Area</vt:lpstr>
      <vt:lpstr>Notes_SSC!Print_Area</vt:lpstr>
      <vt:lpstr>Overview_SC!Print_Area</vt:lpstr>
      <vt:lpstr>TS_Ass_SSC!Print_Area</vt:lpstr>
      <vt:lpstr>TS_BA!Print_Area</vt:lpstr>
      <vt:lpstr>TS_LU!Print_Area</vt:lpstr>
      <vt:lpstr>Checks_BO!Print_Titles</vt:lpstr>
      <vt:lpstr>Contents!Print_Titles</vt:lpstr>
      <vt:lpstr>Fcast_TA!Print_Titles</vt:lpstr>
      <vt:lpstr>Fcast_TO!Print_Titles</vt:lpstr>
      <vt:lpstr>Model_Exports_ME_TO!Print_Titles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BPM Analytical Empowerment Pty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2010-08-24T22:44:54Z</cp:lastPrinted>
  <dcterms:created xsi:type="dcterms:W3CDTF">2006-03-09T22:44:34Z</dcterms:created>
  <dcterms:modified xsi:type="dcterms:W3CDTF">2010-11-30T01:16:25Z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