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Rev_Hist_TA" sheetId="16" r:id="rId5"/>
    <sheet name="Rev_Fcast_TA" sheetId="17" r:id="rId6"/>
    <sheet name="Outputs_SC" sheetId="9" r:id="rId7"/>
    <sheet name="Rev_Hist_TO" sheetId="18" r:id="rId8"/>
    <sheet name="Rev_Fcast_TO" sheetId="19" r:id="rId9"/>
    <sheet name="Revenue_TO" sheetId="10" r:id="rId10"/>
    <sheet name="Revenue_Dashboard_P_TO" sheetId="20" r:id="rId11"/>
    <sheet name="Appendices_SC" sheetId="11" r:id="rId12"/>
    <sheet name="Lookup_Tables_SSC" sheetId="12" r:id="rId13"/>
    <sheet name="TS_LU" sheetId="13" r:id="rId14"/>
    <sheet name="Revenue_LU" sheetId="21" r:id="rId15"/>
    <sheet name="Checks_SSC" sheetId="14" r:id="rId16"/>
    <sheet name="Checks_BO" sheetId="15" r:id="rId17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1">Appendices_SC!$B$1:$N$30</definedName>
    <definedName name="_xlnm.Print_Area" localSheetId="2">Assumptions_SC!$B$1:$N$30</definedName>
    <definedName name="_xlnm.Print_Area" localSheetId="16">Checks_BO!$B$1:$Q$56</definedName>
    <definedName name="_xlnm.Print_Area" localSheetId="15">Checks_SSC!$B$1:$N$30</definedName>
    <definedName name="_xlnm.Print_Area" localSheetId="1">Contents!$B$1:$Q$27</definedName>
    <definedName name="_xlnm.Print_Area" localSheetId="0">Cover!$B$1:$N$30</definedName>
    <definedName name="_xlnm.Print_Area" localSheetId="12">Lookup_Tables_SSC!$B$1:$N$30</definedName>
    <definedName name="_xlnm.Print_Area" localSheetId="6">Outputs_SC!$B$1:$N$30</definedName>
    <definedName name="_xlnm.Print_Area" localSheetId="5">Rev_Fcast_TA!$B$1:$S$40</definedName>
    <definedName name="_xlnm.Print_Area" localSheetId="8">Rev_Fcast_TO!$B$1:$S$27</definedName>
    <definedName name="_xlnm.Print_Area" localSheetId="4">Rev_Hist_TA!$B$1:$S$40</definedName>
    <definedName name="_xlnm.Print_Area" localSheetId="7">Rev_Hist_TO!$B$1:$S$27</definedName>
    <definedName name="_xlnm.Print_Area" localSheetId="10">Revenue_Dashboard_P_TO!$B$1:$T$49</definedName>
    <definedName name="_xlnm.Print_Area" localSheetId="14">Revenue_LU!$B$1:$G$40</definedName>
    <definedName name="_xlnm.Print_Area" localSheetId="9">Revenue_TO!$B$1:$S$27</definedName>
    <definedName name="_xlnm.Print_Area" localSheetId="3">TS_BA!$B$1:$Q$65</definedName>
    <definedName name="_xlnm.Print_Area" localSheetId="13">TS_LU!$B$1:$G$105</definedName>
    <definedName name="_xlnm.Print_Titles" localSheetId="16">Checks_BO!$1:$6</definedName>
    <definedName name="_xlnm.Print_Titles" localSheetId="1">Contents!$1:$7</definedName>
    <definedName name="_xlnm.Print_Titles" localSheetId="5">Rev_Fcast_TA!$1:$15</definedName>
    <definedName name="_xlnm.Print_Titles" localSheetId="8">Rev_Fcast_TO!$1:$15</definedName>
    <definedName name="_xlnm.Print_Titles" localSheetId="4">Rev_Hist_TA!$1:$15</definedName>
    <definedName name="_xlnm.Print_Titles" localSheetId="7">Rev_Hist_TO!$1:$15</definedName>
    <definedName name="_xlnm.Print_Titles" localSheetId="10">Revenue_Dashboard_P_TO!$1:$15</definedName>
    <definedName name="_xlnm.Print_Titles" localSheetId="9">Revenue_TO!$1:$15</definedName>
    <definedName name="_xlnm.Print_Titles" localSheetId="3">TS_BA!$1:$6</definedName>
    <definedName name="_xlnm.Print_Titles" localSheetId="13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1" hidden="1">"|B|SC|B|"</definedName>
    <definedName name="TBXBST" localSheetId="2" hidden="1">"|B|SC|B|"</definedName>
    <definedName name="TBXBST" localSheetId="16" hidden="1">"|B|BO|B|"</definedName>
    <definedName name="TBXBST" localSheetId="15" hidden="1">"|B|SSC|B|"</definedName>
    <definedName name="TBXBST" localSheetId="1" hidden="1">"|B|Contents|B|"</definedName>
    <definedName name="TBXBST" localSheetId="0" hidden="1">"|B|Cover|B|"</definedName>
    <definedName name="TBXBST" localSheetId="12" hidden="1">"|B|SSC|B|"</definedName>
    <definedName name="TBXBST" localSheetId="6" hidden="1">"|B|SC|B|"</definedName>
    <definedName name="TBXBST" localSheetId="5" hidden="1">"|B|TA|B||T|Proj|T||N|1|N||FTSCN|10|FTSCN||TSP|10|TSP|"</definedName>
    <definedName name="TBXBST" localSheetId="8" hidden="1">"|B|TO|B||T|Proj|T||N|1|N||FTSCN|10|FTSCN||TSP|10|TSP|"</definedName>
    <definedName name="TBXBST" localSheetId="4" hidden="1">"|B|TA|B||T|Data|T||N|1|N||FTSCN|10|FTSCN||TSP|10|TSP|"</definedName>
    <definedName name="TBXBST" localSheetId="7" hidden="1">"|B|TO|B||T|Data|T||N|1|N||FTSCN|10|FTSCN||TSP|10|TSP|"</definedName>
    <definedName name="TBXBST" localSheetId="10" hidden="1">"|B|TO|B||T|All|T||N|1|N||FTSCN|10|FTSCN||TSP|10|TSP||P|"</definedName>
    <definedName name="TBXBST" localSheetId="14" hidden="1">"|B|LU|B|"</definedName>
    <definedName name="TBXBST" localSheetId="9" hidden="1">"|B|TO|B||T|All|T||N|1|N||FTSCN|10|FTSCN||TSP|10|TSP|"</definedName>
    <definedName name="TBXBST" localSheetId="3" hidden="1">"|B|BA|B|"</definedName>
    <definedName name="TBXBST" localSheetId="13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5" i="5"/>
  <c r="I24"/>
  <c r="I23"/>
  <c r="H22"/>
  <c r="F21"/>
  <c r="H20"/>
  <c r="H19"/>
  <c r="F18"/>
  <c r="D17"/>
  <c r="H16"/>
  <c r="H15"/>
  <c r="H14"/>
  <c r="H13"/>
  <c r="D12"/>
  <c r="H11"/>
  <c r="H10"/>
  <c r="H9"/>
  <c r="D8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J18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J18"/>
  <c r="C18"/>
  <c r="B16"/>
  <c r="J18" i="19"/>
  <c r="C24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J25" i="16"/>
  <c r="S25"/>
  <c r="R25"/>
  <c r="Q25"/>
  <c r="P25"/>
  <c r="O25"/>
  <c r="N25"/>
  <c r="M25"/>
  <c r="L25"/>
  <c r="K25"/>
  <c r="C25"/>
  <c r="C25" i="17" s="1"/>
  <c r="J18" i="16"/>
  <c r="S12" i="10"/>
  <c r="R12"/>
  <c r="Q12"/>
  <c r="P12"/>
  <c r="O12"/>
  <c r="N12"/>
  <c r="M12"/>
  <c r="L12"/>
  <c r="K12"/>
  <c r="J12"/>
  <c r="J8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J23" s="1"/>
  <c r="I34" i="15"/>
  <c r="I50"/>
  <c r="J17" i="7"/>
  <c r="B6" i="10" l="1"/>
  <c r="N11" i="20"/>
  <c r="N7" s="1"/>
  <c r="S9" i="10"/>
  <c r="S6" s="1"/>
  <c r="D21" i="21" s="1"/>
  <c r="R10" i="20"/>
  <c r="P10"/>
  <c r="N10"/>
  <c r="N13" s="1"/>
  <c r="L10"/>
  <c r="S9"/>
  <c r="S6" s="1"/>
  <c r="Q9"/>
  <c r="O9"/>
  <c r="M9"/>
  <c r="K9"/>
  <c r="S10"/>
  <c r="Q10"/>
  <c r="O10"/>
  <c r="M10"/>
  <c r="K10"/>
  <c r="R9"/>
  <c r="P9"/>
  <c r="N9"/>
  <c r="L9"/>
  <c r="J10"/>
  <c r="L11" i="10"/>
  <c r="P11"/>
  <c r="J11"/>
  <c r="M11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AH31" i="20" l="1"/>
  <c r="AH4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L6"/>
  <c r="Q8"/>
  <c r="P6"/>
  <c r="N8"/>
  <c r="M6"/>
  <c r="R8"/>
  <c r="Q6"/>
  <c r="K13"/>
  <c r="O13"/>
  <c r="S13"/>
  <c r="L13"/>
  <c r="P13"/>
  <c r="Q8" i="10"/>
  <c r="P6"/>
  <c r="D18" i="21" s="1"/>
  <c r="P8" i="10"/>
  <c r="O6"/>
  <c r="D17" i="21" s="1"/>
  <c r="O8" i="20"/>
  <c r="N6"/>
  <c r="S8"/>
  <c r="R6"/>
  <c r="L8"/>
  <c r="K6"/>
  <c r="P8"/>
  <c r="O6"/>
  <c r="J13"/>
  <c r="M13"/>
  <c r="Q13"/>
  <c r="R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P7"/>
  <c r="AD31" i="20" l="1"/>
  <c r="AD41"/>
  <c r="Z31"/>
  <c r="Z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J12" i="18" s="1"/>
  <c r="J24" l="1"/>
  <c r="J22"/>
  <c r="J20"/>
  <c r="J23"/>
  <c r="J21"/>
  <c r="J19"/>
  <c r="J10"/>
  <c r="J8"/>
  <c r="J9" s="1"/>
  <c r="K12" s="1"/>
  <c r="J11"/>
  <c r="J7" s="1"/>
  <c r="J48" i="7"/>
  <c r="J12" i="16"/>
  <c r="J49" i="7"/>
  <c r="K23" i="18" l="1"/>
  <c r="K21"/>
  <c r="K19"/>
  <c r="K24"/>
  <c r="K22"/>
  <c r="K20"/>
  <c r="J25"/>
  <c r="J13"/>
  <c r="R12" i="19"/>
  <c r="P12"/>
  <c r="N12"/>
  <c r="L12"/>
  <c r="S12" i="17"/>
  <c r="Q12"/>
  <c r="O12"/>
  <c r="M12"/>
  <c r="K12"/>
  <c r="J12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K8"/>
  <c r="K9" s="1"/>
  <c r="L12" s="1"/>
  <c r="K11"/>
  <c r="K7" s="1"/>
  <c r="J6"/>
  <c r="B6" i="16"/>
  <c r="B7"/>
  <c r="J10"/>
  <c r="J8"/>
  <c r="J9" s="1"/>
  <c r="K12" s="1"/>
  <c r="J11"/>
  <c r="J13" s="1"/>
  <c r="Y42" i="20" l="1"/>
  <c r="J27" i="18"/>
  <c r="J7" i="16"/>
  <c r="J6"/>
  <c r="K6" i="18"/>
  <c r="L24"/>
  <c r="L22"/>
  <c r="L20"/>
  <c r="L23"/>
  <c r="L21"/>
  <c r="L19"/>
  <c r="K24" i="19"/>
  <c r="K24" i="10" s="1"/>
  <c r="K23" i="19"/>
  <c r="K23" i="20" s="1"/>
  <c r="Z36" s="1"/>
  <c r="K22" i="19"/>
  <c r="K22" i="20" s="1"/>
  <c r="Z35" s="1"/>
  <c r="K21" i="19"/>
  <c r="K21" i="20" s="1"/>
  <c r="Z34" s="1"/>
  <c r="K20" i="19"/>
  <c r="K20" i="20" s="1"/>
  <c r="Z33" s="1"/>
  <c r="K19" i="19"/>
  <c r="K19" i="20" s="1"/>
  <c r="Z32" s="1"/>
  <c r="O24" i="19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K25" i="18"/>
  <c r="K19" i="10"/>
  <c r="J24" i="19"/>
  <c r="J23"/>
  <c r="J22"/>
  <c r="J21"/>
  <c r="J20"/>
  <c r="J19"/>
  <c r="J19" i="2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K22" i="10"/>
  <c r="K23"/>
  <c r="K20"/>
  <c r="K21"/>
  <c r="L8" i="18"/>
  <c r="L9" s="1"/>
  <c r="M12" s="1"/>
  <c r="L11"/>
  <c r="L7" s="1"/>
  <c r="L10"/>
  <c r="N11" i="17"/>
  <c r="N9"/>
  <c r="N6" s="1"/>
  <c r="N7"/>
  <c r="N10"/>
  <c r="R11"/>
  <c r="R9"/>
  <c r="R10"/>
  <c r="R13" s="1"/>
  <c r="R6"/>
  <c r="K13" i="19"/>
  <c r="K11"/>
  <c r="K9"/>
  <c r="K7"/>
  <c r="K10"/>
  <c r="K8"/>
  <c r="K6"/>
  <c r="O11"/>
  <c r="O9"/>
  <c r="O10"/>
  <c r="O6"/>
  <c r="S11"/>
  <c r="S7" s="1"/>
  <c r="S9"/>
  <c r="S6" s="1"/>
  <c r="S10"/>
  <c r="K13" i="17"/>
  <c r="K10"/>
  <c r="K8"/>
  <c r="K6"/>
  <c r="K11"/>
  <c r="K9"/>
  <c r="K7"/>
  <c r="O10"/>
  <c r="O8"/>
  <c r="O11"/>
  <c r="O9"/>
  <c r="O6" s="1"/>
  <c r="S10"/>
  <c r="S8"/>
  <c r="S11"/>
  <c r="S13" s="1"/>
  <c r="S9"/>
  <c r="S6" s="1"/>
  <c r="S7"/>
  <c r="N10" i="19"/>
  <c r="N11"/>
  <c r="N9"/>
  <c r="O8" s="1"/>
  <c r="R10"/>
  <c r="R11"/>
  <c r="R9"/>
  <c r="S8" s="1"/>
  <c r="R7"/>
  <c r="K13" i="18"/>
  <c r="L13" i="17"/>
  <c r="L11"/>
  <c r="L9"/>
  <c r="L7"/>
  <c r="L10"/>
  <c r="L8"/>
  <c r="L6"/>
  <c r="P11"/>
  <c r="P9"/>
  <c r="Q8" s="1"/>
  <c r="P7"/>
  <c r="P10"/>
  <c r="J13" i="19"/>
  <c r="J11"/>
  <c r="J9"/>
  <c r="J7"/>
  <c r="J10"/>
  <c r="J8"/>
  <c r="J6"/>
  <c r="M11"/>
  <c r="M9"/>
  <c r="N8" s="1"/>
  <c r="M10"/>
  <c r="M8"/>
  <c r="Q11"/>
  <c r="Q9"/>
  <c r="R8" s="1"/>
  <c r="Q10"/>
  <c r="Q6"/>
  <c r="J10" i="17"/>
  <c r="J8"/>
  <c r="J6"/>
  <c r="J13"/>
  <c r="J11"/>
  <c r="J9"/>
  <c r="J7"/>
  <c r="M10"/>
  <c r="M8"/>
  <c r="M11"/>
  <c r="M9"/>
  <c r="N8" s="1"/>
  <c r="Q10"/>
  <c r="Q11"/>
  <c r="Q9"/>
  <c r="R8" s="1"/>
  <c r="L13" i="19"/>
  <c r="L10"/>
  <c r="L8"/>
  <c r="L6"/>
  <c r="L11"/>
  <c r="L9"/>
  <c r="L7"/>
  <c r="P10"/>
  <c r="P8"/>
  <c r="P11"/>
  <c r="P9"/>
  <c r="Q8" s="1"/>
  <c r="K8" i="16"/>
  <c r="K9" s="1"/>
  <c r="L12" s="1"/>
  <c r="K11"/>
  <c r="K10"/>
  <c r="M13" i="19" l="1"/>
  <c r="O13"/>
  <c r="Q7"/>
  <c r="M6"/>
  <c r="P6" i="17"/>
  <c r="P8"/>
  <c r="Z42" i="20"/>
  <c r="K27" i="18"/>
  <c r="R13" i="19"/>
  <c r="M7" i="17"/>
  <c r="Y32" i="20"/>
  <c r="J21" i="10"/>
  <c r="J21" i="20"/>
  <c r="Y34" s="1"/>
  <c r="J23" i="10"/>
  <c r="J23" i="20"/>
  <c r="Y36" s="1"/>
  <c r="K6" i="16"/>
  <c r="P6" i="19"/>
  <c r="P13"/>
  <c r="Q6" i="17"/>
  <c r="Q13"/>
  <c r="R6" i="19"/>
  <c r="N6"/>
  <c r="O13" i="17"/>
  <c r="L6" i="18"/>
  <c r="L19" i="20"/>
  <c r="AA32" s="1"/>
  <c r="L23"/>
  <c r="AA36" s="1"/>
  <c r="L22"/>
  <c r="AA35" s="1"/>
  <c r="J20" i="10"/>
  <c r="J20" i="20"/>
  <c r="Y33" s="1"/>
  <c r="J22" i="10"/>
  <c r="J22" i="20"/>
  <c r="Y35" s="1"/>
  <c r="J24" i="10"/>
  <c r="J24" i="20"/>
  <c r="Y37" s="1"/>
  <c r="L21" i="10"/>
  <c r="L21" i="20"/>
  <c r="AA34" s="1"/>
  <c r="M6" i="17"/>
  <c r="L20" i="20"/>
  <c r="AA33" s="1"/>
  <c r="L24"/>
  <c r="AA37" s="1"/>
  <c r="K24"/>
  <c r="M23" i="18"/>
  <c r="M21"/>
  <c r="M19"/>
  <c r="M19" i="20" s="1"/>
  <c r="M24" i="18"/>
  <c r="M22"/>
  <c r="M20"/>
  <c r="J25" i="19"/>
  <c r="J19" i="10"/>
  <c r="L25" i="18"/>
  <c r="L19" i="10"/>
  <c r="L20"/>
  <c r="L24"/>
  <c r="M13" i="17"/>
  <c r="M7" i="19"/>
  <c r="P13" i="17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L23" i="10"/>
  <c r="L22"/>
  <c r="M8" i="18"/>
  <c r="M11"/>
  <c r="M7"/>
  <c r="M10"/>
  <c r="M13" s="1"/>
  <c r="M9"/>
  <c r="M6" s="1"/>
  <c r="N12"/>
  <c r="Q13" i="19"/>
  <c r="P7"/>
  <c r="Q7" i="17"/>
  <c r="N7" i="19"/>
  <c r="O7" i="17"/>
  <c r="O7" i="19"/>
  <c r="R7" i="17"/>
  <c r="L8" i="16"/>
  <c r="L9" s="1"/>
  <c r="M12" s="1"/>
  <c r="L11"/>
  <c r="L10"/>
  <c r="L7" s="1"/>
  <c r="K13"/>
  <c r="K7"/>
  <c r="Z43" i="20" l="1"/>
  <c r="K27" i="19"/>
  <c r="AH43" i="20"/>
  <c r="S27" i="19"/>
  <c r="AG43" i="20"/>
  <c r="R27" i="19"/>
  <c r="AB43" i="20"/>
  <c r="M27" i="19"/>
  <c r="AA43" i="20"/>
  <c r="L27" i="19"/>
  <c r="AA42" i="20"/>
  <c r="L27" i="18"/>
  <c r="Y43" i="20"/>
  <c r="J27" i="19"/>
  <c r="AD43" i="20"/>
  <c r="O27" i="19"/>
  <c r="AC43" i="20"/>
  <c r="N27" i="19"/>
  <c r="AF43" i="20"/>
  <c r="Q27" i="19"/>
  <c r="AE43" i="20"/>
  <c r="P27" i="19"/>
  <c r="AB32" i="20"/>
  <c r="Y49"/>
  <c r="K25"/>
  <c r="Z37"/>
  <c r="M20" i="10"/>
  <c r="M20" i="20"/>
  <c r="M24" i="10"/>
  <c r="M24" i="20"/>
  <c r="M21" i="10"/>
  <c r="M21" i="20"/>
  <c r="L6" i="16"/>
  <c r="J25" i="10"/>
  <c r="J27" s="1"/>
  <c r="L25" i="20"/>
  <c r="M22" i="10"/>
  <c r="M22" i="20"/>
  <c r="M23" i="10"/>
  <c r="M23" i="20"/>
  <c r="J25"/>
  <c r="N24" i="18"/>
  <c r="N22"/>
  <c r="N20"/>
  <c r="N23"/>
  <c r="N21"/>
  <c r="N19"/>
  <c r="N19" i="20" s="1"/>
  <c r="AC32" s="1"/>
  <c r="M25" i="18"/>
  <c r="M19" i="10"/>
  <c r="L25"/>
  <c r="L27" s="1"/>
  <c r="N10" i="18"/>
  <c r="N13"/>
  <c r="N11"/>
  <c r="N7"/>
  <c r="N8"/>
  <c r="N9" s="1"/>
  <c r="L13" i="16"/>
  <c r="M8"/>
  <c r="M11"/>
  <c r="M10"/>
  <c r="M6"/>
  <c r="M9"/>
  <c r="N12" s="1"/>
  <c r="M25" i="10" l="1"/>
  <c r="M27" s="1"/>
  <c r="I27" i="19"/>
  <c r="K21" i="15" s="1"/>
  <c r="M21" s="1"/>
  <c r="AB42" i="20"/>
  <c r="M27" i="18"/>
  <c r="O12"/>
  <c r="O21" s="1"/>
  <c r="N6"/>
  <c r="M13" i="16"/>
  <c r="AB34" i="20"/>
  <c r="Y51"/>
  <c r="AB37"/>
  <c r="Y54"/>
  <c r="AB33"/>
  <c r="Y50"/>
  <c r="AB36"/>
  <c r="Y53"/>
  <c r="AB35"/>
  <c r="Y52"/>
  <c r="M25"/>
  <c r="N23" i="10"/>
  <c r="N23" i="20"/>
  <c r="AC36" s="1"/>
  <c r="N22" i="10"/>
  <c r="N22" i="20"/>
  <c r="AC35" s="1"/>
  <c r="N21" i="10"/>
  <c r="N21" i="20"/>
  <c r="AC34" s="1"/>
  <c r="N20" i="10"/>
  <c r="N20" i="20"/>
  <c r="AC33" s="1"/>
  <c r="N24" i="10"/>
  <c r="N24" i="20"/>
  <c r="AC37" s="1"/>
  <c r="O23" i="18"/>
  <c r="O22"/>
  <c r="N25"/>
  <c r="N19" i="10"/>
  <c r="P12" i="18"/>
  <c r="O11"/>
  <c r="N11" i="16"/>
  <c r="N7" s="1"/>
  <c r="N8"/>
  <c r="N9"/>
  <c r="O12" s="1"/>
  <c r="N10"/>
  <c r="N13" s="1"/>
  <c r="M7"/>
  <c r="O8" i="18" l="1"/>
  <c r="O10"/>
  <c r="O19"/>
  <c r="O19" i="20" s="1"/>
  <c r="AD32" s="1"/>
  <c r="O7" i="18"/>
  <c r="O13"/>
  <c r="O9"/>
  <c r="O6"/>
  <c r="O20"/>
  <c r="O20" i="20" s="1"/>
  <c r="AD33" s="1"/>
  <c r="O24" i="18"/>
  <c r="O24" i="20" s="1"/>
  <c r="AD37" s="1"/>
  <c r="AC42"/>
  <c r="N27" i="18"/>
  <c r="N6" i="16"/>
  <c r="N25" i="20"/>
  <c r="O20" i="10"/>
  <c r="O24"/>
  <c r="O21"/>
  <c r="O21" i="20"/>
  <c r="AD34" s="1"/>
  <c r="N25" i="10"/>
  <c r="N27" s="1"/>
  <c r="O22"/>
  <c r="O22" i="20"/>
  <c r="AD35" s="1"/>
  <c r="O23" i="10"/>
  <c r="O23" i="20"/>
  <c r="AD36" s="1"/>
  <c r="P24" i="18"/>
  <c r="P22"/>
  <c r="P20"/>
  <c r="P23"/>
  <c r="P21"/>
  <c r="P19"/>
  <c r="P19" i="20" s="1"/>
  <c r="AE32" s="1"/>
  <c r="O19" i="10"/>
  <c r="P13" i="18"/>
  <c r="P11"/>
  <c r="P7"/>
  <c r="P8"/>
  <c r="Q12"/>
  <c r="P9"/>
  <c r="P10"/>
  <c r="P6"/>
  <c r="O10" i="16"/>
  <c r="O6"/>
  <c r="P12"/>
  <c r="O9"/>
  <c r="O8"/>
  <c r="O13"/>
  <c r="O11"/>
  <c r="O7"/>
  <c r="O25" i="18" l="1"/>
  <c r="AD42" i="20" s="1"/>
  <c r="O25" i="10"/>
  <c r="O27" s="1"/>
  <c r="O25" i="20"/>
  <c r="P21" i="10"/>
  <c r="P21" i="20"/>
  <c r="AE34" s="1"/>
  <c r="P20" i="10"/>
  <c r="P20" i="20"/>
  <c r="AE33" s="1"/>
  <c r="P24" i="10"/>
  <c r="P24" i="20"/>
  <c r="AE37" s="1"/>
  <c r="P23" i="10"/>
  <c r="P23" i="20"/>
  <c r="AE36" s="1"/>
  <c r="P22" i="10"/>
  <c r="P22" i="20"/>
  <c r="AE35" s="1"/>
  <c r="Q23" i="18"/>
  <c r="Q21"/>
  <c r="Q19"/>
  <c r="Q19" i="20" s="1"/>
  <c r="AF32" s="1"/>
  <c r="Q24" i="18"/>
  <c r="Q22"/>
  <c r="Q20"/>
  <c r="P25"/>
  <c r="P19" i="10"/>
  <c r="Q10" i="18"/>
  <c r="Q6"/>
  <c r="Q9"/>
  <c r="Q8"/>
  <c r="Q13"/>
  <c r="Q11"/>
  <c r="Q7"/>
  <c r="R12"/>
  <c r="Q12" i="16"/>
  <c r="P9"/>
  <c r="P10"/>
  <c r="P6"/>
  <c r="P13"/>
  <c r="P11"/>
  <c r="P7"/>
  <c r="P8"/>
  <c r="O27" i="18" l="1"/>
  <c r="AE42" i="20"/>
  <c r="P27" i="18"/>
  <c r="P25" i="10"/>
  <c r="P27" s="1"/>
  <c r="P25" i="20"/>
  <c r="Q20" i="10"/>
  <c r="Q20" i="20"/>
  <c r="AF33" s="1"/>
  <c r="Q24" i="10"/>
  <c r="Q24" i="20"/>
  <c r="AF37" s="1"/>
  <c r="Q21" i="10"/>
  <c r="Q21" i="20"/>
  <c r="AF34" s="1"/>
  <c r="Q22" i="10"/>
  <c r="Q22" i="20"/>
  <c r="AF35" s="1"/>
  <c r="Q23" i="10"/>
  <c r="Q23" i="20"/>
  <c r="AF36" s="1"/>
  <c r="Q25" i="18"/>
  <c r="Q19" i="10"/>
  <c r="R24" i="18"/>
  <c r="R22"/>
  <c r="R20"/>
  <c r="R23"/>
  <c r="R21"/>
  <c r="R19"/>
  <c r="R19" i="20" s="1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AF42" i="20" l="1"/>
  <c r="Q27" i="18"/>
  <c r="Q25" i="10"/>
  <c r="Q27" s="1"/>
  <c r="Q25" i="20"/>
  <c r="R23" i="10"/>
  <c r="R23" i="20"/>
  <c r="AG36" s="1"/>
  <c r="R22" i="10"/>
  <c r="R22" i="20"/>
  <c r="AG35" s="1"/>
  <c r="R21" i="10"/>
  <c r="R21" i="20"/>
  <c r="AG34" s="1"/>
  <c r="R20" i="10"/>
  <c r="R20" i="20"/>
  <c r="AG33" s="1"/>
  <c r="R24" i="10"/>
  <c r="R24" i="20"/>
  <c r="AG37" s="1"/>
  <c r="S23" i="18"/>
  <c r="S21"/>
  <c r="S19"/>
  <c r="S19" i="20" s="1"/>
  <c r="AH32" s="1"/>
  <c r="S24" i="18"/>
  <c r="S22"/>
  <c r="S20"/>
  <c r="R25"/>
  <c r="R19" i="10"/>
  <c r="S8" i="1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 i="10"/>
  <c r="S20" i="20"/>
  <c r="AH33" s="1"/>
  <c r="S24" i="10"/>
  <c r="S24" i="20"/>
  <c r="AH37" s="1"/>
  <c r="S21" i="10"/>
  <c r="S21" i="20"/>
  <c r="AH34" s="1"/>
  <c r="R25" i="10"/>
  <c r="R27" s="1"/>
  <c r="S22"/>
  <c r="S22" i="20"/>
  <c r="S23" i="10"/>
  <c r="S23" i="20"/>
  <c r="AH36" s="1"/>
  <c r="S25" i="18"/>
  <c r="S19" i="10"/>
  <c r="S8" i="16"/>
  <c r="S13"/>
  <c r="S9"/>
  <c r="S10"/>
  <c r="S6"/>
  <c r="S11"/>
  <c r="S7"/>
  <c r="S25" i="10" l="1"/>
  <c r="S27" s="1"/>
  <c r="I27" s="1"/>
  <c r="K22" i="15" s="1"/>
  <c r="M22" s="1"/>
  <c r="AH42" i="20"/>
  <c r="S27" i="18"/>
  <c r="I27" s="1"/>
  <c r="K20" i="15" s="1"/>
  <c r="M20" s="1"/>
  <c r="M24" s="1"/>
  <c r="S25" i="20"/>
  <c r="AH35"/>
  <c r="I13" i="15" l="1"/>
  <c r="I14"/>
  <c r="C10" i="4" s="1"/>
  <c r="B2" i="20" l="1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<sst xmlns="http://schemas.openxmlformats.org/spreadsheetml/2006/main" count="382" uniqueCount="201">
  <si>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</si>
  <si>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</si>
  <si>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</si>
  <si>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</si>
  <si>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</si>
  <si>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</si>
  <si>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</si>
  <si>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</si>
  <si>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</si>
  <si>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</si>
  <si>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</si>
  <si>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</si>
  <si>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</si>
  <si>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</si>
  <si>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</si>
  <si>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</si>
  <si>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</si>
  <si>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</si>
  <si>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</si>
  <si>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</si>
  <si>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</si>
  <si>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</si>
  <si>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</si>
  <si>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</si>
  <si>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</si>
  <si>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</si>
  <si>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</si>
  <si>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</si>
  <si>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</si>
  <si>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</si>
  <si>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</si>
  <si>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</si>
  <si>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</si>
  <si>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</si>
  <si>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</si>
  <si>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</si>
  <si>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</si>
  <si>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</si>
  <si>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</si>
  <si>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</si>
  <si>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</si>
  <si>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</si>
  <si>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</si>
  <si>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</si>
  <si>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</si>
  <si>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</si>
  <si>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</si>
  <si>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</si>
  <si>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</si>
  <si>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</si>
  <si>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</si>
  <si>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</si>
  <si>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</si>
  <si>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</si>
  <si>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</si>
  <si>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</si>
  <si>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</si>
  <si>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</si>
  <si>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</si>
  <si>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</si>
  <si>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</si>
  <si>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</si>
  <si>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</si>
  <si>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</si>
  <si>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</si>
  <si>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</si>
  <si>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</si>
  <si>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</si>
  <si>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</si>
  <si>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</si>
  <si>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</si>
  <si>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</si>
  <si>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</si>
  <si>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</si>
  <si>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</si>
  <si>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</si>
  <si>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</si>
  <si>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</si>
  <si>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</si>
  <si>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</si>
  <si>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</si>
  <si>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</si>
  <si>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</si>
  <si>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</si>
  <si>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</si>
  <si>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</si>
  <si>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</si>
  <si>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</si>
  <si>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</si>
  <si>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</si>
  <si>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</si>
  <si>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</si>
  <si>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</si>
  <si>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</si>
  <si>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</si>
  <si>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</si>
  <si>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</si>
  <si>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</si>
  <si>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</si>
  <si>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</si>
  <si>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</si>
  <si>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</si>
  <si>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</si>
  <si>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</si>
  <si>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</si>
  <si>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</si>
  <si>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</si>
  <si>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</si>
  <si>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</si>
  <si>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</si>
  <si>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</si>
  <si>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</si>
  <si>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</si>
  <si>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</si>
  <si>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</si>
  <si>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</si>
  <si>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</si>
  <si>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</si>
  <si>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</si>
  <si>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</si>
  <si>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</si>
  <si>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</si>
  <si>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</si>
  <si>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</si>
  <si>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</si>
  <si>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</si>
  <si>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</si>
  <si>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</si>
  <si>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</si>
  <si>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</si>
  <si>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</si>
  <si>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</si>
  <si>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</si>
  <si>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</si>
  <si>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</si>
  <si>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</si>
  <si>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</si>
  <si>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</si>
  <si>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</si>
  <si>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</si>
  <si>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</si>
  <si>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</si>
  <si>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</si>
  <si>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</si>
  <si>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</si>
  <si>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</si>
  <si>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</si>
  <si>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</si>
  <si>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</si>
  <si>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</si>
  <si>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</si>
  <si>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</si>
  <si>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</si>
  <si>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</si>
  <si>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</si>
  <si>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</si>
  <si>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</si>
  <si>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</si>
  <si>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</si>
  <si>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</si>
  <si>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</si>
  <si>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</si>
  <si>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</si>
  <si>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</si>
  <si>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</si>
  <si>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</si>
  <si>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</si>
  <si>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</si>
  <si>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</si>
  <si>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</si>
  <si>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</si>
  <si>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</si>
  <si>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</si>
  <si>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All Periods</t>
  </si>
  <si>
    <t>Revenue - Historical Outputs</t>
  </si>
  <si>
    <t>Revenue - Forecast Outputs</t>
  </si>
  <si>
    <t>c.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</si>
  <si>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</si>
  <si>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</si>
  <si>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</si>
  <si>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</si>
  <si>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</si>
  <si>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</si>
  <si>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</si>
  <si>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</si>
  <si>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</si>
  <si>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</si>
  <si>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</si>
  <si>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</si>
  <si>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</si>
  <si>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</si>
  <si>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</si>
  <si>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d.</t>
  </si>
  <si>
    <t>Error check</t>
  </si>
  <si>
    <t>Yes</t>
  </si>
  <si>
    <t xml:space="preserve">  Page  </t>
  </si>
  <si>
    <t>Total Pages: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</si>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</sst>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8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2" fillId="0" borderId="0" xfId="39" applyAlignment="1">
      <alignment horizontal="right" vertical="center"/>
    </xf>
    <xf numFmtId="0" fontId="13" fillId="0" borderId="0" xfId="6" applyFont="1" applyAlignment="1">
      <alignment horizontal="right" vertical="center"/>
    </xf>
    <xf numFmtId="0" fontId="13" fillId="0" borderId="0" xfId="6" applyFont="1" applyAlignment="1">
      <alignment horizontal="right" vertical="center" wrapText="1"/>
    </xf>
    <xf numFmtId="0" fontId="13" fillId="2" borderId="0" xfId="6" applyFont="1" applyFill="1" applyAlignment="1">
      <alignment horizontal="right"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8" xfId="4" applyFont="1" applyBorder="1" applyAlignment="1">
      <alignment horizontal="left" vertical="center"/>
    </xf>
    <xf numFmtId="0" fontId="29" fillId="0" borderId="8" xfId="4" applyFont="1" applyBorder="1" applyAlignment="1">
      <alignment horizontal="center" vertical="center"/>
    </xf>
    <xf numFmtId="171" fontId="45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6" fillId="0" borderId="0" xfId="31" applyNumberFormat="1" applyFont="1" applyAlignment="1">
      <alignment horizontal="center" vertical="center"/>
    </xf>
    <xf numFmtId="171" fontId="27" fillId="0" borderId="10" xfId="7" applyNumberFormat="1" applyFont="1" applyBorder="1" applyAlignment="1">
      <alignment horizontal="center" vertical="center"/>
    </xf>
    <xf numFmtId="0" fontId="47" fillId="0" borderId="4" xfId="16" applyFont="1" applyBorder="1" applyAlignment="1">
      <alignment horizontal="center" vertical="center"/>
      <protection locked="0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2">
      <alignment vertical="center"/>
    </xf>
    <xf numFmtId="0" fontId="25" fillId="0" borderId="0" xfId="32" quotePrefix="1" applyAlignment="1">
      <alignment horizontal="right"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25" fillId="0" borderId="0" xfId="33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71" fontId="37" fillId="2" borderId="0" xfId="19" applyNumberFormat="1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5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285030656"/>
        <c:axId val="285036544"/>
        <c:axId val="0"/>
      </c:bar3DChart>
      <c:catAx>
        <c:axId val="285030656"/>
        <c:scaling>
          <c:orientation val="minMax"/>
        </c:scaling>
        <c:axPos val="b"/>
        <c:tickLblPos val="nextTo"/>
        <c:crossAx val="285036544"/>
        <c:crosses val="autoZero"/>
        <c:auto val="1"/>
        <c:lblAlgn val="ctr"/>
        <c:lblOffset val="100"/>
      </c:catAx>
      <c:valAx>
        <c:axId val="285036544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285030656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85049216"/>
        <c:axId val="285050752"/>
      </c:barChart>
      <c:catAx>
        <c:axId val="285049216"/>
        <c:scaling>
          <c:orientation val="minMax"/>
        </c:scaling>
        <c:axPos val="b"/>
        <c:tickLblPos val="nextTo"/>
        <c:crossAx val="285050752"/>
        <c:crosses val="autoZero"/>
        <c:auto val="1"/>
        <c:lblAlgn val="ctr"/>
        <c:lblOffset val="100"/>
      </c:catAx>
      <c:valAx>
        <c:axId val="285050752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85049216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18"/>
          <c:y val="0.24226705235326976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14. Security &amp; Protection - Practical Exercise"&amp;Err_Chks_Msg&amp;Sens_Chks_Msg&amp;Alt_Chks_Msg</f>
        <v>SMA 14. Security &amp; Protection - Practical Exercise</v>
      </c>
    </row>
    <row r="11" spans="3:7">
      <c r="C11" s="133" t="s">
        <v>1</v>
      </c>
      <c r="D11" s="133"/>
      <c r="E11" s="133"/>
      <c r="F11" s="133"/>
      <c r="G11" s="133"/>
    </row>
    <row r="19" spans="3:14">
      <c r="C19" s="2" t="s">
        <v>162</v>
      </c>
    </row>
    <row r="21" spans="3:14">
      <c r="C21" s="2" t="s">
        <v>0</v>
      </c>
    </row>
    <row r="22" spans="3:14">
      <c r="C22" s="131" t="s">
        <v>118</v>
      </c>
      <c r="D22" s="3" t="s">
        <v>198</v>
      </c>
    </row>
    <row r="23" spans="3:14">
      <c r="C23" s="131" t="s">
        <v>118</v>
      </c>
      <c r="D23" s="3" t="s">
        <v>199</v>
      </c>
    </row>
    <row r="24" spans="3:14">
      <c r="C24" s="131" t="s">
        <v>118</v>
      </c>
      <c r="D24" s="123" t="s">
        <v>200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1" t="s">
        <v>118</v>
      </c>
      <c r="D25" s="123" t="s">
        <v>197</v>
      </c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173</v>
      </c>
    </row>
    <row r="2" spans="1:19" ht="15">
      <c r="B2" s="4" t="str">
        <f>Model_Name</f>
        <v>SMA 14. Security &amp; Protection - Practical Exercise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Rev_Hist_TO!J19+Rev_Fcast_TO!J19</f>
        <v>100</v>
      </c>
      <c r="K19" s="79">
        <f>Rev_Hist_TO!K19+Rev_Fcast_TO!K19</f>
        <v>101</v>
      </c>
      <c r="L19" s="79">
        <f>Rev_Hist_TO!L19+Rev_Fcast_TO!L19</f>
        <v>102</v>
      </c>
      <c r="M19" s="79">
        <f>Rev_Hist_TO!M19+Rev_Fcast_TO!M19</f>
        <v>103</v>
      </c>
      <c r="N19" s="79">
        <f>Rev_Hist_TO!N19+Rev_Fcast_TO!N19</f>
        <v>104</v>
      </c>
      <c r="O19" s="79">
        <f>Rev_Hist_TO!O19+Rev_Fcast_TO!O19</f>
        <v>105</v>
      </c>
      <c r="P19" s="79">
        <f>Rev_Hist_TO!P19+Rev_Fcast_TO!P19</f>
        <v>106</v>
      </c>
      <c r="Q19" s="79">
        <f>Rev_Hist_TO!Q19+Rev_Fcast_TO!Q19</f>
        <v>107</v>
      </c>
      <c r="R19" s="79">
        <f>Rev_Hist_TO!R19+Rev_Fcast_TO!R19</f>
        <v>108</v>
      </c>
      <c r="S19" s="79">
        <f>Rev_Hist_TO!S19+Rev_Fcast_TO!S19</f>
        <v>109</v>
      </c>
    </row>
    <row r="20" spans="3:19">
      <c r="C20" s="61" t="str">
        <f>Revenue_Category_2_Name</f>
        <v>Revenue Category 2 Name</v>
      </c>
      <c r="J20" s="79">
        <f>Rev_Hist_TO!J20+Rev_Fcast_TO!J20</f>
        <v>101</v>
      </c>
      <c r="K20" s="79">
        <f>Rev_Hist_TO!K20+Rev_Fcast_TO!K20</f>
        <v>102</v>
      </c>
      <c r="L20" s="79">
        <f>Rev_Hist_TO!L20+Rev_Fcast_TO!L20</f>
        <v>103</v>
      </c>
      <c r="M20" s="79">
        <f>Rev_Hist_TO!M20+Rev_Fcast_TO!M20</f>
        <v>104</v>
      </c>
      <c r="N20" s="79">
        <f>Rev_Hist_TO!N20+Rev_Fcast_TO!N20</f>
        <v>105</v>
      </c>
      <c r="O20" s="79">
        <f>Rev_Hist_TO!O20+Rev_Fcast_TO!O20</f>
        <v>106</v>
      </c>
      <c r="P20" s="79">
        <f>Rev_Hist_TO!P20+Rev_Fcast_TO!P20</f>
        <v>107</v>
      </c>
      <c r="Q20" s="79">
        <f>Rev_Hist_TO!Q20+Rev_Fcast_TO!Q20</f>
        <v>108</v>
      </c>
      <c r="R20" s="79">
        <f>Rev_Hist_TO!R20+Rev_Fcast_TO!R20</f>
        <v>109</v>
      </c>
      <c r="S20" s="79">
        <f>Rev_Hist_TO!S20+Rev_Fcast_TO!S20</f>
        <v>110</v>
      </c>
    </row>
    <row r="21" spans="3:19">
      <c r="C21" s="61" t="str">
        <f>Revenue_Category_3_Name</f>
        <v>Revenue Category 3 Name</v>
      </c>
      <c r="J21" s="79">
        <f>Rev_Hist_TO!J21+Rev_Fcast_TO!J21</f>
        <v>102</v>
      </c>
      <c r="K21" s="79">
        <f>Rev_Hist_TO!K21+Rev_Fcast_TO!K21</f>
        <v>103</v>
      </c>
      <c r="L21" s="79">
        <f>Rev_Hist_TO!L21+Rev_Fcast_TO!L21</f>
        <v>104</v>
      </c>
      <c r="M21" s="79">
        <f>Rev_Hist_TO!M21+Rev_Fcast_TO!M21</f>
        <v>105</v>
      </c>
      <c r="N21" s="79">
        <f>Rev_Hist_TO!N21+Rev_Fcast_TO!N21</f>
        <v>106</v>
      </c>
      <c r="O21" s="79">
        <f>Rev_Hist_TO!O21+Rev_Fcast_TO!O21</f>
        <v>107</v>
      </c>
      <c r="P21" s="79">
        <f>Rev_Hist_TO!P21+Rev_Fcast_TO!P21</f>
        <v>108</v>
      </c>
      <c r="Q21" s="79">
        <f>Rev_Hist_TO!Q21+Rev_Fcast_TO!Q21</f>
        <v>109</v>
      </c>
      <c r="R21" s="79">
        <f>Rev_Hist_TO!R21+Rev_Fcast_TO!R21</f>
        <v>110</v>
      </c>
      <c r="S21" s="79">
        <f>Rev_Hist_TO!S21+Rev_Fcast_TO!S21</f>
        <v>111</v>
      </c>
    </row>
    <row r="22" spans="3:19">
      <c r="C22" s="61" t="str">
        <f>Revenue_Category_4_Name</f>
        <v>Revenue Category 4 Name</v>
      </c>
      <c r="J22" s="79">
        <f>Rev_Hist_TO!J22+Rev_Fcast_TO!J22</f>
        <v>103</v>
      </c>
      <c r="K22" s="79">
        <f>Rev_Hist_TO!K22+Rev_Fcast_TO!K22</f>
        <v>104</v>
      </c>
      <c r="L22" s="79">
        <f>Rev_Hist_TO!L22+Rev_Fcast_TO!L22</f>
        <v>105</v>
      </c>
      <c r="M22" s="79">
        <f>Rev_Hist_TO!M22+Rev_Fcast_TO!M22</f>
        <v>106</v>
      </c>
      <c r="N22" s="79">
        <f>Rev_Hist_TO!N22+Rev_Fcast_TO!N22</f>
        <v>107</v>
      </c>
      <c r="O22" s="79">
        <f>Rev_Hist_TO!O22+Rev_Fcast_TO!O22</f>
        <v>108</v>
      </c>
      <c r="P22" s="79">
        <f>Rev_Hist_TO!P22+Rev_Fcast_TO!P22</f>
        <v>109</v>
      </c>
      <c r="Q22" s="79">
        <f>Rev_Hist_TO!Q22+Rev_Fcast_TO!Q22</f>
        <v>110</v>
      </c>
      <c r="R22" s="79">
        <f>Rev_Hist_TO!R22+Rev_Fcast_TO!R22</f>
        <v>111</v>
      </c>
      <c r="S22" s="79">
        <f>Rev_Hist_TO!S22+Rev_Fcast_TO!S22</f>
        <v>112</v>
      </c>
    </row>
    <row r="23" spans="3:19">
      <c r="C23" s="61" t="str">
        <f>Revenue_Category_5_Name</f>
        <v>Revenue Category 5 Name</v>
      </c>
      <c r="J23" s="79">
        <f>Rev_Hist_TO!J23+Rev_Fcast_TO!J23</f>
        <v>104</v>
      </c>
      <c r="K23" s="79">
        <f>Rev_Hist_TO!K23+Rev_Fcast_TO!K23</f>
        <v>105</v>
      </c>
      <c r="L23" s="79">
        <f>Rev_Hist_TO!L23+Rev_Fcast_TO!L23</f>
        <v>106</v>
      </c>
      <c r="M23" s="79">
        <f>Rev_Hist_TO!M23+Rev_Fcast_TO!M23</f>
        <v>107</v>
      </c>
      <c r="N23" s="79">
        <f>Rev_Hist_TO!N23+Rev_Fcast_TO!N23</f>
        <v>108</v>
      </c>
      <c r="O23" s="79">
        <f>Rev_Hist_TO!O23+Rev_Fcast_TO!O23</f>
        <v>109</v>
      </c>
      <c r="P23" s="79">
        <f>Rev_Hist_TO!P23+Rev_Fcast_TO!P23</f>
        <v>110</v>
      </c>
      <c r="Q23" s="79">
        <f>Rev_Hist_TO!Q23+Rev_Fcast_TO!Q23</f>
        <v>111</v>
      </c>
      <c r="R23" s="79">
        <f>Rev_Hist_TO!R23+Rev_Fcast_TO!R23</f>
        <v>112</v>
      </c>
      <c r="S23" s="79">
        <f>Rev_Hist_TO!S23+Rev_Fcast_TO!S23</f>
        <v>113</v>
      </c>
    </row>
    <row r="24" spans="3:19">
      <c r="C24" s="61" t="str">
        <f>Revenue_Category_6_Name</f>
        <v>Revenue Category 6 Name</v>
      </c>
      <c r="J24" s="79">
        <f>Rev_Hist_TO!J24+Rev_Fcast_TO!J24</f>
        <v>105</v>
      </c>
      <c r="K24" s="79">
        <f>Rev_Hist_TO!K24+Rev_Fcast_TO!K24</f>
        <v>106</v>
      </c>
      <c r="L24" s="79">
        <f>Rev_Hist_TO!L24+Rev_Fcast_TO!L24</f>
        <v>107</v>
      </c>
      <c r="M24" s="79">
        <f>Rev_Hist_TO!M24+Rev_Fcast_TO!M24</f>
        <v>108</v>
      </c>
      <c r="N24" s="79">
        <f>Rev_Hist_TO!N24+Rev_Fcast_TO!N24</f>
        <v>109</v>
      </c>
      <c r="O24" s="79">
        <f>Rev_Hist_TO!O24+Rev_Fcast_TO!O24</f>
        <v>110</v>
      </c>
      <c r="P24" s="79">
        <f>Rev_Hist_TO!P24+Rev_Fcast_TO!P24</f>
        <v>111</v>
      </c>
      <c r="Q24" s="79">
        <f>Rev_Hist_TO!Q24+Rev_Fcast_TO!Q24</f>
        <v>112</v>
      </c>
      <c r="R24" s="79">
        <f>Rev_Hist_TO!R24+Rev_Fcast_TO!R24</f>
        <v>113</v>
      </c>
      <c r="S24" s="79">
        <f>Rev_Hist_TO!S24+Rev_Fcast_TO!S24</f>
        <v>114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18" priority="2" stopIfTrue="1" operator="notEqual">
      <formula>0</formula>
    </cfRule>
  </conditionalFormatting>
  <conditionalFormatting sqref="I27">
    <cfRule type="cellIs" dxfId="17" priority="3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83" customWidth="1"/>
    <col min="6" max="9" width="11.83203125" style="83"/>
    <col min="10" max="19" width="10.83203125" style="83" customWidth="1"/>
    <col min="20" max="20" width="2.83203125" style="83" customWidth="1"/>
    <col min="21" max="21" width="3.83203125" style="83" customWidth="1"/>
    <col min="22" max="16384" width="11.83203125" style="83"/>
  </cols>
  <sheetData>
    <row r="1" spans="1:19" ht="18">
      <c r="B1" s="85" t="s">
        <v>177</v>
      </c>
    </row>
    <row r="2" spans="1:19" ht="15">
      <c r="B2" s="84" t="str">
        <f>Model_Name</f>
        <v>SMA 14. Security &amp; Protection - Practical Exercise</v>
      </c>
    </row>
    <row r="3" spans="1:19">
      <c r="B3" s="158" t="s">
        <v>1</v>
      </c>
      <c r="C3" s="158"/>
      <c r="D3" s="158"/>
      <c r="E3" s="158"/>
      <c r="F3" s="158"/>
    </row>
    <row r="4" spans="1:19" ht="12.75">
      <c r="A4" s="86" t="s">
        <v>4</v>
      </c>
      <c r="B4" s="87" t="s">
        <v>10</v>
      </c>
      <c r="C4" s="88" t="s">
        <v>11</v>
      </c>
      <c r="D4" s="82" t="s">
        <v>158</v>
      </c>
      <c r="E4" s="82" t="s">
        <v>159</v>
      </c>
      <c r="F4" s="60" t="s">
        <v>160</v>
      </c>
    </row>
    <row r="6" spans="1:19">
      <c r="B6" s="89" t="str">
        <f>IF(TS_Pers_In_Yr=1,"",TS_Per_Type_Name&amp;" Ending")</f>
        <v>Month Ending</v>
      </c>
      <c r="J6" s="92" t="str">
        <f t="shared" ref="J6:S6" si="0">IF(TS_Pers_In_Yr=1,"",LEFT(INDEX(LU_Mth_Names,MONTH(J9)),3)&amp;"-"&amp;RIGHT(YEAR(J9),2))&amp;" "</f>
        <v xml:space="preserve">Jan-10 </v>
      </c>
      <c r="K6" s="92" t="str">
        <f t="shared" si="0"/>
        <v xml:space="preserve">Feb-10 </v>
      </c>
      <c r="L6" s="92" t="str">
        <f t="shared" si="0"/>
        <v xml:space="preserve">Mar-10 </v>
      </c>
      <c r="M6" s="92" t="str">
        <f t="shared" si="0"/>
        <v xml:space="preserve">Apr-10 </v>
      </c>
      <c r="N6" s="92" t="str">
        <f t="shared" si="0"/>
        <v xml:space="preserve">May-10 </v>
      </c>
      <c r="O6" s="92" t="str">
        <f t="shared" si="0"/>
        <v xml:space="preserve">Jun-10 </v>
      </c>
      <c r="P6" s="92" t="str">
        <f t="shared" si="0"/>
        <v xml:space="preserve">Jul-10 </v>
      </c>
      <c r="Q6" s="92" t="str">
        <f t="shared" si="0"/>
        <v xml:space="preserve">Aug-10 </v>
      </c>
      <c r="R6" s="92" t="str">
        <f t="shared" si="0"/>
        <v xml:space="preserve">Sep-10 </v>
      </c>
      <c r="S6" s="92" t="str">
        <f t="shared" si="0"/>
        <v xml:space="preserve">Oct-10 </v>
      </c>
    </row>
    <row r="7" spans="1:19">
      <c r="B7" s="98" t="str">
        <f>IF(TS_Pers_In_Yr=1,Yr_Name&amp;" Ending "&amp;DAY(TS_Per_1_End_Date)&amp;" "&amp;INDEX(LU_Mth_Names,DD_TS_Fin_YE_Mth),TS_Per_Type_Name)</f>
        <v>Month</v>
      </c>
      <c r="C7" s="99"/>
      <c r="D7" s="99"/>
      <c r="E7" s="99"/>
      <c r="F7" s="99"/>
      <c r="G7" s="99"/>
      <c r="H7" s="99"/>
      <c r="I7" s="99"/>
      <c r="J7" s="100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100" t="str">
        <f t="shared" si="1"/>
        <v xml:space="preserve">M2 (A) </v>
      </c>
      <c r="L7" s="100" t="str">
        <f t="shared" si="1"/>
        <v xml:space="preserve">M3 (A) </v>
      </c>
      <c r="M7" s="100" t="str">
        <f t="shared" si="1"/>
        <v xml:space="preserve">M4 (F) </v>
      </c>
      <c r="N7" s="100" t="str">
        <f t="shared" si="1"/>
        <v xml:space="preserve">M5 (F) </v>
      </c>
      <c r="O7" s="100" t="str">
        <f t="shared" si="1"/>
        <v xml:space="preserve">M6 (F) </v>
      </c>
      <c r="P7" s="100" t="str">
        <f t="shared" si="1"/>
        <v xml:space="preserve">M7 (F) </v>
      </c>
      <c r="Q7" s="100" t="str">
        <f t="shared" si="1"/>
        <v xml:space="preserve">M8 (F) </v>
      </c>
      <c r="R7" s="100" t="str">
        <f t="shared" si="1"/>
        <v xml:space="preserve">M9 (F) </v>
      </c>
      <c r="S7" s="100" t="str">
        <f t="shared" si="1"/>
        <v xml:space="preserve">M10 (F) </v>
      </c>
    </row>
    <row r="8" spans="1:19" hidden="1" outlineLevel="2">
      <c r="B8" s="91" t="s">
        <v>143</v>
      </c>
      <c r="J8" s="93">
        <f t="shared" ref="J8:S8" si="2">IF(J12=1,TS_Start_Date,I9+1)</f>
        <v>40179</v>
      </c>
      <c r="K8" s="93">
        <f t="shared" si="2"/>
        <v>40210</v>
      </c>
      <c r="L8" s="93">
        <f t="shared" si="2"/>
        <v>40238</v>
      </c>
      <c r="M8" s="93">
        <f t="shared" si="2"/>
        <v>40269</v>
      </c>
      <c r="N8" s="93">
        <f t="shared" si="2"/>
        <v>40299</v>
      </c>
      <c r="O8" s="93">
        <f t="shared" si="2"/>
        <v>40330</v>
      </c>
      <c r="P8" s="93">
        <f t="shared" si="2"/>
        <v>40360</v>
      </c>
      <c r="Q8" s="93">
        <f t="shared" si="2"/>
        <v>40391</v>
      </c>
      <c r="R8" s="93">
        <f t="shared" si="2"/>
        <v>40422</v>
      </c>
      <c r="S8" s="93">
        <f t="shared" si="2"/>
        <v>40452</v>
      </c>
    </row>
    <row r="9" spans="1:19" hidden="1" outlineLevel="2">
      <c r="B9" s="91" t="s">
        <v>144</v>
      </c>
      <c r="J9" s="93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3">
        <f t="shared" si="3"/>
        <v>40237</v>
      </c>
      <c r="L9" s="93">
        <f t="shared" si="3"/>
        <v>40268</v>
      </c>
      <c r="M9" s="93">
        <f t="shared" si="3"/>
        <v>40298</v>
      </c>
      <c r="N9" s="93">
        <f t="shared" si="3"/>
        <v>40329</v>
      </c>
      <c r="O9" s="93">
        <f t="shared" si="3"/>
        <v>40359</v>
      </c>
      <c r="P9" s="93">
        <f t="shared" si="3"/>
        <v>40390</v>
      </c>
      <c r="Q9" s="93">
        <f t="shared" si="3"/>
        <v>40421</v>
      </c>
      <c r="R9" s="93">
        <f t="shared" si="3"/>
        <v>40451</v>
      </c>
      <c r="S9" s="93">
        <f t="shared" si="3"/>
        <v>40482</v>
      </c>
    </row>
    <row r="10" spans="1:19" hidden="1" outlineLevel="2">
      <c r="B10" s="91" t="s">
        <v>145</v>
      </c>
      <c r="J10" s="94">
        <f t="shared" ref="J10:S10" si="4">YEAR(TS_Per_1_FY_End_Date)+INT((TS_Per_1_Number+J12-2)/TS_Pers_In_Yr)</f>
        <v>2010</v>
      </c>
      <c r="K10" s="94">
        <f t="shared" si="4"/>
        <v>2010</v>
      </c>
      <c r="L10" s="94">
        <f t="shared" si="4"/>
        <v>2010</v>
      </c>
      <c r="M10" s="94">
        <f t="shared" si="4"/>
        <v>2010</v>
      </c>
      <c r="N10" s="94">
        <f t="shared" si="4"/>
        <v>2010</v>
      </c>
      <c r="O10" s="94">
        <f t="shared" si="4"/>
        <v>2010</v>
      </c>
      <c r="P10" s="94">
        <f t="shared" si="4"/>
        <v>2010</v>
      </c>
      <c r="Q10" s="94">
        <f t="shared" si="4"/>
        <v>2010</v>
      </c>
      <c r="R10" s="94">
        <f t="shared" si="4"/>
        <v>2010</v>
      </c>
      <c r="S10" s="94">
        <f t="shared" si="4"/>
        <v>2010</v>
      </c>
    </row>
    <row r="11" spans="1:19" hidden="1" outlineLevel="2">
      <c r="B11" s="91" t="s">
        <v>146</v>
      </c>
      <c r="J11" s="95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5" t="str">
        <f t="shared" si="5"/>
        <v xml:space="preserve">M2 </v>
      </c>
      <c r="L11" s="95" t="str">
        <f t="shared" si="5"/>
        <v xml:space="preserve">M3 </v>
      </c>
      <c r="M11" s="95" t="str">
        <f t="shared" si="5"/>
        <v xml:space="preserve">M4 </v>
      </c>
      <c r="N11" s="95" t="str">
        <f t="shared" si="5"/>
        <v xml:space="preserve">M5 </v>
      </c>
      <c r="O11" s="95" t="str">
        <f t="shared" si="5"/>
        <v xml:space="preserve">M6 </v>
      </c>
      <c r="P11" s="95" t="str">
        <f t="shared" si="5"/>
        <v xml:space="preserve">M7 </v>
      </c>
      <c r="Q11" s="95" t="str">
        <f t="shared" si="5"/>
        <v xml:space="preserve">M8 </v>
      </c>
      <c r="R11" s="95" t="str">
        <f t="shared" si="5"/>
        <v xml:space="preserve">M9 </v>
      </c>
      <c r="S11" s="95" t="str">
        <f t="shared" si="5"/>
        <v xml:space="preserve">M10 </v>
      </c>
    </row>
    <row r="12" spans="1:19" hidden="1" outlineLevel="2">
      <c r="B12" s="91" t="s">
        <v>147</v>
      </c>
      <c r="J12" s="97">
        <f>COLUMN(J12)-COLUMN($J12)+1</f>
        <v>1</v>
      </c>
      <c r="K12" s="97">
        <f t="shared" ref="K12:S12" si="6">COLUMN(K12)-COLUMN($J12)+1</f>
        <v>2</v>
      </c>
      <c r="L12" s="97">
        <f t="shared" si="6"/>
        <v>3</v>
      </c>
      <c r="M12" s="97">
        <f t="shared" si="6"/>
        <v>4</v>
      </c>
      <c r="N12" s="97">
        <f t="shared" si="6"/>
        <v>5</v>
      </c>
      <c r="O12" s="97">
        <f t="shared" si="6"/>
        <v>6</v>
      </c>
      <c r="P12" s="97">
        <f t="shared" si="6"/>
        <v>7</v>
      </c>
      <c r="Q12" s="97">
        <f t="shared" si="6"/>
        <v>8</v>
      </c>
      <c r="R12" s="97">
        <f t="shared" si="6"/>
        <v>9</v>
      </c>
      <c r="S12" s="97">
        <f t="shared" si="6"/>
        <v>10</v>
      </c>
    </row>
    <row r="13" spans="1:19" hidden="1" outlineLevel="2">
      <c r="B13" s="101" t="s">
        <v>148</v>
      </c>
      <c r="C13" s="99"/>
      <c r="D13" s="99"/>
      <c r="E13" s="99"/>
      <c r="F13" s="99"/>
      <c r="G13" s="99"/>
      <c r="H13" s="99"/>
      <c r="I13" s="99"/>
      <c r="J13" s="102" t="str">
        <f>J10&amp;"-"&amp;J11</f>
        <v xml:space="preserve">2010-M1 </v>
      </c>
      <c r="K13" s="102" t="str">
        <f t="shared" ref="K13:S13" si="7">K10&amp;"-"&amp;K11</f>
        <v xml:space="preserve">2010-M2 </v>
      </c>
      <c r="L13" s="102" t="str">
        <f t="shared" si="7"/>
        <v xml:space="preserve">2010-M3 </v>
      </c>
      <c r="M13" s="102" t="str">
        <f t="shared" si="7"/>
        <v xml:space="preserve">2010-M4 </v>
      </c>
      <c r="N13" s="102" t="str">
        <f t="shared" si="7"/>
        <v xml:space="preserve">2010-M5 </v>
      </c>
      <c r="O13" s="102" t="str">
        <f t="shared" si="7"/>
        <v xml:space="preserve">2010-M6 </v>
      </c>
      <c r="P13" s="102" t="str">
        <f t="shared" si="7"/>
        <v xml:space="preserve">2010-M7 </v>
      </c>
      <c r="Q13" s="102" t="str">
        <f t="shared" si="7"/>
        <v xml:space="preserve">2010-M8 </v>
      </c>
      <c r="R13" s="102" t="str">
        <f t="shared" si="7"/>
        <v xml:space="preserve">2010-M9 </v>
      </c>
      <c r="S13" s="102" t="str">
        <f t="shared" si="7"/>
        <v xml:space="preserve">2010-M10 </v>
      </c>
    </row>
    <row r="14" spans="1:19" collapsed="1"/>
    <row r="16" spans="1:19" ht="12.75">
      <c r="B16" s="103" t="str">
        <f>Rev_Hist_TA!B16</f>
        <v>Revenue</v>
      </c>
    </row>
    <row r="18" spans="2:34">
      <c r="C18" s="104" t="str">
        <f>Rev_Hist_TA!C18</f>
        <v>Category</v>
      </c>
      <c r="J18" s="106" t="str">
        <f>INDEX(LU_Denom,DD_TS_Denom)</f>
        <v>$Millions</v>
      </c>
    </row>
    <row r="19" spans="2:34">
      <c r="C19" s="90" t="str">
        <f>Revenue_Category_1_Name</f>
        <v>Revenue Category 1 Name</v>
      </c>
      <c r="J19" s="96">
        <f>Rev_Hist_TO!J19+Rev_Fcast_TO!J19</f>
        <v>100</v>
      </c>
      <c r="K19" s="96">
        <f>Rev_Hist_TO!K19+Rev_Fcast_TO!K19</f>
        <v>101</v>
      </c>
      <c r="L19" s="96">
        <f>Rev_Hist_TO!L19+Rev_Fcast_TO!L19</f>
        <v>102</v>
      </c>
      <c r="M19" s="96">
        <f>Rev_Hist_TO!M19+Rev_Fcast_TO!M19</f>
        <v>103</v>
      </c>
      <c r="N19" s="96">
        <f>Rev_Hist_TO!N19+Rev_Fcast_TO!N19</f>
        <v>104</v>
      </c>
      <c r="O19" s="96">
        <f>Rev_Hist_TO!O19+Rev_Fcast_TO!O19</f>
        <v>105</v>
      </c>
      <c r="P19" s="96">
        <f>Rev_Hist_TO!P19+Rev_Fcast_TO!P19</f>
        <v>106</v>
      </c>
      <c r="Q19" s="96">
        <f>Rev_Hist_TO!Q19+Rev_Fcast_TO!Q19</f>
        <v>107</v>
      </c>
      <c r="R19" s="96">
        <f>Rev_Hist_TO!R19+Rev_Fcast_TO!R19</f>
        <v>108</v>
      </c>
      <c r="S19" s="96">
        <f>Rev_Hist_TO!S19+Rev_Fcast_TO!S19</f>
        <v>109</v>
      </c>
    </row>
    <row r="20" spans="2:34">
      <c r="C20" s="90" t="str">
        <f>Revenue_Category_2_Name</f>
        <v>Revenue Category 2 Name</v>
      </c>
      <c r="J20" s="96">
        <f>Rev_Hist_TO!J20+Rev_Fcast_TO!J20</f>
        <v>101</v>
      </c>
      <c r="K20" s="96">
        <f>Rev_Hist_TO!K20+Rev_Fcast_TO!K20</f>
        <v>102</v>
      </c>
      <c r="L20" s="96">
        <f>Rev_Hist_TO!L20+Rev_Fcast_TO!L20</f>
        <v>103</v>
      </c>
      <c r="M20" s="96">
        <f>Rev_Hist_TO!M20+Rev_Fcast_TO!M20</f>
        <v>104</v>
      </c>
      <c r="N20" s="96">
        <f>Rev_Hist_TO!N20+Rev_Fcast_TO!N20</f>
        <v>105</v>
      </c>
      <c r="O20" s="96">
        <f>Rev_Hist_TO!O20+Rev_Fcast_TO!O20</f>
        <v>106</v>
      </c>
      <c r="P20" s="96">
        <f>Rev_Hist_TO!P20+Rev_Fcast_TO!P20</f>
        <v>107</v>
      </c>
      <c r="Q20" s="96">
        <f>Rev_Hist_TO!Q20+Rev_Fcast_TO!Q20</f>
        <v>108</v>
      </c>
      <c r="R20" s="96">
        <f>Rev_Hist_TO!R20+Rev_Fcast_TO!R20</f>
        <v>109</v>
      </c>
      <c r="S20" s="96">
        <f>Rev_Hist_TO!S20+Rev_Fcast_TO!S20</f>
        <v>110</v>
      </c>
    </row>
    <row r="21" spans="2:34">
      <c r="C21" s="90" t="str">
        <f>Revenue_Category_3_Name</f>
        <v>Revenue Category 3 Name</v>
      </c>
      <c r="J21" s="96">
        <f>Rev_Hist_TO!J21+Rev_Fcast_TO!J21</f>
        <v>102</v>
      </c>
      <c r="K21" s="96">
        <f>Rev_Hist_TO!K21+Rev_Fcast_TO!K21</f>
        <v>103</v>
      </c>
      <c r="L21" s="96">
        <f>Rev_Hist_TO!L21+Rev_Fcast_TO!L21</f>
        <v>104</v>
      </c>
      <c r="M21" s="96">
        <f>Rev_Hist_TO!M21+Rev_Fcast_TO!M21</f>
        <v>105</v>
      </c>
      <c r="N21" s="96">
        <f>Rev_Hist_TO!N21+Rev_Fcast_TO!N21</f>
        <v>106</v>
      </c>
      <c r="O21" s="96">
        <f>Rev_Hist_TO!O21+Rev_Fcast_TO!O21</f>
        <v>107</v>
      </c>
      <c r="P21" s="96">
        <f>Rev_Hist_TO!P21+Rev_Fcast_TO!P21</f>
        <v>108</v>
      </c>
      <c r="Q21" s="96">
        <f>Rev_Hist_TO!Q21+Rev_Fcast_TO!Q21</f>
        <v>109</v>
      </c>
      <c r="R21" s="96">
        <f>Rev_Hist_TO!R21+Rev_Fcast_TO!R21</f>
        <v>110</v>
      </c>
      <c r="S21" s="96">
        <f>Rev_Hist_TO!S21+Rev_Fcast_TO!S21</f>
        <v>111</v>
      </c>
    </row>
    <row r="22" spans="2:34">
      <c r="C22" s="90" t="str">
        <f>Revenue_Category_4_Name</f>
        <v>Revenue Category 4 Name</v>
      </c>
      <c r="J22" s="96">
        <f>Rev_Hist_TO!J22+Rev_Fcast_TO!J22</f>
        <v>103</v>
      </c>
      <c r="K22" s="96">
        <f>Rev_Hist_TO!K22+Rev_Fcast_TO!K22</f>
        <v>104</v>
      </c>
      <c r="L22" s="96">
        <f>Rev_Hist_TO!L22+Rev_Fcast_TO!L22</f>
        <v>105</v>
      </c>
      <c r="M22" s="96">
        <f>Rev_Hist_TO!M22+Rev_Fcast_TO!M22</f>
        <v>106</v>
      </c>
      <c r="N22" s="96">
        <f>Rev_Hist_TO!N22+Rev_Fcast_TO!N22</f>
        <v>107</v>
      </c>
      <c r="O22" s="96">
        <f>Rev_Hist_TO!O22+Rev_Fcast_TO!O22</f>
        <v>108</v>
      </c>
      <c r="P22" s="96">
        <f>Rev_Hist_TO!P22+Rev_Fcast_TO!P22</f>
        <v>109</v>
      </c>
      <c r="Q22" s="96">
        <f>Rev_Hist_TO!Q22+Rev_Fcast_TO!Q22</f>
        <v>110</v>
      </c>
      <c r="R22" s="96">
        <f>Rev_Hist_TO!R22+Rev_Fcast_TO!R22</f>
        <v>111</v>
      </c>
      <c r="S22" s="96">
        <f>Rev_Hist_TO!S22+Rev_Fcast_TO!S22</f>
        <v>112</v>
      </c>
    </row>
    <row r="23" spans="2:34">
      <c r="C23" s="90" t="str">
        <f>Revenue_Category_5_Name</f>
        <v>Revenue Category 5 Name</v>
      </c>
      <c r="J23" s="96">
        <f>Rev_Hist_TO!J23+Rev_Fcast_TO!J23</f>
        <v>104</v>
      </c>
      <c r="K23" s="96">
        <f>Rev_Hist_TO!K23+Rev_Fcast_TO!K23</f>
        <v>105</v>
      </c>
      <c r="L23" s="96">
        <f>Rev_Hist_TO!L23+Rev_Fcast_TO!L23</f>
        <v>106</v>
      </c>
      <c r="M23" s="96">
        <f>Rev_Hist_TO!M23+Rev_Fcast_TO!M23</f>
        <v>107</v>
      </c>
      <c r="N23" s="96">
        <f>Rev_Hist_TO!N23+Rev_Fcast_TO!N23</f>
        <v>108</v>
      </c>
      <c r="O23" s="96">
        <f>Rev_Hist_TO!O23+Rev_Fcast_TO!O23</f>
        <v>109</v>
      </c>
      <c r="P23" s="96">
        <f>Rev_Hist_TO!P23+Rev_Fcast_TO!P23</f>
        <v>110</v>
      </c>
      <c r="Q23" s="96">
        <f>Rev_Hist_TO!Q23+Rev_Fcast_TO!Q23</f>
        <v>111</v>
      </c>
      <c r="R23" s="96">
        <f>Rev_Hist_TO!R23+Rev_Fcast_TO!R23</f>
        <v>112</v>
      </c>
      <c r="S23" s="96">
        <f>Rev_Hist_TO!S23+Rev_Fcast_TO!S23</f>
        <v>113</v>
      </c>
    </row>
    <row r="24" spans="2:34">
      <c r="C24" s="90" t="str">
        <f>Revenue_Category_6_Name</f>
        <v>Revenue Category 6 Name</v>
      </c>
      <c r="J24" s="96">
        <f>Rev_Hist_TO!J24+Rev_Fcast_TO!J24</f>
        <v>105</v>
      </c>
      <c r="K24" s="96">
        <f>Rev_Hist_TO!K24+Rev_Fcast_TO!K24</f>
        <v>106</v>
      </c>
      <c r="L24" s="96">
        <f>Rev_Hist_TO!L24+Rev_Fcast_TO!L24</f>
        <v>107</v>
      </c>
      <c r="M24" s="96">
        <f>Rev_Hist_TO!M24+Rev_Fcast_TO!M24</f>
        <v>108</v>
      </c>
      <c r="N24" s="96">
        <f>Rev_Hist_TO!N24+Rev_Fcast_TO!N24</f>
        <v>109</v>
      </c>
      <c r="O24" s="96">
        <f>Rev_Hist_TO!O24+Rev_Fcast_TO!O24</f>
        <v>110</v>
      </c>
      <c r="P24" s="96">
        <f>Rev_Hist_TO!P24+Rev_Fcast_TO!P24</f>
        <v>111</v>
      </c>
      <c r="Q24" s="96">
        <f>Rev_Hist_TO!Q24+Rev_Fcast_TO!Q24</f>
        <v>112</v>
      </c>
      <c r="R24" s="96">
        <f>Rev_Hist_TO!R24+Rev_Fcast_TO!R24</f>
        <v>113</v>
      </c>
      <c r="S24" s="96">
        <f>Rev_Hist_TO!S24+Rev_Fcast_TO!S24</f>
        <v>114</v>
      </c>
    </row>
    <row r="25" spans="2:34">
      <c r="C25" s="104" t="str">
        <f>Rev_Fcast_TA!C25</f>
        <v>Total Revenue</v>
      </c>
      <c r="J25" s="105">
        <f>SUM(J19:J24)</f>
        <v>615</v>
      </c>
      <c r="K25" s="105">
        <f t="shared" ref="K25:S25" si="8">SUM(K19:K24)</f>
        <v>621</v>
      </c>
      <c r="L25" s="105">
        <f t="shared" si="8"/>
        <v>627</v>
      </c>
      <c r="M25" s="105">
        <f t="shared" si="8"/>
        <v>633</v>
      </c>
      <c r="N25" s="105">
        <f t="shared" si="8"/>
        <v>639</v>
      </c>
      <c r="O25" s="105">
        <f t="shared" si="8"/>
        <v>645</v>
      </c>
      <c r="P25" s="105">
        <f t="shared" si="8"/>
        <v>651</v>
      </c>
      <c r="Q25" s="105">
        <f t="shared" si="8"/>
        <v>657</v>
      </c>
      <c r="R25" s="105">
        <f t="shared" si="8"/>
        <v>663</v>
      </c>
      <c r="S25" s="105">
        <f t="shared" si="8"/>
        <v>669</v>
      </c>
    </row>
    <row r="27" spans="2:34">
      <c r="U27" s="104" t="s">
        <v>178</v>
      </c>
    </row>
    <row r="28" spans="2:34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</row>
    <row r="29" spans="2:34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V29" s="104" t="s">
        <v>179</v>
      </c>
      <c r="W29" s="104" t="s">
        <v>186</v>
      </c>
    </row>
    <row r="30" spans="2:34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</row>
    <row r="31" spans="2:34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V31" s="104" t="s">
        <v>180</v>
      </c>
      <c r="Y31" s="92" t="str">
        <f t="shared" ref="Y31:AH31" si="9">IF(TS_Periodicity=Annual,J$7,J$6)</f>
        <v xml:space="preserve">Jan-10 </v>
      </c>
      <c r="Z31" s="92" t="str">
        <f t="shared" si="9"/>
        <v xml:space="preserve">Feb-10 </v>
      </c>
      <c r="AA31" s="92" t="str">
        <f t="shared" si="9"/>
        <v xml:space="preserve">Mar-10 </v>
      </c>
      <c r="AB31" s="92" t="str">
        <f t="shared" si="9"/>
        <v xml:space="preserve">Apr-10 </v>
      </c>
      <c r="AC31" s="92" t="str">
        <f t="shared" si="9"/>
        <v xml:space="preserve">May-10 </v>
      </c>
      <c r="AD31" s="92" t="str">
        <f t="shared" si="9"/>
        <v xml:space="preserve">Jun-10 </v>
      </c>
      <c r="AE31" s="92" t="str">
        <f t="shared" si="9"/>
        <v xml:space="preserve">Jul-10 </v>
      </c>
      <c r="AF31" s="92" t="str">
        <f t="shared" si="9"/>
        <v xml:space="preserve">Aug-10 </v>
      </c>
      <c r="AG31" s="92" t="str">
        <f t="shared" si="9"/>
        <v xml:space="preserve">Sep-10 </v>
      </c>
      <c r="AH31" s="92" t="str">
        <f t="shared" si="9"/>
        <v xml:space="preserve">Oct-10 </v>
      </c>
    </row>
    <row r="32" spans="2:34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V32" s="90" t="str">
        <f>Revenue_Category_1_Name</f>
        <v>Revenue Category 1 Name</v>
      </c>
      <c r="Y32" s="113">
        <f>J19</f>
        <v>100</v>
      </c>
      <c r="Z32" s="113">
        <f t="shared" ref="Z32:AH37" si="10">K19</f>
        <v>101</v>
      </c>
      <c r="AA32" s="113">
        <f t="shared" si="10"/>
        <v>102</v>
      </c>
      <c r="AB32" s="113">
        <f t="shared" si="10"/>
        <v>103</v>
      </c>
      <c r="AC32" s="113">
        <f t="shared" si="10"/>
        <v>104</v>
      </c>
      <c r="AD32" s="113">
        <f t="shared" si="10"/>
        <v>105</v>
      </c>
      <c r="AE32" s="113">
        <f t="shared" si="10"/>
        <v>106</v>
      </c>
      <c r="AF32" s="113">
        <f t="shared" si="10"/>
        <v>107</v>
      </c>
      <c r="AG32" s="113">
        <f t="shared" si="10"/>
        <v>108</v>
      </c>
      <c r="AH32" s="113">
        <f t="shared" si="10"/>
        <v>109</v>
      </c>
    </row>
    <row r="33" spans="2:34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V33" s="90" t="str">
        <f>Revenue_Category_2_Name</f>
        <v>Revenue Category 2 Name</v>
      </c>
      <c r="Y33" s="113">
        <f t="shared" ref="Y33:Y37" si="11">J20</f>
        <v>101</v>
      </c>
      <c r="Z33" s="113">
        <f t="shared" si="10"/>
        <v>102</v>
      </c>
      <c r="AA33" s="113">
        <f t="shared" si="10"/>
        <v>103</v>
      </c>
      <c r="AB33" s="113">
        <f t="shared" si="10"/>
        <v>104</v>
      </c>
      <c r="AC33" s="113">
        <f t="shared" si="10"/>
        <v>105</v>
      </c>
      <c r="AD33" s="113">
        <f t="shared" si="10"/>
        <v>106</v>
      </c>
      <c r="AE33" s="113">
        <f t="shared" si="10"/>
        <v>107</v>
      </c>
      <c r="AF33" s="113">
        <f t="shared" si="10"/>
        <v>108</v>
      </c>
      <c r="AG33" s="113">
        <f t="shared" si="10"/>
        <v>109</v>
      </c>
      <c r="AH33" s="113">
        <f t="shared" si="10"/>
        <v>110</v>
      </c>
    </row>
    <row r="34" spans="2:34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V34" s="90" t="str">
        <f>Revenue_Category_3_Name</f>
        <v>Revenue Category 3 Name</v>
      </c>
      <c r="Y34" s="113">
        <f t="shared" si="11"/>
        <v>102</v>
      </c>
      <c r="Z34" s="113">
        <f t="shared" si="10"/>
        <v>103</v>
      </c>
      <c r="AA34" s="113">
        <f t="shared" si="10"/>
        <v>104</v>
      </c>
      <c r="AB34" s="113">
        <f t="shared" si="10"/>
        <v>105</v>
      </c>
      <c r="AC34" s="113">
        <f t="shared" si="10"/>
        <v>106</v>
      </c>
      <c r="AD34" s="113">
        <f t="shared" si="10"/>
        <v>107</v>
      </c>
      <c r="AE34" s="113">
        <f t="shared" si="10"/>
        <v>108</v>
      </c>
      <c r="AF34" s="113">
        <f t="shared" si="10"/>
        <v>109</v>
      </c>
      <c r="AG34" s="113">
        <f t="shared" si="10"/>
        <v>110</v>
      </c>
      <c r="AH34" s="113">
        <f t="shared" si="10"/>
        <v>111</v>
      </c>
    </row>
    <row r="35" spans="2:34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V35" s="90" t="str">
        <f>Revenue_Category_4_Name</f>
        <v>Revenue Category 4 Name</v>
      </c>
      <c r="Y35" s="113">
        <f t="shared" si="11"/>
        <v>103</v>
      </c>
      <c r="Z35" s="113">
        <f t="shared" si="10"/>
        <v>104</v>
      </c>
      <c r="AA35" s="113">
        <f t="shared" si="10"/>
        <v>105</v>
      </c>
      <c r="AB35" s="113">
        <f t="shared" si="10"/>
        <v>106</v>
      </c>
      <c r="AC35" s="113">
        <f t="shared" si="10"/>
        <v>107</v>
      </c>
      <c r="AD35" s="113">
        <f t="shared" si="10"/>
        <v>108</v>
      </c>
      <c r="AE35" s="113">
        <f t="shared" si="10"/>
        <v>109</v>
      </c>
      <c r="AF35" s="113">
        <f t="shared" si="10"/>
        <v>110</v>
      </c>
      <c r="AG35" s="113">
        <f t="shared" si="10"/>
        <v>111</v>
      </c>
      <c r="AH35" s="113">
        <f t="shared" si="10"/>
        <v>112</v>
      </c>
    </row>
    <row r="36" spans="2:34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V36" s="90" t="str">
        <f>Revenue_Category_5_Name</f>
        <v>Revenue Category 5 Name</v>
      </c>
      <c r="Y36" s="113">
        <f t="shared" si="11"/>
        <v>104</v>
      </c>
      <c r="Z36" s="113">
        <f t="shared" si="10"/>
        <v>105</v>
      </c>
      <c r="AA36" s="113">
        <f t="shared" si="10"/>
        <v>106</v>
      </c>
      <c r="AB36" s="113">
        <f t="shared" si="10"/>
        <v>107</v>
      </c>
      <c r="AC36" s="113">
        <f t="shared" si="10"/>
        <v>108</v>
      </c>
      <c r="AD36" s="113">
        <f t="shared" si="10"/>
        <v>109</v>
      </c>
      <c r="AE36" s="113">
        <f t="shared" si="10"/>
        <v>110</v>
      </c>
      <c r="AF36" s="113">
        <f t="shared" si="10"/>
        <v>111</v>
      </c>
      <c r="AG36" s="113">
        <f t="shared" si="10"/>
        <v>112</v>
      </c>
      <c r="AH36" s="113">
        <f t="shared" si="10"/>
        <v>113</v>
      </c>
    </row>
    <row r="37" spans="2:34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V37" s="90" t="str">
        <f>Revenue_Category_6_Name</f>
        <v>Revenue Category 6 Name</v>
      </c>
      <c r="Y37" s="113">
        <f t="shared" si="11"/>
        <v>105</v>
      </c>
      <c r="Z37" s="113">
        <f t="shared" si="10"/>
        <v>106</v>
      </c>
      <c r="AA37" s="113">
        <f t="shared" si="10"/>
        <v>107</v>
      </c>
      <c r="AB37" s="113">
        <f t="shared" si="10"/>
        <v>108</v>
      </c>
      <c r="AC37" s="113">
        <f t="shared" si="10"/>
        <v>109</v>
      </c>
      <c r="AD37" s="113">
        <f t="shared" si="10"/>
        <v>110</v>
      </c>
      <c r="AE37" s="113">
        <f t="shared" si="10"/>
        <v>111</v>
      </c>
      <c r="AF37" s="113">
        <f t="shared" si="10"/>
        <v>112</v>
      </c>
      <c r="AG37" s="113">
        <f t="shared" si="10"/>
        <v>113</v>
      </c>
      <c r="AH37" s="113">
        <f t="shared" si="10"/>
        <v>114</v>
      </c>
    </row>
    <row r="38" spans="2:34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</row>
    <row r="39" spans="2:34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V39" s="104" t="s">
        <v>181</v>
      </c>
      <c r="W39" s="104" t="s">
        <v>182</v>
      </c>
    </row>
    <row r="40" spans="2:34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2:34"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V41" s="104" t="s">
        <v>180</v>
      </c>
      <c r="Y41" s="92" t="str">
        <f t="shared" ref="Y41:AH41" si="12">IF(TS_Periodicity=Annual,J$7,J$6)</f>
        <v xml:space="preserve">Jan-10 </v>
      </c>
      <c r="Z41" s="92" t="str">
        <f t="shared" si="12"/>
        <v xml:space="preserve">Feb-10 </v>
      </c>
      <c r="AA41" s="92" t="str">
        <f t="shared" si="12"/>
        <v xml:space="preserve">Mar-10 </v>
      </c>
      <c r="AB41" s="92" t="str">
        <f t="shared" si="12"/>
        <v xml:space="preserve">Apr-10 </v>
      </c>
      <c r="AC41" s="92" t="str">
        <f t="shared" si="12"/>
        <v xml:space="preserve">May-10 </v>
      </c>
      <c r="AD41" s="92" t="str">
        <f t="shared" si="12"/>
        <v xml:space="preserve">Jun-10 </v>
      </c>
      <c r="AE41" s="92" t="str">
        <f t="shared" si="12"/>
        <v xml:space="preserve">Jul-10 </v>
      </c>
      <c r="AF41" s="92" t="str">
        <f t="shared" si="12"/>
        <v xml:space="preserve">Aug-10 </v>
      </c>
      <c r="AG41" s="92" t="str">
        <f t="shared" si="12"/>
        <v xml:space="preserve">Sep-10 </v>
      </c>
      <c r="AH41" s="92" t="str">
        <f t="shared" si="12"/>
        <v xml:space="preserve">Oct-10 </v>
      </c>
    </row>
    <row r="42" spans="2:34"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V42" s="83" t="s">
        <v>183</v>
      </c>
      <c r="Y42" s="113">
        <f>Rev_Hist_TO!J25</f>
        <v>615</v>
      </c>
      <c r="Z42" s="113">
        <f>Rev_Hist_TO!K25</f>
        <v>621</v>
      </c>
      <c r="AA42" s="113">
        <f>Rev_Hist_TO!L25</f>
        <v>627</v>
      </c>
      <c r="AB42" s="113">
        <f>Rev_Hist_TO!M25</f>
        <v>0</v>
      </c>
      <c r="AC42" s="113">
        <f>Rev_Hist_TO!N25</f>
        <v>0</v>
      </c>
      <c r="AD42" s="113">
        <f>Rev_Hist_TO!O25</f>
        <v>0</v>
      </c>
      <c r="AE42" s="113">
        <f>Rev_Hist_TO!P25</f>
        <v>0</v>
      </c>
      <c r="AF42" s="113">
        <f>Rev_Hist_TO!Q25</f>
        <v>0</v>
      </c>
      <c r="AG42" s="113">
        <f>Rev_Hist_TO!R25</f>
        <v>0</v>
      </c>
      <c r="AH42" s="113">
        <f>Rev_Hist_TO!S25</f>
        <v>0</v>
      </c>
    </row>
    <row r="43" spans="2:34"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V43" s="83" t="s">
        <v>184</v>
      </c>
      <c r="Y43" s="113">
        <f>Rev_Fcast_TO!J25</f>
        <v>0</v>
      </c>
      <c r="Z43" s="113">
        <f>Rev_Fcast_TO!K25</f>
        <v>0</v>
      </c>
      <c r="AA43" s="113">
        <f>Rev_Fcast_TO!L25</f>
        <v>0</v>
      </c>
      <c r="AB43" s="113">
        <f>Rev_Fcast_TO!M25</f>
        <v>633</v>
      </c>
      <c r="AC43" s="113">
        <f>Rev_Fcast_TO!N25</f>
        <v>639</v>
      </c>
      <c r="AD43" s="113">
        <f>Rev_Fcast_TO!O25</f>
        <v>645</v>
      </c>
      <c r="AE43" s="113">
        <f>Rev_Fcast_TO!P25</f>
        <v>651</v>
      </c>
      <c r="AF43" s="113">
        <f>Rev_Fcast_TO!Q25</f>
        <v>657</v>
      </c>
      <c r="AG43" s="113">
        <f>Rev_Fcast_TO!R25</f>
        <v>663</v>
      </c>
      <c r="AH43" s="113">
        <f>Rev_Fcast_TO!S25</f>
        <v>669</v>
      </c>
    </row>
    <row r="44" spans="2:34"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34"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V45" s="104" t="s">
        <v>185</v>
      </c>
      <c r="W45" s="104" t="str">
        <f>"Revenue Breakdown ("&amp;INDEX(LU_Revenue_Period,X47)&amp;")"</f>
        <v>Revenue Breakdown (Apr-10 )</v>
      </c>
    </row>
    <row r="46" spans="2:34"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</row>
    <row r="47" spans="2:34"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V47" s="104" t="s">
        <v>191</v>
      </c>
      <c r="X47" s="130">
        <v>4</v>
      </c>
    </row>
    <row r="48" spans="2:34"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</row>
    <row r="49" spans="2:25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V49" s="90" t="str">
        <f>Revenue_Category_1_Name</f>
        <v>Revenue Category 1 Name</v>
      </c>
      <c r="Y49" s="96">
        <f t="shared" ref="Y49:Y54" ca="1" si="13">OFFSET($J19,0,$X$47-1)</f>
        <v>103</v>
      </c>
    </row>
    <row r="50" spans="2:25"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V50" s="90" t="str">
        <f>Revenue_Category_2_Name</f>
        <v>Revenue Category 2 Name</v>
      </c>
      <c r="Y50" s="96">
        <f t="shared" ca="1" si="13"/>
        <v>104</v>
      </c>
    </row>
    <row r="51" spans="2:25"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V51" s="90" t="str">
        <f>Revenue_Category_3_Name</f>
        <v>Revenue Category 3 Name</v>
      </c>
      <c r="Y51" s="96">
        <f t="shared" ca="1" si="13"/>
        <v>105</v>
      </c>
    </row>
    <row r="52" spans="2:25"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V52" s="90" t="str">
        <f>Revenue_Category_4_Name</f>
        <v>Revenue Category 4 Name</v>
      </c>
      <c r="Y52" s="96">
        <f t="shared" ca="1" si="13"/>
        <v>106</v>
      </c>
    </row>
    <row r="53" spans="2:25"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V53" s="90" t="str">
        <f>Revenue_Category_5_Name</f>
        <v>Revenue Category 5 Name</v>
      </c>
      <c r="Y53" s="96">
        <f t="shared" ca="1" si="13"/>
        <v>107</v>
      </c>
    </row>
    <row r="54" spans="2:25"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V54" s="90" t="str">
        <f>Revenue_Category_6_Name</f>
        <v>Revenue Category 6 Name</v>
      </c>
      <c r="Y54" s="96">
        <f t="shared" ca="1" si="13"/>
        <v>108</v>
      </c>
    </row>
    <row r="55" spans="2:25"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</row>
  </sheetData>
  <dataConsolidate/>
  <mergeCells count="1">
    <mergeCell ref="B3:F3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14. Security &amp; Protection - Practical Exercise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14. Security &amp; Protection - Practical Exercise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14. Security &amp; Protection - Practical Exercise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73" min="1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187</v>
      </c>
    </row>
    <row r="2" spans="1:6" ht="15">
      <c r="B2" s="4" t="str">
        <f>Model_Name</f>
        <v>SMA 14. Security &amp; Protection - Practical Exercise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188</v>
      </c>
    </row>
    <row r="9" spans="1:6" ht="11.25">
      <c r="C9" s="110" t="str">
        <f>B7</f>
        <v>Period Lookup</v>
      </c>
      <c r="F9" s="16" t="s">
        <v>21</v>
      </c>
    </row>
    <row r="11" spans="1:6">
      <c r="D11" s="17" t="s">
        <v>189</v>
      </c>
      <c r="F11" s="3" t="s">
        <v>190</v>
      </c>
    </row>
    <row r="12" spans="1:6">
      <c r="D12" s="111" t="str">
        <f>IF(TS_Periodicity=Annual,Revenue_TO!J$7,Revenue_TO!J$6)</f>
        <v xml:space="preserve">Jan-10 </v>
      </c>
      <c r="F12" s="3"/>
    </row>
    <row r="13" spans="1:6">
      <c r="D13" s="111" t="str">
        <f>IF(TS_Periodicity=Annual,Revenue_TO!K$7,Revenue_TO!K$6)</f>
        <v xml:space="preserve">Feb-10 </v>
      </c>
      <c r="F13" s="3"/>
    </row>
    <row r="14" spans="1:6">
      <c r="D14" s="111" t="str">
        <f>IF(TS_Periodicity=Annual,Revenue_TO!L$7,Revenue_TO!L$6)</f>
        <v xml:space="preserve">Mar-10 </v>
      </c>
      <c r="F14" s="3"/>
    </row>
    <row r="15" spans="1:6">
      <c r="D15" s="111" t="str">
        <f>IF(TS_Periodicity=Annual,Revenue_TO!M$7,Revenue_TO!M$6)</f>
        <v xml:space="preserve">Apr-10 </v>
      </c>
      <c r="F15" s="3"/>
    </row>
    <row r="16" spans="1:6">
      <c r="D16" s="111" t="str">
        <f>IF(TS_Periodicity=Annual,Revenue_TO!N$7,Revenue_TO!N$6)</f>
        <v xml:space="preserve">May-10 </v>
      </c>
      <c r="F16" s="3"/>
    </row>
    <row r="17" spans="4:6">
      <c r="D17" s="111" t="str">
        <f>IF(TS_Periodicity=Annual,Revenue_TO!O$7,Revenue_TO!O$6)</f>
        <v xml:space="preserve">Jun-10 </v>
      </c>
      <c r="F17" s="3"/>
    </row>
    <row r="18" spans="4:6">
      <c r="D18" s="111" t="str">
        <f>IF(TS_Periodicity=Annual,Revenue_TO!P$7,Revenue_TO!P$6)</f>
        <v xml:space="preserve">Jul-10 </v>
      </c>
      <c r="F18" s="3"/>
    </row>
    <row r="19" spans="4:6">
      <c r="D19" s="111" t="str">
        <f>IF(TS_Periodicity=Annual,Revenue_TO!Q$7,Revenue_TO!Q$6)</f>
        <v xml:space="preserve">Aug-10 </v>
      </c>
      <c r="F19" s="3"/>
    </row>
    <row r="20" spans="4:6">
      <c r="D20" s="111" t="str">
        <f>IF(TS_Periodicity=Annual,Revenue_TO!R$7,Revenue_TO!R$6)</f>
        <v xml:space="preserve">Sep-10 </v>
      </c>
      <c r="F20" s="3"/>
    </row>
    <row r="21" spans="4:6">
      <c r="D21" s="111" t="str">
        <f>IF(TS_Periodicity=Annual,Revenue_TO!S$7,Revenue_TO!S$6)</f>
        <v xml:space="preserve">Oct-10 </v>
      </c>
      <c r="F21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14. Security &amp; Protection - Practical Exercise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14. Security &amp; Protection - Practical Exercise</v>
      </c>
    </row>
    <row r="3" spans="1:9">
      <c r="B3" s="133" t="s">
        <v>1</v>
      </c>
      <c r="C3" s="133"/>
      <c r="D3" s="133"/>
      <c r="E3" s="133"/>
      <c r="F3" s="133"/>
    </row>
    <row r="4" spans="1:9" ht="12.75">
      <c r="A4" s="5" t="s">
        <v>4</v>
      </c>
      <c r="B4" s="7" t="s">
        <v>10</v>
      </c>
      <c r="C4" s="8"/>
      <c r="D4" s="82" t="s">
        <v>158</v>
      </c>
      <c r="E4" s="82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7"/>
      <c r="E19" s="57"/>
      <c r="F19" s="57"/>
      <c r="G19" s="57"/>
      <c r="H19" s="57"/>
      <c r="I19" s="57"/>
      <c r="J19" s="57"/>
      <c r="K19" s="118"/>
      <c r="L19" s="118"/>
      <c r="M19" s="118"/>
    </row>
    <row r="20" spans="2:13">
      <c r="D20" s="114" t="str">
        <f>IF(ISERROR(Err_Chk_1_Hdg),"Miscellaneous Check",Err_Chk_1_Hdg)</f>
        <v>Revenue - Historical Outputs</v>
      </c>
      <c r="E20" s="119"/>
      <c r="F20" s="119"/>
      <c r="G20" s="119"/>
      <c r="H20" s="119"/>
      <c r="I20" s="119"/>
      <c r="J20" s="119"/>
      <c r="K20" s="120">
        <f>IF(ISERROR(HL_Err_Chk_1),1,(HL_Err_Chk_1&lt;&gt;0)*1)</f>
        <v>0</v>
      </c>
      <c r="L20" s="121" t="s">
        <v>194</v>
      </c>
      <c r="M20" s="122">
        <f>K20*(L20="Yes")</f>
        <v>0</v>
      </c>
    </row>
    <row r="21" spans="2:13">
      <c r="D21" s="114" t="str">
        <f>IF(ISERROR(Err_Chk_2_Hdg),"Miscellaneous Check",Err_Chk_2_Hdg)</f>
        <v>Revenue - Forecast Outputs</v>
      </c>
      <c r="E21" s="119"/>
      <c r="F21" s="119"/>
      <c r="G21" s="119"/>
      <c r="H21" s="119"/>
      <c r="I21" s="119"/>
      <c r="J21" s="119"/>
      <c r="K21" s="120">
        <f>IF(ISERROR(HL_Err_Chk_2),1,(HL_Err_Chk_2&lt;&gt;0)*1)</f>
        <v>0</v>
      </c>
      <c r="L21" s="121" t="s">
        <v>194</v>
      </c>
      <c r="M21" s="122">
        <f>K21*(L21="Yes")</f>
        <v>0</v>
      </c>
    </row>
    <row r="22" spans="2:13">
      <c r="D22" s="114" t="str">
        <f>IF(ISERROR(Err_Chk_3_Hdg),"Miscellaneous Check",Err_Chk_3_Hdg)</f>
        <v>Revenue - All Periods</v>
      </c>
      <c r="E22" s="119"/>
      <c r="F22" s="119"/>
      <c r="G22" s="119"/>
      <c r="H22" s="119"/>
      <c r="I22" s="119"/>
      <c r="J22" s="119"/>
      <c r="K22" s="120">
        <f>IF(ISERROR(HL_Err_Chk_3),1,(HL_Err_Chk_3&lt;&gt;0)*1)</f>
        <v>0</v>
      </c>
      <c r="L22" s="121" t="s">
        <v>194</v>
      </c>
      <c r="M22" s="122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27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2</v>
      </c>
    </row>
    <row r="2" spans="1:17" ht="15">
      <c r="B2" s="4" t="str">
        <f>Model_Name</f>
        <v>SMA 14. Security &amp; Protection - Practical Exercise</v>
      </c>
    </row>
    <row r="3" spans="1:17">
      <c r="B3" s="133" t="s">
        <v>3</v>
      </c>
      <c r="C3" s="133"/>
      <c r="D3" s="133"/>
      <c r="E3" s="133"/>
      <c r="F3" s="133"/>
      <c r="G3" s="133"/>
      <c r="H3" s="133"/>
      <c r="I3" s="133"/>
      <c r="J3" s="132"/>
    </row>
    <row r="6" spans="1:17" s="57" customFormat="1" ht="12.75">
      <c r="A6" s="56" t="s">
        <v>4</v>
      </c>
      <c r="B6" s="124" t="s">
        <v>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25" t="s">
        <v>195</v>
      </c>
    </row>
    <row r="8" spans="1:17" ht="19.149999999999999" customHeight="1">
      <c r="B8" s="136">
        <v>1</v>
      </c>
      <c r="C8" s="136"/>
      <c r="D8" s="137" t="str">
        <f>Assumptions_SC!C9</f>
        <v>Assumptions</v>
      </c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26">
        <v>3</v>
      </c>
    </row>
    <row r="9" spans="1:17" outlineLevel="1">
      <c r="F9" s="135" t="s">
        <v>150</v>
      </c>
      <c r="G9" s="135"/>
      <c r="H9" s="134" t="str">
        <f>TS_BA!B1</f>
        <v>Time Series Assumptions</v>
      </c>
      <c r="I9" s="134"/>
      <c r="J9" s="134"/>
      <c r="K9" s="134"/>
      <c r="L9" s="134"/>
      <c r="M9" s="134"/>
      <c r="N9" s="134"/>
      <c r="O9" s="134"/>
      <c r="P9" s="134"/>
      <c r="Q9" s="127">
        <v>4</v>
      </c>
    </row>
    <row r="10" spans="1:17" outlineLevel="1">
      <c r="F10" s="135" t="s">
        <v>151</v>
      </c>
      <c r="G10" s="135"/>
      <c r="H10" s="134" t="str">
        <f>Rev_Hist_TA!B1</f>
        <v>Revenue - Historical Assumptions</v>
      </c>
      <c r="I10" s="134"/>
      <c r="J10" s="134"/>
      <c r="K10" s="134"/>
      <c r="L10" s="134"/>
      <c r="M10" s="134"/>
      <c r="N10" s="134"/>
      <c r="O10" s="134"/>
      <c r="P10" s="134"/>
      <c r="Q10" s="127">
        <v>5</v>
      </c>
    </row>
    <row r="11" spans="1:17" outlineLevel="1">
      <c r="F11" s="135" t="s">
        <v>176</v>
      </c>
      <c r="G11" s="135"/>
      <c r="H11" s="134" t="str">
        <f>Rev_Fcast_TA!B1</f>
        <v>Revenue - Forecast Assumptions</v>
      </c>
      <c r="I11" s="134"/>
      <c r="J11" s="134"/>
      <c r="K11" s="134"/>
      <c r="L11" s="134"/>
      <c r="M11" s="134"/>
      <c r="N11" s="134"/>
      <c r="O11" s="134"/>
      <c r="P11" s="134"/>
      <c r="Q11" s="127">
        <v>6</v>
      </c>
    </row>
    <row r="12" spans="1:17" ht="19.149999999999999" customHeight="1">
      <c r="B12" s="136">
        <v>2</v>
      </c>
      <c r="C12" s="136"/>
      <c r="D12" s="137" t="str">
        <f>Outputs_SC!C9</f>
        <v>Outputs</v>
      </c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26">
        <v>7</v>
      </c>
    </row>
    <row r="13" spans="1:17" outlineLevel="1">
      <c r="F13" s="135" t="s">
        <v>150</v>
      </c>
      <c r="G13" s="135"/>
      <c r="H13" s="134" t="str">
        <f>Rev_Hist_TO!B1</f>
        <v>Revenue - Historical Outputs</v>
      </c>
      <c r="I13" s="134"/>
      <c r="J13" s="134"/>
      <c r="K13" s="134"/>
      <c r="L13" s="134"/>
      <c r="M13" s="134"/>
      <c r="N13" s="134"/>
      <c r="O13" s="134"/>
      <c r="P13" s="134"/>
      <c r="Q13" s="127">
        <v>8</v>
      </c>
    </row>
    <row r="14" spans="1:17" outlineLevel="1">
      <c r="F14" s="135" t="s">
        <v>151</v>
      </c>
      <c r="G14" s="135"/>
      <c r="H14" s="134" t="str">
        <f>Rev_Fcast_TO!B1</f>
        <v>Revenue - Forecast Outputs</v>
      </c>
      <c r="I14" s="134"/>
      <c r="J14" s="134"/>
      <c r="K14" s="134"/>
      <c r="L14" s="134"/>
      <c r="M14" s="134"/>
      <c r="N14" s="134"/>
      <c r="O14" s="134"/>
      <c r="P14" s="134"/>
      <c r="Q14" s="127">
        <v>9</v>
      </c>
    </row>
    <row r="15" spans="1:17" outlineLevel="1">
      <c r="F15" s="135" t="s">
        <v>176</v>
      </c>
      <c r="G15" s="135"/>
      <c r="H15" s="134" t="str">
        <f>Revenue_TO!B1</f>
        <v>Revenue - All Periods</v>
      </c>
      <c r="I15" s="134"/>
      <c r="J15" s="134"/>
      <c r="K15" s="134"/>
      <c r="L15" s="134"/>
      <c r="M15" s="134"/>
      <c r="N15" s="134"/>
      <c r="O15" s="134"/>
      <c r="P15" s="134"/>
      <c r="Q15" s="127">
        <v>10</v>
      </c>
    </row>
    <row r="16" spans="1:17" outlineLevel="1">
      <c r="F16" s="135" t="s">
        <v>192</v>
      </c>
      <c r="G16" s="135"/>
      <c r="H16" s="134" t="str">
        <f>Revenue_Dashboard_P_TO!B1</f>
        <v>Revenue - Output Dashboard</v>
      </c>
      <c r="I16" s="134"/>
      <c r="J16" s="134"/>
      <c r="K16" s="134"/>
      <c r="L16" s="134"/>
      <c r="M16" s="134"/>
      <c r="N16" s="134"/>
      <c r="O16" s="134"/>
      <c r="P16" s="134"/>
      <c r="Q16" s="127">
        <v>11</v>
      </c>
    </row>
    <row r="17" spans="2:17" ht="19.149999999999999" customHeight="1">
      <c r="B17" s="136">
        <v>3</v>
      </c>
      <c r="C17" s="136"/>
      <c r="D17" s="137" t="str">
        <f>Appendices_SC!C9</f>
        <v>Appendices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26">
        <v>12</v>
      </c>
    </row>
    <row r="18" spans="2:17" ht="11.25">
      <c r="D18" s="138" t="s">
        <v>155</v>
      </c>
      <c r="E18" s="138"/>
      <c r="F18" s="139" t="str">
        <f>Lookup_Tables_SSC!C9</f>
        <v>Lookup Tables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28">
        <v>13</v>
      </c>
    </row>
    <row r="19" spans="2:17" outlineLevel="1">
      <c r="F19" s="135" t="s">
        <v>150</v>
      </c>
      <c r="G19" s="135"/>
      <c r="H19" s="134" t="str">
        <f>TS_LU!B1</f>
        <v>Time Series Lookup Tables</v>
      </c>
      <c r="I19" s="134"/>
      <c r="J19" s="134"/>
      <c r="K19" s="134"/>
      <c r="L19" s="134"/>
      <c r="M19" s="134"/>
      <c r="N19" s="134"/>
      <c r="O19" s="134"/>
      <c r="P19" s="134"/>
      <c r="Q19" s="127">
        <v>14</v>
      </c>
    </row>
    <row r="20" spans="2:17" outlineLevel="1">
      <c r="F20" s="135" t="s">
        <v>151</v>
      </c>
      <c r="G20" s="135"/>
      <c r="H20" s="134" t="str">
        <f>Revenue_LU!B1</f>
        <v>Revenue - Lookup Tables</v>
      </c>
      <c r="I20" s="134"/>
      <c r="J20" s="134"/>
      <c r="K20" s="134"/>
      <c r="L20" s="134"/>
      <c r="M20" s="134"/>
      <c r="N20" s="134"/>
      <c r="O20" s="134"/>
      <c r="P20" s="134"/>
      <c r="Q20" s="127">
        <v>17</v>
      </c>
    </row>
    <row r="21" spans="2:17" ht="11.25">
      <c r="D21" s="138" t="s">
        <v>157</v>
      </c>
      <c r="E21" s="138"/>
      <c r="F21" s="139" t="str">
        <f>Checks_SSC!C9</f>
        <v>Checks</v>
      </c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28">
        <v>18</v>
      </c>
    </row>
    <row r="22" spans="2:17" outlineLevel="1">
      <c r="F22" s="135" t="s">
        <v>150</v>
      </c>
      <c r="G22" s="135"/>
      <c r="H22" s="134" t="str">
        <f>Checks_BO!B1</f>
        <v>Checks</v>
      </c>
      <c r="I22" s="134"/>
      <c r="J22" s="134"/>
      <c r="K22" s="134"/>
      <c r="L22" s="134"/>
      <c r="M22" s="134"/>
      <c r="N22" s="134"/>
      <c r="O22" s="134"/>
      <c r="P22" s="134"/>
      <c r="Q22" s="127">
        <v>19</v>
      </c>
    </row>
    <row r="23" spans="2:17" outlineLevel="1">
      <c r="H23" s="58" t="s">
        <v>118</v>
      </c>
      <c r="I23" s="140" t="str">
        <f>TOC_Hdg_3</f>
        <v>Error Checks</v>
      </c>
      <c r="J23" s="140"/>
      <c r="K23" s="140"/>
      <c r="L23" s="140"/>
      <c r="M23" s="140"/>
      <c r="N23" s="140"/>
      <c r="O23" s="140"/>
      <c r="P23" s="140"/>
      <c r="Q23" s="58" t="s">
        <v>118</v>
      </c>
    </row>
    <row r="24" spans="2:17" outlineLevel="1">
      <c r="H24" s="58" t="s">
        <v>118</v>
      </c>
      <c r="I24" s="140" t="str">
        <f>TOC_Hdg_4</f>
        <v>Sensitivity Checks</v>
      </c>
      <c r="J24" s="140"/>
      <c r="K24" s="140"/>
      <c r="L24" s="140"/>
      <c r="M24" s="140"/>
      <c r="N24" s="140"/>
      <c r="O24" s="140"/>
      <c r="P24" s="140"/>
      <c r="Q24" s="58" t="s">
        <v>118</v>
      </c>
    </row>
    <row r="25" spans="2:17" outlineLevel="1">
      <c r="H25" s="58" t="s">
        <v>118</v>
      </c>
      <c r="I25" s="140" t="str">
        <f>TOC_Hdg_5</f>
        <v>Alert Checks</v>
      </c>
      <c r="J25" s="140"/>
      <c r="K25" s="140"/>
      <c r="L25" s="140"/>
      <c r="M25" s="140"/>
      <c r="N25" s="140"/>
      <c r="O25" s="140"/>
      <c r="P25" s="140"/>
      <c r="Q25" s="58" t="s">
        <v>118</v>
      </c>
    </row>
    <row r="27" spans="2:17" ht="16.899999999999999" customHeight="1">
      <c r="B27" s="16" t="s">
        <v>196</v>
      </c>
      <c r="Q27" s="129">
        <v>20</v>
      </c>
    </row>
  </sheetData>
  <mergeCells count="34">
    <mergeCell ref="I24:P24"/>
    <mergeCell ref="I25:P25"/>
    <mergeCell ref="I23:P23"/>
    <mergeCell ref="F16:G16"/>
    <mergeCell ref="H16:P16"/>
    <mergeCell ref="B17:C17"/>
    <mergeCell ref="D17:P17"/>
    <mergeCell ref="D18:E18"/>
    <mergeCell ref="F18:P18"/>
    <mergeCell ref="F19:G19"/>
    <mergeCell ref="H19:P19"/>
    <mergeCell ref="D21:E21"/>
    <mergeCell ref="F20:G20"/>
    <mergeCell ref="H20:P20"/>
    <mergeCell ref="F21:P21"/>
    <mergeCell ref="F22:G22"/>
    <mergeCell ref="H22:P22"/>
    <mergeCell ref="F15:G15"/>
    <mergeCell ref="H15:P15"/>
    <mergeCell ref="F14:G14"/>
    <mergeCell ref="H14:P14"/>
    <mergeCell ref="D12:P12"/>
    <mergeCell ref="F13:G13"/>
    <mergeCell ref="H13:P13"/>
    <mergeCell ref="H10:P10"/>
    <mergeCell ref="B3:I3"/>
    <mergeCell ref="F11:G11"/>
    <mergeCell ref="H11:P11"/>
    <mergeCell ref="B12:C12"/>
    <mergeCell ref="B8:C8"/>
    <mergeCell ref="D8:P8"/>
    <mergeCell ref="F9:G9"/>
    <mergeCell ref="H9:P9"/>
    <mergeCell ref="F10:G10"/>
  </mergeCells>
  <hyperlinks>
    <hyperlink ref="B8" location="HL_Sheet_Main_3" tooltip="Go to Assumptions" display="HL_Sheet_Main_3"/>
    <hyperlink ref="D8" location="HL_Sheet_Main_3" tooltip="Go to Assumptions" display="HL_Sheet_Main_3"/>
    <hyperlink ref="Q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Q9" location="HL_Sheet_Main_4" tooltip="Go to Time Series Assumptions" display="HL_Sheet_Main_4"/>
    <hyperlink ref="F10" location="HL_Sheet_Main_5" tooltip="Go to Revenue - Historical Assumptions" display="HL_Sheet_Main_5"/>
    <hyperlink ref="H10" location="HL_Sheet_Main_5" tooltip="Go to Revenue - Historical Assumptions" display="HL_Sheet_Main_5"/>
    <hyperlink ref="Q10" location="HL_Sheet_Main_5" tooltip="Go to Revenue - Historical Assumptions" display="HL_Sheet_Main_5"/>
    <hyperlink ref="F11" location="HL_Sheet_Main_13" tooltip="Go to Revenue - Forecast Assumptions" display="HL_Sheet_Main_13"/>
    <hyperlink ref="H11" location="HL_Sheet_Main_13" tooltip="Go to Revenue - Forecast Assumptions" display="HL_Sheet_Main_13"/>
    <hyperlink ref="Q11" location="HL_Sheet_Main_13" tooltip="Go to Revenue - Forecast Assumptions" display="HL_Sheet_Main_13"/>
    <hyperlink ref="B12" location="HL_Sheet_Main_6" tooltip="Go to Outputs" display="HL_Sheet_Main_6"/>
    <hyperlink ref="D12" location="HL_Sheet_Main_6" tooltip="Go to Outputs" display="HL_Sheet_Main_6"/>
    <hyperlink ref="Q12" location="HL_Sheet_Main_6" tooltip="Go to Outputs" display="HL_Sheet_Main_6"/>
    <hyperlink ref="F13" location="HL_Sheet_Main_14" tooltip="Go to Revenue - Historical Outputs" display="HL_Sheet_Main_14"/>
    <hyperlink ref="H13" location="HL_Sheet_Main_14" tooltip="Go to Revenue - Historical Outputs" display="HL_Sheet_Main_14"/>
    <hyperlink ref="Q13" location="HL_Sheet_Main_14" tooltip="Go to Revenue - Historical Outputs" display="HL_Sheet_Main_14"/>
    <hyperlink ref="F14" location="HL_Sheet_Main_15" tooltip="Go to Revenue - Forecast Outputs" display="HL_Sheet_Main_15"/>
    <hyperlink ref="H14" location="HL_Sheet_Main_15" tooltip="Go to Revenue - Forecast Outputs" display="HL_Sheet_Main_15"/>
    <hyperlink ref="Q14" location="HL_Sheet_Main_15" tooltip="Go to Revenue - Forecast Outputs" display="HL_Sheet_Main_15"/>
    <hyperlink ref="F15" location="HL_Sheet_Main_7" tooltip="Go to Revenue - All Periods" display="HL_Sheet_Main_7"/>
    <hyperlink ref="H15" location="HL_Sheet_Main_7" tooltip="Go to Revenue - All Periods" display="HL_Sheet_Main_7"/>
    <hyperlink ref="Q15" location="HL_Sheet_Main_7" tooltip="Go to Revenue - All Periods" display="HL_Sheet_Main_7"/>
    <hyperlink ref="F16" location="HL_Sheet_Main_16" tooltip="Go to Revenue - Output Dashboard" display="HL_Sheet_Main_16"/>
    <hyperlink ref="H16" location="HL_Sheet_Main_16" tooltip="Go to Revenue - Output Dashboard" display="HL_Sheet_Main_16"/>
    <hyperlink ref="Q16" location="HL_Sheet_Main_16" tooltip="Go to Revenue - Output Dashboard" display="HL_Sheet_Main_16"/>
    <hyperlink ref="B17" location="HL_Sheet_Main_8" tooltip="Go to Appendices" display="HL_Sheet_Main_8"/>
    <hyperlink ref="D17" location="HL_Sheet_Main_8" tooltip="Go to Appendices" display="HL_Sheet_Main_8"/>
    <hyperlink ref="Q17" location="HL_Sheet_Main_8" tooltip="Go to Appendices" display="HL_Sheet_Main_8"/>
    <hyperlink ref="D18" location="HL_Sheet_Main_9" tooltip="Go to Lookup Tables" display="HL_Sheet_Main_9"/>
    <hyperlink ref="F18" location="HL_Sheet_Main_9" tooltip="Go to Lookup Tables" display="HL_Sheet_Main_9"/>
    <hyperlink ref="Q18" location="HL_Sheet_Main_9" tooltip="Go to Lookup Tables" display="HL_Sheet_Main_9"/>
    <hyperlink ref="F19" location="HL_Sheet_Main_10" tooltip="Go to Time Series Lookup Tables" display="HL_Sheet_Main_10"/>
    <hyperlink ref="H19" location="HL_Sheet_Main_10" tooltip="Go to Time Series Lookup Tables" display="HL_Sheet_Main_10"/>
    <hyperlink ref="Q19" location="HL_Sheet_Main_10" tooltip="Go to Time Series Lookup Tables" display="HL_Sheet_Main_10"/>
    <hyperlink ref="F20" location="HL_Sheet_Main_17" tooltip="Go to Revenue - Lookup Tables" display="HL_Sheet_Main_17"/>
    <hyperlink ref="H20" location="HL_Sheet_Main_17" tooltip="Go to Revenue - Lookup Tables" display="HL_Sheet_Main_17"/>
    <hyperlink ref="Q20" location="HL_Sheet_Main_17" tooltip="Go to Revenue - Lookup Tables" display="HL_Sheet_Main_17"/>
    <hyperlink ref="D21" location="HL_Sheet_Main_11" tooltip="Go to Checks" display="HL_Sheet_Main_11"/>
    <hyperlink ref="F21" location="HL_Sheet_Main_11" tooltip="Go to Checks" display="HL_Sheet_Main_11"/>
    <hyperlink ref="Q21" location="HL_Sheet_Main_11" tooltip="Go to Checks" display="HL_Sheet_Main_11"/>
    <hyperlink ref="F22" location="HL_Sheet_Main_12" tooltip="Go to Checks" display="HL_Sheet_Main_12"/>
    <hyperlink ref="H22" location="HL_Sheet_Main_12" tooltip="Go to Checks" display="HL_Sheet_Main_12"/>
    <hyperlink ref="Q22" location="HL_Sheet_Main_12" tooltip="Go to Checks" display="HL_Sheet_Main_12"/>
    <hyperlink ref="H23" location="HL_TOC_3" tooltip="Go to Error Checks" display="HL_TOC_3"/>
    <hyperlink ref="I23" location="HL_TOC_3" tooltip="Go to Error Checks" display="HL_TOC_3"/>
    <hyperlink ref="Q23" location="HL_TOC_3" tooltip="Go to Error Checks" display="HL_TOC_3"/>
    <hyperlink ref="H24" location="HL_TOC_4" tooltip="Go to Sensitivity Checks" display="HL_TOC_4"/>
    <hyperlink ref="I24" location="HL_TOC_4" tooltip="Go to Sensitivity Checks" display="HL_TOC_4"/>
    <hyperlink ref="Q24" location="HL_TOC_4" tooltip="Go to Sensitivity Checks" display="HL_TOC_4"/>
    <hyperlink ref="H25" location="HL_TOC_5" tooltip="Go to Alert Checks" display="HL_TOC_5"/>
    <hyperlink ref="I25" location="HL_TOC_5" tooltip="Go to Alert Checks" display="HL_TOC_5"/>
    <hyperlink ref="Q25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14. Security &amp; Protection - Practical Exercise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14. Security &amp; Protection - Practical Exercise</v>
      </c>
    </row>
    <row r="3" spans="1:11">
      <c r="B3" s="141" t="s">
        <v>1</v>
      </c>
      <c r="C3" s="141"/>
      <c r="D3" s="141"/>
      <c r="E3" s="141"/>
      <c r="F3" s="141"/>
    </row>
    <row r="4" spans="1:11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42" t="s">
        <v>124</v>
      </c>
      <c r="K11" s="142"/>
    </row>
    <row r="12" spans="1:11">
      <c r="D12" s="23" t="s">
        <v>54</v>
      </c>
      <c r="J12" s="143" t="str">
        <f>Mthly</f>
        <v>Monthly</v>
      </c>
      <c r="K12" s="143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45">
        <v>40179</v>
      </c>
      <c r="K14" s="146"/>
    </row>
    <row r="15" spans="1:11">
      <c r="D15" s="23" t="s">
        <v>89</v>
      </c>
      <c r="J15" s="147">
        <v>10</v>
      </c>
      <c r="K15" s="147"/>
    </row>
    <row r="16" spans="1:11" ht="10.5" hidden="1" customHeight="1" outlineLevel="2">
      <c r="D16" s="23" t="s">
        <v>90</v>
      </c>
      <c r="J16" s="143" t="str">
        <f>INDEX(LU_Period_Type_Names,MATCH(TS_Periodicity,LU_Periodicity,0))</f>
        <v>Month</v>
      </c>
      <c r="K16" s="143"/>
    </row>
    <row r="17" spans="3:11" ht="10.5" hidden="1" customHeight="1" outlineLevel="2">
      <c r="D17" s="23" t="s">
        <v>91</v>
      </c>
      <c r="J17" s="148" t="str">
        <f>CHOOSE(MATCH(TS_Periodicity,LU_Periodicity,0),Yr_Name,"H","Q","M")</f>
        <v>M</v>
      </c>
      <c r="K17" s="148"/>
    </row>
    <row r="18" spans="3:11" ht="10.5" hidden="1" customHeight="1" outlineLevel="2">
      <c r="D18" s="23" t="s">
        <v>92</v>
      </c>
      <c r="J18" s="148" t="b">
        <f>OR(AND(DD_TS_Fin_YE_Day&gt;=28,DD_TS_Fin_YE_Mth=2),
DD_TS_Fin_YE_Day&gt;=DAY(EOMONTH(DATE(YEAR(TS_Start_Date),DD_TS_Fin_YE_Mth,1),0)))</f>
        <v>1</v>
      </c>
      <c r="K18" s="148"/>
    </row>
    <row r="19" spans="3:11" ht="10.5" hidden="1" customHeight="1" outlineLevel="2">
      <c r="D19" s="23" t="s">
        <v>93</v>
      </c>
      <c r="J19" s="144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4"/>
    </row>
    <row r="20" spans="3:11" ht="10.5" hidden="1" customHeight="1" outlineLevel="2">
      <c r="D20" s="23" t="s">
        <v>94</v>
      </c>
      <c r="J20" s="144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4"/>
    </row>
    <row r="21" spans="3:11" ht="10.5" hidden="1" customHeight="1" outlineLevel="2">
      <c r="D21" s="23" t="s">
        <v>73</v>
      </c>
      <c r="J21" s="149">
        <f>INDEX(LU_Pers_In_Yr,MATCH(TS_Periodicity,LU_Periodicity,0))</f>
        <v>12</v>
      </c>
      <c r="K21" s="149"/>
    </row>
    <row r="22" spans="3:11" ht="10.5" hidden="1" customHeight="1" outlineLevel="2">
      <c r="D22" s="23" t="s">
        <v>95</v>
      </c>
      <c r="J22" s="149">
        <f>Mths_In_Yr/TS_Pers_In_Yr</f>
        <v>1</v>
      </c>
      <c r="K22" s="149"/>
    </row>
    <row r="23" spans="3:11" ht="10.5" hidden="1" customHeight="1" outlineLevel="2">
      <c r="D23" s="23" t="s">
        <v>96</v>
      </c>
      <c r="J23" s="149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9"/>
    </row>
    <row r="24" spans="3:11" ht="10.5" hidden="1" customHeight="1" outlineLevel="2">
      <c r="D24" s="23" t="s">
        <v>97</v>
      </c>
      <c r="J24" s="144">
        <f>IF(TS_Mth_End,EOMONTH(EDATE(TS_Per_1_FY_Start_Date,(TS_Per_1_Number-1)*TS_Mths_In_Per-1),0)+1,
EDATE(TS_Per_1_FY_Start_Date,(TS_Per_1_Number-1)*TS_Mths_In_Per))</f>
        <v>40179</v>
      </c>
      <c r="K24" s="144"/>
    </row>
    <row r="25" spans="3:11" ht="10.5" hidden="1" customHeight="1" outlineLevel="2">
      <c r="D25" s="23" t="s">
        <v>98</v>
      </c>
      <c r="J25" s="144">
        <f>IF(TS_Mth_End,EOMONTH(EDATE(TS_Per_1_FY_Start_Date,TS_Per_1_Number*TS_Mths_In_Per-1),0),
EDATE(TS_Per_1_FY_Start_Date,TS_Per_1_Number*TS_Mths_In_Per)-1)</f>
        <v>40209</v>
      </c>
      <c r="K25" s="144"/>
    </row>
    <row r="26" spans="3:11" ht="15.75" customHeight="1" collapsed="1">
      <c r="D26" s="23" t="s">
        <v>40</v>
      </c>
      <c r="J26" s="150">
        <v>2</v>
      </c>
      <c r="K26" s="151"/>
    </row>
    <row r="27" spans="3:11" ht="10.5" hidden="1" customHeight="1" outlineLevel="2">
      <c r="D27" s="23" t="s">
        <v>99</v>
      </c>
      <c r="J27" s="143" t="str">
        <f>INDEX(LU_Denom,DD_TS_Denom)</f>
        <v>$Millions</v>
      </c>
      <c r="K27" s="143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50" t="b">
        <v>1</v>
      </c>
      <c r="K31" s="151"/>
    </row>
    <row r="32" spans="3:11">
      <c r="D32" s="23" t="s">
        <v>102</v>
      </c>
      <c r="J32" s="152">
        <v>3</v>
      </c>
      <c r="K32" s="153"/>
    </row>
    <row r="33" spans="3:11">
      <c r="D33" s="23" t="s">
        <v>103</v>
      </c>
      <c r="J33" s="152">
        <v>0</v>
      </c>
      <c r="K33" s="153"/>
    </row>
    <row r="34" spans="3:11" ht="10.5" hidden="1" customHeight="1" outlineLevel="2">
      <c r="D34" s="23" t="s">
        <v>104</v>
      </c>
      <c r="J34" s="154" t="s">
        <v>125</v>
      </c>
      <c r="K34" s="155"/>
    </row>
    <row r="35" spans="3:11" ht="10.5" hidden="1" customHeight="1" outlineLevel="2">
      <c r="D35" s="23" t="s">
        <v>105</v>
      </c>
      <c r="J35" s="154" t="s">
        <v>126</v>
      </c>
      <c r="K35" s="155"/>
    </row>
    <row r="36" spans="3:11" ht="10.5" hidden="1" customHeight="1" outlineLevel="2">
      <c r="D36" s="23" t="s">
        <v>106</v>
      </c>
      <c r="J36" s="154" t="s">
        <v>127</v>
      </c>
      <c r="K36" s="155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50">
        <v>1</v>
      </c>
      <c r="K40" s="151"/>
    </row>
    <row r="41" spans="3:11">
      <c r="D41" s="23" t="s">
        <v>108</v>
      </c>
      <c r="J41" s="152">
        <v>3</v>
      </c>
      <c r="K41" s="153"/>
    </row>
    <row r="42" spans="3:11">
      <c r="D42" s="23" t="s">
        <v>109</v>
      </c>
      <c r="J42" s="145">
        <v>41275</v>
      </c>
      <c r="K42" s="146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4">
        <f>TS_Proj_Start_Date-1</f>
        <v>40268</v>
      </c>
      <c r="K46" s="144"/>
    </row>
    <row r="47" spans="3:11" ht="10.5" hidden="1" customHeight="1" outlineLevel="2">
      <c r="E47" s="23" t="s">
        <v>112</v>
      </c>
      <c r="J47" s="156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56"/>
    </row>
    <row r="48" spans="3:11" ht="10.5" hidden="1" customHeight="1" outlineLevel="2">
      <c r="E48" s="23" t="s">
        <v>113</v>
      </c>
      <c r="J48" s="149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9"/>
    </row>
    <row r="49" spans="3:11" ht="10.5" hidden="1" customHeight="1" outlineLevel="2">
      <c r="E49" s="23" t="s">
        <v>114</v>
      </c>
      <c r="J49" s="143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3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4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4"/>
    </row>
    <row r="54" spans="3:11" ht="10.5" hidden="1" customHeight="1" outlineLevel="2">
      <c r="E54" s="23" t="s">
        <v>93</v>
      </c>
      <c r="J54" s="144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4"/>
    </row>
    <row r="55" spans="3:11" ht="10.5" hidden="1" customHeight="1" outlineLevel="2">
      <c r="E55" s="23" t="s">
        <v>94</v>
      </c>
      <c r="J55" s="144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4"/>
    </row>
    <row r="56" spans="3:11" ht="10.5" hidden="1" customHeight="1" outlineLevel="2">
      <c r="E56" s="23" t="s">
        <v>96</v>
      </c>
      <c r="J56" s="149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49"/>
    </row>
    <row r="57" spans="3:11" ht="10.5" hidden="1" customHeight="1" outlineLevel="2">
      <c r="E57" s="23" t="s">
        <v>97</v>
      </c>
      <c r="J57" s="144">
        <f>IF(TS_Mth_End,EOMONTH(EDATE(TS_Proj_Per_1_FY_Start_Date,(TS_Proj_Per_1_Number-1)*TS_Mths_In_Per-1),0)+
1,EDATE(TS_Proj_Per_1_FY_Start_Date,(TS_Proj_Per_1_Number-1)*TS_Mths_In_Per))</f>
        <v>40269</v>
      </c>
      <c r="K57" s="144"/>
    </row>
    <row r="58" spans="3:11" ht="10.5" hidden="1" customHeight="1" outlineLevel="2">
      <c r="E58" s="23" t="s">
        <v>98</v>
      </c>
      <c r="J58" s="144">
        <f>IF(TS_Mth_End,EOMONTH(EDATE(TS_Proj_Per_1_FY_Start_Date,TS_Proj_Per_1_Number*TS_Mths_In_Per-1),0),
EDATE(TS_Proj_Per_1_FY_Start_Date,TS_Proj_Per_1_Number*TS_Mths_In_Per)-1)</f>
        <v>40298</v>
      </c>
      <c r="K58" s="144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44" priority="1" stopIfTrue="1">
      <formula>NOT(J$31)</formula>
    </cfRule>
  </conditionalFormatting>
  <conditionalFormatting sqref="J33">
    <cfRule type="expression" dxfId="43" priority="2" stopIfTrue="1">
      <formula>NOT(J$31)</formula>
    </cfRule>
  </conditionalFormatting>
  <conditionalFormatting sqref="J34">
    <cfRule type="expression" dxfId="42" priority="3" stopIfTrue="1">
      <formula>NOT(J$31)</formula>
    </cfRule>
  </conditionalFormatting>
  <conditionalFormatting sqref="J35">
    <cfRule type="expression" dxfId="41" priority="4" stopIfTrue="1">
      <formula>NOT(J$31)</formula>
    </cfRule>
  </conditionalFormatting>
  <conditionalFormatting sqref="J36">
    <cfRule type="expression" dxfId="40" priority="5" stopIfTrue="1">
      <formula>NOT(J$31)</formula>
    </cfRule>
  </conditionalFormatting>
  <conditionalFormatting sqref="J41">
    <cfRule type="expression" dxfId="39" priority="6" stopIfTrue="1">
      <formula>DD_TS_Data_Term_Basis&lt;&gt;1</formula>
    </cfRule>
  </conditionalFormatting>
  <conditionalFormatting sqref="J42">
    <cfRule type="expression" dxfId="38" priority="7" stopIfTrue="1">
      <formula>DD_TS_Data_Term_Basis&lt;&gt;2</formula>
    </cfRule>
    <cfRule type="cellIs" dxfId="37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12" width="11.83203125" style="10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14. Security &amp; Protection - Practical Exercise</v>
      </c>
    </row>
    <row r="3" spans="1:19">
      <c r="B3" s="141" t="s">
        <v>1</v>
      </c>
      <c r="C3" s="141"/>
      <c r="D3" s="141"/>
      <c r="E3" s="141"/>
      <c r="F3" s="141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09" t="str">
        <f>INDEX(LU_Denom,DD_TS_Denom)</f>
        <v>$Millions</v>
      </c>
    </row>
    <row r="19" spans="3:19">
      <c r="C19" s="157" t="s">
        <v>166</v>
      </c>
      <c r="D19" s="157"/>
      <c r="E19" s="157"/>
      <c r="F19" s="157"/>
      <c r="G19" s="157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7" t="s">
        <v>167</v>
      </c>
      <c r="D20" s="157"/>
      <c r="E20" s="157"/>
      <c r="F20" s="157"/>
      <c r="G20" s="157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7" t="s">
        <v>168</v>
      </c>
      <c r="D21" s="157"/>
      <c r="E21" s="157"/>
      <c r="F21" s="157"/>
      <c r="G21" s="157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7" t="s">
        <v>169</v>
      </c>
      <c r="D22" s="157"/>
      <c r="E22" s="157"/>
      <c r="F22" s="157"/>
      <c r="G22" s="157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7" t="s">
        <v>170</v>
      </c>
      <c r="D23" s="157"/>
      <c r="E23" s="157"/>
      <c r="F23" s="157"/>
      <c r="G23" s="157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7" t="s">
        <v>171</v>
      </c>
      <c r="D24" s="157"/>
      <c r="E24" s="157"/>
      <c r="F24" s="157"/>
      <c r="G24" s="157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7">
    <mergeCell ref="C21:G21"/>
    <mergeCell ref="C22:G22"/>
    <mergeCell ref="C23:G23"/>
    <mergeCell ref="C24:G24"/>
    <mergeCell ref="B3:F3"/>
    <mergeCell ref="C19:G19"/>
    <mergeCell ref="C20:G20"/>
  </mergeCells>
  <conditionalFormatting sqref="J19:S19">
    <cfRule type="expression" dxfId="36" priority="1" stopIfTrue="1">
      <formula>J$12=0</formula>
    </cfRule>
  </conditionalFormatting>
  <conditionalFormatting sqref="J20:S20">
    <cfRule type="expression" dxfId="35" priority="2" stopIfTrue="1">
      <formula>J$12=0</formula>
    </cfRule>
  </conditionalFormatting>
  <conditionalFormatting sqref="J21:S21">
    <cfRule type="expression" dxfId="34" priority="3" stopIfTrue="1">
      <formula>J$12=0</formula>
    </cfRule>
  </conditionalFormatting>
  <conditionalFormatting sqref="J22:S22">
    <cfRule type="expression" dxfId="33" priority="4" stopIfTrue="1">
      <formula>J$12=0</formula>
    </cfRule>
  </conditionalFormatting>
  <conditionalFormatting sqref="J23:S23">
    <cfRule type="expression" dxfId="32" priority="5" stopIfTrue="1">
      <formula>J$12=0</formula>
    </cfRule>
  </conditionalFormatting>
  <conditionalFormatting sqref="J24:S24">
    <cfRule type="expression" dxfId="31" priority="6" stopIfTrue="1">
      <formula>J$12=0</formula>
    </cfRule>
  </conditionalFormatting>
  <conditionalFormatting sqref="J25:S25">
    <cfRule type="expression" dxfId="30" priority="7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2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2" width="11.83203125" style="10" hidden="1" customWidth="1" outlineLevel="2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14. Security &amp; Protection - Practical Exercise</v>
      </c>
    </row>
    <row r="3" spans="1:19">
      <c r="B3" s="141" t="s">
        <v>1</v>
      </c>
      <c r="C3" s="141"/>
      <c r="D3" s="141"/>
      <c r="E3" s="141"/>
      <c r="F3" s="141"/>
    </row>
    <row r="4" spans="1:19" ht="12.75">
      <c r="A4" s="13" t="s">
        <v>4</v>
      </c>
      <c r="B4" s="14" t="s">
        <v>10</v>
      </c>
      <c r="C4" s="15" t="s">
        <v>11</v>
      </c>
      <c r="D4" s="81" t="s">
        <v>158</v>
      </c>
      <c r="E4" s="81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8" spans="3:19">
      <c r="C18" s="67" t="str">
        <f>Rev_Hist_TA!C18</f>
        <v>Category</v>
      </c>
      <c r="J18" s="109" t="str">
        <f>INDEX(LU_Denom,DD_TS_Denom)</f>
        <v>$Millions</v>
      </c>
    </row>
    <row r="19" spans="3:19">
      <c r="C19" s="73" t="str">
        <f>Revenue_Category_1_Name</f>
        <v>Revenue Category 1 Name</v>
      </c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</sheetData>
  <mergeCells count="1">
    <mergeCell ref="B3:F3"/>
  </mergeCells>
  <conditionalFormatting sqref="J19:S19">
    <cfRule type="expression" dxfId="29" priority="7" stopIfTrue="1">
      <formula>J$12=0</formula>
    </cfRule>
  </conditionalFormatting>
  <conditionalFormatting sqref="J20:S20">
    <cfRule type="expression" dxfId="28" priority="6" stopIfTrue="1">
      <formula>J$12=0</formula>
    </cfRule>
  </conditionalFormatting>
  <conditionalFormatting sqref="J21:S21">
    <cfRule type="expression" dxfId="27" priority="5" stopIfTrue="1">
      <formula>J$12=0</formula>
    </cfRule>
  </conditionalFormatting>
  <conditionalFormatting sqref="J22:S22">
    <cfRule type="expression" dxfId="26" priority="4" stopIfTrue="1">
      <formula>J$12=0</formula>
    </cfRule>
  </conditionalFormatting>
  <conditionalFormatting sqref="J23:S23">
    <cfRule type="expression" dxfId="25" priority="3" stopIfTrue="1">
      <formula>J$12=0</formula>
    </cfRule>
  </conditionalFormatting>
  <conditionalFormatting sqref="J24:S24">
    <cfRule type="expression" dxfId="24" priority="2" stopIfTrue="1">
      <formula>J$12=0</formula>
    </cfRule>
  </conditionalFormatting>
  <conditionalFormatting sqref="J25:S25">
    <cfRule type="expression" dxfId="23" priority="1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14. Security &amp; Protection - Practical Exercise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174</v>
      </c>
    </row>
    <row r="2" spans="1:19" ht="15">
      <c r="B2" s="4" t="str">
        <f>Model_Name</f>
        <v>SMA 14. Security &amp; Protection - Practical Exercise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7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IF(J$12&gt;0,Rev_Hist_TA!J19,0)</f>
        <v>100</v>
      </c>
      <c r="K19" s="79">
        <f>IF(K$12&gt;0,Rev_Hist_TA!K19,0)</f>
        <v>101</v>
      </c>
      <c r="L19" s="79">
        <f>IF(L$12&gt;0,Rev_Hist_TA!L19,0)</f>
        <v>102</v>
      </c>
      <c r="M19" s="79">
        <f>IF(M$12&gt;0,Rev_Hist_TA!M19,0)</f>
        <v>0</v>
      </c>
      <c r="N19" s="79">
        <f>IF(N$12&gt;0,Rev_Hist_TA!N19,0)</f>
        <v>0</v>
      </c>
      <c r="O19" s="79">
        <f>IF(O$12&gt;0,Rev_Hist_TA!O19,0)</f>
        <v>0</v>
      </c>
      <c r="P19" s="79">
        <f>IF(P$12&gt;0,Rev_Hist_TA!P19,0)</f>
        <v>0</v>
      </c>
      <c r="Q19" s="79">
        <f>IF(Q$12&gt;0,Rev_Hist_TA!Q19,0)</f>
        <v>0</v>
      </c>
      <c r="R19" s="79">
        <f>IF(R$12&gt;0,Rev_Hist_TA!R19,0)</f>
        <v>0</v>
      </c>
      <c r="S19" s="79">
        <f>IF(S$12&gt;0,Rev_Hist_TA!S19,0)</f>
        <v>0</v>
      </c>
    </row>
    <row r="20" spans="3:19">
      <c r="C20" s="61" t="str">
        <f>Revenue_Category_2_Name</f>
        <v>Revenue Category 2 Name</v>
      </c>
      <c r="J20" s="79">
        <f>IF(J$12&gt;0,Rev_Hist_TA!J20,0)</f>
        <v>101</v>
      </c>
      <c r="K20" s="79">
        <f>IF(K$12&gt;0,Rev_Hist_TA!K20,0)</f>
        <v>102</v>
      </c>
      <c r="L20" s="79">
        <f>IF(L$12&gt;0,Rev_Hist_TA!L20,0)</f>
        <v>103</v>
      </c>
      <c r="M20" s="79">
        <f>IF(M$12&gt;0,Rev_Hist_TA!M20,0)</f>
        <v>0</v>
      </c>
      <c r="N20" s="79">
        <f>IF(N$12&gt;0,Rev_Hist_TA!N20,0)</f>
        <v>0</v>
      </c>
      <c r="O20" s="79">
        <f>IF(O$12&gt;0,Rev_Hist_TA!O20,0)</f>
        <v>0</v>
      </c>
      <c r="P20" s="79">
        <f>IF(P$12&gt;0,Rev_Hist_TA!P20,0)</f>
        <v>0</v>
      </c>
      <c r="Q20" s="79">
        <f>IF(Q$12&gt;0,Rev_Hist_TA!Q20,0)</f>
        <v>0</v>
      </c>
      <c r="R20" s="79">
        <f>IF(R$12&gt;0,Rev_Hist_TA!R20,0)</f>
        <v>0</v>
      </c>
      <c r="S20" s="79">
        <f>IF(S$12&gt;0,Rev_Hist_TA!S20,0)</f>
        <v>0</v>
      </c>
    </row>
    <row r="21" spans="3:19">
      <c r="C21" s="61" t="str">
        <f>Revenue_Category_3_Name</f>
        <v>Revenue Category 3 Name</v>
      </c>
      <c r="J21" s="79">
        <f>IF(J$12&gt;0,Rev_Hist_TA!J21,0)</f>
        <v>102</v>
      </c>
      <c r="K21" s="79">
        <f>IF(K$12&gt;0,Rev_Hist_TA!K21,0)</f>
        <v>103</v>
      </c>
      <c r="L21" s="79">
        <f>IF(L$12&gt;0,Rev_Hist_TA!L21,0)</f>
        <v>104</v>
      </c>
      <c r="M21" s="79">
        <f>IF(M$12&gt;0,Rev_Hist_TA!M21,0)</f>
        <v>0</v>
      </c>
      <c r="N21" s="79">
        <f>IF(N$12&gt;0,Rev_Hist_TA!N21,0)</f>
        <v>0</v>
      </c>
      <c r="O21" s="79">
        <f>IF(O$12&gt;0,Rev_Hist_TA!O21,0)</f>
        <v>0</v>
      </c>
      <c r="P21" s="79">
        <f>IF(P$12&gt;0,Rev_Hist_TA!P21,0)</f>
        <v>0</v>
      </c>
      <c r="Q21" s="79">
        <f>IF(Q$12&gt;0,Rev_Hist_TA!Q21,0)</f>
        <v>0</v>
      </c>
      <c r="R21" s="79">
        <f>IF(R$12&gt;0,Rev_Hist_TA!R21,0)</f>
        <v>0</v>
      </c>
      <c r="S21" s="79">
        <f>IF(S$12&gt;0,Rev_Hist_TA!S21,0)</f>
        <v>0</v>
      </c>
    </row>
    <row r="22" spans="3:19">
      <c r="C22" s="61" t="str">
        <f>Revenue_Category_4_Name</f>
        <v>Revenue Category 4 Name</v>
      </c>
      <c r="J22" s="79">
        <f>IF(J$12&gt;0,Rev_Hist_TA!J22,0)</f>
        <v>103</v>
      </c>
      <c r="K22" s="79">
        <f>IF(K$12&gt;0,Rev_Hist_TA!K22,0)</f>
        <v>104</v>
      </c>
      <c r="L22" s="79">
        <f>IF(L$12&gt;0,Rev_Hist_TA!L22,0)</f>
        <v>105</v>
      </c>
      <c r="M22" s="79">
        <f>IF(M$12&gt;0,Rev_Hist_TA!M22,0)</f>
        <v>0</v>
      </c>
      <c r="N22" s="79">
        <f>IF(N$12&gt;0,Rev_Hist_TA!N22,0)</f>
        <v>0</v>
      </c>
      <c r="O22" s="79">
        <f>IF(O$12&gt;0,Rev_Hist_TA!O22,0)</f>
        <v>0</v>
      </c>
      <c r="P22" s="79">
        <f>IF(P$12&gt;0,Rev_Hist_TA!P22,0)</f>
        <v>0</v>
      </c>
      <c r="Q22" s="79">
        <f>IF(Q$12&gt;0,Rev_Hist_TA!Q22,0)</f>
        <v>0</v>
      </c>
      <c r="R22" s="79">
        <f>IF(R$12&gt;0,Rev_Hist_TA!R22,0)</f>
        <v>0</v>
      </c>
      <c r="S22" s="79">
        <f>IF(S$12&gt;0,Rev_Hist_TA!S22,0)</f>
        <v>0</v>
      </c>
    </row>
    <row r="23" spans="3:19">
      <c r="C23" s="61" t="str">
        <f>Revenue_Category_5_Name</f>
        <v>Revenue Category 5 Name</v>
      </c>
      <c r="J23" s="79">
        <f>IF(J$12&gt;0,Rev_Hist_TA!J23,0)</f>
        <v>104</v>
      </c>
      <c r="K23" s="79">
        <f>IF(K$12&gt;0,Rev_Hist_TA!K23,0)</f>
        <v>105</v>
      </c>
      <c r="L23" s="79">
        <f>IF(L$12&gt;0,Rev_Hist_TA!L23,0)</f>
        <v>106</v>
      </c>
      <c r="M23" s="79">
        <f>IF(M$12&gt;0,Rev_Hist_TA!M23,0)</f>
        <v>0</v>
      </c>
      <c r="N23" s="79">
        <f>IF(N$12&gt;0,Rev_Hist_TA!N23,0)</f>
        <v>0</v>
      </c>
      <c r="O23" s="79">
        <f>IF(O$12&gt;0,Rev_Hist_TA!O23,0)</f>
        <v>0</v>
      </c>
      <c r="P23" s="79">
        <f>IF(P$12&gt;0,Rev_Hist_TA!P23,0)</f>
        <v>0</v>
      </c>
      <c r="Q23" s="79">
        <f>IF(Q$12&gt;0,Rev_Hist_TA!Q23,0)</f>
        <v>0</v>
      </c>
      <c r="R23" s="79">
        <f>IF(R$12&gt;0,Rev_Hist_TA!R23,0)</f>
        <v>0</v>
      </c>
      <c r="S23" s="79">
        <f>IF(S$12&gt;0,Rev_Hist_TA!S23,0)</f>
        <v>0</v>
      </c>
    </row>
    <row r="24" spans="3:19">
      <c r="C24" s="61" t="str">
        <f>Revenue_Category_6_Name</f>
        <v>Revenue Category 6 Name</v>
      </c>
      <c r="J24" s="79">
        <f>IF(J$12&gt;0,Rev_Hist_TA!J24,0)</f>
        <v>105</v>
      </c>
      <c r="K24" s="79">
        <f>IF(K$12&gt;0,Rev_Hist_TA!K24,0)</f>
        <v>106</v>
      </c>
      <c r="L24" s="79">
        <f>IF(L$12&gt;0,Rev_Hist_TA!L24,0)</f>
        <v>107</v>
      </c>
      <c r="M24" s="79">
        <f>IF(M$12&gt;0,Rev_Hist_TA!M24,0)</f>
        <v>0</v>
      </c>
      <c r="N24" s="79">
        <f>IF(N$12&gt;0,Rev_Hist_TA!N24,0)</f>
        <v>0</v>
      </c>
      <c r="O24" s="79">
        <f>IF(O$12&gt;0,Rev_Hist_TA!O24,0)</f>
        <v>0</v>
      </c>
      <c r="P24" s="79">
        <f>IF(P$12&gt;0,Rev_Hist_TA!P24,0)</f>
        <v>0</v>
      </c>
      <c r="Q24" s="79">
        <f>IF(Q$12&gt;0,Rev_Hist_TA!Q24,0)</f>
        <v>0</v>
      </c>
      <c r="R24" s="79">
        <f>IF(R$12&gt;0,Rev_Hist_TA!R24,0)</f>
        <v>0</v>
      </c>
      <c r="S24" s="79">
        <f>IF(S$12&gt;0,Rev_Hist_TA!S24,0)</f>
        <v>0</v>
      </c>
    </row>
    <row r="25" spans="3:19">
      <c r="C25" s="78" t="str">
        <f>Rev_Fcast_TA!C25</f>
        <v>Total Revenue</v>
      </c>
      <c r="J25" s="80">
        <f>SUM(J19:J24)</f>
        <v>615</v>
      </c>
      <c r="K25" s="80">
        <f t="shared" ref="K25:S25" si="8">SUM(K19:K24)</f>
        <v>621</v>
      </c>
      <c r="L25" s="80">
        <f t="shared" si="8"/>
        <v>627</v>
      </c>
      <c r="M25" s="80">
        <f t="shared" si="8"/>
        <v>0</v>
      </c>
      <c r="N25" s="80">
        <f t="shared" si="8"/>
        <v>0</v>
      </c>
      <c r="O25" s="80">
        <f t="shared" si="8"/>
        <v>0</v>
      </c>
      <c r="P25" s="80">
        <f t="shared" si="8"/>
        <v>0</v>
      </c>
      <c r="Q25" s="80">
        <f t="shared" si="8"/>
        <v>0</v>
      </c>
      <c r="R25" s="80">
        <f t="shared" si="8"/>
        <v>0</v>
      </c>
      <c r="S25" s="80">
        <f t="shared" si="8"/>
        <v>0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I27">
    <cfRule type="cellIs" dxfId="22" priority="1" stopIfTrue="1" operator="notEqual">
      <formula>0</formula>
    </cfRule>
  </conditionalFormatting>
  <conditionalFormatting sqref="J27:S27">
    <cfRule type="cellIs" dxfId="21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5" tooltip="Go to Next Sheet" display="HL_Sheet_Main_1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2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175</v>
      </c>
    </row>
    <row r="2" spans="1:19" ht="15">
      <c r="B2" s="4" t="str">
        <f>Model_Name</f>
        <v>SMA 14. Security &amp; Protection - Practical Exercise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2" t="s">
        <v>158</v>
      </c>
      <c r="E4" s="82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",J11)&amp;IF(CB_TS_Show_Hist_Fcast_Pers,IF(J12+TS_Data_Full_Pers&lt;=TS_Actual_Pers,TS_Actual_Per_Title,
IF(J12+TS_Data_Full_Pers&lt;=TS_Actual_Pers+TS_Budget_Pers,TS_Budget_Per_Title,TS_Fcast_Per_Title))&amp;"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08" t="str">
        <f>INDEX(LU_Denom,DD_TS_Denom)</f>
        <v>$Millions</v>
      </c>
    </row>
    <row r="19" spans="3:19">
      <c r="C19" s="61" t="str">
        <f>Revenue_Category_1_Name</f>
        <v>Revenue Category 1 Name</v>
      </c>
      <c r="J19" s="79">
        <f>IF(J$12&gt;0,Rev_Fcast_TA!J19,0)</f>
        <v>0</v>
      </c>
      <c r="K19" s="79">
        <f>IF(K$12&gt;0,Rev_Fcast_TA!K19,0)</f>
        <v>0</v>
      </c>
      <c r="L19" s="79">
        <f>IF(L$12&gt;0,Rev_Fcast_TA!L19,0)</f>
        <v>0</v>
      </c>
      <c r="M19" s="79">
        <f>IF(M$12&gt;0,Rev_Fcast_TA!M19,0)</f>
        <v>103</v>
      </c>
      <c r="N19" s="79">
        <f>IF(N$12&gt;0,Rev_Fcast_TA!N19,0)</f>
        <v>104</v>
      </c>
      <c r="O19" s="79">
        <f>IF(O$12&gt;0,Rev_Fcast_TA!O19,0)</f>
        <v>105</v>
      </c>
      <c r="P19" s="79">
        <f>IF(P$12&gt;0,Rev_Fcast_TA!P19,0)</f>
        <v>106</v>
      </c>
      <c r="Q19" s="79">
        <f>IF(Q$12&gt;0,Rev_Fcast_TA!Q19,0)</f>
        <v>107</v>
      </c>
      <c r="R19" s="79">
        <f>IF(R$12&gt;0,Rev_Fcast_TA!R19,0)</f>
        <v>108</v>
      </c>
      <c r="S19" s="79">
        <f>IF(S$12&gt;0,Rev_Fcast_TA!S19,0)</f>
        <v>109</v>
      </c>
    </row>
    <row r="20" spans="3:19">
      <c r="C20" s="61" t="str">
        <f>Revenue_Category_2_Name</f>
        <v>Revenue Category 2 Name</v>
      </c>
      <c r="J20" s="79">
        <f>IF(J$12&gt;0,Rev_Fcast_TA!J20,0)</f>
        <v>0</v>
      </c>
      <c r="K20" s="79">
        <f>IF(K$12&gt;0,Rev_Fcast_TA!K20,0)</f>
        <v>0</v>
      </c>
      <c r="L20" s="79">
        <f>IF(L$12&gt;0,Rev_Fcast_TA!L20,0)</f>
        <v>0</v>
      </c>
      <c r="M20" s="79">
        <f>IF(M$12&gt;0,Rev_Fcast_TA!M20,0)</f>
        <v>104</v>
      </c>
      <c r="N20" s="79">
        <f>IF(N$12&gt;0,Rev_Fcast_TA!N20,0)</f>
        <v>105</v>
      </c>
      <c r="O20" s="79">
        <f>IF(O$12&gt;0,Rev_Fcast_TA!O20,0)</f>
        <v>106</v>
      </c>
      <c r="P20" s="79">
        <f>IF(P$12&gt;0,Rev_Fcast_TA!P20,0)</f>
        <v>107</v>
      </c>
      <c r="Q20" s="79">
        <f>IF(Q$12&gt;0,Rev_Fcast_TA!Q20,0)</f>
        <v>108</v>
      </c>
      <c r="R20" s="79">
        <f>IF(R$12&gt;0,Rev_Fcast_TA!R20,0)</f>
        <v>109</v>
      </c>
      <c r="S20" s="79">
        <f>IF(S$12&gt;0,Rev_Fcast_TA!S20,0)</f>
        <v>110</v>
      </c>
    </row>
    <row r="21" spans="3:19">
      <c r="C21" s="61" t="str">
        <f>Revenue_Category_3_Name</f>
        <v>Revenue Category 3 Name</v>
      </c>
      <c r="J21" s="79">
        <f>IF(J$12&gt;0,Rev_Fcast_TA!J21,0)</f>
        <v>0</v>
      </c>
      <c r="K21" s="79">
        <f>IF(K$12&gt;0,Rev_Fcast_TA!K21,0)</f>
        <v>0</v>
      </c>
      <c r="L21" s="79">
        <f>IF(L$12&gt;0,Rev_Fcast_TA!L21,0)</f>
        <v>0</v>
      </c>
      <c r="M21" s="79">
        <f>IF(M$12&gt;0,Rev_Fcast_TA!M21,0)</f>
        <v>105</v>
      </c>
      <c r="N21" s="79">
        <f>IF(N$12&gt;0,Rev_Fcast_TA!N21,0)</f>
        <v>106</v>
      </c>
      <c r="O21" s="79">
        <f>IF(O$12&gt;0,Rev_Fcast_TA!O21,0)</f>
        <v>107</v>
      </c>
      <c r="P21" s="79">
        <f>IF(P$12&gt;0,Rev_Fcast_TA!P21,0)</f>
        <v>108</v>
      </c>
      <c r="Q21" s="79">
        <f>IF(Q$12&gt;0,Rev_Fcast_TA!Q21,0)</f>
        <v>109</v>
      </c>
      <c r="R21" s="79">
        <f>IF(R$12&gt;0,Rev_Fcast_TA!R21,0)</f>
        <v>110</v>
      </c>
      <c r="S21" s="79">
        <f>IF(S$12&gt;0,Rev_Fcast_TA!S21,0)</f>
        <v>111</v>
      </c>
    </row>
    <row r="22" spans="3:19">
      <c r="C22" s="61" t="str">
        <f>Revenue_Category_4_Name</f>
        <v>Revenue Category 4 Name</v>
      </c>
      <c r="J22" s="79">
        <f>IF(J$12&gt;0,Rev_Fcast_TA!J22,0)</f>
        <v>0</v>
      </c>
      <c r="K22" s="79">
        <f>IF(K$12&gt;0,Rev_Fcast_TA!K22,0)</f>
        <v>0</v>
      </c>
      <c r="L22" s="79">
        <f>IF(L$12&gt;0,Rev_Fcast_TA!L22,0)</f>
        <v>0</v>
      </c>
      <c r="M22" s="79">
        <f>IF(M$12&gt;0,Rev_Fcast_TA!M22,0)</f>
        <v>106</v>
      </c>
      <c r="N22" s="79">
        <f>IF(N$12&gt;0,Rev_Fcast_TA!N22,0)</f>
        <v>107</v>
      </c>
      <c r="O22" s="79">
        <f>IF(O$12&gt;0,Rev_Fcast_TA!O22,0)</f>
        <v>108</v>
      </c>
      <c r="P22" s="79">
        <f>IF(P$12&gt;0,Rev_Fcast_TA!P22,0)</f>
        <v>109</v>
      </c>
      <c r="Q22" s="79">
        <f>IF(Q$12&gt;0,Rev_Fcast_TA!Q22,0)</f>
        <v>110</v>
      </c>
      <c r="R22" s="79">
        <f>IF(R$12&gt;0,Rev_Fcast_TA!R22,0)</f>
        <v>111</v>
      </c>
      <c r="S22" s="79">
        <f>IF(S$12&gt;0,Rev_Fcast_TA!S22,0)</f>
        <v>112</v>
      </c>
    </row>
    <row r="23" spans="3:19">
      <c r="C23" s="61" t="str">
        <f>Revenue_Category_5_Name</f>
        <v>Revenue Category 5 Name</v>
      </c>
      <c r="J23" s="79">
        <f>IF(J$12&gt;0,Rev_Fcast_TA!J23,0)</f>
        <v>0</v>
      </c>
      <c r="K23" s="79">
        <f>IF(K$12&gt;0,Rev_Fcast_TA!K23,0)</f>
        <v>0</v>
      </c>
      <c r="L23" s="79">
        <f>IF(L$12&gt;0,Rev_Fcast_TA!L23,0)</f>
        <v>0</v>
      </c>
      <c r="M23" s="79">
        <f>IF(M$12&gt;0,Rev_Fcast_TA!M23,0)</f>
        <v>107</v>
      </c>
      <c r="N23" s="79">
        <f>IF(N$12&gt;0,Rev_Fcast_TA!N23,0)</f>
        <v>108</v>
      </c>
      <c r="O23" s="79">
        <f>IF(O$12&gt;0,Rev_Fcast_TA!O23,0)</f>
        <v>109</v>
      </c>
      <c r="P23" s="79">
        <f>IF(P$12&gt;0,Rev_Fcast_TA!P23,0)</f>
        <v>110</v>
      </c>
      <c r="Q23" s="79">
        <f>IF(Q$12&gt;0,Rev_Fcast_TA!Q23,0)</f>
        <v>111</v>
      </c>
      <c r="R23" s="79">
        <f>IF(R$12&gt;0,Rev_Fcast_TA!R23,0)</f>
        <v>112</v>
      </c>
      <c r="S23" s="79">
        <f>IF(S$12&gt;0,Rev_Fcast_TA!S23,0)</f>
        <v>113</v>
      </c>
    </row>
    <row r="24" spans="3:19">
      <c r="C24" s="61" t="str">
        <f>Revenue_Category_6_Name</f>
        <v>Revenue Category 6 Name</v>
      </c>
      <c r="J24" s="79">
        <f>IF(J$12&gt;0,Rev_Fcast_TA!J24,0)</f>
        <v>0</v>
      </c>
      <c r="K24" s="79">
        <f>IF(K$12&gt;0,Rev_Fcast_TA!K24,0)</f>
        <v>0</v>
      </c>
      <c r="L24" s="79">
        <f>IF(L$12&gt;0,Rev_Fcast_TA!L24,0)</f>
        <v>0</v>
      </c>
      <c r="M24" s="79">
        <f>IF(M$12&gt;0,Rev_Fcast_TA!M24,0)</f>
        <v>108</v>
      </c>
      <c r="N24" s="79">
        <f>IF(N$12&gt;0,Rev_Fcast_TA!N24,0)</f>
        <v>109</v>
      </c>
      <c r="O24" s="79">
        <f>IF(O$12&gt;0,Rev_Fcast_TA!O24,0)</f>
        <v>110</v>
      </c>
      <c r="P24" s="79">
        <f>IF(P$12&gt;0,Rev_Fcast_TA!P24,0)</f>
        <v>111</v>
      </c>
      <c r="Q24" s="79">
        <f>IF(Q$12&gt;0,Rev_Fcast_TA!Q24,0)</f>
        <v>112</v>
      </c>
      <c r="R24" s="79">
        <f>IF(R$12&gt;0,Rev_Fcast_TA!R24,0)</f>
        <v>113</v>
      </c>
      <c r="S24" s="79">
        <f>IF(S$12&gt;0,Rev_Fcast_TA!S24,0)</f>
        <v>114</v>
      </c>
    </row>
    <row r="25" spans="3:19">
      <c r="C25" s="78" t="str">
        <f>Rev_Fcast_TA!C25</f>
        <v>Total Revenue</v>
      </c>
      <c r="J25" s="80">
        <f>SUM(J19:J24)</f>
        <v>0</v>
      </c>
      <c r="K25" s="80">
        <f t="shared" ref="K25:S25" si="8">SUM(K19:K24)</f>
        <v>0</v>
      </c>
      <c r="L25" s="80">
        <f t="shared" si="8"/>
        <v>0</v>
      </c>
      <c r="M25" s="80">
        <f t="shared" si="8"/>
        <v>633</v>
      </c>
      <c r="N25" s="80">
        <f t="shared" si="8"/>
        <v>639</v>
      </c>
      <c r="O25" s="80">
        <f t="shared" si="8"/>
        <v>645</v>
      </c>
      <c r="P25" s="80">
        <f t="shared" si="8"/>
        <v>651</v>
      </c>
      <c r="Q25" s="80">
        <f t="shared" si="8"/>
        <v>657</v>
      </c>
      <c r="R25" s="80">
        <f t="shared" si="8"/>
        <v>663</v>
      </c>
      <c r="S25" s="80">
        <f t="shared" si="8"/>
        <v>669</v>
      </c>
    </row>
    <row r="27" spans="3:19">
      <c r="C27" s="123" t="s">
        <v>193</v>
      </c>
      <c r="I27" s="116">
        <f>IF(ISERROR(SUM(J27:S27)),1,MIN(SUM(J27:S27),1))</f>
        <v>0</v>
      </c>
      <c r="J27" s="115">
        <f>IF(ISERROR(J25),1,0)</f>
        <v>0</v>
      </c>
      <c r="K27" s="115">
        <f t="shared" ref="K27:S27" si="9">IF(ISERROR(K25),1,0)</f>
        <v>0</v>
      </c>
      <c r="L27" s="115">
        <f t="shared" si="9"/>
        <v>0</v>
      </c>
      <c r="M27" s="115">
        <f t="shared" si="9"/>
        <v>0</v>
      </c>
      <c r="N27" s="115">
        <f t="shared" si="9"/>
        <v>0</v>
      </c>
      <c r="O27" s="115">
        <f t="shared" si="9"/>
        <v>0</v>
      </c>
      <c r="P27" s="115">
        <f t="shared" si="9"/>
        <v>0</v>
      </c>
      <c r="Q27" s="115">
        <f t="shared" si="9"/>
        <v>0</v>
      </c>
      <c r="R27" s="115">
        <f t="shared" si="9"/>
        <v>0</v>
      </c>
      <c r="S27" s="115">
        <f t="shared" si="9"/>
        <v>0</v>
      </c>
    </row>
  </sheetData>
  <mergeCells count="1">
    <mergeCell ref="B3:F3"/>
  </mergeCells>
  <conditionalFormatting sqref="J27:S27">
    <cfRule type="cellIs" dxfId="20" priority="1" stopIfTrue="1" operator="notEqual">
      <formula>0</formula>
    </cfRule>
  </conditionalFormatting>
  <conditionalFormatting sqref="I27">
    <cfRule type="cellIs" dxfId="19" priority="2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4" tooltip="Go to Previous Sheet" display="HL_Sheet_Main_14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187</vt:i4>
      </vt:variant>
    </vt:vector>
  </HeadingPairs>
  <TitlesOfParts>
    <vt:vector size="204" baseType="lpstr">
      <vt:lpstr>Cover</vt:lpstr>
      <vt:lpstr>Contents</vt:lpstr>
      <vt:lpstr>Assumptions_SC</vt:lpstr>
      <vt:lpstr>TS_BA</vt:lpstr>
      <vt:lpstr>Rev_Hist_TA</vt:lpstr>
      <vt:lpstr>Rev_Fcast_TA</vt:lpstr>
      <vt:lpstr>Outputs_SC</vt:lpstr>
      <vt:lpstr>Rev_Hist_TO</vt:lpstr>
      <vt:lpstr>Rev_Fcast_TO</vt:lpstr>
      <vt:lpstr>Revenue_TO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2010-05-18T07:10:38Z</cp:lastPrinted>
  <dcterms:created xsi:type="dcterms:W3CDTF">2010-05-18T06:11:53Z</dcterms:created>
  <dcterms:modified xsi:type="dcterms:W3CDTF">2010-11-30T01:16:28Z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