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60" yWindow="345" windowWidth="28335" windowHeight="12990"/>
  </bookViews>
  <sheets>
    <sheet name="Cover" sheetId="4" r:id="rId1"/>
    <sheet name="Contents" sheetId="5" r:id="rId2"/>
    <sheet name="Assumptions_SC" sheetId="6" r:id="rId3"/>
    <sheet name="TS_BA" sheetId="7" r:id="rId4"/>
    <sheet name="Operational_TA" sheetId="8" r:id="rId5"/>
    <sheet name="Outputs_SC" sheetId="9" r:id="rId6"/>
    <sheet name="Operational_TO" sheetId="10" r:id="rId7"/>
    <sheet name="Appendices_SC" sheetId="11" r:id="rId8"/>
    <sheet name="Lookup_Tables_SSC" sheetId="12" r:id="rId9"/>
    <sheet name="TS_LU" sheetId="13" r:id="rId10"/>
    <sheet name="Checks_SSC" sheetId="14" r:id="rId11"/>
    <sheet name="Checks_BO" sheetId="15" r:id="rId12"/>
  </sheets>
  <definedNames>
    <definedName name="Alt_Chks_Msg">Checks_BO!$I$50</definedName>
    <definedName name="Alt_Chks_Ttl_Areas">Checks_BO!$M$56</definedName>
    <definedName name="Annual">TS_LU!$D$77</definedName>
    <definedName name="BA_Alt_Chks" hidden="1">Checks_BO!$41:$56</definedName>
    <definedName name="BA_Err_Chks" hidden="1">Checks_BO!$5:$24</definedName>
    <definedName name="BA_LU" hidden="1">TS_LU!$5:$105</definedName>
    <definedName name="BA_Sens_Chks" hidden="1">Checks_BO!$25:$40</definedName>
    <definedName name="BA_TS_Ass" hidden="1">TS_BA!$5:$65</definedName>
    <definedName name="Billion">TS_LU!$D$105</definedName>
    <definedName name="Billions">TS_LU!$D$63</definedName>
    <definedName name="CA_Alt_Chks">Checks_BO!$K$55</definedName>
    <definedName name="CA_Alt_Chks_Area_Names">Checks_BO!$D$55</definedName>
    <definedName name="CA_Alt_Chks_Flags">Checks_BO!$M$55</definedName>
    <definedName name="CA_Alt_Chks_Inc">Checks_BO!$L$55</definedName>
    <definedName name="CA_Err_Chks">Checks_BO!$K$20:$K$22</definedName>
    <definedName name="CA_Err_Chks_Area_Names">Checks_BO!$D$20:$D$22</definedName>
    <definedName name="CA_Err_Chks_Flags">Checks_BO!$M$20:$M$22</definedName>
    <definedName name="CA_Err_Chks_Inc">Checks_BO!$L$20:$L$22</definedName>
    <definedName name="CA_Sens_Chks">Checks_BO!$K$39</definedName>
    <definedName name="CA_Sens_Chks_Area_Names">Checks_BO!$D$39</definedName>
    <definedName name="CA_Sens_Chks_Flags">Checks_BO!$M$39</definedName>
    <definedName name="CA_Sens_Chks_Inc">Checks_BO!$L$39</definedName>
    <definedName name="CB_Alt_Chks_Show_Msg">Checks_BO!$C$45</definedName>
    <definedName name="CB_Err_Chks_Show_Msg">Checks_BO!$C$9</definedName>
    <definedName name="CB_Sens_Chks_Show_Msg">Checks_BO!$C$29</definedName>
    <definedName name="CB_TS_Show_Hist_Fcast_Pers">TS_BA!$J$31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_1_Hdg" hidden="1">Operational_TO!$B$16</definedName>
    <definedName name="Err_Chk_2_Hdg" hidden="1">Operational_TO!$B$33</definedName>
    <definedName name="Err_Chk_3_Hdg" hidden="1">Operational_TO!$B$50</definedName>
    <definedName name="Err_Chks_Msg">Checks_BO!$I$14</definedName>
    <definedName name="Err_Chks_Ttl_Areas">Checks_BO!$M$24</definedName>
    <definedName name="Half_Yr_Name">TS_LU!$D$86</definedName>
    <definedName name="Halves_In_Yr">TS_LU!$D$94</definedName>
    <definedName name="HL_Alt_Chk">Checks_BO!$B$43</definedName>
    <definedName name="HL_COGS_Ass">Operational_TA!$B$31</definedName>
    <definedName name="HL_COGS_OP">Operational_TO!$B$33</definedName>
    <definedName name="HL_Err_Chk">Checks_BO!$B$7</definedName>
    <definedName name="HL_Err_Chk_1" hidden="1">Operational_TO!$I$28</definedName>
    <definedName name="HL_Err_Chk_2" hidden="1">Operational_TO!$I$45</definedName>
    <definedName name="HL_Err_Chk_3" hidden="1">Operational_TO!$I$62</definedName>
    <definedName name="HL_Home">Contents!$B$1</definedName>
    <definedName name="HL_Opex_Ass">Operational_TA!$B$46</definedName>
    <definedName name="HL_Opex_OP">Operational_TO!$B$50</definedName>
    <definedName name="HL_Rev_Ass">Operational_TA!$B$16</definedName>
    <definedName name="HL_Rev_OP">Operational_TO!$B$16</definedName>
    <definedName name="HL_Sens_Chk">Checks_BO!$B$27</definedName>
    <definedName name="HL_Sheet_Main" hidden="1">Cover!$A$1</definedName>
    <definedName name="HL_Sheet_Main_10" hidden="1">TS_LU!$A$1</definedName>
    <definedName name="HL_Sheet_Main_11" hidden="1">Checks_SSC!$A$1</definedName>
    <definedName name="HL_Sheet_Main_12" hidden="1">Checks_BO!$A$1</definedName>
    <definedName name="HL_Sheet_Main_2" hidden="1">Contents!$A$1</definedName>
    <definedName name="HL_Sheet_Main_3" hidden="1">Assumptions_SC!$A$1</definedName>
    <definedName name="HL_Sheet_Main_4" hidden="1">TS_BA!$A$1</definedName>
    <definedName name="HL_Sheet_Main_5" hidden="1">Operational_TA!$A$1</definedName>
    <definedName name="HL_Sheet_Main_6" hidden="1">Outputs_SC!$A$1</definedName>
    <definedName name="HL_Sheet_Main_7" hidden="1">Operational_TO!$A$1</definedName>
    <definedName name="HL_Sheet_Main_8" hidden="1">Appendices_SC!$A$1</definedName>
    <definedName name="HL_Sheet_Main_9" hidden="1">Lookup_Tables_SSC!$A$1</definedName>
    <definedName name="HL_TOC_1" hidden="1">TS_LU!$B$7</definedName>
    <definedName name="HL_TOC_10" hidden="1">Operational_TO!$B$33</definedName>
    <definedName name="HL_TOC_11" hidden="1">Operational_TO!$B$50</definedName>
    <definedName name="HL_TOC_2" hidden="1">TS_BA!$B$7</definedName>
    <definedName name="HL_TOC_3" hidden="1">Checks_BO!$B$7</definedName>
    <definedName name="HL_TOC_4" hidden="1">Checks_BO!$B$27</definedName>
    <definedName name="HL_TOC_5" hidden="1">Checks_BO!$B$43</definedName>
    <definedName name="HL_TOC_6" hidden="1">Operational_TA!$B$16</definedName>
    <definedName name="HL_TOC_7" hidden="1">Operational_TA!$B$31</definedName>
    <definedName name="HL_TOC_8" hidden="1">Operational_TA!$B$46</definedName>
    <definedName name="HL_TOC_9" hidden="1">Operational_TO!$B$16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7">Appendices_SC!$B$1:$N$30</definedName>
    <definedName name="_xlnm.Print_Area" localSheetId="2">Assumptions_SC!$B$1:$N$30</definedName>
    <definedName name="_xlnm.Print_Area" localSheetId="11">Checks_BO!$B$1:$M$56</definedName>
    <definedName name="_xlnm.Print_Area" localSheetId="10">Checks_SSC!$B$1:$N$30</definedName>
    <definedName name="_xlnm.Print_Area" localSheetId="1">Contents!$B$1:$Q$26</definedName>
    <definedName name="_xlnm.Print_Area" localSheetId="0">Cover!$B$1:$N$30</definedName>
    <definedName name="_xlnm.Print_Area" localSheetId="8">Lookup_Tables_SSC!$B$1:$N$30</definedName>
    <definedName name="_xlnm.Print_Area" localSheetId="4">Operational_TA!$B$1:$O$60</definedName>
    <definedName name="_xlnm.Print_Area" localSheetId="6">Operational_TO!$B$1:$Q$66</definedName>
    <definedName name="_xlnm.Print_Area" localSheetId="5">Outputs_SC!$B$1:$N$30</definedName>
    <definedName name="_xlnm.Print_Area" localSheetId="3">TS_BA!$B$1:$N$66</definedName>
    <definedName name="_xlnm.Print_Area" localSheetId="9">TS_LU!$B$1:$G$105</definedName>
    <definedName name="_xlnm.Print_Titles" localSheetId="11">Checks_BO!$1:$6</definedName>
    <definedName name="_xlnm.Print_Titles" localSheetId="1">Contents!$1:$7</definedName>
    <definedName name="_xlnm.Print_Titles" localSheetId="4">Operational_TA!$1:$15</definedName>
    <definedName name="_xlnm.Print_Titles" localSheetId="6">Operational_TO!$1:$15</definedName>
    <definedName name="_xlnm.Print_Titles" localSheetId="3">TS_BA!$1:$6</definedName>
    <definedName name="_xlnm.Print_Titles" localSheetId="9">TS_LU!$1:$6</definedName>
    <definedName name="Qtr_Name">TS_LU!$D$87</definedName>
    <definedName name="Qtrly">TS_LU!$D$79</definedName>
    <definedName name="Qtrs_In_Yr">TS_LU!$D$95</definedName>
    <definedName name="RA_TS_Ass_Actual_Per_Title" hidden="1">TS_BA!$34:$34</definedName>
    <definedName name="RA_TS_Ass_Actual_Pers" hidden="1">TS_BA!$32:$32</definedName>
    <definedName name="RA_TS_Ass_Budget_Per_Title" hidden="1">TS_BA!$35:$35</definedName>
    <definedName name="RA_TS_Ass_Budget_Pers" hidden="1">TS_BA!$33:$33</definedName>
    <definedName name="RA_TS_Ass_Core_Fin_YE" hidden="1">TS_BA!$13:$13</definedName>
    <definedName name="RA_TS_Ass_Core_Main_Ass_Hdg" hidden="1">TS_BA!$9:$9</definedName>
    <definedName name="RA_TS_Ass_Core_Main_Ass_Hdg_Spacer" hidden="1">TS_BA!$8:$8</definedName>
    <definedName name="RA_TS_Ass_Core_Main_Ass_Spacer" hidden="1">TS_BA!$10:$10</definedName>
    <definedName name="RA_TS_Ass_Core_Main_Hdg" hidden="1">TS_BA!$7:$7</definedName>
    <definedName name="RA_TS_Ass_Core_Main_Hdg_Spacer1" hidden="1">TS_BA!$5:$5</definedName>
    <definedName name="RA_TS_Ass_Core_Main_Hdg_Spacer2" hidden="1">TS_BA!$6:$6</definedName>
    <definedName name="RA_TS_Ass_Data_Ass_Spacer" hidden="1">TS_BA!$45:$45</definedName>
    <definedName name="RA_TS_Ass_Data_End_Date" hidden="1">TS_BA!$46:$46</definedName>
    <definedName name="RA_TS_Ass_Data_Final_Stub" hidden="1">TS_BA!$49:$49</definedName>
    <definedName name="RA_TS_Ass_Data_Full_Pers" hidden="1">TS_BA!$48:$48</definedName>
    <definedName name="RA_TS_Ass_Data_Hdg" hidden="1">TS_BA!$44:$44</definedName>
    <definedName name="RA_TS_Ass_Data_Hdg_Spacer" hidden="1">TS_BA!$43:$43</definedName>
    <definedName name="RA_TS_Ass_Data_Pers_Ass" hidden="1">TS_BA!$41:$41</definedName>
    <definedName name="RA_TS_Ass_Data_Proj_Ass_Spacer" hidden="1">TS_BA!$39:$39</definedName>
    <definedName name="RA_TS_Ass_Data_Proj_Hdg" hidden="1">TS_BA!$38:$38</definedName>
    <definedName name="RA_TS_Ass_Data_Proj_Hdg_Spacer" hidden="1">TS_BA!$37:$37</definedName>
    <definedName name="RA_TS_Ass_Data_Term_Basis" hidden="1">TS_BA!$40:$40</definedName>
    <definedName name="RA_TS_Ass_Data_Total_Pers" hidden="1">TS_BA!$47:$47</definedName>
    <definedName name="RA_TS_Ass_Denom" hidden="1">TS_BA!$26:$26</definedName>
    <definedName name="RA_TS_Ass_Denom_Label" hidden="1">TS_BA!$27:$27</definedName>
    <definedName name="RA_TS_Ass_Fcast_Per_Title" hidden="1">TS_BA!$36:$36</definedName>
    <definedName name="RA_TS_Ass_Hist_Fcast_Ass_Spacer" hidden="1">TS_BA!$30:$30</definedName>
    <definedName name="RA_TS_Ass_Hist_Fcast_Hdg" hidden="1">TS_BA!$29:$29</definedName>
    <definedName name="RA_TS_Ass_Hist_Fcast_Hdg_Spacer" hidden="1">TS_BA!$28:$28</definedName>
    <definedName name="RA_TS_Ass_Mth_End" hidden="1">TS_BA!$18:$18</definedName>
    <definedName name="RA_TS_Ass_Mths_In_Per" hidden="1">TS_BA!$22:$22</definedName>
    <definedName name="RA_TS_Ass_Note_Budget_Per" hidden="1">TS_BA!$63:$63</definedName>
    <definedName name="RA_TS_Ass_Note_Data_Proj_Timing" hidden="1">TS_BA!$64:$64</definedName>
    <definedName name="RA_TS_Ass_Note_Denom" hidden="1">TS_BA!$62:$62</definedName>
    <definedName name="RA_TS_Ass_Note_Fin_YE" hidden="1">TS_BA!$61:$61</definedName>
    <definedName name="RA_TS_Ass_Note_Inactive_Cols_Treat" hidden="1">TS_BA!$65:$65</definedName>
    <definedName name="RA_TS_Ass_Notes_Hdg" hidden="1">TS_BA!$60:$60</definedName>
    <definedName name="RA_TS_Ass_Notes_Hdg_Spacer" hidden="1">TS_BA!$59:$59</definedName>
    <definedName name="RA_TS_Ass_Per_1_End_Date" hidden="1">TS_BA!$25:$25</definedName>
    <definedName name="RA_TS_Ass_Per_1_FY_End_Date" hidden="1">TS_BA!$20:$20</definedName>
    <definedName name="RA_TS_Ass_Per_1_FY_Start_Date" hidden="1">TS_BA!$19:$19</definedName>
    <definedName name="RA_TS_Ass_Per_1_Number" hidden="1">TS_BA!$23:$23</definedName>
    <definedName name="RA_TS_Ass_Per_1_Start_Date" hidden="1">TS_BA!$24:$24</definedName>
    <definedName name="RA_TS_Ass_Per_Type_Name" hidden="1">TS_BA!$16:$16</definedName>
    <definedName name="RA_TS_Ass_Per_Type_Prefix" hidden="1">TS_BA!$17:$17</definedName>
    <definedName name="RA_TS_Ass_Periodicity" hidden="1">TS_BA!$12:$12</definedName>
    <definedName name="RA_TS_Ass_Pers_In_Yr" hidden="1">TS_BA!$21:$21</definedName>
    <definedName name="RA_TS_Ass_Proj_Ass_Spacer" hidden="1">TS_BA!$52:$52</definedName>
    <definedName name="RA_TS_Ass_Proj_Hdg" hidden="1">TS_BA!$51:$51</definedName>
    <definedName name="RA_TS_Ass_Proj_Hdg_Spacer" hidden="1">TS_BA!$50:$50</definedName>
    <definedName name="RA_TS_Ass_Proj_Per_1_End_Date" hidden="1">TS_BA!$58:$58</definedName>
    <definedName name="RA_TS_Ass_Proj_Per_1_FY_End_Date" hidden="1">TS_BA!$55:$55</definedName>
    <definedName name="RA_TS_Ass_Proj_Per_1_FY_Start_Date" hidden="1">TS_BA!$54:$54</definedName>
    <definedName name="RA_TS_Ass_Proj_Per_1_Number" hidden="1">TS_BA!$56:$56</definedName>
    <definedName name="RA_TS_Ass_Proj_Per_1_Start_Date" hidden="1">TS_BA!$57:$57</definedName>
    <definedName name="RA_TS_Ass_Proj_Start_Date" hidden="1">TS_BA!$53:$53</definedName>
    <definedName name="RA_TS_Ass_Proj_Start_Date_Ass" hidden="1">TS_BA!$42:$42</definedName>
    <definedName name="RA_TS_Ass_Show_Hist_Fcast_Pers" hidden="1">TS_BA!$31:$31</definedName>
    <definedName name="RA_TS_Ass_Start_Date" hidden="1">TS_BA!$14:$14</definedName>
    <definedName name="RA_TS_Ass_Std_Pers" hidden="1">TS_BA!$15:$15</definedName>
    <definedName name="RA_TS_Ass_Title" hidden="1">TS_BA!$11:$11</definedName>
    <definedName name="Semi_Annual">TS_LU!$D$78</definedName>
    <definedName name="Sens_Chks_Msg">Checks_BO!$I$34</definedName>
    <definedName name="Sens_Chks_Ttl_Areas">Checks_BO!$M$40</definedName>
    <definedName name="TBXBST" localSheetId="7" hidden="1">"|B|SC|B|"</definedName>
    <definedName name="TBXBST" localSheetId="2" hidden="1">"|B|SC|B|"</definedName>
    <definedName name="TBXBST" localSheetId="11" hidden="1">"|B|BO|B|"</definedName>
    <definedName name="TBXBST" localSheetId="10" hidden="1">"|B|SSC|B|"</definedName>
    <definedName name="TBXBST" localSheetId="1" hidden="1">"|B|Contents|B|"</definedName>
    <definedName name="TBXBST" localSheetId="0" hidden="1">"|B|Cover|B|"</definedName>
    <definedName name="TBXBST" localSheetId="8" hidden="1">"|B|SSC|B|"</definedName>
    <definedName name="TBXBST" localSheetId="4" hidden="1">"|B|TA|B||T|All|T||N|1|N||FTSCN|10|FTSCN||TSP|8|TSP|"</definedName>
    <definedName name="TBXBST" localSheetId="6" hidden="1">"|B|TO|B||T|All|T||N|1|N||FTSCN|10|FTSCN||TSP|8|TSP|"</definedName>
    <definedName name="TBXBST" localSheetId="5" hidden="1">"|B|SC|B|"</definedName>
    <definedName name="TBXBST" localSheetId="3" hidden="1">"|B|BA|B|"</definedName>
    <definedName name="TBXBST" localSheetId="9" hidden="1">"|B|LU|B|"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10" hidden="1">Operational_TO!$B$33</definedName>
    <definedName name="TOC_Hdg_11" hidden="1">Operational_TO!$B$50</definedName>
    <definedName name="TOC_Hdg_2" hidden="1">TS_BA!$B$7</definedName>
    <definedName name="TOC_Hdg_3" hidden="1">Checks_BO!$B$7</definedName>
    <definedName name="TOC_Hdg_4" hidden="1">Checks_BO!$B$27</definedName>
    <definedName name="TOC_Hdg_5" hidden="1">Checks_BO!$B$43</definedName>
    <definedName name="TOC_Hdg_6" hidden="1">Operational_TA!$B$16</definedName>
    <definedName name="TOC_Hdg_7" hidden="1">Operational_TA!$B$31</definedName>
    <definedName name="TOC_Hdg_8" hidden="1">Operational_TA!$B$46</definedName>
    <definedName name="TOC_Hdg_9" hidden="1">Operational_TO!$B$16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I26" i="5"/>
  <c r="I25"/>
  <c r="I24"/>
  <c r="H23"/>
  <c r="F22"/>
  <c r="H21"/>
  <c r="F20"/>
  <c r="D19"/>
  <c r="I18"/>
  <c r="I17"/>
  <c r="I16"/>
  <c r="H15"/>
  <c r="D14"/>
  <c r="I13"/>
  <c r="I12"/>
  <c r="I11"/>
  <c r="H10"/>
  <c r="H9"/>
  <c r="D8"/>
  <c r="C58" i="8"/>
  <c r="C64" i="10" l="1"/>
  <c r="C47"/>
  <c r="C30"/>
  <c r="C43" i="8"/>
  <c r="C28"/>
  <c r="C52" i="10"/>
  <c r="D60"/>
  <c r="C35"/>
  <c r="D43"/>
  <c r="D26"/>
  <c r="C18"/>
  <c r="C48" i="8"/>
  <c r="C33"/>
  <c r="C18"/>
  <c r="I59" i="10"/>
  <c r="N59" s="1"/>
  <c r="D59"/>
  <c r="I58"/>
  <c r="M58" s="1"/>
  <c r="D58"/>
  <c r="I57"/>
  <c r="N57" s="1"/>
  <c r="D57"/>
  <c r="I56"/>
  <c r="M56" s="1"/>
  <c r="D56"/>
  <c r="I55"/>
  <c r="N55" s="1"/>
  <c r="D55"/>
  <c r="I54"/>
  <c r="D54"/>
  <c r="I42"/>
  <c r="M42" s="1"/>
  <c r="D42"/>
  <c r="I41"/>
  <c r="N41" s="1"/>
  <c r="D41"/>
  <c r="I40"/>
  <c r="M40" s="1"/>
  <c r="D40"/>
  <c r="I39"/>
  <c r="N39" s="1"/>
  <c r="D39"/>
  <c r="I38"/>
  <c r="M38" s="1"/>
  <c r="D38"/>
  <c r="I37"/>
  <c r="D37"/>
  <c r="I25"/>
  <c r="M25" s="1"/>
  <c r="I24"/>
  <c r="N24" s="1"/>
  <c r="I23"/>
  <c r="M23" s="1"/>
  <c r="I22"/>
  <c r="N22" s="1"/>
  <c r="I21"/>
  <c r="M21" s="1"/>
  <c r="I20"/>
  <c r="D25"/>
  <c r="D24"/>
  <c r="D23"/>
  <c r="D22"/>
  <c r="D21"/>
  <c r="D20"/>
  <c r="D22" i="15" l="1"/>
  <c r="D21"/>
  <c r="D20"/>
  <c r="J40" i="10"/>
  <c r="N40"/>
  <c r="L38"/>
  <c r="L42"/>
  <c r="J38"/>
  <c r="N38"/>
  <c r="L40"/>
  <c r="J42"/>
  <c r="N42"/>
  <c r="K55"/>
  <c r="M55"/>
  <c r="J56"/>
  <c r="L56"/>
  <c r="N56"/>
  <c r="K57"/>
  <c r="M57"/>
  <c r="J58"/>
  <c r="L58"/>
  <c r="N58"/>
  <c r="K59"/>
  <c r="M59"/>
  <c r="J55"/>
  <c r="L55"/>
  <c r="K56"/>
  <c r="J57"/>
  <c r="L57"/>
  <c r="K58"/>
  <c r="J59"/>
  <c r="L59"/>
  <c r="K39"/>
  <c r="M39"/>
  <c r="K41"/>
  <c r="M41"/>
  <c r="K38"/>
  <c r="J39"/>
  <c r="L39"/>
  <c r="K40"/>
  <c r="J41"/>
  <c r="L41"/>
  <c r="K42"/>
  <c r="J21"/>
  <c r="L21"/>
  <c r="N21"/>
  <c r="K22"/>
  <c r="M22"/>
  <c r="J23"/>
  <c r="L23"/>
  <c r="N23"/>
  <c r="K24"/>
  <c r="M24"/>
  <c r="J25"/>
  <c r="L25"/>
  <c r="N25"/>
  <c r="K21"/>
  <c r="J22"/>
  <c r="L22"/>
  <c r="K23"/>
  <c r="J24"/>
  <c r="L24"/>
  <c r="K25"/>
  <c r="N12"/>
  <c r="M12"/>
  <c r="L12"/>
  <c r="K12"/>
  <c r="J12"/>
  <c r="J8" s="1"/>
  <c r="N12" i="8"/>
  <c r="M12"/>
  <c r="L12"/>
  <c r="K12"/>
  <c r="J12"/>
  <c r="J8" s="1"/>
  <c r="D49" i="15"/>
  <c r="M56"/>
  <c r="I49" s="1"/>
  <c r="D33"/>
  <c r="M40"/>
  <c r="I33" s="1"/>
  <c r="D13"/>
  <c r="J27" i="7"/>
  <c r="J18"/>
  <c r="J12"/>
  <c r="J21" s="1"/>
  <c r="D13" i="13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N43" i="10" l="1"/>
  <c r="L43"/>
  <c r="M43"/>
  <c r="J43"/>
  <c r="N60"/>
  <c r="L60"/>
  <c r="K60"/>
  <c r="J60"/>
  <c r="M60"/>
  <c r="K43"/>
  <c r="M26"/>
  <c r="L26"/>
  <c r="K26"/>
  <c r="K28" s="1"/>
  <c r="N26"/>
  <c r="J26"/>
  <c r="N11"/>
  <c r="L11"/>
  <c r="N6"/>
  <c r="L6"/>
  <c r="J11"/>
  <c r="N11" i="8"/>
  <c r="L11"/>
  <c r="N6"/>
  <c r="L6"/>
  <c r="J11"/>
  <c r="M11" i="10"/>
  <c r="K11"/>
  <c r="M6"/>
  <c r="K6"/>
  <c r="J6"/>
  <c r="B6"/>
  <c r="M11" i="8"/>
  <c r="K11"/>
  <c r="M6"/>
  <c r="K6"/>
  <c r="J6"/>
  <c r="B6"/>
  <c r="J22" i="7"/>
  <c r="J16"/>
  <c r="J20"/>
  <c r="I34" i="15"/>
  <c r="I50"/>
  <c r="J17" i="7"/>
  <c r="M56" i="8" l="1"/>
  <c r="M62" i="10"/>
  <c r="K56" i="8"/>
  <c r="K62" i="10"/>
  <c r="N56" i="8"/>
  <c r="N62" i="10"/>
  <c r="L56" i="8"/>
  <c r="L62" i="10"/>
  <c r="J56" i="8"/>
  <c r="J62" i="10"/>
  <c r="K41" i="8"/>
  <c r="K45" i="10"/>
  <c r="L41" i="8"/>
  <c r="L45" i="10"/>
  <c r="M41" i="8"/>
  <c r="M45" i="10"/>
  <c r="N41" i="8"/>
  <c r="N45" i="10"/>
  <c r="J41" i="8"/>
  <c r="J45" i="10"/>
  <c r="J26" i="8"/>
  <c r="J28" i="10"/>
  <c r="K26" i="8"/>
  <c r="M26"/>
  <c r="M28" i="10"/>
  <c r="N26" i="8"/>
  <c r="N28" i="10"/>
  <c r="L26" i="8"/>
  <c r="L28" i="10"/>
  <c r="J19" i="7"/>
  <c r="J23" s="1"/>
  <c r="M10" i="8" s="1"/>
  <c r="I62" i="10" l="1"/>
  <c r="K22" i="15" s="1"/>
  <c r="M22" s="1"/>
  <c r="I45" i="10"/>
  <c r="K21" i="15" s="1"/>
  <c r="M21" s="1"/>
  <c r="I28" i="10"/>
  <c r="J10" i="8"/>
  <c r="J13" s="1"/>
  <c r="M9" i="10"/>
  <c r="N8" s="1"/>
  <c r="L9" i="8"/>
  <c r="M8" s="1"/>
  <c r="N9" i="10"/>
  <c r="J24" i="7"/>
  <c r="K9" i="8"/>
  <c r="L8" s="1"/>
  <c r="K9" i="10"/>
  <c r="L8" s="1"/>
  <c r="J53" i="7"/>
  <c r="N9" i="8"/>
  <c r="M9"/>
  <c r="N8" s="1"/>
  <c r="J25" i="7"/>
  <c r="L9" i="10"/>
  <c r="M8" s="1"/>
  <c r="N10" i="8"/>
  <c r="N10" i="10"/>
  <c r="M13" i="8"/>
  <c r="M7"/>
  <c r="K10" i="10"/>
  <c r="K10" i="8"/>
  <c r="J10" i="10"/>
  <c r="M10"/>
  <c r="L10" i="8"/>
  <c r="L10" i="10"/>
  <c r="J7" i="8" l="1"/>
  <c r="K20" i="15"/>
  <c r="M20" s="1"/>
  <c r="M24" s="1"/>
  <c r="I14" s="1"/>
  <c r="C10" i="4" s="1"/>
  <c r="L13" i="8"/>
  <c r="L7"/>
  <c r="J13" i="10"/>
  <c r="J7"/>
  <c r="K13"/>
  <c r="K7"/>
  <c r="N13"/>
  <c r="N7"/>
  <c r="J46" i="7"/>
  <c r="J55"/>
  <c r="J54" s="1"/>
  <c r="J56" s="1"/>
  <c r="L13" i="10"/>
  <c r="L7"/>
  <c r="M13"/>
  <c r="M7"/>
  <c r="K13" i="8"/>
  <c r="K7"/>
  <c r="N13"/>
  <c r="N7"/>
  <c r="J9" i="10"/>
  <c r="K8" s="1"/>
  <c r="J9" i="8"/>
  <c r="K8" s="1"/>
  <c r="B7" i="10"/>
  <c r="B7" i="8"/>
  <c r="I13" i="15" l="1"/>
  <c r="C11" i="12"/>
  <c r="B2" i="8"/>
  <c r="C11" i="9"/>
  <c r="C11" i="14"/>
  <c r="B2" i="10"/>
  <c r="B2" i="15"/>
  <c r="C11" i="11"/>
  <c r="B2" i="7"/>
  <c r="C11" i="6"/>
  <c r="B2" i="13"/>
  <c r="B2" i="5"/>
  <c r="J58" i="7"/>
  <c r="J57"/>
  <c r="J47"/>
  <c r="J48" s="1"/>
  <c r="J49" l="1"/>
</calcChain>
</file>

<file path=xl/comments1.xml><?xml version="1.0" encoding="utf-8"?>
<comments xmlns="http://schemas.openxmlformats.org/spreadsheetml/2006/main">
  <authors>
    <author>Michael Hutchens</author>
  </authors>
  <commentList>
    <comment ref="E46" authorId="0">
      <text>
        <r>
          <rPr>
            <b/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comments2.xml><?xml version="1.0" encoding="utf-8"?>
<comments xmlns="http://schemas.openxmlformats.org/spreadsheetml/2006/main">
  <authors>
    <author>Michael Hutchens</author>
  </authors>
  <commentList>
    <comment ref="I28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62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sharedStrings.xml><?xml version="1.0" encoding="utf-8"?>
<sst xmlns="http://schemas.openxmlformats.org/spreadsheetml/2006/main" count="317" uniqueCount="193">
  <si>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</si>
  <si>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</si>
  <si>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</si>
  <si>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</si>
  <si>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</si>
  <si>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</si>
  <si>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</si>
  <si>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</si>
  <si>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</si>
  <si>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</si>
  <si>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</si>
  <si>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</si>
  <si>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</si>
  <si>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Time Series Assumptions</t>
  </si>
  <si>
    <t>Outputs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</si>
  <si>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</si>
  <si>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</si>
  <si>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</si>
  <si>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</si>
  <si>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</si>
  <si>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</si>
  <si>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</si>
  <si>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</si>
  <si>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Checks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</si>
  <si>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</si>
  <si>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</si>
  <si>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</si>
  <si>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</si>
  <si>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</si>
  <si>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</si>
  <si>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</si>
  <si>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</si>
  <si>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</si>
  <si>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</si>
  <si>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</si>
  <si>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</si>
  <si>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</si>
  <si>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</si>
  <si>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</si>
  <si>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</si>
  <si>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</si>
  <si>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</si>
  <si>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</si>
  <si>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</si>
  <si>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</si>
  <si>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</si>
  <si>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</si>
  <si>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</si>
  <si>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</si>
  <si>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</si>
  <si>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</si>
  <si>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</si>
  <si>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</si>
  <si>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</si>
  <si>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</si>
  <si>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</si>
  <si>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</si>
  <si>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</si>
  <si>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</si>
  <si>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</si>
  <si>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</si>
  <si>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</si>
  <si>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</si>
  <si>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</si>
  <si>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</si>
  <si>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</si>
  <si>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</si>
  <si>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</si>
  <si>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</si>
  <si>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</si>
  <si>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</si>
  <si>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</si>
  <si>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</si>
  <si>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</si>
  <si>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</si>
  <si>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</si>
  <si>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</si>
  <si>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</si>
  <si>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</si>
  <si>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</si>
  <si>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</si>
  <si>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</si>
  <si>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</si>
  <si>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</si>
  <si>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</si>
  <si>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</si>
  <si>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</si>
  <si>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</si>
  <si>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</si>
  <si>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</si>
  <si>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</si>
  <si>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</si>
  <si>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</si>
  <si>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</si>
  <si>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</si>
  <si>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</si>
  <si>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</si>
  <si>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</si>
  <si>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First Period End Date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</si>
  <si>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</si>
  <si>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</si>
  <si>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</si>
  <si>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</si>
  <si>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</si>
  <si>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</si>
  <si>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</si>
  <si>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</si>
  <si>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</si>
  <si>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</si>
  <si>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</si>
  <si>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</si>
  <si>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</si>
  <si>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</si>
  <si>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</si>
  <si>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</si>
  <si>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</si>
  <si>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</si>
  <si>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Notes:</t>
  </si>
  <si>
    <t>-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</si>
  <si>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</si>
  <si>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</si>
  <si>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</si>
  <si>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</si>
  <si>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Use the bpmToolbox "Update Time Series Columns" tool to hide inactive data and projections time series periods.</t>
  </si>
  <si>
    <t>Primary</t>
  </si>
  <si>
    <t>(A)</t>
  </si>
  <si>
    <t>(B)</t>
  </si>
  <si>
    <t>(F)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</si>
  <si>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</si>
  <si>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</si>
  <si>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</si>
  <si>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</si>
  <si>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</si>
  <si>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</si>
  <si>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</si>
  <si>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</si>
  <si>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</si>
  <si>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</si>
  <si>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</si>
  <si>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</si>
  <si>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</si>
  <si>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</si>
  <si>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</si>
  <si>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</si>
  <si>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</si>
  <si>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</si>
  <si>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</si>
  <si>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</si>
  <si>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</si>
  <si>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Section 1.</t>
  </si>
  <si>
    <t>a.</t>
  </si>
  <si>
    <t>b.</t>
  </si>
  <si>
    <t>Section 2.</t>
  </si>
  <si>
    <t>Section 3.</t>
  </si>
  <si>
    <t>Sub-Section 3.1.</t>
  </si>
  <si>
    <t>3.1.</t>
  </si>
  <si>
    <t>Sub-Section 3.2.</t>
  </si>
  <si>
    <t>3.2.</t>
  </si>
  <si>
    <t>x</t>
  </si>
  <si>
    <t>h</t>
  </si>
  <si>
    <t>O</t>
  </si>
  <si>
    <t>Best Practice Modelling</t>
  </si>
  <si>
    <t>Primary Developer:  BPM</t>
  </si>
  <si>
    <t>Practice exercise to demonstrate the use of the bpmToolbox hyperlink tools to create best practice workbook navigation.</t>
  </si>
  <si>
    <t>Operational Assumptions</t>
  </si>
  <si>
    <t>Operational Outputs</t>
  </si>
  <si>
    <t>Revenue Category 1</t>
  </si>
  <si>
    <t>Revenue Category 2</t>
  </si>
  <si>
    <t>Revenue Category 3</t>
  </si>
  <si>
    <t>Revenue Category 4</t>
  </si>
  <si>
    <t>Revenue Category 5</t>
  </si>
  <si>
    <t>Category</t>
  </si>
  <si>
    <t>COGS Category 1 Name</t>
  </si>
  <si>
    <t>COGS Category 2 Name</t>
  </si>
  <si>
    <t>COGS Category 3 Name</t>
  </si>
  <si>
    <t>COGS Category 4 Name</t>
  </si>
  <si>
    <t>COGS Category 5 Name</t>
  </si>
  <si>
    <t>Error Check</t>
  </si>
  <si>
    <t>Yes</t>
  </si>
  <si>
    <t>Revenue - Assumptions</t>
  </si>
  <si>
    <t>Cost of Goods Sold - Assumptions</t>
  </si>
  <si>
    <t>Operating Expenditure - Assumptions</t>
  </si>
  <si>
    <t>Total Revenue</t>
  </si>
  <si>
    <t>Total Cost of Goods Sold</t>
  </si>
  <si>
    <t>Total Operating Expenditure</t>
  </si>
  <si>
    <t>Opex. Category 1 Name</t>
  </si>
  <si>
    <t>Opex. Category 2 Name</t>
  </si>
  <si>
    <t>Opex. Category 3 Name</t>
  </si>
  <si>
    <t>Opex. Category 4 Name</t>
  </si>
  <si>
    <t>Opex. Category 5 Name</t>
  </si>
  <si>
    <t>Revenue - Outputs</t>
  </si>
  <si>
    <t>Cost of Goods Sold - Outputs</t>
  </si>
  <si>
    <t>Operating Expenditure - Outputs</t>
  </si>
</sst>
</file>

<file path=xl/styles.xml><?xml version="1.0" encoding="utf-8"?>
<styleSheet xmlns="http://schemas.openxmlformats.org/spreadsheetml/2006/main">
  <numFmts count="10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  <numFmt numFmtId="173" formatCode="_(#,##0_);\(#,##0\);_-&quot;-&quot;_-"/>
  </numFmts>
  <fonts count="47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u/>
      <sz val="8"/>
      <color theme="10"/>
      <name val="Tahoma"/>
      <family val="2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b/>
      <sz val="9"/>
      <color indexed="81"/>
      <name val="Tahoma"/>
      <family val="2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b/>
      <sz val="9"/>
      <color indexed="59"/>
      <name val="Tahoma"/>
      <family val="2"/>
      <scheme val="major"/>
    </font>
    <font>
      <sz val="9"/>
      <color indexed="81"/>
      <name val="Tahoma"/>
      <family val="2"/>
    </font>
    <font>
      <b/>
      <i/>
      <sz val="8"/>
      <name val="Tahoma"/>
      <family val="2"/>
      <scheme val="major"/>
    </font>
    <font>
      <i/>
      <sz val="8"/>
      <name val="Tahom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1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8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  <protection locked="0"/>
    </xf>
    <xf numFmtId="0" fontId="15" fillId="0" borderId="2">
      <alignment vertical="center"/>
      <protection locked="0"/>
    </xf>
    <xf numFmtId="164" fontId="15" fillId="0" borderId="2">
      <alignment vertical="center"/>
      <protection locked="0"/>
    </xf>
    <xf numFmtId="165" fontId="15" fillId="0" borderId="2">
      <alignment vertical="center"/>
      <protection locked="0"/>
    </xf>
    <xf numFmtId="166" fontId="15" fillId="0" borderId="2">
      <alignment vertical="center"/>
      <protection locked="0"/>
    </xf>
    <xf numFmtId="167" fontId="15" fillId="0" borderId="2">
      <alignment vertical="center"/>
      <protection locked="0"/>
    </xf>
    <xf numFmtId="168" fontId="15" fillId="0" borderId="2">
      <alignment vertical="center"/>
      <protection locked="0"/>
    </xf>
    <xf numFmtId="169" fontId="15" fillId="0" borderId="2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5" fillId="0" borderId="0" applyFill="0" applyBorder="0">
      <alignment vertical="center"/>
    </xf>
    <xf numFmtId="165" fontId="15" fillId="0" borderId="0" applyFill="0" applyBorder="0">
      <alignment vertical="center"/>
    </xf>
    <xf numFmtId="166" fontId="15" fillId="0" borderId="0" applyFill="0" applyBorder="0">
      <alignment vertical="center"/>
    </xf>
    <xf numFmtId="167" fontId="15" fillId="0" borderId="0" applyFill="0" applyBorder="0">
      <alignment vertical="center"/>
    </xf>
    <xf numFmtId="168" fontId="15" fillId="0" borderId="0" applyFill="0" applyBorder="0">
      <alignment vertical="center"/>
    </xf>
    <xf numFmtId="169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4" applyFill="0">
      <alignment horizontal="center" vertical="center"/>
    </xf>
    <xf numFmtId="170" fontId="15" fillId="0" borderId="4" applyFill="0">
      <alignment horizontal="center" vertical="center"/>
    </xf>
    <xf numFmtId="0" fontId="15" fillId="0" borderId="4" applyFill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1" fillId="0" borderId="0" applyFill="0" applyBorder="0">
      <alignment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5" fillId="0" borderId="0" applyFill="0" applyBorder="0">
      <alignment vertical="center"/>
    </xf>
    <xf numFmtId="0" fontId="3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1" fillId="0" borderId="0" applyFill="0" applyBorder="0">
      <alignment vertical="center"/>
      <protection locked="0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  <xf numFmtId="168" fontId="1" fillId="0" borderId="0" applyFill="0" applyBorder="0">
      <alignment vertical="center"/>
    </xf>
    <xf numFmtId="169" fontId="1" fillId="0" borderId="0" applyFill="0" applyBorder="0">
      <alignment vertical="center"/>
    </xf>
    <xf numFmtId="164" fontId="1" fillId="0" borderId="0" applyFill="0" applyBorder="0">
      <alignment vertical="center"/>
    </xf>
    <xf numFmtId="165" fontId="1" fillId="0" borderId="0" applyFill="0" applyBorder="0">
      <alignment vertical="center"/>
    </xf>
    <xf numFmtId="0" fontId="2" fillId="0" borderId="0" applyFill="0" applyBorder="0">
      <alignment vertical="center"/>
    </xf>
    <xf numFmtId="0" fontId="17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0" fillId="0" borderId="0" applyFill="0" applyBorder="0">
      <alignment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4" fillId="0" borderId="0" applyFill="0" applyBorder="0">
      <alignment vertical="center"/>
    </xf>
    <xf numFmtId="0" fontId="1" fillId="0" borderId="0" applyFill="0" applyBorder="0">
      <alignment vertical="center"/>
    </xf>
    <xf numFmtId="0" fontId="29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>
      <alignment vertical="center"/>
    </xf>
    <xf numFmtId="0" fontId="26" fillId="0" borderId="0" xfId="1" applyFont="1">
      <alignment vertical="center"/>
    </xf>
    <xf numFmtId="0" fontId="27" fillId="0" borderId="0" xfId="6" applyFont="1" applyAlignment="1">
      <alignment horizontal="left" vertical="center"/>
    </xf>
    <xf numFmtId="0" fontId="28" fillId="0" borderId="0" xfId="7" applyFont="1" applyAlignment="1">
      <alignment horizontal="left" vertical="center"/>
    </xf>
    <xf numFmtId="0" fontId="29" fillId="0" borderId="0" xfId="57" applyAlignment="1" applyProtection="1">
      <alignment vertical="center"/>
    </xf>
    <xf numFmtId="0" fontId="18" fillId="0" borderId="0" xfId="27">
      <alignment vertical="center"/>
    </xf>
    <xf numFmtId="0" fontId="8" fillId="0" borderId="0" xfId="3" applyFont="1">
      <alignment vertical="center"/>
    </xf>
    <xf numFmtId="0" fontId="19" fillId="0" borderId="0" xfId="28">
      <alignment horizontal="center" vertical="center"/>
    </xf>
    <xf numFmtId="0" fontId="30" fillId="0" borderId="0" xfId="4" applyFont="1" applyAlignment="1">
      <alignment horizontal="left" vertical="center"/>
    </xf>
    <xf numFmtId="0" fontId="19" fillId="0" borderId="0" xfId="28" applyAlignment="1">
      <alignment horizontal="right" vertical="center"/>
    </xf>
    <xf numFmtId="0" fontId="19" fillId="0" borderId="0" xfId="28" applyAlignment="1">
      <alignment horizontal="left" vertical="center"/>
    </xf>
    <xf numFmtId="0" fontId="31" fillId="0" borderId="0" xfId="2" applyFont="1">
      <alignment vertical="center"/>
    </xf>
    <xf numFmtId="0" fontId="0" fillId="2" borderId="0" xfId="0" applyFill="1">
      <alignment vertical="center"/>
    </xf>
    <xf numFmtId="0" fontId="8" fillId="2" borderId="0" xfId="3" applyFont="1" applyFill="1">
      <alignment vertical="center"/>
    </xf>
    <xf numFmtId="0" fontId="26" fillId="2" borderId="0" xfId="1" applyFont="1" applyFill="1">
      <alignment vertical="center"/>
    </xf>
    <xf numFmtId="0" fontId="29" fillId="2" borderId="0" xfId="57" applyFill="1" applyAlignment="1" applyProtection="1">
      <alignment vertical="center"/>
    </xf>
    <xf numFmtId="0" fontId="19" fillId="2" borderId="0" xfId="28" applyFill="1">
      <alignment horizontal="center" vertical="center"/>
    </xf>
    <xf numFmtId="0" fontId="19" fillId="2" borderId="0" xfId="28" applyFill="1" applyAlignment="1">
      <alignment horizontal="right" vertical="center"/>
    </xf>
    <xf numFmtId="0" fontId="19" fillId="2" borderId="0" xfId="28" applyFill="1" applyAlignment="1">
      <alignment horizontal="left" vertical="center"/>
    </xf>
    <xf numFmtId="0" fontId="32" fillId="0" borderId="0" xfId="5" applyFont="1" applyAlignment="1">
      <alignment horizontal="left" vertical="center"/>
    </xf>
    <xf numFmtId="0" fontId="33" fillId="0" borderId="4" xfId="24" applyFont="1" applyAlignment="1">
      <alignment horizontal="center" vertical="center"/>
    </xf>
    <xf numFmtId="0" fontId="34" fillId="0" borderId="4" xfId="26" applyFont="1" applyAlignment="1">
      <alignment horizontal="center" vertical="center"/>
    </xf>
    <xf numFmtId="171" fontId="34" fillId="0" borderId="4" xfId="25" applyNumberFormat="1" applyFont="1" applyAlignment="1">
      <alignment horizontal="center" vertical="center"/>
    </xf>
    <xf numFmtId="171" fontId="15" fillId="0" borderId="4" xfId="25" applyNumberFormat="1" applyFont="1" applyAlignment="1">
      <alignment horizontal="center" vertical="center"/>
    </xf>
    <xf numFmtId="0" fontId="30" fillId="2" borderId="0" xfId="4" applyFont="1" applyFill="1" applyAlignment="1">
      <alignment horizontal="left" vertical="center"/>
    </xf>
    <xf numFmtId="0" fontId="32" fillId="2" borderId="0" xfId="5" applyFont="1" applyFill="1" applyAlignment="1">
      <alignment horizontal="left" vertical="center"/>
    </xf>
    <xf numFmtId="0" fontId="28" fillId="2" borderId="0" xfId="7" applyFont="1" applyFill="1" applyAlignment="1">
      <alignment horizontal="left" vertical="center"/>
    </xf>
    <xf numFmtId="0" fontId="27" fillId="2" borderId="0" xfId="6" applyFont="1" applyFill="1" applyAlignment="1">
      <alignment horizontal="left" vertical="center"/>
    </xf>
    <xf numFmtId="0" fontId="28" fillId="2" borderId="0" xfId="7" quotePrefix="1" applyFont="1" applyFill="1" applyAlignment="1">
      <alignment horizontal="right" vertical="center"/>
    </xf>
    <xf numFmtId="0" fontId="28" fillId="2" borderId="0" xfId="7" quotePrefix="1" applyFont="1" applyFill="1" applyAlignment="1">
      <alignment horizontal="left" vertical="center"/>
    </xf>
    <xf numFmtId="0" fontId="36" fillId="2" borderId="0" xfId="16" applyFont="1" applyFill="1" applyAlignment="1">
      <alignment horizontal="center" vertical="center"/>
      <protection locked="0"/>
    </xf>
    <xf numFmtId="0" fontId="34" fillId="0" borderId="0" xfId="16" applyFont="1" applyAlignment="1">
      <alignment horizontal="center" vertical="center"/>
      <protection locked="0"/>
    </xf>
    <xf numFmtId="0" fontId="39" fillId="0" borderId="0" xfId="16" applyFont="1" applyAlignment="1">
      <alignment horizontal="center" vertical="center"/>
      <protection locked="0"/>
    </xf>
    <xf numFmtId="0" fontId="27" fillId="0" borderId="8" xfId="6" applyFont="1" applyBorder="1" applyAlignment="1">
      <alignment horizontal="left" vertical="center"/>
    </xf>
    <xf numFmtId="0" fontId="0" fillId="0" borderId="8" xfId="0" applyBorder="1">
      <alignment vertical="center"/>
    </xf>
    <xf numFmtId="0" fontId="27" fillId="0" borderId="8" xfId="6" applyFont="1" applyBorder="1" applyAlignment="1">
      <alignment horizontal="center" vertical="center"/>
    </xf>
    <xf numFmtId="171" fontId="38" fillId="0" borderId="0" xfId="19" applyNumberFormat="1" applyFont="1" applyAlignment="1">
      <alignment horizontal="center" vertical="center"/>
    </xf>
    <xf numFmtId="171" fontId="40" fillId="0" borderId="4" xfId="19" applyNumberFormat="1" applyFont="1" applyBorder="1" applyAlignment="1">
      <alignment horizontal="center" vertical="center"/>
    </xf>
    <xf numFmtId="0" fontId="13" fillId="0" borderId="0" xfId="6" applyFont="1" applyAlignment="1">
      <alignment horizontal="left" vertical="center"/>
    </xf>
    <xf numFmtId="171" fontId="15" fillId="0" borderId="0" xfId="19" applyNumberFormat="1" applyFont="1" applyAlignment="1">
      <alignment horizontal="center" vertical="center"/>
    </xf>
    <xf numFmtId="171" fontId="16" fillId="0" borderId="3" xfId="19" applyNumberFormat="1" applyFont="1" applyBorder="1" applyAlignment="1">
      <alignment horizontal="center" vertical="center"/>
    </xf>
    <xf numFmtId="171" fontId="27" fillId="0" borderId="0" xfId="6" applyNumberFormat="1" applyFont="1" applyAlignment="1">
      <alignment horizontal="left" vertical="center"/>
    </xf>
    <xf numFmtId="171" fontId="41" fillId="0" borderId="9" xfId="7" applyNumberFormat="1" applyFont="1" applyBorder="1" applyAlignment="1">
      <alignment horizontal="left" vertical="center"/>
    </xf>
    <xf numFmtId="0" fontId="42" fillId="0" borderId="0" xfId="3" applyFont="1">
      <alignment vertical="center"/>
    </xf>
    <xf numFmtId="0" fontId="40" fillId="2" borderId="0" xfId="23" applyFont="1" applyFill="1" applyAlignment="1">
      <alignment horizontal="left" vertical="center"/>
    </xf>
    <xf numFmtId="0" fontId="40" fillId="2" borderId="0" xfId="23" applyFont="1" applyFill="1" applyAlignment="1">
      <alignment horizontal="right" vertical="center"/>
    </xf>
    <xf numFmtId="165" fontId="15" fillId="2" borderId="0" xfId="18" applyFont="1" applyFill="1" applyAlignment="1">
      <alignment horizontal="right" vertical="center"/>
    </xf>
    <xf numFmtId="164" fontId="38" fillId="2" borderId="0" xfId="17" applyFont="1" applyFill="1" applyAlignment="1">
      <alignment horizontal="right" vertical="center"/>
    </xf>
    <xf numFmtId="0" fontId="37" fillId="2" borderId="0" xfId="7" applyFont="1" applyFill="1" applyAlignment="1">
      <alignment horizontal="right" vertical="center"/>
    </xf>
    <xf numFmtId="171" fontId="15" fillId="2" borderId="0" xfId="19" applyNumberFormat="1" applyFont="1" applyFill="1" applyAlignment="1">
      <alignment horizontal="right" vertical="center"/>
    </xf>
    <xf numFmtId="0" fontId="40" fillId="2" borderId="8" xfId="23" applyFont="1" applyFill="1" applyBorder="1" applyAlignment="1">
      <alignment horizontal="left" vertical="center"/>
    </xf>
    <xf numFmtId="0" fontId="0" fillId="2" borderId="8" xfId="0" applyFill="1" applyBorder="1">
      <alignment vertical="center"/>
    </xf>
    <xf numFmtId="0" fontId="40" fillId="2" borderId="8" xfId="23" applyFont="1" applyFill="1" applyBorder="1" applyAlignment="1">
      <alignment horizontal="right" vertical="center"/>
    </xf>
    <xf numFmtId="0" fontId="28" fillId="2" borderId="8" xfId="7" applyFont="1" applyFill="1" applyBorder="1" applyAlignment="1">
      <alignment horizontal="left" vertical="center"/>
    </xf>
    <xf numFmtId="166" fontId="38" fillId="2" borderId="8" xfId="19" applyFont="1" applyFill="1" applyBorder="1" applyAlignment="1">
      <alignment horizontal="right" vertical="center"/>
    </xf>
    <xf numFmtId="0" fontId="40" fillId="0" borderId="0" xfId="23" applyFont="1" applyAlignment="1">
      <alignment horizontal="left" vertical="center"/>
    </xf>
    <xf numFmtId="0" fontId="40" fillId="0" borderId="0" xfId="23" applyFont="1" applyAlignment="1">
      <alignment horizontal="right" vertical="center"/>
    </xf>
    <xf numFmtId="165" fontId="15" fillId="0" borderId="0" xfId="18" applyFont="1" applyAlignment="1">
      <alignment horizontal="right" vertical="center"/>
    </xf>
    <xf numFmtId="164" fontId="38" fillId="0" borderId="0" xfId="17" applyFont="1" applyAlignment="1">
      <alignment horizontal="right" vertical="center"/>
    </xf>
    <xf numFmtId="0" fontId="37" fillId="0" borderId="0" xfId="7" applyFont="1" applyAlignment="1">
      <alignment horizontal="right" vertical="center"/>
    </xf>
    <xf numFmtId="171" fontId="15" fillId="0" borderId="0" xfId="19" applyNumberFormat="1" applyFont="1" applyAlignment="1">
      <alignment horizontal="right" vertical="center"/>
    </xf>
    <xf numFmtId="0" fontId="40" fillId="0" borderId="8" xfId="23" applyFont="1" applyBorder="1" applyAlignment="1">
      <alignment horizontal="left" vertical="center"/>
    </xf>
    <xf numFmtId="0" fontId="40" fillId="0" borderId="8" xfId="23" applyFont="1" applyBorder="1" applyAlignment="1">
      <alignment horizontal="right" vertical="center"/>
    </xf>
    <xf numFmtId="0" fontId="28" fillId="0" borderId="8" xfId="7" applyFont="1" applyBorder="1" applyAlignment="1">
      <alignment horizontal="left" vertical="center"/>
    </xf>
    <xf numFmtId="166" fontId="38" fillId="0" borderId="8" xfId="19" applyFont="1" applyBorder="1" applyAlignment="1">
      <alignment horizontal="right" vertical="center"/>
    </xf>
    <xf numFmtId="0" fontId="19" fillId="0" borderId="0" xfId="28" applyBorder="1">
      <alignment horizontal="center" vertical="center"/>
    </xf>
    <xf numFmtId="0" fontId="30" fillId="0" borderId="0" xfId="4" applyFont="1" applyBorder="1" applyAlignment="1">
      <alignment horizontal="left" vertical="center"/>
    </xf>
    <xf numFmtId="0" fontId="0" fillId="0" borderId="0" xfId="0" applyBorder="1">
      <alignment vertical="center"/>
    </xf>
    <xf numFmtId="0" fontId="25" fillId="0" borderId="0" xfId="33" applyFont="1" applyAlignment="1">
      <alignment horizontal="center" vertical="center"/>
    </xf>
    <xf numFmtId="0" fontId="19" fillId="2" borderId="0" xfId="29" applyFill="1" applyAlignment="1">
      <alignment horizontal="left" vertical="center"/>
    </xf>
    <xf numFmtId="0" fontId="19" fillId="0" borderId="0" xfId="29" applyAlignment="1">
      <alignment horizontal="left" vertical="center"/>
    </xf>
    <xf numFmtId="0" fontId="30" fillId="2" borderId="0" xfId="4" applyFont="1" applyFill="1">
      <alignment vertical="center"/>
    </xf>
    <xf numFmtId="0" fontId="27" fillId="2" borderId="0" xfId="6" applyFont="1" applyFill="1">
      <alignment vertical="center"/>
    </xf>
    <xf numFmtId="166" fontId="34" fillId="0" borderId="2" xfId="12" applyFont="1">
      <alignment vertical="center"/>
      <protection locked="0"/>
    </xf>
    <xf numFmtId="166" fontId="34" fillId="0" borderId="1" xfId="12" applyFont="1" applyBorder="1">
      <alignment vertical="center"/>
      <protection locked="0"/>
    </xf>
    <xf numFmtId="166" fontId="16" fillId="2" borderId="10" xfId="19" applyFont="1" applyFill="1" applyBorder="1">
      <alignment vertical="center"/>
    </xf>
    <xf numFmtId="0" fontId="43" fillId="2" borderId="0" xfId="5" applyFont="1" applyFill="1">
      <alignment vertical="center"/>
    </xf>
    <xf numFmtId="0" fontId="13" fillId="0" borderId="0" xfId="6" applyFont="1">
      <alignment vertical="center"/>
    </xf>
    <xf numFmtId="0" fontId="14" fillId="0" borderId="0" xfId="7" applyFont="1">
      <alignment vertical="center"/>
    </xf>
    <xf numFmtId="166" fontId="15" fillId="0" borderId="0" xfId="19" applyFont="1">
      <alignment vertical="center"/>
    </xf>
    <xf numFmtId="166" fontId="16" fillId="0" borderId="10" xfId="19" applyFont="1" applyBorder="1">
      <alignment vertical="center"/>
    </xf>
    <xf numFmtId="0" fontId="27" fillId="2" borderId="0" xfId="6" applyFont="1" applyFill="1" applyAlignment="1">
      <alignment horizontal="center" vertical="center"/>
    </xf>
    <xf numFmtId="0" fontId="28" fillId="0" borderId="0" xfId="7" applyFont="1">
      <alignment vertical="center"/>
    </xf>
    <xf numFmtId="171" fontId="15" fillId="0" borderId="0" xfId="19" applyNumberFormat="1" applyFont="1">
      <alignment vertical="center"/>
    </xf>
    <xf numFmtId="173" fontId="16" fillId="0" borderId="11" xfId="19" applyNumberFormat="1" applyFont="1" applyBorder="1" applyAlignment="1">
      <alignment horizontal="right" vertical="center"/>
    </xf>
    <xf numFmtId="0" fontId="27" fillId="0" borderId="0" xfId="6" applyFont="1" applyBorder="1" applyAlignment="1">
      <alignment horizontal="left" vertical="center"/>
    </xf>
    <xf numFmtId="0" fontId="27" fillId="0" borderId="0" xfId="6" applyFont="1" applyBorder="1" applyAlignment="1">
      <alignment horizontal="center" vertical="center"/>
    </xf>
    <xf numFmtId="0" fontId="43" fillId="0" borderId="0" xfId="5" applyFont="1" applyFill="1">
      <alignment vertical="center"/>
    </xf>
    <xf numFmtId="0" fontId="30" fillId="0" borderId="0" xfId="4" applyFont="1">
      <alignment vertical="center"/>
    </xf>
    <xf numFmtId="0" fontId="0" fillId="0" borderId="0" xfId="0" applyFill="1">
      <alignment vertical="center"/>
    </xf>
    <xf numFmtId="0" fontId="45" fillId="0" borderId="0" xfId="6" applyFont="1" applyAlignment="1">
      <alignment horizontal="center" vertical="center"/>
    </xf>
    <xf numFmtId="0" fontId="46" fillId="0" borderId="0" xfId="7" applyFont="1">
      <alignment vertical="center"/>
    </xf>
    <xf numFmtId="0" fontId="18" fillId="0" borderId="0" xfId="27">
      <alignment vertical="center"/>
    </xf>
    <xf numFmtId="0" fontId="18" fillId="2" borderId="0" xfId="27" applyFill="1">
      <alignment vertical="center"/>
    </xf>
    <xf numFmtId="0" fontId="18" fillId="2" borderId="0" xfId="27" applyFill="1">
      <alignment vertical="center"/>
    </xf>
    <xf numFmtId="0" fontId="18" fillId="0" borderId="0" xfId="27" applyFill="1">
      <alignment vertical="center"/>
    </xf>
    <xf numFmtId="0" fontId="29" fillId="0" borderId="0" xfId="57" applyFill="1" applyAlignment="1" applyProtection="1">
      <alignment vertical="center"/>
    </xf>
    <xf numFmtId="0" fontId="18" fillId="0" borderId="0" xfId="27">
      <alignment vertical="center"/>
    </xf>
    <xf numFmtId="0" fontId="19" fillId="2" borderId="0" xfId="29" applyFill="1" applyAlignment="1">
      <alignment horizontal="center" vertical="center"/>
    </xf>
    <xf numFmtId="0" fontId="19" fillId="0" borderId="0" xfId="29" applyAlignment="1">
      <alignment horizontal="center" vertical="center"/>
    </xf>
    <xf numFmtId="0" fontId="18" fillId="0" borderId="0" xfId="27">
      <alignment vertical="center"/>
    </xf>
    <xf numFmtId="0" fontId="25" fillId="0" borderId="0" xfId="32" quotePrefix="1" applyAlignment="1">
      <alignment horizontal="right" vertical="center"/>
    </xf>
    <xf numFmtId="0" fontId="25" fillId="0" borderId="0" xfId="32">
      <alignment vertical="center"/>
    </xf>
    <xf numFmtId="0" fontId="25" fillId="0" borderId="0" xfId="33">
      <alignment vertical="center"/>
    </xf>
    <xf numFmtId="0" fontId="23" fillId="0" borderId="0" xfId="31" applyAlignment="1">
      <alignment horizontal="right" vertical="center"/>
    </xf>
    <xf numFmtId="0" fontId="23" fillId="0" borderId="0" xfId="31">
      <alignment vertical="center"/>
    </xf>
    <xf numFmtId="172" fontId="21" fillId="0" borderId="0" xfId="30" applyNumberFormat="1" applyAlignment="1">
      <alignment horizontal="right" vertical="center"/>
    </xf>
    <xf numFmtId="0" fontId="21" fillId="0" borderId="0" xfId="30">
      <alignment vertical="center"/>
    </xf>
    <xf numFmtId="0" fontId="18" fillId="2" borderId="0" xfId="27" applyFill="1">
      <alignment vertical="center"/>
    </xf>
    <xf numFmtId="0" fontId="28" fillId="2" borderId="0" xfId="7" applyFont="1" applyFill="1" applyAlignment="1">
      <alignment horizontal="center" vertical="center"/>
    </xf>
    <xf numFmtId="0" fontId="14" fillId="2" borderId="0" xfId="7" applyFont="1" applyFill="1" applyAlignment="1">
      <alignment horizontal="center" vertical="center"/>
    </xf>
    <xf numFmtId="165" fontId="15" fillId="2" borderId="0" xfId="18" applyFont="1" applyFill="1" applyAlignment="1">
      <alignment horizontal="center" vertical="center"/>
    </xf>
    <xf numFmtId="165" fontId="34" fillId="0" borderId="5" xfId="11" applyFont="1" applyBorder="1" applyAlignment="1">
      <alignment horizontal="center" vertical="center"/>
      <protection locked="0"/>
    </xf>
    <xf numFmtId="165" fontId="34" fillId="0" borderId="6" xfId="11" applyFont="1" applyBorder="1" applyAlignment="1">
      <alignment horizontal="center" vertical="center"/>
      <protection locked="0"/>
    </xf>
    <xf numFmtId="171" fontId="34" fillId="2" borderId="7" xfId="19" applyNumberFormat="1" applyFont="1" applyFill="1" applyBorder="1" applyAlignment="1">
      <alignment horizontal="center" vertical="center"/>
    </xf>
    <xf numFmtId="0" fontId="37" fillId="2" borderId="0" xfId="7" applyFont="1" applyFill="1" applyAlignment="1">
      <alignment horizontal="center" vertical="center"/>
    </xf>
    <xf numFmtId="171" fontId="15" fillId="2" borderId="0" xfId="19" applyNumberFormat="1" applyFont="1" applyFill="1" applyAlignment="1">
      <alignment horizontal="center" vertical="center"/>
    </xf>
    <xf numFmtId="0" fontId="36" fillId="2" borderId="0" xfId="16" applyFont="1" applyFill="1" applyAlignment="1">
      <alignment horizontal="center" vertical="center"/>
      <protection locked="0"/>
    </xf>
    <xf numFmtId="0" fontId="34" fillId="2" borderId="0" xfId="16" applyFont="1" applyFill="1" applyAlignment="1">
      <alignment horizontal="center" vertical="center"/>
      <protection locked="0"/>
    </xf>
    <xf numFmtId="171" fontId="34" fillId="0" borderId="5" xfId="12" applyNumberFormat="1" applyFont="1" applyBorder="1" applyAlignment="1">
      <alignment horizontal="center" vertical="center"/>
      <protection locked="0"/>
    </xf>
    <xf numFmtId="171" fontId="34" fillId="0" borderId="6" xfId="12" applyNumberFormat="1" applyFont="1" applyBorder="1" applyAlignment="1">
      <alignment horizontal="center" vertical="center"/>
      <protection locked="0"/>
    </xf>
    <xf numFmtId="0" fontId="34" fillId="0" borderId="5" xfId="9" applyFont="1" applyBorder="1" applyAlignment="1">
      <alignment horizontal="center" vertical="center"/>
      <protection locked="0"/>
    </xf>
    <xf numFmtId="0" fontId="34" fillId="0" borderId="6" xfId="9" applyFont="1" applyBorder="1" applyAlignment="1">
      <alignment horizontal="center" vertical="center"/>
      <protection locked="0"/>
    </xf>
    <xf numFmtId="171" fontId="38" fillId="2" borderId="0" xfId="19" applyNumberFormat="1" applyFont="1" applyFill="1" applyAlignment="1">
      <alignment horizontal="center" vertical="center"/>
    </xf>
    <xf numFmtId="0" fontId="34" fillId="0" borderId="2" xfId="9" applyFont="1">
      <alignment vertical="center"/>
      <protection locked="0"/>
    </xf>
  </cellXfs>
  <cellStyles count="58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" xfId="57" builtinId="8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34"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G24"/>
  <sheetViews>
    <sheetView showGridLines="0" tabSelected="1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161</v>
      </c>
    </row>
    <row r="10" spans="3:7" ht="15">
      <c r="C10" s="43" t="str">
        <f>"SMA 2. Workbook Structure - Practice Exercise 2 (Solution)"&amp;Err_Chks_Msg&amp;Sens_Chks_Msg&amp;Alt_Chks_Msg</f>
        <v>SMA 2. Workbook Structure - Practice Exercise 2 (Solution)</v>
      </c>
    </row>
    <row r="11" spans="3:7">
      <c r="C11" s="100" t="s">
        <v>1</v>
      </c>
      <c r="D11" s="100"/>
      <c r="E11" s="100"/>
      <c r="F11" s="100"/>
      <c r="G11" s="100"/>
    </row>
    <row r="19" spans="3:3">
      <c r="C19" s="2" t="s">
        <v>162</v>
      </c>
    </row>
    <row r="21" spans="3:3">
      <c r="C21" s="2" t="s">
        <v>0</v>
      </c>
    </row>
    <row r="22" spans="3:3">
      <c r="C22" s="3" t="s">
        <v>163</v>
      </c>
    </row>
    <row r="23" spans="3:3">
      <c r="C23" s="3"/>
    </row>
    <row r="24" spans="3:3">
      <c r="C24" s="3"/>
    </row>
  </sheetData>
  <mergeCells count="1">
    <mergeCell ref="C11:G11"/>
  </mergeCells>
  <hyperlinks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autoPageBreaks="0"/>
  </sheetPr>
  <dimension ref="A1:F105"/>
  <sheetViews>
    <sheetView showGridLines="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22</v>
      </c>
    </row>
    <row r="2" spans="1:6" ht="15">
      <c r="B2" s="6" t="str">
        <f>Model_Name</f>
        <v>SMA 2. Workbook Structure - Practice Exercise 2 (Solution)</v>
      </c>
    </row>
    <row r="3" spans="1:6">
      <c r="B3" s="100" t="s">
        <v>1</v>
      </c>
      <c r="C3" s="100"/>
      <c r="D3" s="100"/>
    </row>
    <row r="4" spans="1:6" ht="12.75">
      <c r="A4" s="7" t="s">
        <v>4</v>
      </c>
      <c r="B4" s="9" t="s">
        <v>10</v>
      </c>
      <c r="C4" s="10" t="s">
        <v>11</v>
      </c>
    </row>
    <row r="7" spans="1:6" ht="12.75">
      <c r="B7" s="8" t="s">
        <v>22</v>
      </c>
    </row>
    <row r="9" spans="1:6" ht="11.25">
      <c r="C9" s="19" t="s">
        <v>24</v>
      </c>
      <c r="F9" s="19" t="s">
        <v>21</v>
      </c>
    </row>
    <row r="11" spans="1:6">
      <c r="D11" s="20" t="s">
        <v>24</v>
      </c>
      <c r="F11" s="3" t="s">
        <v>25</v>
      </c>
    </row>
    <row r="12" spans="1:6">
      <c r="D12" s="22">
        <v>1</v>
      </c>
    </row>
    <row r="13" spans="1:6">
      <c r="D13" s="23">
        <f t="shared" ref="D13:D42" si="0">D12+1</f>
        <v>2</v>
      </c>
    </row>
    <row r="14" spans="1:6">
      <c r="D14" s="23">
        <f t="shared" si="0"/>
        <v>3</v>
      </c>
    </row>
    <row r="15" spans="1:6">
      <c r="D15" s="23">
        <f t="shared" si="0"/>
        <v>4</v>
      </c>
    </row>
    <row r="16" spans="1:6">
      <c r="D16" s="23">
        <f t="shared" si="0"/>
        <v>5</v>
      </c>
    </row>
    <row r="17" spans="4:4">
      <c r="D17" s="23">
        <f t="shared" si="0"/>
        <v>6</v>
      </c>
    </row>
    <row r="18" spans="4:4">
      <c r="D18" s="23">
        <f t="shared" si="0"/>
        <v>7</v>
      </c>
    </row>
    <row r="19" spans="4:4">
      <c r="D19" s="23">
        <f t="shared" si="0"/>
        <v>8</v>
      </c>
    </row>
    <row r="20" spans="4:4">
      <c r="D20" s="23">
        <f t="shared" si="0"/>
        <v>9</v>
      </c>
    </row>
    <row r="21" spans="4:4">
      <c r="D21" s="23">
        <f t="shared" si="0"/>
        <v>10</v>
      </c>
    </row>
    <row r="22" spans="4:4">
      <c r="D22" s="23">
        <f t="shared" si="0"/>
        <v>11</v>
      </c>
    </row>
    <row r="23" spans="4:4">
      <c r="D23" s="23">
        <f t="shared" si="0"/>
        <v>12</v>
      </c>
    </row>
    <row r="24" spans="4:4">
      <c r="D24" s="23">
        <f t="shared" si="0"/>
        <v>13</v>
      </c>
    </row>
    <row r="25" spans="4:4">
      <c r="D25" s="23">
        <f t="shared" si="0"/>
        <v>14</v>
      </c>
    </row>
    <row r="26" spans="4:4">
      <c r="D26" s="23">
        <f t="shared" si="0"/>
        <v>15</v>
      </c>
    </row>
    <row r="27" spans="4:4">
      <c r="D27" s="23">
        <f t="shared" si="0"/>
        <v>16</v>
      </c>
    </row>
    <row r="28" spans="4:4">
      <c r="D28" s="23">
        <f t="shared" si="0"/>
        <v>17</v>
      </c>
    </row>
    <row r="29" spans="4:4">
      <c r="D29" s="23">
        <f t="shared" si="0"/>
        <v>18</v>
      </c>
    </row>
    <row r="30" spans="4:4">
      <c r="D30" s="23">
        <f t="shared" si="0"/>
        <v>19</v>
      </c>
    </row>
    <row r="31" spans="4:4">
      <c r="D31" s="23">
        <f t="shared" si="0"/>
        <v>20</v>
      </c>
    </row>
    <row r="32" spans="4:4">
      <c r="D32" s="23">
        <f t="shared" si="0"/>
        <v>21</v>
      </c>
    </row>
    <row r="33" spans="3:6">
      <c r="D33" s="23">
        <f t="shared" si="0"/>
        <v>22</v>
      </c>
    </row>
    <row r="34" spans="3:6">
      <c r="D34" s="23">
        <f t="shared" si="0"/>
        <v>23</v>
      </c>
    </row>
    <row r="35" spans="3:6">
      <c r="D35" s="23">
        <f t="shared" si="0"/>
        <v>24</v>
      </c>
    </row>
    <row r="36" spans="3:6">
      <c r="D36" s="23">
        <f t="shared" si="0"/>
        <v>25</v>
      </c>
    </row>
    <row r="37" spans="3:6">
      <c r="D37" s="23">
        <f t="shared" si="0"/>
        <v>26</v>
      </c>
    </row>
    <row r="38" spans="3:6">
      <c r="D38" s="23">
        <f t="shared" si="0"/>
        <v>27</v>
      </c>
    </row>
    <row r="39" spans="3:6">
      <c r="D39" s="23">
        <f t="shared" si="0"/>
        <v>28</v>
      </c>
    </row>
    <row r="40" spans="3:6">
      <c r="D40" s="23">
        <f t="shared" si="0"/>
        <v>29</v>
      </c>
    </row>
    <row r="41" spans="3:6">
      <c r="D41" s="23">
        <f t="shared" si="0"/>
        <v>30</v>
      </c>
    </row>
    <row r="42" spans="3:6">
      <c r="D42" s="23">
        <f t="shared" si="0"/>
        <v>31</v>
      </c>
    </row>
    <row r="44" spans="3:6" ht="11.25">
      <c r="C44" s="19" t="s">
        <v>26</v>
      </c>
      <c r="F44" s="19" t="s">
        <v>21</v>
      </c>
    </row>
    <row r="46" spans="3:6">
      <c r="D46" s="20" t="s">
        <v>26</v>
      </c>
      <c r="F46" s="3" t="s">
        <v>27</v>
      </c>
    </row>
    <row r="47" spans="3:6">
      <c r="D47" s="21" t="s">
        <v>28</v>
      </c>
    </row>
    <row r="48" spans="3:6">
      <c r="D48" s="21" t="s">
        <v>29</v>
      </c>
    </row>
    <row r="49" spans="3:6">
      <c r="D49" s="21" t="s">
        <v>30</v>
      </c>
    </row>
    <row r="50" spans="3:6">
      <c r="D50" s="21" t="s">
        <v>31</v>
      </c>
    </row>
    <row r="51" spans="3:6">
      <c r="D51" s="21" t="s">
        <v>32</v>
      </c>
    </row>
    <row r="52" spans="3:6">
      <c r="D52" s="21" t="s">
        <v>33</v>
      </c>
    </row>
    <row r="53" spans="3:6">
      <c r="D53" s="21" t="s">
        <v>34</v>
      </c>
    </row>
    <row r="54" spans="3:6">
      <c r="D54" s="21" t="s">
        <v>35</v>
      </c>
    </row>
    <row r="55" spans="3:6">
      <c r="D55" s="21" t="s">
        <v>36</v>
      </c>
    </row>
    <row r="56" spans="3:6">
      <c r="D56" s="21" t="s">
        <v>37</v>
      </c>
    </row>
    <row r="57" spans="3:6">
      <c r="D57" s="21" t="s">
        <v>38</v>
      </c>
    </row>
    <row r="58" spans="3:6">
      <c r="D58" s="21" t="s">
        <v>39</v>
      </c>
    </row>
    <row r="60" spans="3:6" ht="11.25">
      <c r="C60" s="19" t="s">
        <v>40</v>
      </c>
      <c r="F60" s="19" t="s">
        <v>21</v>
      </c>
    </row>
    <row r="62" spans="3:6">
      <c r="D62" s="20" t="s">
        <v>40</v>
      </c>
      <c r="F62" s="3" t="s">
        <v>41</v>
      </c>
    </row>
    <row r="63" spans="3:6">
      <c r="D63" s="21" t="s">
        <v>42</v>
      </c>
      <c r="F63" s="3" t="s">
        <v>43</v>
      </c>
    </row>
    <row r="64" spans="3:6">
      <c r="D64" s="21" t="s">
        <v>44</v>
      </c>
      <c r="F64" s="3" t="s">
        <v>45</v>
      </c>
    </row>
    <row r="65" spans="3:6">
      <c r="D65" s="21" t="s">
        <v>46</v>
      </c>
      <c r="F65" s="3" t="s">
        <v>47</v>
      </c>
    </row>
    <row r="66" spans="3:6">
      <c r="D66" s="21" t="s">
        <v>48</v>
      </c>
      <c r="F66" s="3" t="s">
        <v>49</v>
      </c>
    </row>
    <row r="68" spans="3:6" ht="11.25">
      <c r="C68" s="19" t="s">
        <v>50</v>
      </c>
      <c r="F68" s="19" t="s">
        <v>21</v>
      </c>
    </row>
    <row r="70" spans="3:6">
      <c r="D70" s="20" t="s">
        <v>50</v>
      </c>
      <c r="F70" s="3" t="s">
        <v>51</v>
      </c>
    </row>
    <row r="71" spans="3:6">
      <c r="D71" s="21" t="s">
        <v>52</v>
      </c>
    </row>
    <row r="72" spans="3:6">
      <c r="D72" s="21" t="s">
        <v>53</v>
      </c>
    </row>
    <row r="74" spans="3:6" ht="11.25">
      <c r="C74" s="19" t="s">
        <v>54</v>
      </c>
      <c r="F74" s="19" t="s">
        <v>21</v>
      </c>
    </row>
    <row r="76" spans="3:6">
      <c r="D76" s="20" t="s">
        <v>54</v>
      </c>
      <c r="F76" s="3" t="s">
        <v>55</v>
      </c>
    </row>
    <row r="77" spans="3:6">
      <c r="D77" s="21" t="s">
        <v>56</v>
      </c>
      <c r="F77" s="3" t="s">
        <v>56</v>
      </c>
    </row>
    <row r="78" spans="3:6">
      <c r="D78" s="21" t="s">
        <v>57</v>
      </c>
      <c r="F78" s="3" t="s">
        <v>58</v>
      </c>
    </row>
    <row r="79" spans="3:6">
      <c r="D79" s="21" t="s">
        <v>59</v>
      </c>
      <c r="F79" s="3" t="s">
        <v>60</v>
      </c>
    </row>
    <row r="80" spans="3:6">
      <c r="D80" s="21" t="s">
        <v>61</v>
      </c>
      <c r="F80" s="3" t="s">
        <v>62</v>
      </c>
    </row>
    <row r="82" spans="3:6" ht="11.25">
      <c r="C82" s="19" t="s">
        <v>63</v>
      </c>
      <c r="F82" s="19" t="s">
        <v>21</v>
      </c>
    </row>
    <row r="84" spans="3:6">
      <c r="D84" s="20" t="s">
        <v>63</v>
      </c>
      <c r="F84" s="3" t="s">
        <v>64</v>
      </c>
    </row>
    <row r="85" spans="3:6">
      <c r="D85" s="21" t="s">
        <v>65</v>
      </c>
      <c r="F85" s="3" t="s">
        <v>66</v>
      </c>
    </row>
    <row r="86" spans="3:6">
      <c r="D86" s="21" t="s">
        <v>67</v>
      </c>
      <c r="F86" s="3" t="s">
        <v>68</v>
      </c>
    </row>
    <row r="87" spans="3:6">
      <c r="D87" s="21" t="s">
        <v>69</v>
      </c>
      <c r="F87" s="3" t="s">
        <v>70</v>
      </c>
    </row>
    <row r="88" spans="3:6">
      <c r="D88" s="21" t="s">
        <v>71</v>
      </c>
      <c r="F88" s="3" t="s">
        <v>72</v>
      </c>
    </row>
    <row r="90" spans="3:6" ht="11.25">
      <c r="C90" s="19" t="s">
        <v>73</v>
      </c>
      <c r="F90" s="19" t="s">
        <v>21</v>
      </c>
    </row>
    <row r="92" spans="3:6">
      <c r="D92" s="20" t="s">
        <v>73</v>
      </c>
      <c r="F92" s="3" t="s">
        <v>74</v>
      </c>
    </row>
    <row r="93" spans="3:6">
      <c r="D93" s="22">
        <v>1</v>
      </c>
      <c r="F93" s="3" t="s">
        <v>75</v>
      </c>
    </row>
    <row r="94" spans="3:6">
      <c r="D94" s="22">
        <v>2</v>
      </c>
      <c r="F94" s="3" t="s">
        <v>76</v>
      </c>
    </row>
    <row r="95" spans="3:6">
      <c r="D95" s="22">
        <v>4</v>
      </c>
      <c r="F95" s="3" t="s">
        <v>77</v>
      </c>
    </row>
    <row r="96" spans="3:6">
      <c r="D96" s="22">
        <v>12</v>
      </c>
      <c r="F96" s="3" t="s">
        <v>78</v>
      </c>
    </row>
    <row r="98" spans="3:6" ht="11.25">
      <c r="C98" s="19" t="s">
        <v>79</v>
      </c>
      <c r="F98" s="19" t="s">
        <v>21</v>
      </c>
    </row>
    <row r="100" spans="3:6">
      <c r="D100" s="20" t="s">
        <v>79</v>
      </c>
    </row>
    <row r="101" spans="3:6">
      <c r="D101" s="22">
        <v>10</v>
      </c>
      <c r="F101" s="3" t="s">
        <v>80</v>
      </c>
    </row>
    <row r="102" spans="3:6">
      <c r="D102" s="22">
        <v>100</v>
      </c>
      <c r="F102" s="3" t="s">
        <v>81</v>
      </c>
    </row>
    <row r="103" spans="3:6">
      <c r="D103" s="22">
        <v>1000</v>
      </c>
      <c r="F103" s="3" t="s">
        <v>82</v>
      </c>
    </row>
    <row r="104" spans="3:6">
      <c r="D104" s="22">
        <v>1000000</v>
      </c>
      <c r="F104" s="3" t="s">
        <v>83</v>
      </c>
    </row>
    <row r="105" spans="3:6">
      <c r="D105" s="22">
        <v>1000000000</v>
      </c>
      <c r="F105" s="3" t="s">
        <v>84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23</v>
      </c>
    </row>
    <row r="10" spans="3:7" ht="16.5">
      <c r="C10" s="11" t="s">
        <v>156</v>
      </c>
    </row>
    <row r="11" spans="3:7" ht="15">
      <c r="C11" s="6" t="str">
        <f>Model_Name</f>
        <v>SMA 2. Workbook Structure - Practice Exercise 2 (Solution)</v>
      </c>
    </row>
    <row r="12" spans="3:7">
      <c r="C12" s="100" t="s">
        <v>1</v>
      </c>
      <c r="D12" s="100"/>
      <c r="E12" s="100"/>
      <c r="F12" s="100"/>
      <c r="G12" s="100"/>
    </row>
    <row r="13" spans="3:7" ht="12.75">
      <c r="C13" s="9" t="s">
        <v>10</v>
      </c>
      <c r="D13" s="10" t="s">
        <v>11</v>
      </c>
    </row>
    <row r="17" spans="3:3">
      <c r="C17" s="2" t="s">
        <v>16</v>
      </c>
    </row>
    <row r="18" spans="3:3">
      <c r="C18" s="3" t="s">
        <v>17</v>
      </c>
    </row>
    <row r="19" spans="3:3">
      <c r="C19" s="3" t="s">
        <v>18</v>
      </c>
    </row>
    <row r="20" spans="3:3">
      <c r="C20" s="3" t="s">
        <v>19</v>
      </c>
    </row>
  </sheetData>
  <mergeCells count="1">
    <mergeCell ref="C12:G12"/>
  </mergeCells>
  <hyperlinks>
    <hyperlink ref="C12" location="HL_Home" tooltip="Go to Table of Contents" display="HL_Home"/>
    <hyperlink ref="C13" location="HL_Sheet_Main_10" tooltip="Go to Previous Sheet" display="HL_Sheet_Main_10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pageSetUpPr autoPageBreaks="0"/>
  </sheetPr>
  <dimension ref="A1:M56"/>
  <sheetViews>
    <sheetView showGridLines="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23</v>
      </c>
    </row>
    <row r="2" spans="1:9" ht="15">
      <c r="B2" s="6" t="str">
        <f>Model_Name</f>
        <v>SMA 2. Workbook Structure - Practice Exercise 2 (Solution)</v>
      </c>
    </row>
    <row r="3" spans="1:9">
      <c r="B3" s="100" t="s">
        <v>1</v>
      </c>
      <c r="C3" s="100"/>
      <c r="D3" s="100"/>
      <c r="E3" s="100"/>
      <c r="F3" s="100"/>
    </row>
    <row r="4" spans="1:9" ht="12.75">
      <c r="A4" s="7" t="s">
        <v>4</v>
      </c>
      <c r="B4" s="9" t="s">
        <v>10</v>
      </c>
      <c r="C4" s="10"/>
      <c r="D4" s="99" t="s">
        <v>158</v>
      </c>
      <c r="E4" s="99" t="s">
        <v>159</v>
      </c>
      <c r="F4" s="70" t="s">
        <v>160</v>
      </c>
    </row>
    <row r="7" spans="1:9" ht="12.75">
      <c r="B7" s="8" t="s">
        <v>128</v>
      </c>
    </row>
    <row r="9" spans="1:9" ht="17.25" customHeight="1">
      <c r="C9" s="32" t="b">
        <v>1</v>
      </c>
    </row>
    <row r="11" spans="1:9" ht="11.25">
      <c r="C11" s="19" t="s">
        <v>129</v>
      </c>
    </row>
    <row r="13" spans="1:9">
      <c r="D13" s="38" t="str">
        <f>D24</f>
        <v>Total Errors:</v>
      </c>
      <c r="I13" s="40">
        <f>Err_Chks_Ttl_Areas</f>
        <v>0</v>
      </c>
    </row>
    <row r="14" spans="1:9">
      <c r="D14" s="41" t="s">
        <v>134</v>
      </c>
      <c r="I14" s="42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19" t="s">
        <v>128</v>
      </c>
    </row>
    <row r="18" spans="2:13">
      <c r="D18" s="33" t="s">
        <v>128</v>
      </c>
      <c r="E18" s="34"/>
      <c r="F18" s="34"/>
      <c r="G18" s="34"/>
      <c r="H18" s="34"/>
      <c r="I18" s="34"/>
      <c r="J18" s="34"/>
      <c r="K18" s="35" t="s">
        <v>130</v>
      </c>
      <c r="L18" s="35" t="s">
        <v>131</v>
      </c>
      <c r="M18" s="35" t="s">
        <v>132</v>
      </c>
    </row>
    <row r="19" spans="2:13">
      <c r="D19" s="85"/>
      <c r="E19" s="67"/>
      <c r="F19" s="67"/>
      <c r="G19" s="67"/>
      <c r="H19" s="67"/>
      <c r="I19" s="67"/>
      <c r="J19" s="67"/>
      <c r="K19" s="86"/>
      <c r="L19" s="86"/>
      <c r="M19" s="86"/>
    </row>
    <row r="20" spans="2:13">
      <c r="D20" s="5" t="str">
        <f>IF(ISERROR(Err_Chk_1_Hdg),"Miscellaneous Check",Err_Chk_1_Hdg)</f>
        <v>Revenue - Outputs</v>
      </c>
      <c r="E20" s="4"/>
      <c r="F20" s="4"/>
      <c r="G20" s="4"/>
      <c r="H20" s="4"/>
      <c r="I20" s="4"/>
      <c r="J20" s="4"/>
      <c r="K20" s="39">
        <f>IF(ISERROR(HL_Err_Chk_1),1,(HL_Err_Chk_1&lt;&gt;0)*1)</f>
        <v>0</v>
      </c>
      <c r="L20" s="31" t="s">
        <v>178</v>
      </c>
      <c r="M20" s="36">
        <f>K20*(L20="Yes")</f>
        <v>0</v>
      </c>
    </row>
    <row r="21" spans="2:13">
      <c r="D21" s="5" t="str">
        <f>IF(ISERROR(Err_Chk_2_Hdg),"Miscellaneous Check",Err_Chk_2_Hdg)</f>
        <v>Cost of Goods Sold - Outputs</v>
      </c>
      <c r="E21" s="4"/>
      <c r="F21" s="4"/>
      <c r="G21" s="4"/>
      <c r="H21" s="4"/>
      <c r="I21" s="4"/>
      <c r="J21" s="4"/>
      <c r="K21" s="39">
        <f>IF(ISERROR(HL_Err_Chk_2),1,(HL_Err_Chk_2&lt;&gt;0)*1)</f>
        <v>0</v>
      </c>
      <c r="L21" s="31" t="s">
        <v>178</v>
      </c>
      <c r="M21" s="36">
        <f>K21*(L21="Yes")</f>
        <v>0</v>
      </c>
    </row>
    <row r="22" spans="2:13">
      <c r="D22" s="5" t="str">
        <f>IF(ISERROR(Err_Chk_3_Hdg),"Miscellaneous Check",Err_Chk_3_Hdg)</f>
        <v>Operating Expenditure - Outputs</v>
      </c>
      <c r="E22" s="4"/>
      <c r="F22" s="4"/>
      <c r="G22" s="4"/>
      <c r="H22" s="4"/>
      <c r="I22" s="4"/>
      <c r="J22" s="4"/>
      <c r="K22" s="39">
        <f>IF(ISERROR(HL_Err_Chk_3),1,(HL_Err_Chk_3&lt;&gt;0)*1)</f>
        <v>0</v>
      </c>
      <c r="L22" s="31" t="s">
        <v>178</v>
      </c>
      <c r="M22" s="36">
        <f>K22*(L22="Yes")</f>
        <v>0</v>
      </c>
    </row>
    <row r="24" spans="2:13">
      <c r="D24" s="2" t="s">
        <v>133</v>
      </c>
      <c r="M24" s="37">
        <f>SUMIF(CA_Err_Chks_Inc,"Yes",CA_Err_Chks_Flags)</f>
        <v>0</v>
      </c>
    </row>
    <row r="27" spans="2:13" ht="12.75">
      <c r="B27" s="8" t="s">
        <v>135</v>
      </c>
    </row>
    <row r="29" spans="2:13" ht="17.25" customHeight="1">
      <c r="C29" s="32" t="b">
        <v>1</v>
      </c>
    </row>
    <row r="31" spans="2:13" ht="11.25">
      <c r="C31" s="19" t="s">
        <v>136</v>
      </c>
    </row>
    <row r="33" spans="2:13">
      <c r="D33" s="38" t="str">
        <f>D40</f>
        <v>Total Sensitivities:</v>
      </c>
      <c r="I33" s="40">
        <f>Sens_Chks_Ttl_Areas</f>
        <v>0</v>
      </c>
    </row>
    <row r="34" spans="2:13">
      <c r="D34" s="41" t="s">
        <v>138</v>
      </c>
      <c r="I34" s="42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6" spans="2:13" ht="11.25">
      <c r="C36" s="19" t="s">
        <v>135</v>
      </c>
    </row>
    <row r="38" spans="2:13">
      <c r="D38" s="33" t="s">
        <v>135</v>
      </c>
      <c r="E38" s="34"/>
      <c r="F38" s="34"/>
      <c r="G38" s="34"/>
      <c r="H38" s="34"/>
      <c r="I38" s="34"/>
      <c r="J38" s="34"/>
      <c r="K38" s="35" t="s">
        <v>130</v>
      </c>
      <c r="L38" s="35" t="s">
        <v>131</v>
      </c>
      <c r="M38" s="35" t="s">
        <v>132</v>
      </c>
    </row>
    <row r="40" spans="2:13">
      <c r="D40" s="2" t="s">
        <v>137</v>
      </c>
      <c r="M40" s="37">
        <f>SUMIF(CA_Sens_Chks_Inc,"Yes",CA_Sens_Chks_Flags)</f>
        <v>0</v>
      </c>
    </row>
    <row r="43" spans="2:13" ht="12.75">
      <c r="B43" s="8" t="s">
        <v>139</v>
      </c>
    </row>
    <row r="45" spans="2:13" ht="17.25" customHeight="1">
      <c r="C45" s="32" t="b">
        <v>1</v>
      </c>
    </row>
    <row r="47" spans="2:13" ht="11.25">
      <c r="C47" s="19" t="s">
        <v>140</v>
      </c>
    </row>
    <row r="49" spans="3:13">
      <c r="D49" s="38" t="str">
        <f>D56</f>
        <v>Total Alerts:</v>
      </c>
      <c r="I49" s="40">
        <f>Alt_Chks_Ttl_Areas</f>
        <v>0</v>
      </c>
    </row>
    <row r="50" spans="3:13">
      <c r="D50" s="41" t="s">
        <v>142</v>
      </c>
      <c r="I50" s="42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52" spans="3:13" ht="11.25">
      <c r="C52" s="19" t="s">
        <v>139</v>
      </c>
    </row>
    <row r="54" spans="3:13">
      <c r="D54" s="33" t="s">
        <v>139</v>
      </c>
      <c r="E54" s="34"/>
      <c r="F54" s="34"/>
      <c r="G54" s="34"/>
      <c r="H54" s="34"/>
      <c r="I54" s="34"/>
      <c r="J54" s="34"/>
      <c r="K54" s="35" t="s">
        <v>130</v>
      </c>
      <c r="L54" s="35" t="s">
        <v>131</v>
      </c>
      <c r="M54" s="35" t="s">
        <v>132</v>
      </c>
    </row>
    <row r="56" spans="3:13">
      <c r="D56" s="2" t="s">
        <v>141</v>
      </c>
      <c r="M56" s="37">
        <f>SUMIF(CA_Alt_Chks_Inc,"Yes",CA_Alt_Chks_Flags)</f>
        <v>0</v>
      </c>
    </row>
  </sheetData>
  <mergeCells count="1">
    <mergeCell ref="B3:F3"/>
  </mergeCells>
  <conditionalFormatting sqref="M24 I13">
    <cfRule type="cellIs" dxfId="16" priority="1" stopIfTrue="1" operator="notEqual">
      <formula>0</formula>
    </cfRule>
  </conditionalFormatting>
  <conditionalFormatting sqref="M40">
    <cfRule type="cellIs" dxfId="15" priority="3" stopIfTrue="1" operator="notEqual">
      <formula>0</formula>
    </cfRule>
  </conditionalFormatting>
  <conditionalFormatting sqref="I33">
    <cfRule type="cellIs" dxfId="14" priority="4" stopIfTrue="1" operator="notEqual">
      <formula>0</formula>
    </cfRule>
  </conditionalFormatting>
  <conditionalFormatting sqref="M56">
    <cfRule type="cellIs" dxfId="13" priority="5" stopIfTrue="1" operator="notEqual">
      <formula>0</formula>
    </cfRule>
  </conditionalFormatting>
  <conditionalFormatting sqref="I49">
    <cfRule type="cellIs" dxfId="12" priority="6" stopIfTrue="1" operator="notEqual">
      <formula>0</formula>
    </cfRule>
  </conditionalFormatting>
  <conditionalFormatting sqref="D20">
    <cfRule type="expression" dxfId="11" priority="7" stopIfTrue="1">
      <formula>K20&lt;&gt;0</formula>
    </cfRule>
  </conditionalFormatting>
  <conditionalFormatting sqref="K20">
    <cfRule type="cellIs" dxfId="10" priority="8" stopIfTrue="1" operator="notEqual">
      <formula>0</formula>
    </cfRule>
  </conditionalFormatting>
  <conditionalFormatting sqref="L20">
    <cfRule type="expression" dxfId="9" priority="9" stopIfTrue="1">
      <formula>K20&lt;&gt;0</formula>
    </cfRule>
  </conditionalFormatting>
  <conditionalFormatting sqref="M20">
    <cfRule type="expression" dxfId="8" priority="10" stopIfTrue="1">
      <formula>K20&lt;&gt;0</formula>
    </cfRule>
  </conditionalFormatting>
  <conditionalFormatting sqref="D21">
    <cfRule type="expression" dxfId="7" priority="11" stopIfTrue="1">
      <formula>K21&lt;&gt;0</formula>
    </cfRule>
  </conditionalFormatting>
  <conditionalFormatting sqref="K21">
    <cfRule type="cellIs" dxfId="6" priority="12" stopIfTrue="1" operator="notEqual">
      <formula>0</formula>
    </cfRule>
  </conditionalFormatting>
  <conditionalFormatting sqref="L21">
    <cfRule type="expression" dxfId="5" priority="13" stopIfTrue="1">
      <formula>K21&lt;&gt;0</formula>
    </cfRule>
  </conditionalFormatting>
  <conditionalFormatting sqref="M21">
    <cfRule type="expression" dxfId="4" priority="14" stopIfTrue="1">
      <formula>K21&lt;&gt;0</formula>
    </cfRule>
  </conditionalFormatting>
  <conditionalFormatting sqref="D22">
    <cfRule type="expression" dxfId="3" priority="15" stopIfTrue="1">
      <formula>K22&lt;&gt;0</formula>
    </cfRule>
  </conditionalFormatting>
  <conditionalFormatting sqref="K22">
    <cfRule type="cellIs" dxfId="2" priority="16" stopIfTrue="1" operator="notEqual">
      <formula>0</formula>
    </cfRule>
  </conditionalFormatting>
  <conditionalFormatting sqref="L22">
    <cfRule type="expression" dxfId="1" priority="17" stopIfTrue="1">
      <formula>K22&lt;&gt;0</formula>
    </cfRule>
  </conditionalFormatting>
  <conditionalFormatting sqref="M22">
    <cfRule type="expression" dxfId="0" priority="18" stopIfTrue="1">
      <formula>K22&lt;&gt;0</formula>
    </cfRule>
  </conditionalFormatting>
  <dataValidations count="4">
    <dataValidation type="custom" showDropDown="1" showErrorMessage="1" errorTitle="6 Cell Link" error="The value in an option button cell link must be either &quot;TRUE&quot; or &quot;FALSE&quot;" sqref="C45 C29 C9">
      <formula1>ISLOGICAL(C9)</formula1>
    </dataValidation>
    <dataValidation type="list" showErrorMessage="1" errorTitle="Include Error Check" error="The include error check trigger must correspond with one of the options provided in the drop down list." sqref="L20">
      <formula1>"Yes,No"</formula1>
    </dataValidation>
    <dataValidation type="list" showErrorMessage="1" errorTitle="Include Error Check" error="The include error check trigger must correspond with one of the options provided in the drop down list." sqref="L21">
      <formula1>"Yes,No"</formula1>
    </dataValidation>
    <dataValidation type="list" showErrorMessage="1" errorTitle="Include Error Check" error="The include error check trigger must correspond with one of the options provided in the drop down list." sqref="L22">
      <formula1>"Yes,No"</formula1>
    </dataValidation>
  </dataValidations>
  <hyperlinks>
    <hyperlink ref="D20:J20" location="HL_Err_Chk_1" tooltip="Go to Revenue" display="HL_Err_Chk_1"/>
    <hyperlink ref="D21:J21" location="HL_Err_Chk_2" tooltip="Go to Cost of Goods Sold" display="HL_Err_Chk_2"/>
    <hyperlink ref="D22:J22" location="HL_Err_Chk_3" tooltip="Go to Operating Expenditure" display="HL_Err_Chk_3"/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  <rowBreaks count="2" manualBreakCount="2">
    <brk id="26" min="1" max="12" man="1"/>
    <brk id="42" min="1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P26"/>
  <sheetViews>
    <sheetView showGridLines="0" workbookViewId="0">
      <pane xSplit="1" ySplit="6" topLeftCell="B7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</cols>
  <sheetData>
    <row r="1" spans="1:16" ht="18">
      <c r="B1" s="1" t="s">
        <v>2</v>
      </c>
    </row>
    <row r="2" spans="1:16" ht="15">
      <c r="B2" s="6" t="str">
        <f>Model_Name</f>
        <v>SMA 2. Workbook Structure - Practice Exercise 2 (Solution)</v>
      </c>
    </row>
    <row r="3" spans="1:16">
      <c r="B3" s="100" t="s">
        <v>3</v>
      </c>
      <c r="C3" s="100"/>
      <c r="D3" s="100"/>
      <c r="E3" s="100"/>
      <c r="F3" s="100"/>
      <c r="G3" s="100"/>
      <c r="H3" s="100"/>
      <c r="I3" s="100"/>
      <c r="J3" s="97"/>
    </row>
    <row r="6" spans="1:16" s="67" customFormat="1" ht="12.75">
      <c r="A6" s="65" t="s">
        <v>4</v>
      </c>
      <c r="B6" s="66" t="s">
        <v>5</v>
      </c>
    </row>
    <row r="8" spans="1:16" ht="19.149999999999999" customHeight="1">
      <c r="B8" s="106">
        <v>1</v>
      </c>
      <c r="C8" s="106"/>
      <c r="D8" s="107" t="str">
        <f>Assumptions_SC!C9</f>
        <v>Assumptions</v>
      </c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</row>
    <row r="9" spans="1:16" outlineLevel="1">
      <c r="F9" s="101" t="s">
        <v>150</v>
      </c>
      <c r="G9" s="101"/>
      <c r="H9" s="102" t="str">
        <f>TS_BA!B1</f>
        <v>Time Series Assumptions</v>
      </c>
      <c r="I9" s="102"/>
      <c r="J9" s="102"/>
      <c r="K9" s="102"/>
      <c r="L9" s="102"/>
      <c r="M9" s="102"/>
      <c r="N9" s="102"/>
      <c r="O9" s="102"/>
      <c r="P9" s="102"/>
    </row>
    <row r="10" spans="1:16" outlineLevel="1">
      <c r="F10" s="101" t="s">
        <v>151</v>
      </c>
      <c r="G10" s="101"/>
      <c r="H10" s="102" t="str">
        <f>Operational_TA!B1</f>
        <v>Operational Assumptions</v>
      </c>
      <c r="I10" s="102"/>
      <c r="J10" s="102"/>
      <c r="K10" s="102"/>
      <c r="L10" s="102"/>
      <c r="M10" s="102"/>
      <c r="N10" s="102"/>
      <c r="O10" s="102"/>
      <c r="P10" s="102"/>
    </row>
    <row r="11" spans="1:16" outlineLevel="1">
      <c r="H11" s="68" t="s">
        <v>118</v>
      </c>
      <c r="I11" s="103" t="str">
        <f>TOC_Hdg_6</f>
        <v>Revenue - Assumptions</v>
      </c>
      <c r="J11" s="103"/>
      <c r="K11" s="103"/>
      <c r="L11" s="103"/>
      <c r="M11" s="103"/>
      <c r="N11" s="103"/>
      <c r="O11" s="103"/>
      <c r="P11" s="103"/>
    </row>
    <row r="12" spans="1:16" outlineLevel="1">
      <c r="H12" s="68" t="s">
        <v>118</v>
      </c>
      <c r="I12" s="103" t="str">
        <f>TOC_Hdg_7</f>
        <v>Cost of Goods Sold - Assumptions</v>
      </c>
      <c r="J12" s="103"/>
      <c r="K12" s="103"/>
      <c r="L12" s="103"/>
      <c r="M12" s="103"/>
      <c r="N12" s="103"/>
      <c r="O12" s="103"/>
      <c r="P12" s="103"/>
    </row>
    <row r="13" spans="1:16" outlineLevel="1">
      <c r="H13" s="68" t="s">
        <v>118</v>
      </c>
      <c r="I13" s="103" t="str">
        <f>TOC_Hdg_8</f>
        <v>Operating Expenditure - Assumptions</v>
      </c>
      <c r="J13" s="103"/>
      <c r="K13" s="103"/>
      <c r="L13" s="103"/>
      <c r="M13" s="103"/>
      <c r="N13" s="103"/>
      <c r="O13" s="103"/>
      <c r="P13" s="103"/>
    </row>
    <row r="14" spans="1:16" ht="19.149999999999999" customHeight="1">
      <c r="B14" s="106">
        <v>2</v>
      </c>
      <c r="C14" s="106"/>
      <c r="D14" s="107" t="str">
        <f>Outputs_SC!C9</f>
        <v>Outputs</v>
      </c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</row>
    <row r="15" spans="1:16" outlineLevel="1">
      <c r="F15" s="101" t="s">
        <v>150</v>
      </c>
      <c r="G15" s="101"/>
      <c r="H15" s="102" t="str">
        <f>Operational_TO!B1</f>
        <v>Operational Outputs</v>
      </c>
      <c r="I15" s="102"/>
      <c r="J15" s="102"/>
      <c r="K15" s="102"/>
      <c r="L15" s="102"/>
      <c r="M15" s="102"/>
      <c r="N15" s="102"/>
      <c r="O15" s="102"/>
      <c r="P15" s="102"/>
    </row>
    <row r="16" spans="1:16" outlineLevel="1">
      <c r="H16" s="68" t="s">
        <v>118</v>
      </c>
      <c r="I16" s="103" t="str">
        <f>TOC_Hdg_9</f>
        <v>Revenue - Outputs</v>
      </c>
      <c r="J16" s="103"/>
      <c r="K16" s="103"/>
      <c r="L16" s="103"/>
      <c r="M16" s="103"/>
      <c r="N16" s="103"/>
      <c r="O16" s="103"/>
      <c r="P16" s="103"/>
    </row>
    <row r="17" spans="2:16" outlineLevel="1">
      <c r="H17" s="68" t="s">
        <v>118</v>
      </c>
      <c r="I17" s="103" t="str">
        <f>TOC_Hdg_10</f>
        <v>Cost of Goods Sold - Outputs</v>
      </c>
      <c r="J17" s="103"/>
      <c r="K17" s="103"/>
      <c r="L17" s="103"/>
      <c r="M17" s="103"/>
      <c r="N17" s="103"/>
      <c r="O17" s="103"/>
      <c r="P17" s="103"/>
    </row>
    <row r="18" spans="2:16" outlineLevel="1">
      <c r="H18" s="68" t="s">
        <v>118</v>
      </c>
      <c r="I18" s="103" t="str">
        <f>TOC_Hdg_11</f>
        <v>Operating Expenditure - Outputs</v>
      </c>
      <c r="J18" s="103"/>
      <c r="K18" s="103"/>
      <c r="L18" s="103"/>
      <c r="M18" s="103"/>
      <c r="N18" s="103"/>
      <c r="O18" s="103"/>
      <c r="P18" s="103"/>
    </row>
    <row r="19" spans="2:16" ht="19.149999999999999" customHeight="1">
      <c r="B19" s="106">
        <v>3</v>
      </c>
      <c r="C19" s="106"/>
      <c r="D19" s="107" t="str">
        <f>Appendices_SC!C9</f>
        <v>Appendices</v>
      </c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</row>
    <row r="20" spans="2:16" ht="11.25">
      <c r="D20" s="104" t="s">
        <v>155</v>
      </c>
      <c r="E20" s="104"/>
      <c r="F20" s="105" t="str">
        <f>Lookup_Tables_SSC!C9</f>
        <v>Lookup Tables</v>
      </c>
      <c r="G20" s="105"/>
      <c r="H20" s="105"/>
      <c r="I20" s="105"/>
      <c r="J20" s="105"/>
      <c r="K20" s="105"/>
      <c r="L20" s="105"/>
      <c r="M20" s="105"/>
      <c r="N20" s="105"/>
      <c r="O20" s="105"/>
      <c r="P20" s="105"/>
    </row>
    <row r="21" spans="2:16" outlineLevel="1">
      <c r="F21" s="101" t="s">
        <v>150</v>
      </c>
      <c r="G21" s="101"/>
      <c r="H21" s="102" t="str">
        <f>TS_LU!B1</f>
        <v>Time Series Lookup Tables</v>
      </c>
      <c r="I21" s="102"/>
      <c r="J21" s="102"/>
      <c r="K21" s="102"/>
      <c r="L21" s="102"/>
      <c r="M21" s="102"/>
      <c r="N21" s="102"/>
      <c r="O21" s="102"/>
      <c r="P21" s="102"/>
    </row>
    <row r="22" spans="2:16" ht="11.25">
      <c r="D22" s="104" t="s">
        <v>157</v>
      </c>
      <c r="E22" s="104"/>
      <c r="F22" s="105" t="str">
        <f>Checks_SSC!C9</f>
        <v>Checks</v>
      </c>
      <c r="G22" s="105"/>
      <c r="H22" s="105"/>
      <c r="I22" s="105"/>
      <c r="J22" s="105"/>
      <c r="K22" s="105"/>
      <c r="L22" s="105"/>
      <c r="M22" s="105"/>
      <c r="N22" s="105"/>
      <c r="O22" s="105"/>
      <c r="P22" s="105"/>
    </row>
    <row r="23" spans="2:16" outlineLevel="1">
      <c r="F23" s="101" t="s">
        <v>150</v>
      </c>
      <c r="G23" s="101"/>
      <c r="H23" s="102" t="str">
        <f>Checks_BO!B1</f>
        <v>Checks</v>
      </c>
      <c r="I23" s="102"/>
      <c r="J23" s="102"/>
      <c r="K23" s="102"/>
      <c r="L23" s="102"/>
      <c r="M23" s="102"/>
      <c r="N23" s="102"/>
      <c r="O23" s="102"/>
      <c r="P23" s="102"/>
    </row>
    <row r="24" spans="2:16" outlineLevel="1">
      <c r="H24" s="68" t="s">
        <v>118</v>
      </c>
      <c r="I24" s="103" t="str">
        <f>TOC_Hdg_3</f>
        <v>Error Checks</v>
      </c>
      <c r="J24" s="103"/>
      <c r="K24" s="103"/>
      <c r="L24" s="103"/>
      <c r="M24" s="103"/>
      <c r="N24" s="103"/>
      <c r="O24" s="103"/>
      <c r="P24" s="103"/>
    </row>
    <row r="25" spans="2:16" outlineLevel="1">
      <c r="H25" s="68" t="s">
        <v>118</v>
      </c>
      <c r="I25" s="103" t="str">
        <f>TOC_Hdg_4</f>
        <v>Sensitivity Checks</v>
      </c>
      <c r="J25" s="103"/>
      <c r="K25" s="103"/>
      <c r="L25" s="103"/>
      <c r="M25" s="103"/>
      <c r="N25" s="103"/>
      <c r="O25" s="103"/>
      <c r="P25" s="103"/>
    </row>
    <row r="26" spans="2:16" outlineLevel="1">
      <c r="H26" s="68" t="s">
        <v>118</v>
      </c>
      <c r="I26" s="103" t="str">
        <f>TOC_Hdg_5</f>
        <v>Alert Checks</v>
      </c>
      <c r="J26" s="103"/>
      <c r="K26" s="103"/>
      <c r="L26" s="103"/>
      <c r="M26" s="103"/>
      <c r="N26" s="103"/>
      <c r="O26" s="103"/>
      <c r="P26" s="103"/>
    </row>
  </sheetData>
  <mergeCells count="30">
    <mergeCell ref="B14:C14"/>
    <mergeCell ref="D14:P14"/>
    <mergeCell ref="I16:P16"/>
    <mergeCell ref="I17:P17"/>
    <mergeCell ref="F10:G10"/>
    <mergeCell ref="H10:P10"/>
    <mergeCell ref="I11:P11"/>
    <mergeCell ref="I12:P12"/>
    <mergeCell ref="I13:P13"/>
    <mergeCell ref="F15:G15"/>
    <mergeCell ref="B3:I3"/>
    <mergeCell ref="B8:C8"/>
    <mergeCell ref="D8:P8"/>
    <mergeCell ref="F9:G9"/>
    <mergeCell ref="H9:P9"/>
    <mergeCell ref="H15:P15"/>
    <mergeCell ref="B19:C19"/>
    <mergeCell ref="D19:P19"/>
    <mergeCell ref="D20:E20"/>
    <mergeCell ref="F20:P20"/>
    <mergeCell ref="I18:P18"/>
    <mergeCell ref="F21:G21"/>
    <mergeCell ref="H21:P21"/>
    <mergeCell ref="I25:P25"/>
    <mergeCell ref="I26:P26"/>
    <mergeCell ref="D22:E22"/>
    <mergeCell ref="F22:P22"/>
    <mergeCell ref="F23:G23"/>
    <mergeCell ref="H23:P23"/>
    <mergeCell ref="I24:P24"/>
  </mergeCells>
  <hyperlinks>
    <hyperlink ref="B8" location="HL_Sheet_Main_3" tooltip="Go to Assumptions" display="HL_Sheet_Main_3"/>
    <hyperlink ref="D8" location="HL_Sheet_Main_3" tooltip="Go to Assumptions" display="HL_Sheet_Main_3"/>
    <hyperlink ref="F9" location="HL_Sheet_Main_4" tooltip="Go to Time Series Assumptions" display="HL_Sheet_Main_4"/>
    <hyperlink ref="H9" location="HL_Sheet_Main_4" tooltip="Go to Time Series Assumptions" display="HL_Sheet_Main_4"/>
    <hyperlink ref="F10" location="HL_Sheet_Main_5" tooltip="Go to Operational Assumptions" display="HL_Sheet_Main_5"/>
    <hyperlink ref="H10" location="HL_Sheet_Main_5" tooltip="Go to Operational Assumptions" display="HL_Sheet_Main_5"/>
    <hyperlink ref="H11" location="HL_TOC_6" tooltip="Go to Revenue - Assumptions" display="HL_TOC_6"/>
    <hyperlink ref="I11" location="HL_TOC_6" tooltip="Go to Revenue - Assumptions" display="HL_TOC_6"/>
    <hyperlink ref="H12" location="HL_TOC_7" tooltip="Go to Cost of Goods Sold - Assumptions" display="HL_TOC_7"/>
    <hyperlink ref="I12" location="HL_TOC_7" tooltip="Go to Cost of Goods Sold - Assumptions" display="HL_TOC_7"/>
    <hyperlink ref="H13" location="HL_TOC_8" tooltip="Go to Operating Expenditure - Assumptions" display="HL_TOC_8"/>
    <hyperlink ref="I13" location="HL_TOC_8" tooltip="Go to Operating Expenditure - Assumptions" display="HL_TOC_8"/>
    <hyperlink ref="B14" location="HL_Sheet_Main_6" tooltip="Go to Outputs" display="HL_Sheet_Main_6"/>
    <hyperlink ref="D14" location="HL_Sheet_Main_6" tooltip="Go to Outputs" display="HL_Sheet_Main_6"/>
    <hyperlink ref="F15" location="HL_Sheet_Main_7" tooltip="Go to Operational Outputs" display="HL_Sheet_Main_7"/>
    <hyperlink ref="H15" location="HL_Sheet_Main_7" tooltip="Go to Operational Outputs" display="HL_Sheet_Main_7"/>
    <hyperlink ref="H16" location="HL_TOC_9" tooltip="Go to Revenue - Outputs" display="HL_TOC_9"/>
    <hyperlink ref="I16" location="HL_TOC_9" tooltip="Go to Revenue - Outputs" display="HL_TOC_9"/>
    <hyperlink ref="H17" location="HL_TOC_10" tooltip="Go to Cost of Goods Sold - Outputs" display="HL_TOC_10"/>
    <hyperlink ref="I17" location="HL_TOC_10" tooltip="Go to Cost of Goods Sold - Outputs" display="HL_TOC_10"/>
    <hyperlink ref="H18" location="HL_TOC_11" tooltip="Go to Operating Expenditure - Outputs" display="HL_TOC_11"/>
    <hyperlink ref="I18" location="HL_TOC_11" tooltip="Go to Operating Expenditure - Outputs" display="HL_TOC_11"/>
    <hyperlink ref="B19" location="HL_Sheet_Main_8" tooltip="Go to Appendices" display="HL_Sheet_Main_8"/>
    <hyperlink ref="D19" location="HL_Sheet_Main_8" tooltip="Go to Appendices" display="HL_Sheet_Main_8"/>
    <hyperlink ref="D20" location="HL_Sheet_Main_9" tooltip="Go to Lookup Tables" display="HL_Sheet_Main_9"/>
    <hyperlink ref="F20" location="HL_Sheet_Main_9" tooltip="Go to Lookup Tables" display="HL_Sheet_Main_9"/>
    <hyperlink ref="F21" location="HL_Sheet_Main_10" tooltip="Go to Time Series Lookup Tables" display="HL_Sheet_Main_10"/>
    <hyperlink ref="H21" location="HL_Sheet_Main_10" tooltip="Go to Time Series Lookup Tables" display="HL_Sheet_Main_10"/>
    <hyperlink ref="D22" location="HL_Sheet_Main_11" tooltip="Go to Checks" display="HL_Sheet_Main_11"/>
    <hyperlink ref="F22" location="HL_Sheet_Main_11" tooltip="Go to Checks" display="HL_Sheet_Main_11"/>
    <hyperlink ref="F23" location="HL_Sheet_Main_12" tooltip="Go to Checks" display="HL_Sheet_Main_12"/>
    <hyperlink ref="H23" location="HL_Sheet_Main_12" tooltip="Go to Checks" display="HL_Sheet_Main_12"/>
    <hyperlink ref="H24" location="HL_TOC_3" tooltip="Go to Error Checks" display="HL_TOC_3"/>
    <hyperlink ref="I24" location="HL_TOC_3" tooltip="Go to Error Checks" display="HL_TOC_3"/>
    <hyperlink ref="H25" location="HL_TOC_4" tooltip="Go to Sensitivity Checks" display="HL_TOC_4"/>
    <hyperlink ref="I25" location="HL_TOC_4" tooltip="Go to Sensitivity Checks" display="HL_TOC_4"/>
    <hyperlink ref="H26" location="HL_TOC_5" tooltip="Go to Alert Checks" display="HL_TOC_5"/>
    <hyperlink ref="I26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12</v>
      </c>
    </row>
    <row r="10" spans="3:7" ht="16.5">
      <c r="C10" s="11" t="s">
        <v>149</v>
      </c>
    </row>
    <row r="11" spans="3:7" ht="15">
      <c r="C11" s="6" t="str">
        <f>Model_Name</f>
        <v>SMA 2. Workbook Structure - Practice Exercise 2 (Solution)</v>
      </c>
    </row>
    <row r="12" spans="3:7">
      <c r="C12" s="100" t="s">
        <v>1</v>
      </c>
      <c r="D12" s="100"/>
      <c r="E12" s="100"/>
      <c r="F12" s="100"/>
      <c r="G12" s="100"/>
    </row>
    <row r="13" spans="3:7" ht="12.75">
      <c r="C13" s="9" t="s">
        <v>10</v>
      </c>
      <c r="D13" s="10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/>
  </sheetPr>
  <dimension ref="A1:K65"/>
  <sheetViews>
    <sheetView showGridLines="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style="12" customWidth="1"/>
    <col min="6" max="16384" width="11.83203125" style="12"/>
  </cols>
  <sheetData>
    <row r="1" spans="1:11" ht="18">
      <c r="B1" s="14" t="s">
        <v>13</v>
      </c>
    </row>
    <row r="2" spans="1:11" ht="15">
      <c r="B2" s="13" t="str">
        <f>Model_Name</f>
        <v>SMA 2. Workbook Structure - Practice Exercise 2 (Solution)</v>
      </c>
    </row>
    <row r="3" spans="1:11">
      <c r="B3" s="108" t="s">
        <v>1</v>
      </c>
      <c r="C3" s="108"/>
      <c r="D3" s="108"/>
      <c r="E3" s="108"/>
      <c r="F3" s="108"/>
    </row>
    <row r="4" spans="1:11" ht="12.75">
      <c r="A4" s="16" t="s">
        <v>4</v>
      </c>
      <c r="B4" s="17" t="s">
        <v>10</v>
      </c>
      <c r="C4" s="18" t="s">
        <v>11</v>
      </c>
      <c r="D4" s="98" t="s">
        <v>158</v>
      </c>
      <c r="E4" s="98" t="s">
        <v>159</v>
      </c>
      <c r="F4" s="69" t="s">
        <v>160</v>
      </c>
    </row>
    <row r="7" spans="1:11" ht="12.75">
      <c r="B7" s="24" t="s">
        <v>13</v>
      </c>
    </row>
    <row r="9" spans="1:11" ht="11.25">
      <c r="C9" s="25" t="s">
        <v>85</v>
      </c>
    </row>
    <row r="11" spans="1:11">
      <c r="D11" s="26" t="s">
        <v>86</v>
      </c>
      <c r="J11" s="109" t="s">
        <v>124</v>
      </c>
      <c r="K11" s="109"/>
    </row>
    <row r="12" spans="1:11">
      <c r="D12" s="26" t="s">
        <v>54</v>
      </c>
      <c r="J12" s="110" t="str">
        <f>Annual</f>
        <v>Annual</v>
      </c>
      <c r="K12" s="110"/>
    </row>
    <row r="13" spans="1:11" ht="15.75" customHeight="1">
      <c r="D13" s="26" t="s">
        <v>87</v>
      </c>
      <c r="J13" s="30">
        <v>31</v>
      </c>
      <c r="K13" s="30">
        <v>12</v>
      </c>
    </row>
    <row r="14" spans="1:11">
      <c r="D14" s="26" t="s">
        <v>88</v>
      </c>
      <c r="J14" s="112">
        <v>40179</v>
      </c>
      <c r="K14" s="113"/>
    </row>
    <row r="15" spans="1:11">
      <c r="D15" s="26" t="s">
        <v>89</v>
      </c>
      <c r="J15" s="114">
        <v>5</v>
      </c>
      <c r="K15" s="114"/>
    </row>
    <row r="16" spans="1:11" ht="10.5" hidden="1" customHeight="1" outlineLevel="2">
      <c r="D16" s="26" t="s">
        <v>90</v>
      </c>
      <c r="J16" s="110" t="str">
        <f>INDEX(LU_Period_Type_Names,MATCH(TS_Periodicity,LU_Periodicity,0))</f>
        <v>Year</v>
      </c>
      <c r="K16" s="110"/>
    </row>
    <row r="17" spans="3:11" ht="10.5" hidden="1" customHeight="1" outlineLevel="2">
      <c r="D17" s="26" t="s">
        <v>91</v>
      </c>
      <c r="J17" s="115" t="str">
        <f>CHOOSE(MATCH(TS_Periodicity,LU_Periodicity,0),Yr_Name,"H","Q","M")</f>
        <v>Year</v>
      </c>
      <c r="K17" s="115"/>
    </row>
    <row r="18" spans="3:11" ht="10.5" hidden="1" customHeight="1" outlineLevel="2">
      <c r="D18" s="26" t="s">
        <v>92</v>
      </c>
      <c r="J18" s="115" t="b">
        <f>OR(AND(DD_TS_Fin_YE_Day&gt;=28,DD_TS_Fin_YE_Mth=2),
DD_TS_Fin_YE_Day&gt;=DAY(EOMONTH(DATE(YEAR(TS_Start_Date),DD_TS_Fin_YE_Mth,1),0)))</f>
        <v>1</v>
      </c>
      <c r="K18" s="115"/>
    </row>
    <row r="19" spans="3:11" ht="10.5" hidden="1" customHeight="1" outlineLevel="2">
      <c r="D19" s="26" t="s">
        <v>93</v>
      </c>
      <c r="J19" s="111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111"/>
    </row>
    <row r="20" spans="3:11" ht="10.5" hidden="1" customHeight="1" outlineLevel="2">
      <c r="D20" s="26" t="s">
        <v>94</v>
      </c>
      <c r="J20" s="111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111"/>
    </row>
    <row r="21" spans="3:11" ht="10.5" hidden="1" customHeight="1" outlineLevel="2">
      <c r="D21" s="26" t="s">
        <v>73</v>
      </c>
      <c r="J21" s="116">
        <f>INDEX(LU_Pers_In_Yr,MATCH(TS_Periodicity,LU_Periodicity,0))</f>
        <v>1</v>
      </c>
      <c r="K21" s="116"/>
    </row>
    <row r="22" spans="3:11" ht="10.5" hidden="1" customHeight="1" outlineLevel="2">
      <c r="D22" s="26" t="s">
        <v>95</v>
      </c>
      <c r="J22" s="116">
        <f>Mths_In_Yr/TS_Pers_In_Yr</f>
        <v>12</v>
      </c>
      <c r="K22" s="116"/>
    </row>
    <row r="23" spans="3:11" ht="10.5" hidden="1" customHeight="1" outlineLevel="2">
      <c r="D23" s="26" t="s">
        <v>96</v>
      </c>
      <c r="J23" s="116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116"/>
    </row>
    <row r="24" spans="3:11" ht="10.5" hidden="1" customHeight="1" outlineLevel="2">
      <c r="D24" s="26" t="s">
        <v>97</v>
      </c>
      <c r="J24" s="111">
        <f>IF(TS_Mth_End,EOMONTH(EDATE(TS_Per_1_FY_Start_Date,(TS_Per_1_Number-1)*TS_Mths_In_Per-1),0)+1,
EDATE(TS_Per_1_FY_Start_Date,(TS_Per_1_Number-1)*TS_Mths_In_Per))</f>
        <v>40179</v>
      </c>
      <c r="K24" s="111"/>
    </row>
    <row r="25" spans="3:11" ht="10.5" hidden="1" customHeight="1" outlineLevel="2">
      <c r="D25" s="26" t="s">
        <v>98</v>
      </c>
      <c r="J25" s="111">
        <f>IF(TS_Mth_End,EOMONTH(EDATE(TS_Per_1_FY_Start_Date,TS_Per_1_Number*TS_Mths_In_Per-1),0),
EDATE(TS_Per_1_FY_Start_Date,TS_Per_1_Number*TS_Mths_In_Per)-1)</f>
        <v>40543</v>
      </c>
      <c r="K25" s="111"/>
    </row>
    <row r="26" spans="3:11" ht="15.75" customHeight="1" collapsed="1">
      <c r="D26" s="26" t="s">
        <v>40</v>
      </c>
      <c r="J26" s="117">
        <v>2</v>
      </c>
      <c r="K26" s="118"/>
    </row>
    <row r="27" spans="3:11" ht="10.5" hidden="1" customHeight="1" outlineLevel="2">
      <c r="D27" s="26" t="s">
        <v>99</v>
      </c>
      <c r="J27" s="110" t="str">
        <f>INDEX(LU_Denom,DD_TS_Denom)</f>
        <v>$Millions</v>
      </c>
      <c r="K27" s="110"/>
    </row>
    <row r="28" spans="3:11" collapsed="1"/>
    <row r="29" spans="3:11" ht="11.25">
      <c r="C29" s="25" t="s">
        <v>100</v>
      </c>
    </row>
    <row r="31" spans="3:11" ht="17.25" customHeight="1">
      <c r="D31" s="26" t="s">
        <v>101</v>
      </c>
      <c r="J31" s="117" t="b">
        <v>1</v>
      </c>
      <c r="K31" s="118"/>
    </row>
    <row r="32" spans="3:11">
      <c r="D32" s="26" t="s">
        <v>102</v>
      </c>
      <c r="J32" s="119">
        <v>3</v>
      </c>
      <c r="K32" s="120"/>
    </row>
    <row r="33" spans="3:11">
      <c r="D33" s="26" t="s">
        <v>103</v>
      </c>
      <c r="J33" s="119">
        <v>0</v>
      </c>
      <c r="K33" s="120"/>
    </row>
    <row r="34" spans="3:11" ht="10.5" hidden="1" customHeight="1" outlineLevel="2">
      <c r="D34" s="26" t="s">
        <v>104</v>
      </c>
      <c r="J34" s="121" t="s">
        <v>125</v>
      </c>
      <c r="K34" s="122"/>
    </row>
    <row r="35" spans="3:11" ht="10.5" hidden="1" customHeight="1" outlineLevel="2">
      <c r="D35" s="26" t="s">
        <v>105</v>
      </c>
      <c r="J35" s="121" t="s">
        <v>126</v>
      </c>
      <c r="K35" s="122"/>
    </row>
    <row r="36" spans="3:11" ht="10.5" hidden="1" customHeight="1" outlineLevel="2">
      <c r="D36" s="26" t="s">
        <v>106</v>
      </c>
      <c r="J36" s="121" t="s">
        <v>127</v>
      </c>
      <c r="K36" s="122"/>
    </row>
    <row r="37" spans="3:11" collapsed="1"/>
    <row r="38" spans="3:11" ht="11.25">
      <c r="C38" s="25" t="s">
        <v>107</v>
      </c>
    </row>
    <row r="40" spans="3:11" ht="15.75" customHeight="1">
      <c r="D40" s="26" t="s">
        <v>50</v>
      </c>
      <c r="J40" s="117">
        <v>1</v>
      </c>
      <c r="K40" s="118"/>
    </row>
    <row r="41" spans="3:11">
      <c r="D41" s="26" t="s">
        <v>108</v>
      </c>
      <c r="J41" s="119">
        <v>3</v>
      </c>
      <c r="K41" s="120"/>
    </row>
    <row r="42" spans="3:11">
      <c r="D42" s="26" t="s">
        <v>109</v>
      </c>
      <c r="J42" s="112">
        <v>41275</v>
      </c>
      <c r="K42" s="113"/>
    </row>
    <row r="43" spans="3:11" hidden="1" outlineLevel="2"/>
    <row r="44" spans="3:11" hidden="1" outlineLevel="2">
      <c r="D44" s="27" t="s">
        <v>110</v>
      </c>
    </row>
    <row r="45" spans="3:11" hidden="1" outlineLevel="2"/>
    <row r="46" spans="3:11" ht="10.5" hidden="1" customHeight="1" outlineLevel="2">
      <c r="E46" s="26" t="s">
        <v>111</v>
      </c>
      <c r="J46" s="111">
        <f>TS_Proj_Start_Date-1</f>
        <v>41274</v>
      </c>
      <c r="K46" s="111"/>
    </row>
    <row r="47" spans="3:11" ht="10.5" hidden="1" customHeight="1" outlineLevel="2">
      <c r="E47" s="26" t="s">
        <v>112</v>
      </c>
      <c r="J47" s="123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123"/>
    </row>
    <row r="48" spans="3:11" ht="10.5" hidden="1" customHeight="1" outlineLevel="2">
      <c r="E48" s="26" t="s">
        <v>113</v>
      </c>
      <c r="J48" s="116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116"/>
    </row>
    <row r="49" spans="3:11" ht="10.5" hidden="1" customHeight="1" outlineLevel="2">
      <c r="E49" s="26" t="s">
        <v>114</v>
      </c>
      <c r="J49" s="110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110"/>
    </row>
    <row r="50" spans="3:11" hidden="1" outlineLevel="2"/>
    <row r="51" spans="3:11" hidden="1" outlineLevel="2">
      <c r="D51" s="27" t="s">
        <v>115</v>
      </c>
    </row>
    <row r="52" spans="3:11" hidden="1" outlineLevel="2"/>
    <row r="53" spans="3:11" ht="10.5" hidden="1" customHeight="1" outlineLevel="2">
      <c r="E53" s="26" t="s">
        <v>116</v>
      </c>
      <c r="J53" s="111">
        <f>IF(DD_TS_Data_Term_Basis=1,IF(TS_Mth_End,EOMONTH(EDATE(TS_Per_1_FY_Start_Date,(TS_Per_1_Number+TS_Data_Pers_Ass-1)*TS_Mths_In_Per-1),0),
EDATE(TS_Per_1_FY_Start_Date,(TS_Per_1_Number+TS_Data_Pers_Ass-1)*TS_Mths_In_Per)-1)+1,TS_Proj_Start_Date_Ass)</f>
        <v>41275</v>
      </c>
      <c r="K53" s="111"/>
    </row>
    <row r="54" spans="3:11" ht="10.5" hidden="1" customHeight="1" outlineLevel="2">
      <c r="E54" s="26" t="s">
        <v>93</v>
      </c>
      <c r="J54" s="111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41275</v>
      </c>
      <c r="K54" s="111"/>
    </row>
    <row r="55" spans="3:11" ht="10.5" hidden="1" customHeight="1" outlineLevel="2">
      <c r="E55" s="26" t="s">
        <v>94</v>
      </c>
      <c r="J55" s="111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41639</v>
      </c>
      <c r="K55" s="111"/>
    </row>
    <row r="56" spans="3:11" ht="10.5" hidden="1" customHeight="1" outlineLevel="2">
      <c r="E56" s="26" t="s">
        <v>96</v>
      </c>
      <c r="J56" s="116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1</v>
      </c>
      <c r="K56" s="116"/>
    </row>
    <row r="57" spans="3:11" ht="10.5" hidden="1" customHeight="1" outlineLevel="2">
      <c r="E57" s="26" t="s">
        <v>97</v>
      </c>
      <c r="J57" s="111">
        <f>IF(TS_Mth_End,EOMONTH(EDATE(TS_Proj_Per_1_FY_Start_Date,(TS_Proj_Per_1_Number-1)*TS_Mths_In_Per-1),0)+
1,EDATE(TS_Proj_Per_1_FY_Start_Date,(TS_Proj_Per_1_Number-1)*TS_Mths_In_Per))</f>
        <v>41275</v>
      </c>
      <c r="K57" s="111"/>
    </row>
    <row r="58" spans="3:11" ht="10.5" hidden="1" customHeight="1" outlineLevel="2">
      <c r="E58" s="26" t="s">
        <v>98</v>
      </c>
      <c r="J58" s="111">
        <f>IF(TS_Mth_End,EOMONTH(EDATE(TS_Proj_Per_1_FY_Start_Date,TS_Proj_Per_1_Number*TS_Mths_In_Per-1),0),
EDATE(TS_Proj_Per_1_FY_Start_Date,TS_Proj_Per_1_Number*TS_Mths_In_Per)-1)</f>
        <v>41639</v>
      </c>
      <c r="K58" s="111"/>
    </row>
    <row r="59" spans="3:11" collapsed="1"/>
    <row r="60" spans="3:11">
      <c r="C60" s="27" t="s">
        <v>117</v>
      </c>
    </row>
    <row r="61" spans="3:11">
      <c r="C61" s="28" t="s">
        <v>118</v>
      </c>
      <c r="D61" s="26" t="s">
        <v>119</v>
      </c>
    </row>
    <row r="62" spans="3:11">
      <c r="C62" s="28" t="s">
        <v>118</v>
      </c>
      <c r="D62" s="26" t="s">
        <v>120</v>
      </c>
    </row>
    <row r="63" spans="3:11">
      <c r="C63" s="28" t="s">
        <v>118</v>
      </c>
      <c r="D63" s="26" t="s">
        <v>121</v>
      </c>
    </row>
    <row r="64" spans="3:11">
      <c r="C64" s="28" t="s">
        <v>118</v>
      </c>
      <c r="D64" s="29" t="s">
        <v>122</v>
      </c>
    </row>
    <row r="65" spans="3:4">
      <c r="C65" s="28" t="s">
        <v>118</v>
      </c>
      <c r="D65" s="29" t="s">
        <v>123</v>
      </c>
    </row>
  </sheetData>
  <mergeCells count="36"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</mergeCells>
  <conditionalFormatting sqref="J32">
    <cfRule type="expression" dxfId="33" priority="1" stopIfTrue="1">
      <formula>NOT(J$31)</formula>
    </cfRule>
  </conditionalFormatting>
  <conditionalFormatting sqref="J33">
    <cfRule type="expression" dxfId="32" priority="2" stopIfTrue="1">
      <formula>NOT(J$31)</formula>
    </cfRule>
  </conditionalFormatting>
  <conditionalFormatting sqref="J34">
    <cfRule type="expression" dxfId="31" priority="3" stopIfTrue="1">
      <formula>NOT(J$31)</formula>
    </cfRule>
  </conditionalFormatting>
  <conditionalFormatting sqref="J35">
    <cfRule type="expression" dxfId="30" priority="4" stopIfTrue="1">
      <formula>NOT(J$31)</formula>
    </cfRule>
  </conditionalFormatting>
  <conditionalFormatting sqref="J36">
    <cfRule type="expression" dxfId="29" priority="5" stopIfTrue="1">
      <formula>NOT(J$31)</formula>
    </cfRule>
  </conditionalFormatting>
  <conditionalFormatting sqref="J41">
    <cfRule type="expression" dxfId="28" priority="6" stopIfTrue="1">
      <formula>DD_TS_Data_Term_Basis&lt;&gt;1</formula>
    </cfRule>
  </conditionalFormatting>
  <conditionalFormatting sqref="J42">
    <cfRule type="expression" dxfId="27" priority="7" stopIfTrue="1">
      <formula>DD_TS_Data_Term_Basis&lt;&gt;2</formula>
    </cfRule>
    <cfRule type="cellIs" dxfId="26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5" tooltip="Go to Next Sheet" display="HL_Sheet_Main_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N58"/>
  <sheetViews>
    <sheetView showGridLines="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style="12" customWidth="1"/>
    <col min="6" max="16384" width="11.83203125" style="12"/>
  </cols>
  <sheetData>
    <row r="1" spans="1:14" ht="18">
      <c r="B1" s="14" t="s">
        <v>164</v>
      </c>
    </row>
    <row r="2" spans="1:14" ht="15">
      <c r="B2" s="13" t="str">
        <f>Model_Name</f>
        <v>SMA 2. Workbook Structure - Practice Exercise 2 (Solution)</v>
      </c>
    </row>
    <row r="3" spans="1:14">
      <c r="B3" s="108" t="s">
        <v>1</v>
      </c>
      <c r="C3" s="108"/>
      <c r="D3" s="108"/>
      <c r="E3" s="108"/>
      <c r="F3" s="108"/>
    </row>
    <row r="4" spans="1:14" ht="12.75">
      <c r="A4" s="16" t="s">
        <v>4</v>
      </c>
      <c r="B4" s="17" t="s">
        <v>10</v>
      </c>
      <c r="C4" s="18" t="s">
        <v>11</v>
      </c>
      <c r="D4" s="98" t="s">
        <v>158</v>
      </c>
      <c r="E4" s="98" t="s">
        <v>159</v>
      </c>
      <c r="F4" s="69" t="s">
        <v>160</v>
      </c>
    </row>
    <row r="6" spans="1:14">
      <c r="B6" s="44" t="str">
        <f>IF(TS_Pers_In_Yr=1,"",TS_Per_Type_Name&amp;" Ending")</f>
        <v/>
      </c>
      <c r="J6" s="45" t="str">
        <f>IF(TS_Pers_In_Yr=1,"",LEFT(INDEX(LU_Mth_Names,MONTH(J9)),3)&amp;"-"&amp;RIGHT(YEAR(J9),2))&amp;" "</f>
        <v xml:space="preserve"> </v>
      </c>
      <c r="K6" s="45" t="str">
        <f>IF(TS_Pers_In_Yr=1,"",LEFT(INDEX(LU_Mth_Names,MONTH(K9)),3)&amp;"-"&amp;RIGHT(YEAR(K9),2))&amp;" "</f>
        <v xml:space="preserve"> </v>
      </c>
      <c r="L6" s="45" t="str">
        <f>IF(TS_Pers_In_Yr=1,"",LEFT(INDEX(LU_Mth_Names,MONTH(L9)),3)&amp;"-"&amp;RIGHT(YEAR(L9),2))&amp;" "</f>
        <v xml:space="preserve"> </v>
      </c>
      <c r="M6" s="45" t="str">
        <f>IF(TS_Pers_In_Yr=1,"",LEFT(INDEX(LU_Mth_Names,MONTH(M9)),3)&amp;"-"&amp;RIGHT(YEAR(M9),2))&amp;" "</f>
        <v xml:space="preserve"> </v>
      </c>
      <c r="N6" s="45" t="str">
        <f>IF(TS_Pers_In_Yr=1,"",LEFT(INDEX(LU_Mth_Names,MONTH(N9)),3)&amp;"-"&amp;RIGHT(YEAR(N9),2))&amp;" "</f>
        <v xml:space="preserve"> </v>
      </c>
    </row>
    <row r="7" spans="1:14">
      <c r="B7" s="50" t="str">
        <f>IF(TS_Pers_In_Yr=1,Yr_Name&amp;" Ending "&amp;DAY(TS_Per_1_End_Date)&amp;" "&amp;INDEX(LU_Mth_Names,DD_TS_Fin_YE_Mth),TS_Per_Type_Name)</f>
        <v>Year Ending 31 December</v>
      </c>
      <c r="C7" s="51"/>
      <c r="D7" s="51"/>
      <c r="E7" s="51"/>
      <c r="F7" s="51"/>
      <c r="G7" s="51"/>
      <c r="H7" s="51"/>
      <c r="I7" s="51"/>
      <c r="J7" s="52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52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52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52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52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26" t="s">
        <v>143</v>
      </c>
      <c r="J8" s="46">
        <f>IF(J12=1,TS_Start_Date,I9+1)</f>
        <v>40179</v>
      </c>
      <c r="K8" s="46">
        <f>IF(K12=1,TS_Start_Date,J9+1)</f>
        <v>40544</v>
      </c>
      <c r="L8" s="46">
        <f>IF(L12=1,TS_Start_Date,K9+1)</f>
        <v>40909</v>
      </c>
      <c r="M8" s="46">
        <f>IF(M12=1,TS_Start_Date,L9+1)</f>
        <v>41275</v>
      </c>
      <c r="N8" s="46">
        <f>IF(N12=1,TS_Start_Date,M9+1)</f>
        <v>41640</v>
      </c>
    </row>
    <row r="9" spans="1:14" hidden="1" outlineLevel="2">
      <c r="B9" s="26" t="s">
        <v>144</v>
      </c>
      <c r="J9" s="46">
        <f>IF(J12=1,TS_Per_1_End_Date,
IF(TS_Mth_End,EOMONTH(EDATE(TS_Per_1_FY_Start_Date,(TS_Per_1_Number+J12-1)*TS_Mths_In_Per-1),0),
EDATE(TS_Per_1_FY_Start_Date,(TS_Per_1_Number+J12-1)*TS_Mths_In_Per)-1))</f>
        <v>40543</v>
      </c>
      <c r="K9" s="46">
        <f>IF(K12=1,TS_Per_1_End_Date,
IF(TS_Mth_End,EOMONTH(EDATE(TS_Per_1_FY_Start_Date,(TS_Per_1_Number+K12-1)*TS_Mths_In_Per-1),0),
EDATE(TS_Per_1_FY_Start_Date,(TS_Per_1_Number+K12-1)*TS_Mths_In_Per)-1))</f>
        <v>40908</v>
      </c>
      <c r="L9" s="46">
        <f>IF(L12=1,TS_Per_1_End_Date,
IF(TS_Mth_End,EOMONTH(EDATE(TS_Per_1_FY_Start_Date,(TS_Per_1_Number+L12-1)*TS_Mths_In_Per-1),0),
EDATE(TS_Per_1_FY_Start_Date,(TS_Per_1_Number+L12-1)*TS_Mths_In_Per)-1))</f>
        <v>41274</v>
      </c>
      <c r="M9" s="46">
        <f>IF(M12=1,TS_Per_1_End_Date,
IF(TS_Mth_End,EOMONTH(EDATE(TS_Per_1_FY_Start_Date,(TS_Per_1_Number+M12-1)*TS_Mths_In_Per-1),0),
EDATE(TS_Per_1_FY_Start_Date,(TS_Per_1_Number+M12-1)*TS_Mths_In_Per)-1))</f>
        <v>41639</v>
      </c>
      <c r="N9" s="46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26" t="s">
        <v>145</v>
      </c>
      <c r="J10" s="47">
        <f>YEAR(TS_Per_1_FY_End_Date)+INT((TS_Per_1_Number+J12-2)/TS_Pers_In_Yr)</f>
        <v>2010</v>
      </c>
      <c r="K10" s="47">
        <f>YEAR(TS_Per_1_FY_End_Date)+INT((TS_Per_1_Number+K12-2)/TS_Pers_In_Yr)</f>
        <v>2011</v>
      </c>
      <c r="L10" s="47">
        <f>YEAR(TS_Per_1_FY_End_Date)+INT((TS_Per_1_Number+L12-2)/TS_Pers_In_Yr)</f>
        <v>2012</v>
      </c>
      <c r="M10" s="47">
        <f>YEAR(TS_Per_1_FY_End_Date)+INT((TS_Per_1_Number+M12-2)/TS_Pers_In_Yr)</f>
        <v>2013</v>
      </c>
      <c r="N10" s="47">
        <f>YEAR(TS_Per_1_FY_End_Date)+INT((TS_Per_1_Number+N12-2)/TS_Pers_In_Yr)</f>
        <v>2014</v>
      </c>
    </row>
    <row r="11" spans="1:14" hidden="1" outlineLevel="2">
      <c r="B11" s="26" t="s">
        <v>146</v>
      </c>
      <c r="J11" s="48" t="str">
        <f>IF(TS_Pers_In_Yr=1,Yr_Name,TS_Per_Type_Prefix&amp;IF(MOD(TS_Per_1_Number+J12-1,TS_Pers_In_Yr)=0,TS_Pers_In_Yr,MOD(TS_Per_1_Number+J12-1,TS_Pers_In_Yr)))&amp;" "</f>
        <v xml:space="preserve">Year </v>
      </c>
      <c r="K11" s="48" t="str">
        <f>IF(TS_Pers_In_Yr=1,Yr_Name,TS_Per_Type_Prefix&amp;IF(MOD(TS_Per_1_Number+K12-1,TS_Pers_In_Yr)=0,TS_Pers_In_Yr,MOD(TS_Per_1_Number+K12-1,TS_Pers_In_Yr)))&amp;" "</f>
        <v xml:space="preserve">Year </v>
      </c>
      <c r="L11" s="48" t="str">
        <f>IF(TS_Pers_In_Yr=1,Yr_Name,TS_Per_Type_Prefix&amp;IF(MOD(TS_Per_1_Number+L12-1,TS_Pers_In_Yr)=0,TS_Pers_In_Yr,MOD(TS_Per_1_Number+L12-1,TS_Pers_In_Yr)))&amp;" "</f>
        <v xml:space="preserve">Year </v>
      </c>
      <c r="M11" s="48" t="str">
        <f>IF(TS_Pers_In_Yr=1,Yr_Name,TS_Per_Type_Prefix&amp;IF(MOD(TS_Per_1_Number+M12-1,TS_Pers_In_Yr)=0,TS_Pers_In_Yr,MOD(TS_Per_1_Number+M12-1,TS_Pers_In_Yr)))&amp;" "</f>
        <v xml:space="preserve">Year </v>
      </c>
      <c r="N11" s="48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26" t="s">
        <v>147</v>
      </c>
      <c r="J12" s="49">
        <f>COLUMN(J12)-COLUMN($J12)+1</f>
        <v>1</v>
      </c>
      <c r="K12" s="49">
        <f t="shared" ref="K12:N12" si="0">COLUMN(K12)-COLUMN($J12)+1</f>
        <v>2</v>
      </c>
      <c r="L12" s="49">
        <f t="shared" si="0"/>
        <v>3</v>
      </c>
      <c r="M12" s="49">
        <f t="shared" si="0"/>
        <v>4</v>
      </c>
      <c r="N12" s="49">
        <f t="shared" si="0"/>
        <v>5</v>
      </c>
    </row>
    <row r="13" spans="1:14" hidden="1" outlineLevel="2">
      <c r="B13" s="53" t="s">
        <v>148</v>
      </c>
      <c r="C13" s="51"/>
      <c r="D13" s="51"/>
      <c r="E13" s="51"/>
      <c r="F13" s="51"/>
      <c r="G13" s="51"/>
      <c r="H13" s="51"/>
      <c r="I13" s="51"/>
      <c r="J13" s="54" t="str">
        <f>J10&amp;"-"&amp;J11</f>
        <v xml:space="preserve">2010-Year </v>
      </c>
      <c r="K13" s="54" t="str">
        <f t="shared" ref="K13:N13" si="1">K10&amp;"-"&amp;K11</f>
        <v xml:space="preserve">2011-Year </v>
      </c>
      <c r="L13" s="54" t="str">
        <f t="shared" si="1"/>
        <v xml:space="preserve">2012-Year </v>
      </c>
      <c r="M13" s="54" t="str">
        <f t="shared" si="1"/>
        <v xml:space="preserve">2013-Year </v>
      </c>
      <c r="N13" s="54" t="str">
        <f t="shared" si="1"/>
        <v xml:space="preserve">2014-Year </v>
      </c>
    </row>
    <row r="14" spans="1:14" collapsed="1"/>
    <row r="16" spans="1:14" ht="12.75">
      <c r="B16" s="71" t="s">
        <v>179</v>
      </c>
    </row>
    <row r="18" spans="2:14" ht="11.25">
      <c r="C18" s="76" t="str">
        <f>"Revenue ("&amp;INDEX(LU_Denom,DD_TS_Denom)&amp;")"</f>
        <v>Revenue ($Millions)</v>
      </c>
    </row>
    <row r="20" spans="2:14">
      <c r="D20" s="72" t="s">
        <v>171</v>
      </c>
      <c r="I20" s="81" t="s">
        <v>131</v>
      </c>
    </row>
    <row r="21" spans="2:14" ht="17.25" customHeight="1">
      <c r="D21" s="124" t="s">
        <v>166</v>
      </c>
      <c r="E21" s="124"/>
      <c r="F21" s="124"/>
      <c r="G21" s="124"/>
      <c r="H21" s="124"/>
      <c r="I21" s="30" t="b">
        <v>1</v>
      </c>
      <c r="J21" s="73">
        <v>100</v>
      </c>
      <c r="K21" s="73">
        <v>101</v>
      </c>
      <c r="L21" s="73">
        <v>102</v>
      </c>
      <c r="M21" s="73">
        <v>103</v>
      </c>
      <c r="N21" s="73">
        <v>104</v>
      </c>
    </row>
    <row r="22" spans="2:14" ht="17.25" customHeight="1">
      <c r="D22" s="124" t="s">
        <v>167</v>
      </c>
      <c r="E22" s="124"/>
      <c r="F22" s="124"/>
      <c r="G22" s="124"/>
      <c r="H22" s="124"/>
      <c r="I22" s="30" t="b">
        <v>0</v>
      </c>
      <c r="J22" s="73">
        <v>101</v>
      </c>
      <c r="K22" s="73">
        <v>102</v>
      </c>
      <c r="L22" s="73">
        <v>103</v>
      </c>
      <c r="M22" s="73">
        <v>104</v>
      </c>
      <c r="N22" s="73">
        <v>105</v>
      </c>
    </row>
    <row r="23" spans="2:14" ht="17.25" customHeight="1">
      <c r="D23" s="124" t="s">
        <v>168</v>
      </c>
      <c r="E23" s="124"/>
      <c r="F23" s="124"/>
      <c r="G23" s="124"/>
      <c r="H23" s="124"/>
      <c r="I23" s="30" t="b">
        <v>1</v>
      </c>
      <c r="J23" s="73">
        <v>102</v>
      </c>
      <c r="K23" s="73">
        <v>103</v>
      </c>
      <c r="L23" s="73">
        <v>104</v>
      </c>
      <c r="M23" s="73">
        <v>105</v>
      </c>
      <c r="N23" s="73">
        <v>106</v>
      </c>
    </row>
    <row r="24" spans="2:14" ht="17.25" customHeight="1">
      <c r="D24" s="124" t="s">
        <v>169</v>
      </c>
      <c r="E24" s="124"/>
      <c r="F24" s="124"/>
      <c r="G24" s="124"/>
      <c r="H24" s="124"/>
      <c r="I24" s="30" t="b">
        <v>1</v>
      </c>
      <c r="J24" s="73">
        <v>103</v>
      </c>
      <c r="K24" s="73">
        <v>104</v>
      </c>
      <c r="L24" s="73">
        <v>105</v>
      </c>
      <c r="M24" s="73">
        <v>106</v>
      </c>
      <c r="N24" s="73">
        <v>107</v>
      </c>
    </row>
    <row r="25" spans="2:14" ht="17.25" customHeight="1">
      <c r="D25" s="124" t="s">
        <v>170</v>
      </c>
      <c r="E25" s="124"/>
      <c r="F25" s="124"/>
      <c r="G25" s="124"/>
      <c r="H25" s="124"/>
      <c r="I25" s="30" t="b">
        <v>1</v>
      </c>
      <c r="J25" s="74">
        <v>104</v>
      </c>
      <c r="K25" s="74">
        <v>105</v>
      </c>
      <c r="L25" s="74">
        <v>106</v>
      </c>
      <c r="M25" s="74">
        <v>107</v>
      </c>
      <c r="N25" s="74">
        <v>108</v>
      </c>
    </row>
    <row r="26" spans="2:14">
      <c r="D26" s="72" t="s">
        <v>182</v>
      </c>
      <c r="J26" s="75">
        <f>Operational_TO!J26</f>
        <v>409</v>
      </c>
      <c r="K26" s="75">
        <f>Operational_TO!K26</f>
        <v>413</v>
      </c>
      <c r="L26" s="75">
        <f>Operational_TO!L26</f>
        <v>417</v>
      </c>
      <c r="M26" s="75">
        <f>Operational_TO!M26</f>
        <v>421</v>
      </c>
      <c r="N26" s="75">
        <f>Operational_TO!N26</f>
        <v>425</v>
      </c>
    </row>
    <row r="28" spans="2:14">
      <c r="C28" s="93" t="str">
        <f>"Go to "&amp;HL_Rev_OP</f>
        <v>Go to Revenue - Outputs</v>
      </c>
      <c r="D28" s="15"/>
      <c r="E28" s="15"/>
      <c r="F28" s="15"/>
      <c r="G28" s="15"/>
      <c r="H28" s="15"/>
    </row>
    <row r="31" spans="2:14" ht="12.75">
      <c r="B31" s="71" t="s">
        <v>180</v>
      </c>
    </row>
    <row r="33" spans="2:14" ht="11.25">
      <c r="C33" s="76" t="str">
        <f>"Cost of Goods Sold ("&amp;INDEX(LU_Denom,DD_TS_Denom)&amp;")"</f>
        <v>Cost of Goods Sold ($Millions)</v>
      </c>
    </row>
    <row r="35" spans="2:14">
      <c r="D35" s="72" t="s">
        <v>171</v>
      </c>
      <c r="I35" s="81" t="s">
        <v>131</v>
      </c>
    </row>
    <row r="36" spans="2:14" ht="17.25" customHeight="1">
      <c r="D36" s="124" t="s">
        <v>172</v>
      </c>
      <c r="E36" s="124"/>
      <c r="F36" s="124"/>
      <c r="G36" s="124"/>
      <c r="H36" s="124"/>
      <c r="I36" s="30" t="b">
        <v>1</v>
      </c>
      <c r="J36" s="73">
        <v>25</v>
      </c>
      <c r="K36" s="73">
        <v>25.25</v>
      </c>
      <c r="L36" s="73">
        <v>25.5</v>
      </c>
      <c r="M36" s="73">
        <v>25.75</v>
      </c>
      <c r="N36" s="73">
        <v>26</v>
      </c>
    </row>
    <row r="37" spans="2:14" ht="17.25" customHeight="1">
      <c r="D37" s="124" t="s">
        <v>173</v>
      </c>
      <c r="E37" s="124"/>
      <c r="F37" s="124"/>
      <c r="G37" s="124"/>
      <c r="H37" s="124"/>
      <c r="I37" s="30" t="b">
        <v>1</v>
      </c>
      <c r="J37" s="73">
        <v>25.25</v>
      </c>
      <c r="K37" s="73">
        <v>25.5</v>
      </c>
      <c r="L37" s="73">
        <v>25.75</v>
      </c>
      <c r="M37" s="73">
        <v>26</v>
      </c>
      <c r="N37" s="73">
        <v>26.25</v>
      </c>
    </row>
    <row r="38" spans="2:14" ht="17.25" customHeight="1">
      <c r="D38" s="124" t="s">
        <v>174</v>
      </c>
      <c r="E38" s="124"/>
      <c r="F38" s="124"/>
      <c r="G38" s="124"/>
      <c r="H38" s="124"/>
      <c r="I38" s="30" t="b">
        <v>0</v>
      </c>
      <c r="J38" s="73">
        <v>25.5</v>
      </c>
      <c r="K38" s="73">
        <v>25.75</v>
      </c>
      <c r="L38" s="73">
        <v>26</v>
      </c>
      <c r="M38" s="73">
        <v>26.25</v>
      </c>
      <c r="N38" s="73">
        <v>26.5</v>
      </c>
    </row>
    <row r="39" spans="2:14" ht="17.25" customHeight="1">
      <c r="D39" s="124" t="s">
        <v>175</v>
      </c>
      <c r="E39" s="124"/>
      <c r="F39" s="124"/>
      <c r="G39" s="124"/>
      <c r="H39" s="124"/>
      <c r="I39" s="30" t="b">
        <v>1</v>
      </c>
      <c r="J39" s="73">
        <v>25.75</v>
      </c>
      <c r="K39" s="73">
        <v>26</v>
      </c>
      <c r="L39" s="73">
        <v>26.25</v>
      </c>
      <c r="M39" s="73">
        <v>26.5</v>
      </c>
      <c r="N39" s="73">
        <v>26.75</v>
      </c>
    </row>
    <row r="40" spans="2:14" ht="17.25" customHeight="1">
      <c r="D40" s="124" t="s">
        <v>176</v>
      </c>
      <c r="E40" s="124"/>
      <c r="F40" s="124"/>
      <c r="G40" s="124"/>
      <c r="H40" s="124"/>
      <c r="I40" s="30" t="b">
        <v>1</v>
      </c>
      <c r="J40" s="74">
        <v>26</v>
      </c>
      <c r="K40" s="74">
        <v>26.25</v>
      </c>
      <c r="L40" s="74">
        <v>26.5</v>
      </c>
      <c r="M40" s="74">
        <v>26.75</v>
      </c>
      <c r="N40" s="74">
        <v>27</v>
      </c>
    </row>
    <row r="41" spans="2:14">
      <c r="D41" s="72" t="s">
        <v>183</v>
      </c>
      <c r="J41" s="75">
        <f>Operational_TO!J43</f>
        <v>102</v>
      </c>
      <c r="K41" s="75">
        <f>Operational_TO!K43</f>
        <v>103</v>
      </c>
      <c r="L41" s="75">
        <f>Operational_TO!L43</f>
        <v>104</v>
      </c>
      <c r="M41" s="75">
        <f>Operational_TO!M43</f>
        <v>105</v>
      </c>
      <c r="N41" s="75">
        <f>Operational_TO!N43</f>
        <v>106</v>
      </c>
    </row>
    <row r="43" spans="2:14">
      <c r="C43" s="93" t="str">
        <f>"Go to "&amp;HL_COGS_OP</f>
        <v>Go to Cost of Goods Sold - Outputs</v>
      </c>
      <c r="D43" s="15"/>
      <c r="E43" s="15"/>
      <c r="F43" s="15"/>
      <c r="G43" s="15"/>
      <c r="H43" s="15"/>
    </row>
    <row r="46" spans="2:14" ht="12.75">
      <c r="B46" s="71" t="s">
        <v>181</v>
      </c>
    </row>
    <row r="48" spans="2:14" ht="11.25">
      <c r="C48" s="76" t="str">
        <f>"Operating Expenditure ("&amp;INDEX(LU_Denom,DD_TS_Denom)&amp;")"</f>
        <v>Operating Expenditure ($Millions)</v>
      </c>
    </row>
    <row r="50" spans="3:14">
      <c r="D50" s="72" t="s">
        <v>171</v>
      </c>
      <c r="I50" s="81" t="s">
        <v>131</v>
      </c>
    </row>
    <row r="51" spans="3:14" ht="17.25" customHeight="1">
      <c r="D51" s="124" t="s">
        <v>185</v>
      </c>
      <c r="E51" s="124"/>
      <c r="F51" s="124"/>
      <c r="G51" s="124"/>
      <c r="H51" s="124"/>
      <c r="I51" s="30" t="b">
        <v>1</v>
      </c>
      <c r="J51" s="73">
        <v>33.333333333333336</v>
      </c>
      <c r="K51" s="73">
        <v>33.666666666666664</v>
      </c>
      <c r="L51" s="73">
        <v>34</v>
      </c>
      <c r="M51" s="73">
        <v>34.333333333333336</v>
      </c>
      <c r="N51" s="73">
        <v>34.666666666666664</v>
      </c>
    </row>
    <row r="52" spans="3:14" ht="17.25" customHeight="1">
      <c r="D52" s="124" t="s">
        <v>186</v>
      </c>
      <c r="E52" s="124"/>
      <c r="F52" s="124"/>
      <c r="G52" s="124"/>
      <c r="H52" s="124"/>
      <c r="I52" s="30" t="b">
        <v>1</v>
      </c>
      <c r="J52" s="73">
        <v>33.666666666666664</v>
      </c>
      <c r="K52" s="73">
        <v>34</v>
      </c>
      <c r="L52" s="73">
        <v>34.333333333333336</v>
      </c>
      <c r="M52" s="73">
        <v>34.666666666666664</v>
      </c>
      <c r="N52" s="73">
        <v>35</v>
      </c>
    </row>
    <row r="53" spans="3:14" ht="17.25" customHeight="1">
      <c r="D53" s="124" t="s">
        <v>187</v>
      </c>
      <c r="E53" s="124"/>
      <c r="F53" s="124"/>
      <c r="G53" s="124"/>
      <c r="H53" s="124"/>
      <c r="I53" s="30" t="b">
        <v>1</v>
      </c>
      <c r="J53" s="73">
        <v>34</v>
      </c>
      <c r="K53" s="73">
        <v>34.333333333333336</v>
      </c>
      <c r="L53" s="73">
        <v>34.666666666666664</v>
      </c>
      <c r="M53" s="73">
        <v>35</v>
      </c>
      <c r="N53" s="73">
        <v>35.333333333333336</v>
      </c>
    </row>
    <row r="54" spans="3:14" ht="17.25" customHeight="1">
      <c r="D54" s="124" t="s">
        <v>188</v>
      </c>
      <c r="E54" s="124"/>
      <c r="F54" s="124"/>
      <c r="G54" s="124"/>
      <c r="H54" s="124"/>
      <c r="I54" s="30" t="b">
        <v>0</v>
      </c>
      <c r="J54" s="73">
        <v>34.333333333333336</v>
      </c>
      <c r="K54" s="73">
        <v>34.666666666666664</v>
      </c>
      <c r="L54" s="73">
        <v>35</v>
      </c>
      <c r="M54" s="73">
        <v>35.333333333333336</v>
      </c>
      <c r="N54" s="73">
        <v>35.666666666666664</v>
      </c>
    </row>
    <row r="55" spans="3:14" ht="17.25" customHeight="1">
      <c r="D55" s="124" t="s">
        <v>189</v>
      </c>
      <c r="E55" s="124"/>
      <c r="F55" s="124"/>
      <c r="G55" s="124"/>
      <c r="H55" s="124"/>
      <c r="I55" s="30" t="b">
        <v>1</v>
      </c>
      <c r="J55" s="74">
        <v>34.666666666666664</v>
      </c>
      <c r="K55" s="74">
        <v>35</v>
      </c>
      <c r="L55" s="74">
        <v>35.333333333333336</v>
      </c>
      <c r="M55" s="74">
        <v>35.666666666666664</v>
      </c>
      <c r="N55" s="74">
        <v>36</v>
      </c>
    </row>
    <row r="56" spans="3:14">
      <c r="D56" s="72" t="s">
        <v>184</v>
      </c>
      <c r="J56" s="75">
        <f>Operational_TO!J60</f>
        <v>135.66666666666666</v>
      </c>
      <c r="K56" s="75">
        <f>Operational_TO!K60</f>
        <v>137</v>
      </c>
      <c r="L56" s="75">
        <f>Operational_TO!L60</f>
        <v>138.33333333333334</v>
      </c>
      <c r="M56" s="75">
        <f>Operational_TO!M60</f>
        <v>139.66666666666666</v>
      </c>
      <c r="N56" s="75">
        <f>Operational_TO!N60</f>
        <v>141</v>
      </c>
    </row>
    <row r="58" spans="3:14">
      <c r="C58" s="94" t="str">
        <f>"Go to "&amp;HL_Opex_OP</f>
        <v>Go to Operating Expenditure - Outputs</v>
      </c>
      <c r="D58" s="15"/>
      <c r="E58" s="15"/>
      <c r="F58" s="15"/>
      <c r="G58" s="15"/>
      <c r="H58" s="15"/>
    </row>
  </sheetData>
  <mergeCells count="16">
    <mergeCell ref="D25:H25"/>
    <mergeCell ref="D52:H52"/>
    <mergeCell ref="D53:H53"/>
    <mergeCell ref="D54:H54"/>
    <mergeCell ref="D55:H55"/>
    <mergeCell ref="D36:H36"/>
    <mergeCell ref="D37:H37"/>
    <mergeCell ref="D38:H38"/>
    <mergeCell ref="D39:H39"/>
    <mergeCell ref="D40:H40"/>
    <mergeCell ref="D51:H51"/>
    <mergeCell ref="B3:F3"/>
    <mergeCell ref="D21:H21"/>
    <mergeCell ref="D22:H22"/>
    <mergeCell ref="D23:H23"/>
    <mergeCell ref="D24:H24"/>
  </mergeCells>
  <conditionalFormatting sqref="J21:N25">
    <cfRule type="expression" dxfId="25" priority="4" stopIfTrue="1">
      <formula>NOT($I21)</formula>
    </cfRule>
  </conditionalFormatting>
  <conditionalFormatting sqref="J36:N40">
    <cfRule type="expression" dxfId="24" priority="2" stopIfTrue="1">
      <formula>NOT($I36)</formula>
    </cfRule>
  </conditionalFormatting>
  <conditionalFormatting sqref="J51:N55">
    <cfRule type="expression" dxfId="23" priority="1" stopIfTrue="1">
      <formula>NOT($I51)</formula>
    </cfRule>
  </conditionalFormatting>
  <dataValidations count="16">
    <dataValidation type="custom" showErrorMessage="1" errorTitle="Invalid Assumption" error="Assumption must be a number." sqref="J21:N25 J36:N40 J51:N55">
      <formula1>NOT(ISERROR(J21/1))</formula1>
    </dataValidation>
    <dataValidation type="custom" showDropDown="1" showErrorMessage="1" errorTitle="6 Cell Link" error="The value in an option button cell link must be either &quot;TRUE&quot; or &quot;FALSE&quot;" sqref="I21">
      <formula1>ISLOGICAL(I21)</formula1>
    </dataValidation>
    <dataValidation type="custom" showDropDown="1" showErrorMessage="1" errorTitle="6 Cell Link" error="The value in an option button cell link must be either &quot;TRUE&quot; or &quot;FALSE&quot;" sqref="I22">
      <formula1>ISLOGICAL(I22)</formula1>
    </dataValidation>
    <dataValidation type="custom" showDropDown="1" showErrorMessage="1" errorTitle="6 Cell Link" error="The value in an option button cell link must be either &quot;TRUE&quot; or &quot;FALSE&quot;" sqref="I23">
      <formula1>ISLOGICAL(I23)</formula1>
    </dataValidation>
    <dataValidation type="custom" showDropDown="1" showErrorMessage="1" errorTitle="6 Cell Link" error="The value in an option button cell link must be either &quot;TRUE&quot; or &quot;FALSE&quot;" sqref="I24">
      <formula1>ISLOGICAL(I24)</formula1>
    </dataValidation>
    <dataValidation type="custom" showDropDown="1" showErrorMessage="1" errorTitle="6 Cell Link" error="The value in an option button cell link must be either &quot;TRUE&quot; or &quot;FALSE&quot;" sqref="I25">
      <formula1>ISLOGICAL(I25)</formula1>
    </dataValidation>
    <dataValidation type="custom" showDropDown="1" showErrorMessage="1" errorTitle="6 Cell Link" error="The value in an option button cell link must be either &quot;TRUE&quot; or &quot;FALSE&quot;" sqref="I36">
      <formula1>ISLOGICAL(I36)</formula1>
    </dataValidation>
    <dataValidation type="custom" showDropDown="1" showErrorMessage="1" errorTitle="6 Cell Link" error="The value in an option button cell link must be either &quot;TRUE&quot; or &quot;FALSE&quot;" sqref="I37">
      <formula1>ISLOGICAL(I37)</formula1>
    </dataValidation>
    <dataValidation type="custom" showDropDown="1" showErrorMessage="1" errorTitle="6 Cell Link" error="The value in an option button cell link must be either &quot;TRUE&quot; or &quot;FALSE&quot;" sqref="I38">
      <formula1>ISLOGICAL(I38)</formula1>
    </dataValidation>
    <dataValidation type="custom" showDropDown="1" showErrorMessage="1" errorTitle="6 Cell Link" error="The value in an option button cell link must be either &quot;TRUE&quot; or &quot;FALSE&quot;" sqref="I39">
      <formula1>ISLOGICAL(I39)</formula1>
    </dataValidation>
    <dataValidation type="custom" showDropDown="1" showErrorMessage="1" errorTitle="6 Cell Link" error="The value in an option button cell link must be either &quot;TRUE&quot; or &quot;FALSE&quot;" sqref="I40">
      <formula1>ISLOGICAL(I40)</formula1>
    </dataValidation>
    <dataValidation type="custom" showDropDown="1" showErrorMessage="1" errorTitle="6 Cell Link" error="The value in an option button cell link must be either &quot;TRUE&quot; or &quot;FALSE&quot;" sqref="I51">
      <formula1>ISLOGICAL(I51)</formula1>
    </dataValidation>
    <dataValidation type="custom" showDropDown="1" showErrorMessage="1" errorTitle="6 Cell Link" error="The value in an option button cell link must be either &quot;TRUE&quot; or &quot;FALSE&quot;" sqref="I52">
      <formula1>ISLOGICAL(I52)</formula1>
    </dataValidation>
    <dataValidation type="custom" showDropDown="1" showErrorMessage="1" errorTitle="6 Cell Link" error="The value in an option button cell link must be either &quot;TRUE&quot; or &quot;FALSE&quot;" sqref="I53">
      <formula1>ISLOGICAL(I53)</formula1>
    </dataValidation>
    <dataValidation type="custom" showDropDown="1" showErrorMessage="1" errorTitle="6 Cell Link" error="The value in an option button cell link must be either &quot;TRUE&quot; or &quot;FALSE&quot;" sqref="I54">
      <formula1>ISLOGICAL(I54)</formula1>
    </dataValidation>
    <dataValidation type="custom" showDropDown="1" showErrorMessage="1" errorTitle="6 Cell Link" error="The value in an option button cell link must be either &quot;TRUE&quot; or &quot;FALSE&quot;" sqref="I55">
      <formula1>ISLOGICAL(I55)</formula1>
    </dataValidation>
  </dataValidations>
  <hyperlinks>
    <hyperlink ref="C28:H28" location="HL_Rev_OP" tooltip="Go to Revenue - Outputs" display="HL_Rev_OP"/>
    <hyperlink ref="C43:H43" location="HL_COGS_OP" tooltip="Go to Cost of Goods Sold - Outputs" display="HL_COGS_OP"/>
    <hyperlink ref="C58:H58" location="HL_Opex_OP" tooltip="Go to Operating Expenditure - Outputs" display="HL_Opex_OP"/>
    <hyperlink ref="B3" location="HL_Home" tooltip="Go to Table of Contents" display="HL_Home"/>
    <hyperlink ref="A4" location="$B$14" tooltip="Go to Top of Sheet" display="$B$14"/>
    <hyperlink ref="B4" location="HL_Sheet_Main_4" tooltip="Go to Previous Sheet" display="HL_Sheet_Main_4"/>
    <hyperlink ref="C4" location="HL_Sheet_Main_6" tooltip="Go to Next Sheet" display="HL_Sheet_Main_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  <rowBreaks count="2" manualBreakCount="2">
    <brk id="30" min="1" max="14" man="1"/>
    <brk id="45" min="1" max="14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14</v>
      </c>
    </row>
    <row r="10" spans="3:7" ht="16.5">
      <c r="C10" s="11" t="s">
        <v>152</v>
      </c>
    </row>
    <row r="11" spans="3:7" ht="15">
      <c r="C11" s="6" t="str">
        <f>Model_Name</f>
        <v>SMA 2. Workbook Structure - Practice Exercise 2 (Solution)</v>
      </c>
    </row>
    <row r="12" spans="3:7">
      <c r="C12" s="100" t="s">
        <v>1</v>
      </c>
      <c r="D12" s="100"/>
      <c r="E12" s="100"/>
      <c r="F12" s="100"/>
      <c r="G12" s="100"/>
    </row>
    <row r="13" spans="3:7" ht="12.75">
      <c r="C13" s="9" t="s">
        <v>10</v>
      </c>
      <c r="D13" s="10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5" tooltip="Go to Previous Sheet" display="HL_Sheet_Main_5"/>
    <hyperlink ref="D13" location="HL_Sheet_Main_7" tooltip="Go to Next Sheet" display="HL_Sheet_Main_7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/>
  </sheetPr>
  <dimension ref="A1:N64"/>
  <sheetViews>
    <sheetView showGridLines="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4" ht="18">
      <c r="B1" s="1" t="s">
        <v>165</v>
      </c>
    </row>
    <row r="2" spans="1:14" ht="15">
      <c r="B2" s="6" t="str">
        <f>Model_Name</f>
        <v>SMA 2. Workbook Structure - Practice Exercise 2 (Solution)</v>
      </c>
    </row>
    <row r="3" spans="1:14">
      <c r="B3" s="100" t="s">
        <v>1</v>
      </c>
      <c r="C3" s="100"/>
      <c r="D3" s="100"/>
      <c r="E3" s="100"/>
      <c r="F3" s="100"/>
    </row>
    <row r="4" spans="1:14" ht="12.75">
      <c r="A4" s="7" t="s">
        <v>4</v>
      </c>
      <c r="B4" s="9" t="s">
        <v>10</v>
      </c>
      <c r="C4" s="10" t="s">
        <v>11</v>
      </c>
      <c r="D4" s="99" t="s">
        <v>158</v>
      </c>
      <c r="E4" s="99" t="s">
        <v>159</v>
      </c>
      <c r="F4" s="70" t="s">
        <v>160</v>
      </c>
    </row>
    <row r="6" spans="1:14">
      <c r="B6" s="55" t="str">
        <f>IF(TS_Pers_In_Yr=1,"",TS_Per_Type_Name&amp;" Ending")</f>
        <v/>
      </c>
      <c r="J6" s="56" t="str">
        <f>IF(TS_Pers_In_Yr=1,"",LEFT(INDEX(LU_Mth_Names,MONTH(J9)),3)&amp;"-"&amp;RIGHT(YEAR(J9),2))&amp;" "</f>
        <v xml:space="preserve"> </v>
      </c>
      <c r="K6" s="56" t="str">
        <f>IF(TS_Pers_In_Yr=1,"",LEFT(INDEX(LU_Mth_Names,MONTH(K9)),3)&amp;"-"&amp;RIGHT(YEAR(K9),2))&amp;" "</f>
        <v xml:space="preserve"> </v>
      </c>
      <c r="L6" s="56" t="str">
        <f>IF(TS_Pers_In_Yr=1,"",LEFT(INDEX(LU_Mth_Names,MONTH(L9)),3)&amp;"-"&amp;RIGHT(YEAR(L9),2))&amp;" "</f>
        <v xml:space="preserve"> </v>
      </c>
      <c r="M6" s="56" t="str">
        <f>IF(TS_Pers_In_Yr=1,"",LEFT(INDEX(LU_Mth_Names,MONTH(M9)),3)&amp;"-"&amp;RIGHT(YEAR(M9),2))&amp;" "</f>
        <v xml:space="preserve"> </v>
      </c>
      <c r="N6" s="56" t="str">
        <f>IF(TS_Pers_In_Yr=1,"",LEFT(INDEX(LU_Mth_Names,MONTH(N9)),3)&amp;"-"&amp;RIGHT(YEAR(N9),2))&amp;" "</f>
        <v xml:space="preserve"> </v>
      </c>
    </row>
    <row r="7" spans="1:14">
      <c r="B7" s="61" t="str">
        <f>IF(TS_Pers_In_Yr=1,Yr_Name&amp;" Ending "&amp;DAY(TS_Per_1_End_Date)&amp;" "&amp;INDEX(LU_Mth_Names,DD_TS_Fin_YE_Mth),TS_Per_Type_Name)</f>
        <v>Year Ending 31 December</v>
      </c>
      <c r="C7" s="34"/>
      <c r="D7" s="34"/>
      <c r="E7" s="34"/>
      <c r="F7" s="34"/>
      <c r="G7" s="34"/>
      <c r="H7" s="34"/>
      <c r="I7" s="34"/>
      <c r="J7" s="62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62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62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62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62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3" t="s">
        <v>143</v>
      </c>
      <c r="J8" s="57">
        <f>IF(J12=1,TS_Start_Date,I9+1)</f>
        <v>40179</v>
      </c>
      <c r="K8" s="57">
        <f>IF(K12=1,TS_Start_Date,J9+1)</f>
        <v>40544</v>
      </c>
      <c r="L8" s="57">
        <f>IF(L12=1,TS_Start_Date,K9+1)</f>
        <v>40909</v>
      </c>
      <c r="M8" s="57">
        <f>IF(M12=1,TS_Start_Date,L9+1)</f>
        <v>41275</v>
      </c>
      <c r="N8" s="57">
        <f>IF(N12=1,TS_Start_Date,M9+1)</f>
        <v>41640</v>
      </c>
    </row>
    <row r="9" spans="1:14" hidden="1" outlineLevel="2">
      <c r="B9" s="3" t="s">
        <v>144</v>
      </c>
      <c r="J9" s="57">
        <f>IF(J12=1,TS_Per_1_End_Date,
IF(TS_Mth_End,EOMONTH(EDATE(TS_Per_1_FY_Start_Date,(TS_Per_1_Number+J12-1)*TS_Mths_In_Per-1),0),
EDATE(TS_Per_1_FY_Start_Date,(TS_Per_1_Number+J12-1)*TS_Mths_In_Per)-1))</f>
        <v>40543</v>
      </c>
      <c r="K9" s="57">
        <f>IF(K12=1,TS_Per_1_End_Date,
IF(TS_Mth_End,EOMONTH(EDATE(TS_Per_1_FY_Start_Date,(TS_Per_1_Number+K12-1)*TS_Mths_In_Per-1),0),
EDATE(TS_Per_1_FY_Start_Date,(TS_Per_1_Number+K12-1)*TS_Mths_In_Per)-1))</f>
        <v>40908</v>
      </c>
      <c r="L9" s="57">
        <f>IF(L12=1,TS_Per_1_End_Date,
IF(TS_Mth_End,EOMONTH(EDATE(TS_Per_1_FY_Start_Date,(TS_Per_1_Number+L12-1)*TS_Mths_In_Per-1),0),
EDATE(TS_Per_1_FY_Start_Date,(TS_Per_1_Number+L12-1)*TS_Mths_In_Per)-1))</f>
        <v>41274</v>
      </c>
      <c r="M9" s="57">
        <f>IF(M12=1,TS_Per_1_End_Date,
IF(TS_Mth_End,EOMONTH(EDATE(TS_Per_1_FY_Start_Date,(TS_Per_1_Number+M12-1)*TS_Mths_In_Per-1),0),
EDATE(TS_Per_1_FY_Start_Date,(TS_Per_1_Number+M12-1)*TS_Mths_In_Per)-1))</f>
        <v>41639</v>
      </c>
      <c r="N9" s="57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3" t="s">
        <v>145</v>
      </c>
      <c r="J10" s="58">
        <f>YEAR(TS_Per_1_FY_End_Date)+INT((TS_Per_1_Number+J12-2)/TS_Pers_In_Yr)</f>
        <v>2010</v>
      </c>
      <c r="K10" s="58">
        <f>YEAR(TS_Per_1_FY_End_Date)+INT((TS_Per_1_Number+K12-2)/TS_Pers_In_Yr)</f>
        <v>2011</v>
      </c>
      <c r="L10" s="58">
        <f>YEAR(TS_Per_1_FY_End_Date)+INT((TS_Per_1_Number+L12-2)/TS_Pers_In_Yr)</f>
        <v>2012</v>
      </c>
      <c r="M10" s="58">
        <f>YEAR(TS_Per_1_FY_End_Date)+INT((TS_Per_1_Number+M12-2)/TS_Pers_In_Yr)</f>
        <v>2013</v>
      </c>
      <c r="N10" s="58">
        <f>YEAR(TS_Per_1_FY_End_Date)+INT((TS_Per_1_Number+N12-2)/TS_Pers_In_Yr)</f>
        <v>2014</v>
      </c>
    </row>
    <row r="11" spans="1:14" hidden="1" outlineLevel="2">
      <c r="B11" s="3" t="s">
        <v>146</v>
      </c>
      <c r="J11" s="59" t="str">
        <f>IF(TS_Pers_In_Yr=1,Yr_Name,TS_Per_Type_Prefix&amp;IF(MOD(TS_Per_1_Number+J12-1,TS_Pers_In_Yr)=0,TS_Pers_In_Yr,MOD(TS_Per_1_Number+J12-1,TS_Pers_In_Yr)))&amp;" "</f>
        <v xml:space="preserve">Year </v>
      </c>
      <c r="K11" s="59" t="str">
        <f>IF(TS_Pers_In_Yr=1,Yr_Name,TS_Per_Type_Prefix&amp;IF(MOD(TS_Per_1_Number+K12-1,TS_Pers_In_Yr)=0,TS_Pers_In_Yr,MOD(TS_Per_1_Number+K12-1,TS_Pers_In_Yr)))&amp;" "</f>
        <v xml:space="preserve">Year </v>
      </c>
      <c r="L11" s="59" t="str">
        <f>IF(TS_Pers_In_Yr=1,Yr_Name,TS_Per_Type_Prefix&amp;IF(MOD(TS_Per_1_Number+L12-1,TS_Pers_In_Yr)=0,TS_Pers_In_Yr,MOD(TS_Per_1_Number+L12-1,TS_Pers_In_Yr)))&amp;" "</f>
        <v xml:space="preserve">Year </v>
      </c>
      <c r="M11" s="59" t="str">
        <f>IF(TS_Pers_In_Yr=1,Yr_Name,TS_Per_Type_Prefix&amp;IF(MOD(TS_Per_1_Number+M12-1,TS_Pers_In_Yr)=0,TS_Pers_In_Yr,MOD(TS_Per_1_Number+M12-1,TS_Pers_In_Yr)))&amp;" "</f>
        <v xml:space="preserve">Year </v>
      </c>
      <c r="N11" s="59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3" t="s">
        <v>147</v>
      </c>
      <c r="J12" s="60">
        <f>COLUMN(J12)-COLUMN($J12)+1</f>
        <v>1</v>
      </c>
      <c r="K12" s="60">
        <f t="shared" ref="K12:N12" si="0">COLUMN(K12)-COLUMN($J12)+1</f>
        <v>2</v>
      </c>
      <c r="L12" s="60">
        <f t="shared" si="0"/>
        <v>3</v>
      </c>
      <c r="M12" s="60">
        <f t="shared" si="0"/>
        <v>4</v>
      </c>
      <c r="N12" s="60">
        <f t="shared" si="0"/>
        <v>5</v>
      </c>
    </row>
    <row r="13" spans="1:14" hidden="1" outlineLevel="2">
      <c r="B13" s="63" t="s">
        <v>148</v>
      </c>
      <c r="C13" s="34"/>
      <c r="D13" s="34"/>
      <c r="E13" s="34"/>
      <c r="F13" s="34"/>
      <c r="G13" s="34"/>
      <c r="H13" s="34"/>
      <c r="I13" s="34"/>
      <c r="J13" s="64" t="str">
        <f>J10&amp;"-"&amp;J11</f>
        <v xml:space="preserve">2010-Year </v>
      </c>
      <c r="K13" s="64" t="str">
        <f t="shared" ref="K13:N13" si="1">K10&amp;"-"&amp;K11</f>
        <v xml:space="preserve">2011-Year </v>
      </c>
      <c r="L13" s="64" t="str">
        <f t="shared" si="1"/>
        <v xml:space="preserve">2012-Year </v>
      </c>
      <c r="M13" s="64" t="str">
        <f t="shared" si="1"/>
        <v xml:space="preserve">2013-Year </v>
      </c>
      <c r="N13" s="64" t="str">
        <f t="shared" si="1"/>
        <v xml:space="preserve">2014-Year </v>
      </c>
    </row>
    <row r="14" spans="1:14" collapsed="1"/>
    <row r="16" spans="1:14" ht="12.75">
      <c r="B16" s="88" t="s">
        <v>190</v>
      </c>
    </row>
    <row r="18" spans="3:14" ht="11.25">
      <c r="C18" s="87" t="str">
        <f>"Revenue ("&amp;INDEX(LU_Denom,DD_TS_Denom)&amp;")"</f>
        <v>Revenue ($Millions)</v>
      </c>
    </row>
    <row r="20" spans="3:14">
      <c r="D20" s="77" t="str">
        <f>Operational_TA!D20</f>
        <v>Category</v>
      </c>
      <c r="I20" s="90" t="str">
        <f>Operational_TA!I20</f>
        <v>Include?</v>
      </c>
    </row>
    <row r="21" spans="3:14">
      <c r="D21" s="78" t="str">
        <f>Operational_TA!D21</f>
        <v>Revenue Category 1</v>
      </c>
      <c r="I21" s="91" t="b">
        <f>Operational_TA!I21</f>
        <v>1</v>
      </c>
      <c r="J21" s="79">
        <f>Operational_TA!J21*$I21</f>
        <v>100</v>
      </c>
      <c r="K21" s="79">
        <f>Operational_TA!K21*$I21</f>
        <v>101</v>
      </c>
      <c r="L21" s="79">
        <f>Operational_TA!L21*$I21</f>
        <v>102</v>
      </c>
      <c r="M21" s="79">
        <f>Operational_TA!M21*$I21</f>
        <v>103</v>
      </c>
      <c r="N21" s="79">
        <f>Operational_TA!N21*$I21</f>
        <v>104</v>
      </c>
    </row>
    <row r="22" spans="3:14">
      <c r="D22" s="78" t="str">
        <f>Operational_TA!D22</f>
        <v>Revenue Category 2</v>
      </c>
      <c r="I22" s="91" t="b">
        <f>Operational_TA!I22</f>
        <v>0</v>
      </c>
      <c r="J22" s="79">
        <f>Operational_TA!J22*$I22</f>
        <v>0</v>
      </c>
      <c r="K22" s="79">
        <f>Operational_TA!K22*$I22</f>
        <v>0</v>
      </c>
      <c r="L22" s="79">
        <f>Operational_TA!L22*$I22</f>
        <v>0</v>
      </c>
      <c r="M22" s="79">
        <f>Operational_TA!M22*$I22</f>
        <v>0</v>
      </c>
      <c r="N22" s="79">
        <f>Operational_TA!N22*$I22</f>
        <v>0</v>
      </c>
    </row>
    <row r="23" spans="3:14">
      <c r="D23" s="78" t="str">
        <f>Operational_TA!D23</f>
        <v>Revenue Category 3</v>
      </c>
      <c r="I23" s="91" t="b">
        <f>Operational_TA!I23</f>
        <v>1</v>
      </c>
      <c r="J23" s="79">
        <f>Operational_TA!J23*$I23</f>
        <v>102</v>
      </c>
      <c r="K23" s="79">
        <f>Operational_TA!K23*$I23</f>
        <v>103</v>
      </c>
      <c r="L23" s="79">
        <f>Operational_TA!L23*$I23</f>
        <v>104</v>
      </c>
      <c r="M23" s="79">
        <f>Operational_TA!M23*$I23</f>
        <v>105</v>
      </c>
      <c r="N23" s="79">
        <f>Operational_TA!N23*$I23</f>
        <v>106</v>
      </c>
    </row>
    <row r="24" spans="3:14">
      <c r="D24" s="78" t="str">
        <f>Operational_TA!D24</f>
        <v>Revenue Category 4</v>
      </c>
      <c r="I24" s="91" t="b">
        <f>Operational_TA!I24</f>
        <v>1</v>
      </c>
      <c r="J24" s="79">
        <f>Operational_TA!J24*$I24</f>
        <v>103</v>
      </c>
      <c r="K24" s="79">
        <f>Operational_TA!K24*$I24</f>
        <v>104</v>
      </c>
      <c r="L24" s="79">
        <f>Operational_TA!L24*$I24</f>
        <v>105</v>
      </c>
      <c r="M24" s="79">
        <f>Operational_TA!M24*$I24</f>
        <v>106</v>
      </c>
      <c r="N24" s="79">
        <f>Operational_TA!N24*$I24</f>
        <v>107</v>
      </c>
    </row>
    <row r="25" spans="3:14">
      <c r="D25" s="78" t="str">
        <f>Operational_TA!D25</f>
        <v>Revenue Category 5</v>
      </c>
      <c r="I25" s="91" t="b">
        <f>Operational_TA!I25</f>
        <v>1</v>
      </c>
      <c r="J25" s="79">
        <f>Operational_TA!J25*$I25</f>
        <v>104</v>
      </c>
      <c r="K25" s="79">
        <f>Operational_TA!K25*$I25</f>
        <v>105</v>
      </c>
      <c r="L25" s="79">
        <f>Operational_TA!L25*$I25</f>
        <v>106</v>
      </c>
      <c r="M25" s="79">
        <f>Operational_TA!M25*$I25</f>
        <v>107</v>
      </c>
      <c r="N25" s="79">
        <f>Operational_TA!N25*$I25</f>
        <v>108</v>
      </c>
    </row>
    <row r="26" spans="3:14">
      <c r="D26" s="77" t="str">
        <f>Operational_TA!D26</f>
        <v>Total Revenue</v>
      </c>
      <c r="J26" s="80">
        <f>SUM(J21:J25)</f>
        <v>409</v>
      </c>
      <c r="K26" s="80">
        <f t="shared" ref="K26:N26" si="2">SUM(K21:K25)</f>
        <v>413</v>
      </c>
      <c r="L26" s="80">
        <f t="shared" si="2"/>
        <v>417</v>
      </c>
      <c r="M26" s="80">
        <f t="shared" si="2"/>
        <v>421</v>
      </c>
      <c r="N26" s="80">
        <f t="shared" si="2"/>
        <v>425</v>
      </c>
    </row>
    <row r="28" spans="3:14">
      <c r="C28" s="82" t="s">
        <v>177</v>
      </c>
      <c r="I28" s="84">
        <f>IF(ISERROR(SUM(J28:N28)),1,MIN(SUM(J28:N28),1))</f>
        <v>0</v>
      </c>
      <c r="J28" s="83">
        <f>IF(ISERROR(J26),1,0)</f>
        <v>0</v>
      </c>
      <c r="K28" s="83">
        <f t="shared" ref="K28:N28" si="3">IF(ISERROR(K26),1,0)</f>
        <v>0</v>
      </c>
      <c r="L28" s="83">
        <f t="shared" si="3"/>
        <v>0</v>
      </c>
      <c r="M28" s="83">
        <f t="shared" si="3"/>
        <v>0</v>
      </c>
      <c r="N28" s="83">
        <f t="shared" si="3"/>
        <v>0</v>
      </c>
    </row>
    <row r="30" spans="3:14">
      <c r="C30" s="92" t="str">
        <f>"Go to "&amp;HL_Rev_Ass</f>
        <v>Go to Revenue - Assumptions</v>
      </c>
      <c r="D30" s="4"/>
      <c r="E30" s="4"/>
      <c r="F30" s="4"/>
      <c r="G30" s="4"/>
      <c r="H30" s="4"/>
    </row>
    <row r="33" spans="2:14" ht="12.75">
      <c r="B33" s="88" t="s">
        <v>191</v>
      </c>
    </row>
    <row r="35" spans="2:14" ht="11.25">
      <c r="C35" s="87" t="str">
        <f>"Cost of Goods Sold ("&amp;INDEX(LU_Denom,DD_TS_Denom)&amp;")"</f>
        <v>Cost of Goods Sold ($Millions)</v>
      </c>
    </row>
    <row r="37" spans="2:14">
      <c r="D37" s="77" t="str">
        <f>Operational_TA!D35</f>
        <v>Category</v>
      </c>
      <c r="I37" s="90" t="str">
        <f>Operational_TA!I35</f>
        <v>Include?</v>
      </c>
    </row>
    <row r="38" spans="2:14">
      <c r="D38" s="78" t="str">
        <f>Operational_TA!D36</f>
        <v>COGS Category 1 Name</v>
      </c>
      <c r="I38" s="91" t="b">
        <f>Operational_TA!I36</f>
        <v>1</v>
      </c>
      <c r="J38" s="79">
        <f>Operational_TA!J36*$I38</f>
        <v>25</v>
      </c>
      <c r="K38" s="79">
        <f>Operational_TA!K36*$I38</f>
        <v>25.25</v>
      </c>
      <c r="L38" s="79">
        <f>Operational_TA!L36*$I38</f>
        <v>25.5</v>
      </c>
      <c r="M38" s="79">
        <f>Operational_TA!M36*$I38</f>
        <v>25.75</v>
      </c>
      <c r="N38" s="79">
        <f>Operational_TA!N36*$I38</f>
        <v>26</v>
      </c>
    </row>
    <row r="39" spans="2:14">
      <c r="D39" s="78" t="str">
        <f>Operational_TA!D37</f>
        <v>COGS Category 2 Name</v>
      </c>
      <c r="I39" s="91" t="b">
        <f>Operational_TA!I37</f>
        <v>1</v>
      </c>
      <c r="J39" s="79">
        <f>Operational_TA!J37*$I39</f>
        <v>25.25</v>
      </c>
      <c r="K39" s="79">
        <f>Operational_TA!K37*$I39</f>
        <v>25.5</v>
      </c>
      <c r="L39" s="79">
        <f>Operational_TA!L37*$I39</f>
        <v>25.75</v>
      </c>
      <c r="M39" s="79">
        <f>Operational_TA!M37*$I39</f>
        <v>26</v>
      </c>
      <c r="N39" s="79">
        <f>Operational_TA!N37*$I39</f>
        <v>26.25</v>
      </c>
    </row>
    <row r="40" spans="2:14">
      <c r="D40" s="78" t="str">
        <f>Operational_TA!D38</f>
        <v>COGS Category 3 Name</v>
      </c>
      <c r="I40" s="91" t="b">
        <f>Operational_TA!I38</f>
        <v>0</v>
      </c>
      <c r="J40" s="79">
        <f>Operational_TA!J38*$I40</f>
        <v>0</v>
      </c>
      <c r="K40" s="79">
        <f>Operational_TA!K38*$I40</f>
        <v>0</v>
      </c>
      <c r="L40" s="79">
        <f>Operational_TA!L38*$I40</f>
        <v>0</v>
      </c>
      <c r="M40" s="79">
        <f>Operational_TA!M38*$I40</f>
        <v>0</v>
      </c>
      <c r="N40" s="79">
        <f>Operational_TA!N38*$I40</f>
        <v>0</v>
      </c>
    </row>
    <row r="41" spans="2:14">
      <c r="D41" s="78" t="str">
        <f>Operational_TA!D39</f>
        <v>COGS Category 4 Name</v>
      </c>
      <c r="I41" s="91" t="b">
        <f>Operational_TA!I39</f>
        <v>1</v>
      </c>
      <c r="J41" s="79">
        <f>Operational_TA!J39*$I41</f>
        <v>25.75</v>
      </c>
      <c r="K41" s="79">
        <f>Operational_TA!K39*$I41</f>
        <v>26</v>
      </c>
      <c r="L41" s="79">
        <f>Operational_TA!L39*$I41</f>
        <v>26.25</v>
      </c>
      <c r="M41" s="79">
        <f>Operational_TA!M39*$I41</f>
        <v>26.5</v>
      </c>
      <c r="N41" s="79">
        <f>Operational_TA!N39*$I41</f>
        <v>26.75</v>
      </c>
    </row>
    <row r="42" spans="2:14">
      <c r="D42" s="78" t="str">
        <f>Operational_TA!D40</f>
        <v>COGS Category 5 Name</v>
      </c>
      <c r="I42" s="91" t="b">
        <f>Operational_TA!I40</f>
        <v>1</v>
      </c>
      <c r="J42" s="79">
        <f>Operational_TA!J40*$I42</f>
        <v>26</v>
      </c>
      <c r="K42" s="79">
        <f>Operational_TA!K40*$I42</f>
        <v>26.25</v>
      </c>
      <c r="L42" s="79">
        <f>Operational_TA!L40*$I42</f>
        <v>26.5</v>
      </c>
      <c r="M42" s="79">
        <f>Operational_TA!M40*$I42</f>
        <v>26.75</v>
      </c>
      <c r="N42" s="79">
        <f>Operational_TA!N40*$I42</f>
        <v>27</v>
      </c>
    </row>
    <row r="43" spans="2:14">
      <c r="D43" s="77" t="str">
        <f>Operational_TA!D41</f>
        <v>Total Cost of Goods Sold</v>
      </c>
      <c r="J43" s="80">
        <f>SUM(J38:J42)</f>
        <v>102</v>
      </c>
      <c r="K43" s="80">
        <f t="shared" ref="K43" si="4">SUM(K38:K42)</f>
        <v>103</v>
      </c>
      <c r="L43" s="80">
        <f t="shared" ref="L43" si="5">SUM(L38:L42)</f>
        <v>104</v>
      </c>
      <c r="M43" s="80">
        <f t="shared" ref="M43" si="6">SUM(M38:M42)</f>
        <v>105</v>
      </c>
      <c r="N43" s="80">
        <f t="shared" ref="N43" si="7">SUM(N38:N42)</f>
        <v>106</v>
      </c>
    </row>
    <row r="45" spans="2:14">
      <c r="C45" s="82" t="s">
        <v>177</v>
      </c>
      <c r="I45" s="84">
        <f>IF(ISERROR(SUM(J45:N45)),1,MIN(SUM(J45:N45),1))</f>
        <v>0</v>
      </c>
      <c r="J45" s="83">
        <f>IF(ISERROR(J43),1,0)</f>
        <v>0</v>
      </c>
      <c r="K45" s="83">
        <f t="shared" ref="K45:N45" si="8">IF(ISERROR(K43),1,0)</f>
        <v>0</v>
      </c>
      <c r="L45" s="83">
        <f t="shared" si="8"/>
        <v>0</v>
      </c>
      <c r="M45" s="83">
        <f t="shared" si="8"/>
        <v>0</v>
      </c>
      <c r="N45" s="83">
        <f t="shared" si="8"/>
        <v>0</v>
      </c>
    </row>
    <row r="47" spans="2:14">
      <c r="C47" s="92" t="str">
        <f>"Go to "&amp;HL_COGS_Ass</f>
        <v>Go to Cost of Goods Sold - Assumptions</v>
      </c>
      <c r="D47" s="4"/>
      <c r="E47" s="4"/>
      <c r="F47" s="4"/>
      <c r="G47" s="4"/>
      <c r="H47" s="4"/>
    </row>
    <row r="50" spans="2:14" ht="12.75">
      <c r="B50" s="88" t="s">
        <v>192</v>
      </c>
    </row>
    <row r="52" spans="2:14" ht="11.25">
      <c r="C52" s="87" t="str">
        <f>"Operating Expenditure ("&amp;INDEX(LU_Denom,DD_TS_Denom)&amp;")"</f>
        <v>Operating Expenditure ($Millions)</v>
      </c>
    </row>
    <row r="54" spans="2:14">
      <c r="D54" s="77" t="str">
        <f>Operational_TA!D50</f>
        <v>Category</v>
      </c>
      <c r="I54" s="90" t="str">
        <f>Operational_TA!I50</f>
        <v>Include?</v>
      </c>
    </row>
    <row r="55" spans="2:14">
      <c r="D55" s="78" t="str">
        <f>Operational_TA!D51</f>
        <v>Opex. Category 1 Name</v>
      </c>
      <c r="I55" s="91" t="b">
        <f>Operational_TA!I51</f>
        <v>1</v>
      </c>
      <c r="J55" s="79">
        <f>Operational_TA!J51*$I55</f>
        <v>33.333333333333336</v>
      </c>
      <c r="K55" s="79">
        <f>Operational_TA!K51*$I55</f>
        <v>33.666666666666664</v>
      </c>
      <c r="L55" s="79">
        <f>Operational_TA!L51*$I55</f>
        <v>34</v>
      </c>
      <c r="M55" s="79">
        <f>Operational_TA!M51*$I55</f>
        <v>34.333333333333336</v>
      </c>
      <c r="N55" s="79">
        <f>Operational_TA!N51*$I55</f>
        <v>34.666666666666664</v>
      </c>
    </row>
    <row r="56" spans="2:14">
      <c r="D56" s="78" t="str">
        <f>Operational_TA!D52</f>
        <v>Opex. Category 2 Name</v>
      </c>
      <c r="I56" s="91" t="b">
        <f>Operational_TA!I52</f>
        <v>1</v>
      </c>
      <c r="J56" s="79">
        <f>Operational_TA!J52*$I56</f>
        <v>33.666666666666664</v>
      </c>
      <c r="K56" s="79">
        <f>Operational_TA!K52*$I56</f>
        <v>34</v>
      </c>
      <c r="L56" s="79">
        <f>Operational_TA!L52*$I56</f>
        <v>34.333333333333336</v>
      </c>
      <c r="M56" s="79">
        <f>Operational_TA!M52*$I56</f>
        <v>34.666666666666664</v>
      </c>
      <c r="N56" s="79">
        <f>Operational_TA!N52*$I56</f>
        <v>35</v>
      </c>
    </row>
    <row r="57" spans="2:14">
      <c r="D57" s="78" t="str">
        <f>Operational_TA!D53</f>
        <v>Opex. Category 3 Name</v>
      </c>
      <c r="I57" s="91" t="b">
        <f>Operational_TA!I53</f>
        <v>1</v>
      </c>
      <c r="J57" s="79">
        <f>Operational_TA!J53*$I57</f>
        <v>34</v>
      </c>
      <c r="K57" s="79">
        <f>Operational_TA!K53*$I57</f>
        <v>34.333333333333336</v>
      </c>
      <c r="L57" s="79">
        <f>Operational_TA!L53*$I57</f>
        <v>34.666666666666664</v>
      </c>
      <c r="M57" s="79">
        <f>Operational_TA!M53*$I57</f>
        <v>35</v>
      </c>
      <c r="N57" s="79">
        <f>Operational_TA!N53*$I57</f>
        <v>35.333333333333336</v>
      </c>
    </row>
    <row r="58" spans="2:14">
      <c r="D58" s="78" t="str">
        <f>Operational_TA!D54</f>
        <v>Opex. Category 4 Name</v>
      </c>
      <c r="I58" s="91" t="b">
        <f>Operational_TA!I54</f>
        <v>0</v>
      </c>
      <c r="J58" s="79">
        <f>Operational_TA!J54*$I58</f>
        <v>0</v>
      </c>
      <c r="K58" s="79">
        <f>Operational_TA!K54*$I58</f>
        <v>0</v>
      </c>
      <c r="L58" s="79">
        <f>Operational_TA!L54*$I58</f>
        <v>0</v>
      </c>
      <c r="M58" s="79">
        <f>Operational_TA!M54*$I58</f>
        <v>0</v>
      </c>
      <c r="N58" s="79">
        <f>Operational_TA!N54*$I58</f>
        <v>0</v>
      </c>
    </row>
    <row r="59" spans="2:14">
      <c r="D59" s="78" t="str">
        <f>Operational_TA!D55</f>
        <v>Opex. Category 5 Name</v>
      </c>
      <c r="I59" s="91" t="b">
        <f>Operational_TA!I55</f>
        <v>1</v>
      </c>
      <c r="J59" s="79">
        <f>Operational_TA!J55*$I59</f>
        <v>34.666666666666664</v>
      </c>
      <c r="K59" s="79">
        <f>Operational_TA!K55*$I59</f>
        <v>35</v>
      </c>
      <c r="L59" s="79">
        <f>Operational_TA!L55*$I59</f>
        <v>35.333333333333336</v>
      </c>
      <c r="M59" s="79">
        <f>Operational_TA!M55*$I59</f>
        <v>35.666666666666664</v>
      </c>
      <c r="N59" s="79">
        <f>Operational_TA!N55*$I59</f>
        <v>36</v>
      </c>
    </row>
    <row r="60" spans="2:14">
      <c r="D60" s="77" t="str">
        <f>Operational_TA!D56</f>
        <v>Total Operating Expenditure</v>
      </c>
      <c r="J60" s="80">
        <f>SUM(J55:J59)</f>
        <v>135.66666666666666</v>
      </c>
      <c r="K60" s="80">
        <f t="shared" ref="K60" si="9">SUM(K55:K59)</f>
        <v>137</v>
      </c>
      <c r="L60" s="80">
        <f t="shared" ref="L60" si="10">SUM(L55:L59)</f>
        <v>138.33333333333334</v>
      </c>
      <c r="M60" s="80">
        <f t="shared" ref="M60" si="11">SUM(M55:M59)</f>
        <v>139.66666666666666</v>
      </c>
      <c r="N60" s="80">
        <f t="shared" ref="N60" si="12">SUM(N55:N59)</f>
        <v>141</v>
      </c>
    </row>
    <row r="62" spans="2:14">
      <c r="C62" s="82" t="s">
        <v>177</v>
      </c>
      <c r="I62" s="84">
        <f>IF(ISERROR(SUM(J62:N62)),1,MIN(SUM(J62:N62),1))</f>
        <v>0</v>
      </c>
      <c r="J62" s="83">
        <f>IF(ISERROR(J60),1,0)</f>
        <v>0</v>
      </c>
      <c r="K62" s="83">
        <f t="shared" ref="K62:N62" si="13">IF(ISERROR(K60),1,0)</f>
        <v>0</v>
      </c>
      <c r="L62" s="83">
        <f t="shared" si="13"/>
        <v>0</v>
      </c>
      <c r="M62" s="83">
        <f t="shared" si="13"/>
        <v>0</v>
      </c>
      <c r="N62" s="83">
        <f t="shared" si="13"/>
        <v>0</v>
      </c>
    </row>
    <row r="64" spans="2:14">
      <c r="C64" s="95" t="str">
        <f>"Go to "&amp;HL_Opex_Ass</f>
        <v>Go to Operating Expenditure - Assumptions</v>
      </c>
      <c r="D64" s="96"/>
      <c r="E64" s="96"/>
      <c r="F64" s="96"/>
      <c r="G64" s="96"/>
      <c r="H64" s="96"/>
      <c r="I64" s="89"/>
    </row>
  </sheetData>
  <mergeCells count="1">
    <mergeCell ref="B3:F3"/>
  </mergeCells>
  <conditionalFormatting sqref="I28">
    <cfRule type="cellIs" dxfId="22" priority="5" stopIfTrue="1" operator="notEqual">
      <formula>0</formula>
    </cfRule>
  </conditionalFormatting>
  <conditionalFormatting sqref="J28:N28">
    <cfRule type="cellIs" dxfId="21" priority="6" stopIfTrue="1" operator="notEqual">
      <formula>0</formula>
    </cfRule>
  </conditionalFormatting>
  <conditionalFormatting sqref="J45:N45">
    <cfRule type="cellIs" dxfId="20" priority="3" stopIfTrue="1" operator="notEqual">
      <formula>0</formula>
    </cfRule>
  </conditionalFormatting>
  <conditionalFormatting sqref="J62:N62">
    <cfRule type="cellIs" dxfId="19" priority="1" stopIfTrue="1" operator="notEqual">
      <formula>0</formula>
    </cfRule>
  </conditionalFormatting>
  <conditionalFormatting sqref="I45">
    <cfRule type="cellIs" dxfId="18" priority="7" stopIfTrue="1" operator="notEqual">
      <formula>0</formula>
    </cfRule>
  </conditionalFormatting>
  <conditionalFormatting sqref="I62">
    <cfRule type="cellIs" dxfId="17" priority="8" stopIfTrue="1" operator="notEqual">
      <formula>0</formula>
    </cfRule>
  </conditionalFormatting>
  <hyperlinks>
    <hyperlink ref="C30:H30" location="HL_Rev_Ass" tooltip="Go to Revenue - Assumptions" display="HL_Rev_Ass"/>
    <hyperlink ref="C47:H47" location="HL_COGS_Ass" tooltip="Go to Cost of Goods Sold - Assumptions" display="HL_COGS_Ass"/>
    <hyperlink ref="C64:H64" location="HL_Opex_Ass" tooltip="Go to Operating Expenditure - Assumptions" display="HL_Opex_Ass"/>
    <hyperlink ref="B3" location="HL_Home" tooltip="Go to Table of Contents" display="HL_Home"/>
    <hyperlink ref="A4" location="$B$14" tooltip="Go to Top of Sheet" display="$B$14"/>
    <hyperlink ref="B4" location="HL_Sheet_Main_6" tooltip="Go to Previous Sheet" display="HL_Sheet_Main_6"/>
    <hyperlink ref="C4" location="HL_Sheet_Main_8" tooltip="Go to Next Sheet" display="HL_Sheet_Main_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  <rowBreaks count="2" manualBreakCount="2">
    <brk id="32" min="1" max="16" man="1"/>
    <brk id="49" min="1" max="16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15</v>
      </c>
    </row>
    <row r="10" spans="3:7" ht="16.5">
      <c r="C10" s="11" t="s">
        <v>153</v>
      </c>
    </row>
    <row r="11" spans="3:7" ht="15">
      <c r="C11" s="6" t="str">
        <f>Model_Name</f>
        <v>SMA 2. Workbook Structure - Practice Exercise 2 (Solution)</v>
      </c>
    </row>
    <row r="12" spans="3:7">
      <c r="C12" s="100" t="s">
        <v>1</v>
      </c>
      <c r="D12" s="100"/>
      <c r="E12" s="100"/>
      <c r="F12" s="100"/>
      <c r="G12" s="100"/>
    </row>
    <row r="13" spans="3:7" ht="12.75">
      <c r="C13" s="9" t="s">
        <v>10</v>
      </c>
      <c r="D13" s="10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7" tooltip="Go to Previous Sheet" display="HL_Sheet_Main_7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20</v>
      </c>
    </row>
    <row r="10" spans="3:7" ht="16.5">
      <c r="C10" s="11" t="s">
        <v>154</v>
      </c>
    </row>
    <row r="11" spans="3:7" ht="15">
      <c r="C11" s="6" t="str">
        <f>Model_Name</f>
        <v>SMA 2. Workbook Structure - Practice Exercise 2 (Solution)</v>
      </c>
    </row>
    <row r="12" spans="3:7">
      <c r="C12" s="100" t="s">
        <v>1</v>
      </c>
      <c r="D12" s="100"/>
      <c r="E12" s="100"/>
      <c r="F12" s="100"/>
      <c r="G12" s="100"/>
    </row>
    <row r="13" spans="3:7" ht="12.75">
      <c r="C13" s="9" t="s">
        <v>10</v>
      </c>
      <c r="D13" s="10" t="s">
        <v>11</v>
      </c>
    </row>
    <row r="17" spans="3:3">
      <c r="C17" s="2" t="s">
        <v>16</v>
      </c>
    </row>
    <row r="18" spans="3:3">
      <c r="C18" s="3" t="s">
        <v>17</v>
      </c>
    </row>
    <row r="19" spans="3:3">
      <c r="C19" s="3" t="s">
        <v>18</v>
      </c>
    </row>
    <row r="20" spans="3:3">
      <c r="C20" s="3" t="s">
        <v>19</v>
      </c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116</vt:i4>
      </vt:variant>
    </vt:vector>
  </HeadingPairs>
  <TitlesOfParts>
    <vt:vector size="128" baseType="lpstr">
      <vt:lpstr>Cover</vt:lpstr>
      <vt:lpstr>Contents</vt:lpstr>
      <vt:lpstr>Assumptions_SC</vt:lpstr>
      <vt:lpstr>TS_BA</vt:lpstr>
      <vt:lpstr>Operational_TA</vt:lpstr>
      <vt:lpstr>Outputs_SC</vt:lpstr>
      <vt:lpstr>Operational_TO</vt:lpstr>
      <vt:lpstr>Appendices_SC</vt:lpstr>
      <vt:lpstr>Lookup_Tables_SSC</vt:lpstr>
      <vt:lpstr>TS_LU</vt:lpstr>
      <vt:lpstr>Checks_SSC</vt:lpstr>
      <vt:lpstr>Checks_BO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CB_Sens_Chks_Show_Msg</vt:lpstr>
      <vt:lpstr>CB_TS_Show_Hist_Fcast_Pers</vt:lpstr>
      <vt:lpstr>Currency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HL_COGS_Ass</vt:lpstr>
      <vt:lpstr>HL_COGS_OP</vt:lpstr>
      <vt:lpstr>HL_Err_Chk</vt:lpstr>
      <vt:lpstr>HL_Home</vt:lpstr>
      <vt:lpstr>HL_Opex_Ass</vt:lpstr>
      <vt:lpstr>HL_Opex_OP</vt:lpstr>
      <vt:lpstr>HL_Rev_Ass</vt:lpstr>
      <vt:lpstr>HL_Rev_OP</vt:lpstr>
      <vt:lpstr>HL_Sens_Chk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Checks_BO!Print_Area</vt:lpstr>
      <vt:lpstr>Checks_SSC!Print_Area</vt:lpstr>
      <vt:lpstr>Contents!Print_Area</vt:lpstr>
      <vt:lpstr>Cover!Print_Area</vt:lpstr>
      <vt:lpstr>Lookup_Tables_SSC!Print_Area</vt:lpstr>
      <vt:lpstr>Operational_TA!Print_Area</vt:lpstr>
      <vt:lpstr>Operational_TO!Print_Area</vt:lpstr>
      <vt:lpstr>Outputs_SC!Print_Area</vt:lpstr>
      <vt:lpstr>TS_BA!Print_Area</vt:lpstr>
      <vt:lpstr>TS_LU!Print_Area</vt:lpstr>
      <vt:lpstr>Checks_BO!Print_Titles</vt:lpstr>
      <vt:lpstr>Contents!Print_Titles</vt:lpstr>
      <vt:lpstr>Operational_TA!Print_Titles</vt:lpstr>
      <vt:lpstr>Operational_TO!Print_Titles</vt:lpstr>
      <vt:lpstr>TS_BA!Print_Titles</vt:lpstr>
      <vt:lpstr>TS_LU!Print_Titles</vt:lpstr>
      <vt:lpstr>Qtr_Name</vt:lpstr>
      <vt:lpstr>Qtrly</vt:lpstr>
      <vt:lpstr>Qtrs_In_Yr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Hutchens</dc:creator>
  <cp:lastModifiedBy>Best Practice Modelling</cp:lastModifiedBy>
  <cp:lastPrinted>2010-07-20T07:43:30Z</cp:lastPrinted>
  <dcterms:created xsi:type="dcterms:W3CDTF">2010-07-20T07:17:10Z</dcterms:created>
  <dcterms:modified xsi:type="dcterms:W3CDTF">2010-11-30T01:15:32Z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