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75" windowWidth="25215" windowHeight="13260"/>
  </bookViews>
  <sheets>
    <sheet name="Cover" sheetId="4" r:id="rId1"/>
    <sheet name="Contents" sheetId="5" r:id="rId2"/>
    <sheet name="Assumptions_SC" sheetId="6" r:id="rId3"/>
    <sheet name="TS_BA" sheetId="7" r:id="rId4"/>
    <sheet name="Outputs_SC" sheetId="9" r:id="rId5"/>
    <sheet name="IS_1_TO" sheetId="10" r:id="rId6"/>
    <sheet name="IS_2_TO" sheetId="16" r:id="rId7"/>
    <sheet name="Appendices_SC" sheetId="11" r:id="rId8"/>
    <sheet name="Lookup_Tables_SSC" sheetId="12" r:id="rId9"/>
    <sheet name="TS_LU" sheetId="13" r:id="rId10"/>
    <sheet name="Checks_SSC" sheetId="14" r:id="rId11"/>
    <sheet name="Checks_BO" sheetId="15" r:id="rId12"/>
  </sheets>
  <definedNames>
    <definedName name="Alt_Chks_Msg">Checks_BO!$I$49</definedName>
    <definedName name="Alt_Chks_Ttl_Areas">Checks_BO!$M$55</definedName>
    <definedName name="Annual">TS_LU!$D$77</definedName>
    <definedName name="BA_Alt_Chks" hidden="1">Checks_BO!$40:$55</definedName>
    <definedName name="BA_Err_Chks" hidden="1">Checks_BO!$5:$23</definedName>
    <definedName name="BA_LU" hidden="1">TS_LU!$5:$105</definedName>
    <definedName name="BA_Sens_Chks" hidden="1">Checks_BO!$24:$39</definedName>
    <definedName name="BA_TS_Ass" hidden="1">TS_BA!$5:$65</definedName>
    <definedName name="Billion">TS_LU!$D$105</definedName>
    <definedName name="Billions">TS_LU!$D$63</definedName>
    <definedName name="CA_Alt_Chks">Checks_BO!$K$54</definedName>
    <definedName name="CA_Alt_Chks_Area_Names">Checks_BO!$D$54</definedName>
    <definedName name="CA_Alt_Chks_Flags">Checks_BO!$M$54</definedName>
    <definedName name="CA_Alt_Chks_Inc">Checks_BO!$L$54</definedName>
    <definedName name="CA_Err_Chks">Checks_BO!$K$20:$K$21</definedName>
    <definedName name="CA_Err_Chks_Area_Names">Checks_BO!$D$20:$D$21</definedName>
    <definedName name="CA_Err_Chks_Flags">Checks_BO!$M$20:$M$21</definedName>
    <definedName name="CA_Err_Chks_Inc">Checks_BO!$L$20:$L$21</definedName>
    <definedName name="CA_Sens_Chks">Checks_BO!$K$38</definedName>
    <definedName name="CA_Sens_Chks_Area_Names">Checks_BO!$D$38</definedName>
    <definedName name="CA_Sens_Chks_Flags">Checks_BO!$M$38</definedName>
    <definedName name="CA_Sens_Chks_Inc">Checks_BO!$L$38</definedName>
    <definedName name="CB_Alt_Chks_Show_Msg">Checks_BO!$C$44</definedName>
    <definedName name="CB_Err_Chks_Show_Msg">Checks_BO!$C$9</definedName>
    <definedName name="CB_Sens_Chks_Show_Msg">Checks_BO!$C$28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IS_1_TO!$B$1</definedName>
    <definedName name="Err_Chk_2_Hdg" hidden="1">IS_2_TO!$B$1</definedName>
    <definedName name="Err_Chks_Msg">Checks_BO!$I$14</definedName>
    <definedName name="Err_Chks_Ttl_Areas">Checks_BO!$M$23</definedName>
    <definedName name="Half_Yr_Name">TS_LU!$D$86</definedName>
    <definedName name="Halves_In_Yr">TS_LU!$D$94</definedName>
    <definedName name="HL_Alt_Chk">Checks_BO!$B$42</definedName>
    <definedName name="HL_Err_Chk">Checks_BO!$B$7</definedName>
    <definedName name="HL_Err_Chk_1" hidden="1">IS_1_TO!$I$82</definedName>
    <definedName name="HL_Err_Chk_2" hidden="1">IS_2_TO!$I$82</definedName>
    <definedName name="HL_Home">Contents!$B$1</definedName>
    <definedName name="HL_Sens_Chk">Checks_BO!$B$26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IS_2_TO!$A$1</definedName>
    <definedName name="HL_Sheet_Main_6" hidden="1">Outputs_SC!$A$1</definedName>
    <definedName name="HL_Sheet_Main_7" hidden="1">IS_1_TO!$A$1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Checks_BO!$B$26</definedName>
    <definedName name="HL_TOC_5" hidden="1">Checks_BO!$B$42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7">Appendices_SC!$B$1:$N$30</definedName>
    <definedName name="_xlnm.Print_Area" localSheetId="2">Assumptions_SC!$B$1:$N$30</definedName>
    <definedName name="_xlnm.Print_Area" localSheetId="11">Checks_BO!$B$1:$M$55</definedName>
    <definedName name="_xlnm.Print_Area" localSheetId="10">Checks_SSC!$B$1:$N$30</definedName>
    <definedName name="_xlnm.Print_Area" localSheetId="1">Contents!$B$1:$Q$20</definedName>
    <definedName name="_xlnm.Print_Area" localSheetId="0">Cover!$B$1:$N$30</definedName>
    <definedName name="_xlnm.Print_Area" localSheetId="5">IS_1_TO!$B$1:$P$86</definedName>
    <definedName name="_xlnm.Print_Area" localSheetId="6">IS_2_TO!$B$1:$Q$40</definedName>
    <definedName name="_xlnm.Print_Area" localSheetId="8">Lookup_Tables_SSC!$B$1:$N$30</definedName>
    <definedName name="_xlnm.Print_Area" localSheetId="4">Outputs_SC!$B$1:$N$30</definedName>
    <definedName name="_xlnm.Print_Area" localSheetId="3">TS_BA!$B$1:$N$66</definedName>
    <definedName name="_xlnm.Print_Area" localSheetId="9">TS_LU!$B$1:$G$105</definedName>
    <definedName name="_xlnm.Print_Titles" localSheetId="11">Checks_BO!$1:$6</definedName>
    <definedName name="_xlnm.Print_Titles" localSheetId="1">Contents!$1:$7</definedName>
    <definedName name="_xlnm.Print_Titles" localSheetId="5">IS_1_TO!$1:$15</definedName>
    <definedName name="_xlnm.Print_Titles" localSheetId="6">IS_2_TO!$1:$15</definedName>
    <definedName name="_xlnm.Print_Titles" localSheetId="3">TS_BA!$1:$6</definedName>
    <definedName name="_xlnm.Print_Titles" localSheetId="9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Checks_BO!$I$33</definedName>
    <definedName name="Sens_Chks_Ttl_Areas">Checks_BO!$M$39</definedName>
    <definedName name="TBXBST" localSheetId="7" hidden="1">"|B|SC|B|"</definedName>
    <definedName name="TBXBST" localSheetId="2" hidden="1">"|B|SC|B|"</definedName>
    <definedName name="TBXBST" localSheetId="11" hidden="1">"|B|BO|B|"</definedName>
    <definedName name="TBXBST" localSheetId="10" hidden="1">"|B|SSC|B|"</definedName>
    <definedName name="TBXBST" localSheetId="1" hidden="1">"|B|Contents|B|"</definedName>
    <definedName name="TBXBST" localSheetId="0" hidden="1">"|B|Cover|B|"</definedName>
    <definedName name="TBXBST" localSheetId="5" hidden="1">"|B|TO|B||T|All|T||N|1|N||FTSCN|10|FTSCN||TSP|5|TSP|"</definedName>
    <definedName name="TBXBST" localSheetId="6" hidden="1">"|B|TO|B||T|All|T||N|1|N||FTSCN|10|FTSCN||TSP|5|TSP|"</definedName>
    <definedName name="TBXBST" localSheetId="8" hidden="1">"|B|SSC|B|"</definedName>
    <definedName name="TBXBST" localSheetId="4" hidden="1">"|B|SC|B|"</definedName>
    <definedName name="TBXBST" localSheetId="3" hidden="1">"|B|BA|B|"</definedName>
    <definedName name="TBXBST" localSheetId="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Checks_BO!$B$26</definedName>
    <definedName name="TOC_Hdg_5" hidden="1">Checks_BO!$B$42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0" i="5"/>
  <c r="I19"/>
  <c r="I18"/>
  <c r="H17"/>
  <c r="F16"/>
  <c r="H15"/>
  <c r="F14"/>
  <c r="D13"/>
  <c r="H12"/>
  <c r="H11"/>
  <c r="D10"/>
  <c r="H9"/>
  <c r="D8"/>
  <c r="D21" i="15"/>
  <c r="D20"/>
  <c r="D85" i="16"/>
  <c r="N72"/>
  <c r="M72"/>
  <c r="L72"/>
  <c r="K72"/>
  <c r="J72"/>
  <c r="N63"/>
  <c r="M63"/>
  <c r="L63"/>
  <c r="K63"/>
  <c r="J63"/>
  <c r="N58"/>
  <c r="M58"/>
  <c r="L58"/>
  <c r="K58"/>
  <c r="J58"/>
  <c r="N48"/>
  <c r="M48"/>
  <c r="L48"/>
  <c r="K48"/>
  <c r="J48"/>
  <c r="D48"/>
  <c r="N36"/>
  <c r="M36"/>
  <c r="L36"/>
  <c r="K36"/>
  <c r="J36"/>
  <c r="D36"/>
  <c r="N26"/>
  <c r="N38" s="1"/>
  <c r="N50" s="1"/>
  <c r="M26"/>
  <c r="M38" s="1"/>
  <c r="M50" s="1"/>
  <c r="L26"/>
  <c r="L38" s="1"/>
  <c r="L50" s="1"/>
  <c r="K26"/>
  <c r="K38" s="1"/>
  <c r="K50" s="1"/>
  <c r="J26"/>
  <c r="J38" s="1"/>
  <c r="J50" s="1"/>
  <c r="D26"/>
  <c r="N12"/>
  <c r="M12"/>
  <c r="L12"/>
  <c r="K12"/>
  <c r="J12"/>
  <c r="J8" s="1"/>
  <c r="K65" l="1"/>
  <c r="K67" s="1"/>
  <c r="K74" s="1"/>
  <c r="K78" s="1"/>
  <c r="K80" s="1"/>
  <c r="K81" s="1"/>
  <c r="K82" s="1"/>
  <c r="M65"/>
  <c r="M67" s="1"/>
  <c r="M74" s="1"/>
  <c r="M78" s="1"/>
  <c r="M80" s="1"/>
  <c r="M81" s="1"/>
  <c r="M82" s="1"/>
  <c r="J65"/>
  <c r="J67" s="1"/>
  <c r="J74" s="1"/>
  <c r="J78" s="1"/>
  <c r="J80" s="1"/>
  <c r="L65"/>
  <c r="L67" s="1"/>
  <c r="L74" s="1"/>
  <c r="L78" s="1"/>
  <c r="L80" s="1"/>
  <c r="N65"/>
  <c r="N67" s="1"/>
  <c r="N74" s="1"/>
  <c r="N78" s="1"/>
  <c r="N80" s="1"/>
  <c r="N81" l="1"/>
  <c r="N82"/>
  <c r="J81"/>
  <c r="J82"/>
  <c r="L81"/>
  <c r="L82"/>
  <c r="I82" l="1"/>
  <c r="K21" i="15" s="1"/>
  <c r="M21" s="1"/>
  <c r="D85" i="10" l="1"/>
  <c r="J36"/>
  <c r="N26"/>
  <c r="M26"/>
  <c r="L26"/>
  <c r="K26"/>
  <c r="J26"/>
  <c r="N72"/>
  <c r="M72"/>
  <c r="L72"/>
  <c r="K72"/>
  <c r="J72"/>
  <c r="N48"/>
  <c r="M48"/>
  <c r="L48"/>
  <c r="K48"/>
  <c r="J48"/>
  <c r="N36"/>
  <c r="M36"/>
  <c r="M38" s="1"/>
  <c r="L36"/>
  <c r="K36"/>
  <c r="K38" s="1"/>
  <c r="D48"/>
  <c r="D36"/>
  <c r="D26"/>
  <c r="M50" l="1"/>
  <c r="K50"/>
  <c r="L38"/>
  <c r="L50" s="1"/>
  <c r="N38"/>
  <c r="N50" s="1"/>
  <c r="J38"/>
  <c r="J50" s="1"/>
  <c r="M63" l="1"/>
  <c r="L63"/>
  <c r="J63"/>
  <c r="K63"/>
  <c r="N63"/>
  <c r="K58" l="1"/>
  <c r="K65" s="1"/>
  <c r="K67" s="1"/>
  <c r="K74" s="1"/>
  <c r="K78" s="1"/>
  <c r="K80" s="1"/>
  <c r="N58"/>
  <c r="L58"/>
  <c r="M58"/>
  <c r="M65" s="1"/>
  <c r="M67" s="1"/>
  <c r="M74" s="1"/>
  <c r="M78" s="1"/>
  <c r="M80" s="1"/>
  <c r="L65"/>
  <c r="L67" s="1"/>
  <c r="L74" s="1"/>
  <c r="L78" s="1"/>
  <c r="L80" s="1"/>
  <c r="N65"/>
  <c r="N67" s="1"/>
  <c r="N74" s="1"/>
  <c r="N78" s="1"/>
  <c r="N80" s="1"/>
  <c r="J58"/>
  <c r="J65" s="1"/>
  <c r="J67" s="1"/>
  <c r="J74" s="1"/>
  <c r="J78" s="1"/>
  <c r="J80" s="1"/>
  <c r="J81" l="1"/>
  <c r="J82" s="1"/>
  <c r="L81"/>
  <c r="L82" s="1"/>
  <c r="K81"/>
  <c r="K82" s="1"/>
  <c r="N81"/>
  <c r="N82" s="1"/>
  <c r="M81"/>
  <c r="M82" s="1"/>
  <c r="I82" l="1"/>
  <c r="K20" i="15" s="1"/>
  <c r="M20" s="1"/>
  <c r="N12" i="10" l="1"/>
  <c r="M12"/>
  <c r="L12"/>
  <c r="K12"/>
  <c r="J12"/>
  <c r="J8" s="1"/>
  <c r="D48" i="15"/>
  <c r="M55"/>
  <c r="I48" s="1"/>
  <c r="D32"/>
  <c r="M39"/>
  <c r="I32" s="1"/>
  <c r="D13"/>
  <c r="M23"/>
  <c r="I13" s="1"/>
  <c r="J27" i="7"/>
  <c r="J18"/>
  <c r="J12"/>
  <c r="J21" s="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M11" i="16" l="1"/>
  <c r="K11"/>
  <c r="N6"/>
  <c r="L6"/>
  <c r="J6"/>
  <c r="B6"/>
  <c r="N11"/>
  <c r="L11"/>
  <c r="M6"/>
  <c r="K6"/>
  <c r="J11"/>
  <c r="N11" i="10"/>
  <c r="L11"/>
  <c r="N6"/>
  <c r="L6"/>
  <c r="J11"/>
  <c r="M11"/>
  <c r="K11"/>
  <c r="M6"/>
  <c r="K6"/>
  <c r="J6"/>
  <c r="B6"/>
  <c r="J22" i="7"/>
  <c r="J16"/>
  <c r="J20"/>
  <c r="J19" s="1"/>
  <c r="J23" s="1"/>
  <c r="M9" i="16" s="1"/>
  <c r="N8" s="1"/>
  <c r="I14" i="15"/>
  <c r="I33"/>
  <c r="I49"/>
  <c r="J17" i="7"/>
  <c r="C10" i="4" l="1"/>
  <c r="B2" i="16" s="1"/>
  <c r="M10"/>
  <c r="K10"/>
  <c r="J10"/>
  <c r="N10"/>
  <c r="L10"/>
  <c r="L9"/>
  <c r="M8" s="1"/>
  <c r="K9"/>
  <c r="L8" s="1"/>
  <c r="N9"/>
  <c r="J53" i="7"/>
  <c r="L9" i="10"/>
  <c r="M8" s="1"/>
  <c r="J25" i="7"/>
  <c r="K9" i="10"/>
  <c r="L8" s="1"/>
  <c r="J24" i="7"/>
  <c r="N9" i="10"/>
  <c r="N10"/>
  <c r="L10"/>
  <c r="M10"/>
  <c r="K10"/>
  <c r="J10"/>
  <c r="M9"/>
  <c r="N8" s="1"/>
  <c r="L13" i="16" l="1"/>
  <c r="L7"/>
  <c r="J13"/>
  <c r="J7"/>
  <c r="M13"/>
  <c r="M7"/>
  <c r="J9"/>
  <c r="K8" s="1"/>
  <c r="B7"/>
  <c r="N13"/>
  <c r="N7"/>
  <c r="K13"/>
  <c r="K7"/>
  <c r="C11" i="14"/>
  <c r="C11" i="12"/>
  <c r="B2" i="10"/>
  <c r="C11" i="6"/>
  <c r="B2" i="15"/>
  <c r="B2" i="13"/>
  <c r="C11" i="11"/>
  <c r="C11" i="9"/>
  <c r="B2" i="7"/>
  <c r="B2" i="5"/>
  <c r="K13" i="10"/>
  <c r="K7"/>
  <c r="L13"/>
  <c r="L7"/>
  <c r="J9"/>
  <c r="K8" s="1"/>
  <c r="B7"/>
  <c r="J13"/>
  <c r="J7"/>
  <c r="M13"/>
  <c r="M7"/>
  <c r="N13"/>
  <c r="N7"/>
  <c r="J46" i="7"/>
  <c r="J55"/>
  <c r="J54" s="1"/>
  <c r="J56" s="1"/>
  <c r="J58" l="1"/>
  <c r="J57"/>
  <c r="J47"/>
  <c r="J48" s="1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I8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</authors>
  <commentList>
    <comment ref="I8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<sst xmlns="http://schemas.openxmlformats.org/spreadsheetml/2006/main" count="375" uniqueCount="216">
  <si>
    <t>Primary Developer:  BPM</t>
  </si>
  <si>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</si>
  <si>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</si>
  <si>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</si>
  <si>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</si>
  <si>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</si>
  <si>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</si>
  <si>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</si>
  <si>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</si>
  <si>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</si>
  <si>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</si>
  <si>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</si>
  <si>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</si>
  <si>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</si>
  <si>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</si>
  <si>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</si>
  <si>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</si>
  <si>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</si>
  <si>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</si>
  <si>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</si>
  <si>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</si>
  <si>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</si>
  <si>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</si>
  <si>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</si>
  <si>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</si>
  <si>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</si>
  <si>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</si>
  <si>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</si>
  <si>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</si>
  <si>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</si>
  <si>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</si>
  <si>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</si>
  <si>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</si>
  <si>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</si>
  <si>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</si>
  <si>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</si>
  <si>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</si>
  <si>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</si>
  <si>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</si>
  <si>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</si>
  <si>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</si>
  <si>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</si>
  <si>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</si>
  <si>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</si>
  <si>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</si>
  <si>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</si>
  <si>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</si>
  <si>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</si>
  <si>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</si>
  <si>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</si>
  <si>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</si>
  <si>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</si>
  <si>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</si>
  <si>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</si>
  <si>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</si>
  <si>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</si>
  <si>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</si>
  <si>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</si>
  <si>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</si>
  <si>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</si>
  <si>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</si>
  <si>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</si>
  <si>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</si>
  <si>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</si>
  <si>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</si>
  <si>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</si>
  <si>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</si>
  <si>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</si>
  <si>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</si>
  <si>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</si>
  <si>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</si>
  <si>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</si>
  <si>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</si>
  <si>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</si>
  <si>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</si>
  <si>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</si>
  <si>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</si>
  <si>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</si>
  <si>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</si>
  <si>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</si>
  <si>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</si>
  <si>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</si>
  <si>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</si>
  <si>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</si>
  <si>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</si>
  <si>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</si>
  <si>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</si>
  <si>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</si>
  <si>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</si>
  <si>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</si>
  <si>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</si>
  <si>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</si>
  <si>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</si>
  <si>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</si>
  <si>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</si>
  <si>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</si>
  <si>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</si>
  <si>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</si>
  <si>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</si>
  <si>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</si>
  <si>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</si>
  <si>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</si>
  <si>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</si>
  <si>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</si>
  <si>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</si>
  <si>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</si>
  <si>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</si>
  <si>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</si>
  <si>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</si>
  <si>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</si>
  <si>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</si>
  <si>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</si>
  <si>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</si>
  <si>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</si>
  <si>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</si>
  <si>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</si>
  <si>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</si>
  <si>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</si>
  <si>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</si>
  <si>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</si>
  <si>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</si>
  <si>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</si>
  <si>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</si>
  <si>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</si>
  <si>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</si>
  <si>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</si>
  <si>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</si>
  <si>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</si>
  <si>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</si>
  <si>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</si>
  <si>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</si>
  <si>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</si>
  <si>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</si>
  <si>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</si>
  <si>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</si>
  <si>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</si>
  <si>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</si>
  <si>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</si>
  <si>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</si>
  <si>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</si>
  <si>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</si>
  <si>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</si>
  <si>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</si>
  <si>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</si>
  <si>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</si>
  <si>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</si>
  <si>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</si>
  <si>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</si>
  <si>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</si>
  <si>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</si>
  <si>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</si>
  <si>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</si>
  <si>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</si>
  <si>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</si>
  <si>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</si>
  <si>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</si>
  <si>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</si>
  <si>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</si>
  <si>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</si>
  <si>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</si>
  <si>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</si>
  <si>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</si>
  <si>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Income Statement</t>
  </si>
  <si>
    <t>Revenue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</si>
  <si>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</si>
  <si>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</si>
  <si>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</si>
  <si>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</si>
  <si>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</si>
  <si>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</si>
  <si>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Cost of Goods Sold</t>
  </si>
  <si>
    <t>Gross Margin</t>
  </si>
  <si>
    <t>Operating Expenditure</t>
  </si>
  <si>
    <t>Opex Category 1 Name</t>
  </si>
  <si>
    <t>Opex Category 2 Name</t>
  </si>
  <si>
    <t>Opex Category 3 Name</t>
  </si>
  <si>
    <t>Opex Category 4 Name</t>
  </si>
  <si>
    <t>Opex Category 5 Name</t>
  </si>
  <si>
    <t>Opex Category 6 Name</t>
  </si>
  <si>
    <t>EBITDA</t>
  </si>
  <si>
    <t>Assets Category 1 Name</t>
  </si>
  <si>
    <t>Assets Category 2 Name</t>
  </si>
  <si>
    <t>Assets Category 3 Name</t>
  </si>
  <si>
    <t>Assets Category 4 Name</t>
  </si>
  <si>
    <t>Assets Category 5 Name</t>
  </si>
  <si>
    <t>Assets Category 6 Name</t>
  </si>
  <si>
    <t>Depreciation</t>
  </si>
  <si>
    <t>Intangibles Category 1 Name</t>
  </si>
  <si>
    <t>Intangibles Category 2 Name</t>
  </si>
  <si>
    <t>Intangibles Category 3 Name</t>
  </si>
  <si>
    <t>Amorisation</t>
  </si>
  <si>
    <t>Depreciation &amp; Amortisation</t>
  </si>
  <si>
    <t>EBIT</t>
  </si>
  <si>
    <t>Debt Category 1 Name</t>
  </si>
  <si>
    <t>Debt Category 2 Name</t>
  </si>
  <si>
    <t>Debt Category 3 Name</t>
  </si>
  <si>
    <t>Interest Expense</t>
  </si>
  <si>
    <t>Net Profit Before Tax</t>
  </si>
  <si>
    <t>Tax Expense / (Benefit)</t>
  </si>
  <si>
    <t>Net Profit After Tax</t>
  </si>
  <si>
    <t>Notes</t>
  </si>
  <si>
    <t>Revenues and expenses enter the Income Statement as positive and negative numbers respectively.</t>
  </si>
  <si>
    <t>COGS Category 1 Name</t>
  </si>
  <si>
    <t>COGS Category 2 Name</t>
  </si>
  <si>
    <t>COGS Category 3 Name</t>
  </si>
  <si>
    <t>COGS Category 4 Name</t>
  </si>
  <si>
    <t>COGS Category 5 Name</t>
  </si>
  <si>
    <t>COGS Category 6 Name</t>
  </si>
  <si>
    <t>Total Error Check Result</t>
  </si>
  <si>
    <t>Error Check 2 - Negative Total Revenue</t>
  </si>
  <si>
    <t>Error Check 1 - Error Values</t>
  </si>
  <si>
    <t>Yes</t>
  </si>
  <si>
    <t>Best Practice Modelling</t>
  </si>
  <si>
    <t>This workbook provides a practical example of the utilisation of best practice grouping levels.</t>
  </si>
  <si>
    <t>Income Statement 1</t>
  </si>
  <si>
    <t>Income Statement 2</t>
  </si>
</sst>
</file>

<file path=xl/styles.xml><?xml version="1.0" encoding="utf-8"?>
<styleSheet xmlns="http://schemas.openxmlformats.org/spreadsheetml/2006/main">
  <numFmts count="11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  <numFmt numFmtId="174" formatCode="_(#,##0._);\(#,##0\);_(&quot;-&quot;_)"/>
  </numFmts>
  <fonts count="46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60"/>
      <name val="Arial"/>
      <family val="2"/>
    </font>
    <font>
      <sz val="8"/>
      <color indexed="6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ashed">
        <color indexed="64"/>
      </top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18" fillId="0" borderId="0" xfId="27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27" fillId="0" borderId="7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8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7" xfId="23" applyFont="1" applyBorder="1" applyAlignment="1">
      <alignment horizontal="left" vertical="center"/>
    </xf>
    <xf numFmtId="0" fontId="40" fillId="0" borderId="7" xfId="23" applyFont="1" applyBorder="1" applyAlignment="1">
      <alignment horizontal="right" vertical="center"/>
    </xf>
    <xf numFmtId="0" fontId="28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30" fillId="0" borderId="0" xfId="4" applyFont="1">
      <alignment vertical="center"/>
    </xf>
    <xf numFmtId="0" fontId="32" fillId="0" borderId="0" xfId="5" applyFont="1">
      <alignment vertical="center"/>
    </xf>
    <xf numFmtId="0" fontId="14" fillId="0" borderId="0" xfId="7" applyFont="1">
      <alignment vertical="center"/>
    </xf>
    <xf numFmtId="166" fontId="15" fillId="0" borderId="0" xfId="19" applyFont="1">
      <alignment vertical="center"/>
    </xf>
    <xf numFmtId="0" fontId="37" fillId="0" borderId="0" xfId="7" applyFont="1">
      <alignment vertical="center"/>
    </xf>
    <xf numFmtId="166" fontId="16" fillId="0" borderId="10" xfId="19" applyFont="1" applyBorder="1">
      <alignment vertical="center"/>
    </xf>
    <xf numFmtId="0" fontId="28" fillId="0" borderId="0" xfId="7" applyFont="1">
      <alignment vertical="center"/>
    </xf>
    <xf numFmtId="166" fontId="15" fillId="0" borderId="0" xfId="19" applyFont="1" applyBorder="1">
      <alignment vertical="center"/>
    </xf>
    <xf numFmtId="0" fontId="43" fillId="0" borderId="0" xfId="0" applyFont="1" applyAlignment="1">
      <alignment horizontal="left" vertical="center"/>
    </xf>
    <xf numFmtId="166" fontId="16" fillId="0" borderId="11" xfId="19" applyFont="1" applyBorder="1">
      <alignment vertical="center"/>
    </xf>
    <xf numFmtId="0" fontId="44" fillId="0" borderId="0" xfId="0" applyFont="1" applyAlignment="1">
      <alignment horizontal="left" vertical="center"/>
    </xf>
    <xf numFmtId="173" fontId="16" fillId="0" borderId="12" xfId="19" applyNumberFormat="1" applyFont="1" applyBorder="1" applyAlignment="1">
      <alignment horizontal="right" vertical="center"/>
    </xf>
    <xf numFmtId="171" fontId="15" fillId="0" borderId="0" xfId="19" applyNumberFormat="1" applyFont="1">
      <alignment vertical="center"/>
    </xf>
    <xf numFmtId="0" fontId="27" fillId="0" borderId="0" xfId="6" applyFont="1">
      <alignment vertical="center"/>
    </xf>
    <xf numFmtId="174" fontId="34" fillId="0" borderId="0" xfId="19" quotePrefix="1" applyNumberFormat="1" applyFont="1" applyFill="1" applyAlignment="1">
      <alignment horizontal="right" vertical="center"/>
    </xf>
    <xf numFmtId="0" fontId="37" fillId="0" borderId="0" xfId="7" applyFont="1" applyFill="1">
      <alignment vertical="center"/>
    </xf>
    <xf numFmtId="166" fontId="34" fillId="0" borderId="0" xfId="19" applyFont="1">
      <alignment vertical="center"/>
    </xf>
    <xf numFmtId="166" fontId="34" fillId="0" borderId="0" xfId="19" applyFont="1" applyBorder="1">
      <alignment vertical="center"/>
    </xf>
    <xf numFmtId="166" fontId="15" fillId="0" borderId="13" xfId="19" applyFont="1" applyBorder="1">
      <alignment vertical="center"/>
    </xf>
    <xf numFmtId="166" fontId="34" fillId="0" borderId="9" xfId="19" applyFont="1" applyBorder="1">
      <alignment vertical="center"/>
    </xf>
    <xf numFmtId="171" fontId="15" fillId="0" borderId="9" xfId="19" applyNumberFormat="1" applyFont="1" applyBorder="1">
      <alignment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0" fontId="21" fillId="0" borderId="0" xfId="30">
      <alignment vertical="center"/>
    </xf>
    <xf numFmtId="172" fontId="21" fillId="0" borderId="0" xfId="30" applyNumberFormat="1" applyAlignment="1">
      <alignment horizontal="right"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71" fontId="38" fillId="2" borderId="0" xfId="19" applyNumberFormat="1" applyFont="1" applyFill="1" applyAlignment="1">
      <alignment horizontal="center"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32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212</v>
      </c>
    </row>
    <row r="10" spans="3:7" ht="15">
      <c r="C10" s="42" t="str">
        <f>"SMA 3. Sheet Structure - Practical Exercise"&amp;Err_Chks_Msg&amp;Sens_Chks_Msg&amp;Alt_Chks_Msg</f>
        <v>SMA 3. Sheet Structure - Practical Exercise</v>
      </c>
    </row>
    <row r="11" spans="3:7">
      <c r="C11" s="85" t="s">
        <v>2</v>
      </c>
      <c r="D11" s="85"/>
      <c r="E11" s="85"/>
      <c r="F11" s="85"/>
      <c r="G11" s="85"/>
    </row>
    <row r="19" spans="3:3">
      <c r="C19" s="2" t="s">
        <v>0</v>
      </c>
    </row>
    <row r="21" spans="3:3">
      <c r="C21" s="2" t="s">
        <v>1</v>
      </c>
    </row>
    <row r="22" spans="3:3">
      <c r="C22" s="3" t="s">
        <v>213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F105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23</v>
      </c>
    </row>
    <row r="2" spans="1:6" ht="15">
      <c r="B2" s="6" t="str">
        <f>Model_Name</f>
        <v>SMA 3. Sheet Structure - Practical Exercise</v>
      </c>
    </row>
    <row r="3" spans="1:6">
      <c r="B3" s="85" t="s">
        <v>2</v>
      </c>
      <c r="C3" s="85"/>
      <c r="D3" s="85"/>
    </row>
    <row r="4" spans="1:6" ht="12.75">
      <c r="A4" s="7" t="s">
        <v>5</v>
      </c>
      <c r="B4" s="9" t="s">
        <v>11</v>
      </c>
      <c r="C4" s="10" t="s">
        <v>12</v>
      </c>
    </row>
    <row r="7" spans="1:6" ht="12.75">
      <c r="B7" s="8" t="s">
        <v>23</v>
      </c>
    </row>
    <row r="9" spans="1:6" ht="11.25">
      <c r="C9" s="18" t="s">
        <v>25</v>
      </c>
      <c r="F9" s="18" t="s">
        <v>22</v>
      </c>
    </row>
    <row r="11" spans="1:6">
      <c r="D11" s="19" t="s">
        <v>25</v>
      </c>
      <c r="F11" s="3" t="s">
        <v>26</v>
      </c>
    </row>
    <row r="12" spans="1:6">
      <c r="D12" s="21">
        <v>1</v>
      </c>
    </row>
    <row r="13" spans="1:6">
      <c r="D13" s="22">
        <f t="shared" ref="D13:D42" si="0">D12+1</f>
        <v>2</v>
      </c>
    </row>
    <row r="14" spans="1:6">
      <c r="D14" s="22">
        <f t="shared" si="0"/>
        <v>3</v>
      </c>
    </row>
    <row r="15" spans="1:6">
      <c r="D15" s="22">
        <f t="shared" si="0"/>
        <v>4</v>
      </c>
    </row>
    <row r="16" spans="1:6">
      <c r="D16" s="22">
        <f t="shared" si="0"/>
        <v>5</v>
      </c>
    </row>
    <row r="17" spans="4:4">
      <c r="D17" s="22">
        <f t="shared" si="0"/>
        <v>6</v>
      </c>
    </row>
    <row r="18" spans="4:4">
      <c r="D18" s="22">
        <f t="shared" si="0"/>
        <v>7</v>
      </c>
    </row>
    <row r="19" spans="4:4">
      <c r="D19" s="22">
        <f t="shared" si="0"/>
        <v>8</v>
      </c>
    </row>
    <row r="20" spans="4:4">
      <c r="D20" s="22">
        <f t="shared" si="0"/>
        <v>9</v>
      </c>
    </row>
    <row r="21" spans="4:4">
      <c r="D21" s="22">
        <f t="shared" si="0"/>
        <v>10</v>
      </c>
    </row>
    <row r="22" spans="4:4">
      <c r="D22" s="22">
        <f t="shared" si="0"/>
        <v>11</v>
      </c>
    </row>
    <row r="23" spans="4:4">
      <c r="D23" s="22">
        <f t="shared" si="0"/>
        <v>12</v>
      </c>
    </row>
    <row r="24" spans="4:4">
      <c r="D24" s="22">
        <f t="shared" si="0"/>
        <v>13</v>
      </c>
    </row>
    <row r="25" spans="4:4">
      <c r="D25" s="22">
        <f t="shared" si="0"/>
        <v>14</v>
      </c>
    </row>
    <row r="26" spans="4:4">
      <c r="D26" s="22">
        <f t="shared" si="0"/>
        <v>15</v>
      </c>
    </row>
    <row r="27" spans="4:4">
      <c r="D27" s="22">
        <f t="shared" si="0"/>
        <v>16</v>
      </c>
    </row>
    <row r="28" spans="4:4">
      <c r="D28" s="22">
        <f t="shared" si="0"/>
        <v>17</v>
      </c>
    </row>
    <row r="29" spans="4:4">
      <c r="D29" s="22">
        <f t="shared" si="0"/>
        <v>18</v>
      </c>
    </row>
    <row r="30" spans="4:4">
      <c r="D30" s="22">
        <f t="shared" si="0"/>
        <v>19</v>
      </c>
    </row>
    <row r="31" spans="4:4">
      <c r="D31" s="22">
        <f t="shared" si="0"/>
        <v>20</v>
      </c>
    </row>
    <row r="32" spans="4:4">
      <c r="D32" s="22">
        <f t="shared" si="0"/>
        <v>21</v>
      </c>
    </row>
    <row r="33" spans="3:6">
      <c r="D33" s="22">
        <f t="shared" si="0"/>
        <v>22</v>
      </c>
    </row>
    <row r="34" spans="3:6">
      <c r="D34" s="22">
        <f t="shared" si="0"/>
        <v>23</v>
      </c>
    </row>
    <row r="35" spans="3:6">
      <c r="D35" s="22">
        <f t="shared" si="0"/>
        <v>24</v>
      </c>
    </row>
    <row r="36" spans="3:6">
      <c r="D36" s="22">
        <f t="shared" si="0"/>
        <v>25</v>
      </c>
    </row>
    <row r="37" spans="3:6">
      <c r="D37" s="22">
        <f t="shared" si="0"/>
        <v>26</v>
      </c>
    </row>
    <row r="38" spans="3:6">
      <c r="D38" s="22">
        <f t="shared" si="0"/>
        <v>27</v>
      </c>
    </row>
    <row r="39" spans="3:6">
      <c r="D39" s="22">
        <f t="shared" si="0"/>
        <v>28</v>
      </c>
    </row>
    <row r="40" spans="3:6">
      <c r="D40" s="22">
        <f t="shared" si="0"/>
        <v>29</v>
      </c>
    </row>
    <row r="41" spans="3:6">
      <c r="D41" s="22">
        <f t="shared" si="0"/>
        <v>30</v>
      </c>
    </row>
    <row r="42" spans="3:6">
      <c r="D42" s="22">
        <f t="shared" si="0"/>
        <v>31</v>
      </c>
    </row>
    <row r="44" spans="3:6" ht="11.25">
      <c r="C44" s="18" t="s">
        <v>27</v>
      </c>
      <c r="F44" s="18" t="s">
        <v>22</v>
      </c>
    </row>
    <row r="46" spans="3:6">
      <c r="D46" s="19" t="s">
        <v>27</v>
      </c>
      <c r="F46" s="3" t="s">
        <v>28</v>
      </c>
    </row>
    <row r="47" spans="3:6">
      <c r="D47" s="20" t="s">
        <v>29</v>
      </c>
    </row>
    <row r="48" spans="3:6">
      <c r="D48" s="20" t="s">
        <v>30</v>
      </c>
    </row>
    <row r="49" spans="3:6">
      <c r="D49" s="20" t="s">
        <v>31</v>
      </c>
    </row>
    <row r="50" spans="3:6">
      <c r="D50" s="20" t="s">
        <v>32</v>
      </c>
    </row>
    <row r="51" spans="3:6">
      <c r="D51" s="20" t="s">
        <v>33</v>
      </c>
    </row>
    <row r="52" spans="3:6">
      <c r="D52" s="20" t="s">
        <v>34</v>
      </c>
    </row>
    <row r="53" spans="3:6">
      <c r="D53" s="20" t="s">
        <v>35</v>
      </c>
    </row>
    <row r="54" spans="3:6">
      <c r="D54" s="20" t="s">
        <v>36</v>
      </c>
    </row>
    <row r="55" spans="3:6">
      <c r="D55" s="20" t="s">
        <v>37</v>
      </c>
    </row>
    <row r="56" spans="3:6">
      <c r="D56" s="20" t="s">
        <v>38</v>
      </c>
    </row>
    <row r="57" spans="3:6">
      <c r="D57" s="20" t="s">
        <v>39</v>
      </c>
    </row>
    <row r="58" spans="3:6">
      <c r="D58" s="20" t="s">
        <v>40</v>
      </c>
    </row>
    <row r="60" spans="3:6" ht="11.25">
      <c r="C60" s="18" t="s">
        <v>41</v>
      </c>
      <c r="F60" s="18" t="s">
        <v>22</v>
      </c>
    </row>
    <row r="62" spans="3:6">
      <c r="D62" s="19" t="s">
        <v>41</v>
      </c>
      <c r="F62" s="3" t="s">
        <v>42</v>
      </c>
    </row>
    <row r="63" spans="3:6">
      <c r="D63" s="20" t="s">
        <v>43</v>
      </c>
      <c r="F63" s="3" t="s">
        <v>44</v>
      </c>
    </row>
    <row r="64" spans="3:6">
      <c r="D64" s="20" t="s">
        <v>45</v>
      </c>
      <c r="F64" s="3" t="s">
        <v>46</v>
      </c>
    </row>
    <row r="65" spans="3:6">
      <c r="D65" s="20" t="s">
        <v>47</v>
      </c>
      <c r="F65" s="3" t="s">
        <v>48</v>
      </c>
    </row>
    <row r="66" spans="3:6">
      <c r="D66" s="20" t="s">
        <v>49</v>
      </c>
      <c r="F66" s="3" t="s">
        <v>50</v>
      </c>
    </row>
    <row r="68" spans="3:6" ht="11.25">
      <c r="C68" s="18" t="s">
        <v>51</v>
      </c>
      <c r="F68" s="18" t="s">
        <v>22</v>
      </c>
    </row>
    <row r="70" spans="3:6">
      <c r="D70" s="19" t="s">
        <v>51</v>
      </c>
      <c r="F70" s="3" t="s">
        <v>52</v>
      </c>
    </row>
    <row r="71" spans="3:6">
      <c r="D71" s="20" t="s">
        <v>53</v>
      </c>
    </row>
    <row r="72" spans="3:6">
      <c r="D72" s="20" t="s">
        <v>54</v>
      </c>
    </row>
    <row r="74" spans="3:6" ht="11.25">
      <c r="C74" s="18" t="s">
        <v>55</v>
      </c>
      <c r="F74" s="18" t="s">
        <v>22</v>
      </c>
    </row>
    <row r="76" spans="3:6">
      <c r="D76" s="19" t="s">
        <v>55</v>
      </c>
      <c r="F76" s="3" t="s">
        <v>56</v>
      </c>
    </row>
    <row r="77" spans="3:6">
      <c r="D77" s="20" t="s">
        <v>57</v>
      </c>
      <c r="F77" s="3" t="s">
        <v>57</v>
      </c>
    </row>
    <row r="78" spans="3:6">
      <c r="D78" s="20" t="s">
        <v>58</v>
      </c>
      <c r="F78" s="3" t="s">
        <v>59</v>
      </c>
    </row>
    <row r="79" spans="3:6">
      <c r="D79" s="20" t="s">
        <v>60</v>
      </c>
      <c r="F79" s="3" t="s">
        <v>61</v>
      </c>
    </row>
    <row r="80" spans="3:6">
      <c r="D80" s="20" t="s">
        <v>62</v>
      </c>
      <c r="F80" s="3" t="s">
        <v>63</v>
      </c>
    </row>
    <row r="82" spans="3:6" ht="11.25">
      <c r="C82" s="18" t="s">
        <v>64</v>
      </c>
      <c r="F82" s="18" t="s">
        <v>22</v>
      </c>
    </row>
    <row r="84" spans="3:6">
      <c r="D84" s="19" t="s">
        <v>64</v>
      </c>
      <c r="F84" s="3" t="s">
        <v>65</v>
      </c>
    </row>
    <row r="85" spans="3:6">
      <c r="D85" s="20" t="s">
        <v>66</v>
      </c>
      <c r="F85" s="3" t="s">
        <v>67</v>
      </c>
    </row>
    <row r="86" spans="3:6">
      <c r="D86" s="20" t="s">
        <v>68</v>
      </c>
      <c r="F86" s="3" t="s">
        <v>69</v>
      </c>
    </row>
    <row r="87" spans="3:6">
      <c r="D87" s="20" t="s">
        <v>70</v>
      </c>
      <c r="F87" s="3" t="s">
        <v>71</v>
      </c>
    </row>
    <row r="88" spans="3:6">
      <c r="D88" s="20" t="s">
        <v>72</v>
      </c>
      <c r="F88" s="3" t="s">
        <v>73</v>
      </c>
    </row>
    <row r="90" spans="3:6" ht="11.25">
      <c r="C90" s="18" t="s">
        <v>74</v>
      </c>
      <c r="F90" s="18" t="s">
        <v>22</v>
      </c>
    </row>
    <row r="92" spans="3:6">
      <c r="D92" s="19" t="s">
        <v>74</v>
      </c>
      <c r="F92" s="3" t="s">
        <v>75</v>
      </c>
    </row>
    <row r="93" spans="3:6">
      <c r="D93" s="21">
        <v>1</v>
      </c>
      <c r="F93" s="3" t="s">
        <v>76</v>
      </c>
    </row>
    <row r="94" spans="3:6">
      <c r="D94" s="21">
        <v>2</v>
      </c>
      <c r="F94" s="3" t="s">
        <v>77</v>
      </c>
    </row>
    <row r="95" spans="3:6">
      <c r="D95" s="21">
        <v>4</v>
      </c>
      <c r="F95" s="3" t="s">
        <v>78</v>
      </c>
    </row>
    <row r="96" spans="3:6">
      <c r="D96" s="21">
        <v>12</v>
      </c>
      <c r="F96" s="3" t="s">
        <v>79</v>
      </c>
    </row>
    <row r="98" spans="3:6" ht="11.25">
      <c r="C98" s="18" t="s">
        <v>80</v>
      </c>
      <c r="F98" s="18" t="s">
        <v>22</v>
      </c>
    </row>
    <row r="100" spans="3:6">
      <c r="D100" s="19" t="s">
        <v>80</v>
      </c>
    </row>
    <row r="101" spans="3:6">
      <c r="D101" s="21">
        <v>10</v>
      </c>
      <c r="F101" s="3" t="s">
        <v>81</v>
      </c>
    </row>
    <row r="102" spans="3:6">
      <c r="D102" s="21">
        <v>100</v>
      </c>
      <c r="F102" s="3" t="s">
        <v>82</v>
      </c>
    </row>
    <row r="103" spans="3:6">
      <c r="D103" s="21">
        <v>1000</v>
      </c>
      <c r="F103" s="3" t="s">
        <v>83</v>
      </c>
    </row>
    <row r="104" spans="3:6">
      <c r="D104" s="21">
        <v>1000000</v>
      </c>
      <c r="F104" s="3" t="s">
        <v>84</v>
      </c>
    </row>
    <row r="105" spans="3:6">
      <c r="D105" s="21">
        <v>1000000000</v>
      </c>
      <c r="F105" s="3" t="s">
        <v>85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24</v>
      </c>
    </row>
    <row r="10" spans="3:7" ht="16.5">
      <c r="C10" s="11" t="s">
        <v>157</v>
      </c>
    </row>
    <row r="11" spans="3:7" ht="15">
      <c r="C11" s="6" t="str">
        <f>Model_Name</f>
        <v>SMA 3. Sheet Structure - Practical Exercise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M55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24</v>
      </c>
    </row>
    <row r="2" spans="1:9" ht="15">
      <c r="B2" s="6" t="str">
        <f>Model_Name</f>
        <v>SMA 3. Sheet Structure - Practical Exercise</v>
      </c>
    </row>
    <row r="3" spans="1:9">
      <c r="B3" s="85" t="s">
        <v>2</v>
      </c>
      <c r="C3" s="85"/>
      <c r="D3" s="85"/>
      <c r="E3" s="85"/>
      <c r="F3" s="85"/>
    </row>
    <row r="4" spans="1:9" ht="12.75">
      <c r="A4" s="7" t="s">
        <v>5</v>
      </c>
      <c r="B4" s="9" t="s">
        <v>11</v>
      </c>
      <c r="C4" s="10"/>
      <c r="D4" s="83" t="s">
        <v>159</v>
      </c>
      <c r="E4" s="83" t="s">
        <v>160</v>
      </c>
      <c r="F4" s="58" t="s">
        <v>161</v>
      </c>
    </row>
    <row r="7" spans="1:9" ht="12.75">
      <c r="B7" s="8" t="s">
        <v>129</v>
      </c>
    </row>
    <row r="9" spans="1:9" ht="17.25" customHeight="1">
      <c r="C9" s="31" t="b">
        <v>1</v>
      </c>
    </row>
    <row r="11" spans="1:9" ht="11.25">
      <c r="C11" s="18" t="s">
        <v>130</v>
      </c>
    </row>
    <row r="13" spans="1:9">
      <c r="D13" s="37" t="str">
        <f>D23</f>
        <v>Total Errors:</v>
      </c>
      <c r="I13" s="39">
        <f>Err_Chks_Ttl_Areas</f>
        <v>0</v>
      </c>
    </row>
    <row r="14" spans="1:9">
      <c r="D14" s="40" t="s">
        <v>135</v>
      </c>
      <c r="I14" s="41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8" t="s">
        <v>129</v>
      </c>
    </row>
    <row r="18" spans="2:13">
      <c r="D18" s="32" t="s">
        <v>129</v>
      </c>
      <c r="E18" s="33"/>
      <c r="F18" s="33"/>
      <c r="G18" s="33"/>
      <c r="H18" s="33"/>
      <c r="I18" s="33"/>
      <c r="J18" s="33"/>
      <c r="K18" s="34" t="s">
        <v>131</v>
      </c>
      <c r="L18" s="34" t="s">
        <v>132</v>
      </c>
      <c r="M18" s="34" t="s">
        <v>133</v>
      </c>
    </row>
    <row r="19" spans="2:13">
      <c r="D19" s="80"/>
      <c r="E19" s="55"/>
      <c r="F19" s="55"/>
      <c r="G19" s="55"/>
      <c r="H19" s="55"/>
      <c r="I19" s="55"/>
      <c r="J19" s="55"/>
      <c r="K19" s="81"/>
      <c r="L19" s="81"/>
      <c r="M19" s="81"/>
    </row>
    <row r="20" spans="2:13">
      <c r="D20" s="5" t="str">
        <f>IF(ISERROR(Err_Chk_1_Hdg),"Miscellaneous Check",Err_Chk_1_Hdg)</f>
        <v>Income Statement 1</v>
      </c>
      <c r="E20" s="4"/>
      <c r="F20" s="4"/>
      <c r="G20" s="4"/>
      <c r="H20" s="4"/>
      <c r="I20" s="4"/>
      <c r="J20" s="4"/>
      <c r="K20" s="38">
        <f>IF(ISERROR(HL_Err_Chk_1),1,(HL_Err_Chk_1&lt;&gt;0)*1)</f>
        <v>0</v>
      </c>
      <c r="L20" s="30" t="s">
        <v>211</v>
      </c>
      <c r="M20" s="35">
        <f>K20*(L20="Yes")</f>
        <v>0</v>
      </c>
    </row>
    <row r="21" spans="2:13">
      <c r="D21" s="5" t="str">
        <f>IF(ISERROR(Err_Chk_2_Hdg),"Miscellaneous Check",Err_Chk_2_Hdg)</f>
        <v>Income Statement 2</v>
      </c>
      <c r="E21" s="4"/>
      <c r="F21" s="4"/>
      <c r="G21" s="4"/>
      <c r="H21" s="4"/>
      <c r="I21" s="4"/>
      <c r="J21" s="4"/>
      <c r="K21" s="38">
        <f>IF(ISERROR(HL_Err_Chk_2),1,(HL_Err_Chk_2&lt;&gt;0)*1)</f>
        <v>0</v>
      </c>
      <c r="L21" s="30" t="s">
        <v>211</v>
      </c>
      <c r="M21" s="35">
        <f>K21*(L21="Yes")</f>
        <v>0</v>
      </c>
    </row>
    <row r="23" spans="2:13">
      <c r="D23" s="2" t="s">
        <v>134</v>
      </c>
      <c r="M23" s="36">
        <f>SUMIF(CA_Err_Chks_Inc,"Yes",CA_Err_Chks_Flags)</f>
        <v>0</v>
      </c>
    </row>
    <row r="26" spans="2:13" ht="12.75">
      <c r="B26" s="8" t="s">
        <v>136</v>
      </c>
    </row>
    <row r="28" spans="2:13" ht="17.25" customHeight="1">
      <c r="C28" s="31" t="b">
        <v>1</v>
      </c>
    </row>
    <row r="30" spans="2:13" ht="11.25">
      <c r="C30" s="18" t="s">
        <v>137</v>
      </c>
    </row>
    <row r="32" spans="2:13">
      <c r="D32" s="37" t="str">
        <f>D39</f>
        <v>Total Sensitivities:</v>
      </c>
      <c r="I32" s="39">
        <f>Sens_Chks_Ttl_Areas</f>
        <v>0</v>
      </c>
    </row>
    <row r="33" spans="2:13">
      <c r="D33" s="40" t="s">
        <v>139</v>
      </c>
      <c r="I33" s="41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5" spans="2:13" ht="11.25">
      <c r="C35" s="18" t="s">
        <v>136</v>
      </c>
    </row>
    <row r="37" spans="2:13">
      <c r="D37" s="32" t="s">
        <v>136</v>
      </c>
      <c r="E37" s="33"/>
      <c r="F37" s="33"/>
      <c r="G37" s="33"/>
      <c r="H37" s="33"/>
      <c r="I37" s="33"/>
      <c r="J37" s="33"/>
      <c r="K37" s="34" t="s">
        <v>131</v>
      </c>
      <c r="L37" s="34" t="s">
        <v>132</v>
      </c>
      <c r="M37" s="34" t="s">
        <v>133</v>
      </c>
    </row>
    <row r="39" spans="2:13">
      <c r="D39" s="2" t="s">
        <v>138</v>
      </c>
      <c r="M39" s="36">
        <f>SUMIF(CA_Sens_Chks_Inc,"Yes",CA_Sens_Chks_Flags)</f>
        <v>0</v>
      </c>
    </row>
    <row r="42" spans="2:13" ht="12.75">
      <c r="B42" s="8" t="s">
        <v>140</v>
      </c>
    </row>
    <row r="44" spans="2:13" ht="17.25" customHeight="1">
      <c r="C44" s="31" t="b">
        <v>1</v>
      </c>
    </row>
    <row r="46" spans="2:13" ht="11.25">
      <c r="C46" s="18" t="s">
        <v>141</v>
      </c>
    </row>
    <row r="48" spans="2:13">
      <c r="D48" s="37" t="str">
        <f>D55</f>
        <v>Total Alerts:</v>
      </c>
      <c r="I48" s="39">
        <f>Alt_Chks_Ttl_Areas</f>
        <v>0</v>
      </c>
    </row>
    <row r="49" spans="3:13">
      <c r="D49" s="40" t="s">
        <v>143</v>
      </c>
      <c r="I49" s="41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1" spans="3:13" ht="11.25">
      <c r="C51" s="18" t="s">
        <v>140</v>
      </c>
    </row>
    <row r="53" spans="3:13">
      <c r="D53" s="32" t="s">
        <v>140</v>
      </c>
      <c r="E53" s="33"/>
      <c r="F53" s="33"/>
      <c r="G53" s="33"/>
      <c r="H53" s="33"/>
      <c r="I53" s="33"/>
      <c r="J53" s="33"/>
      <c r="K53" s="34" t="s">
        <v>131</v>
      </c>
      <c r="L53" s="34" t="s">
        <v>132</v>
      </c>
      <c r="M53" s="34" t="s">
        <v>133</v>
      </c>
    </row>
    <row r="55" spans="3:13">
      <c r="D55" s="2" t="s">
        <v>142</v>
      </c>
      <c r="M55" s="36">
        <f>SUMIF(CA_Alt_Chks_Inc,"Yes",CA_Alt_Chks_Flags)</f>
        <v>0</v>
      </c>
    </row>
  </sheetData>
  <mergeCells count="1">
    <mergeCell ref="B3:F3"/>
  </mergeCells>
  <conditionalFormatting sqref="M23">
    <cfRule type="cellIs" dxfId="13" priority="1" stopIfTrue="1" operator="notEqual">
      <formula>0</formula>
    </cfRule>
  </conditionalFormatting>
  <conditionalFormatting sqref="I13">
    <cfRule type="cellIs" dxfId="12" priority="2" stopIfTrue="1" operator="notEqual">
      <formula>0</formula>
    </cfRule>
  </conditionalFormatting>
  <conditionalFormatting sqref="M39">
    <cfRule type="cellIs" dxfId="11" priority="3" stopIfTrue="1" operator="notEqual">
      <formula>0</formula>
    </cfRule>
  </conditionalFormatting>
  <conditionalFormatting sqref="I32">
    <cfRule type="cellIs" dxfId="10" priority="4" stopIfTrue="1" operator="notEqual">
      <formula>0</formula>
    </cfRule>
  </conditionalFormatting>
  <conditionalFormatting sqref="M55">
    <cfRule type="cellIs" dxfId="9" priority="5" stopIfTrue="1" operator="notEqual">
      <formula>0</formula>
    </cfRule>
  </conditionalFormatting>
  <conditionalFormatting sqref="I48">
    <cfRule type="cellIs" dxfId="8" priority="6" stopIfTrue="1" operator="notEqual">
      <formula>0</formula>
    </cfRule>
  </conditionalFormatting>
  <conditionalFormatting sqref="D20">
    <cfRule type="expression" dxfId="7" priority="7" stopIfTrue="1">
      <formula>K20&lt;&gt;0</formula>
    </cfRule>
  </conditionalFormatting>
  <conditionalFormatting sqref="K20">
    <cfRule type="cellIs" dxfId="6" priority="8" stopIfTrue="1" operator="notEqual">
      <formula>0</formula>
    </cfRule>
  </conditionalFormatting>
  <conditionalFormatting sqref="L20">
    <cfRule type="expression" dxfId="5" priority="9" stopIfTrue="1">
      <formula>K20&lt;&gt;0</formula>
    </cfRule>
  </conditionalFormatting>
  <conditionalFormatting sqref="M20">
    <cfRule type="expression" dxfId="4" priority="10" stopIfTrue="1">
      <formula>K20&lt;&gt;0</formula>
    </cfRule>
  </conditionalFormatting>
  <conditionalFormatting sqref="D21">
    <cfRule type="expression" dxfId="3" priority="11" stopIfTrue="1">
      <formula>K21&lt;&gt;0</formula>
    </cfRule>
  </conditionalFormatting>
  <conditionalFormatting sqref="K21">
    <cfRule type="cellIs" dxfId="2" priority="12" stopIfTrue="1" operator="notEqual">
      <formula>0</formula>
    </cfRule>
  </conditionalFormatting>
  <conditionalFormatting sqref="L21">
    <cfRule type="expression" dxfId="1" priority="13" stopIfTrue="1">
      <formula>K21&lt;&gt;0</formula>
    </cfRule>
  </conditionalFormatting>
  <conditionalFormatting sqref="M21">
    <cfRule type="expression" dxfId="0" priority="14" stopIfTrue="1">
      <formula>K21&lt;&gt;0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 C44 C28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</dataValidations>
  <hyperlinks>
    <hyperlink ref="D20:J20" location="HL_Err_Chk_1" tooltip="Go to Income Statement 1" display="HL_Err_Chk_1"/>
    <hyperlink ref="D21:J21" location="HL_Err_Chk_2" tooltip="Go to [Insert Time Series Output Sheet Title]" display="HL_Err_Chk_2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rowBreaks count="2" manualBreakCount="2">
    <brk id="25" min="1" max="12" man="1"/>
    <brk id="41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0"/>
  <sheetViews>
    <sheetView showGridLines="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3</v>
      </c>
    </row>
    <row r="2" spans="1:16" ht="15">
      <c r="B2" s="6" t="str">
        <f>Model_Name</f>
        <v>SMA 3. Sheet Structure - Practical Exercise</v>
      </c>
    </row>
    <row r="3" spans="1:16">
      <c r="B3" s="85" t="s">
        <v>4</v>
      </c>
      <c r="C3" s="85"/>
      <c r="D3" s="85"/>
      <c r="E3" s="85"/>
      <c r="F3" s="85"/>
      <c r="G3" s="85"/>
      <c r="H3" s="85"/>
      <c r="I3" s="85"/>
      <c r="J3" s="84"/>
    </row>
    <row r="6" spans="1:16" s="55" customFormat="1" ht="12.75">
      <c r="A6" s="53" t="s">
        <v>5</v>
      </c>
      <c r="B6" s="54" t="s">
        <v>6</v>
      </c>
    </row>
    <row r="8" spans="1:16" ht="19.149999999999999" customHeight="1">
      <c r="B8" s="92">
        <v>1</v>
      </c>
      <c r="C8" s="92"/>
      <c r="D8" s="91" t="str">
        <f>Assumptions_SC!C9</f>
        <v>Assumptions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</row>
    <row r="9" spans="1:16" outlineLevel="1">
      <c r="F9" s="87" t="s">
        <v>151</v>
      </c>
      <c r="G9" s="87"/>
      <c r="H9" s="88" t="str">
        <f>TS_BA!B1</f>
        <v>Time Series Assumptions</v>
      </c>
      <c r="I9" s="88"/>
      <c r="J9" s="88"/>
      <c r="K9" s="88"/>
      <c r="L9" s="88"/>
      <c r="M9" s="88"/>
      <c r="N9" s="88"/>
      <c r="O9" s="88"/>
      <c r="P9" s="88"/>
    </row>
    <row r="10" spans="1:16" ht="19.149999999999999" customHeight="1">
      <c r="B10" s="92">
        <v>2</v>
      </c>
      <c r="C10" s="92"/>
      <c r="D10" s="91" t="str">
        <f>Outputs_SC!C9</f>
        <v>Outputs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</row>
    <row r="11" spans="1:16" outlineLevel="1">
      <c r="F11" s="87" t="s">
        <v>151</v>
      </c>
      <c r="G11" s="87"/>
      <c r="H11" s="88" t="str">
        <f>IS_1_TO!B1</f>
        <v>Income Statement 1</v>
      </c>
      <c r="I11" s="88"/>
      <c r="J11" s="88"/>
      <c r="K11" s="88"/>
      <c r="L11" s="88"/>
      <c r="M11" s="88"/>
      <c r="N11" s="88"/>
      <c r="O11" s="88"/>
      <c r="P11" s="88"/>
    </row>
    <row r="12" spans="1:16" outlineLevel="1">
      <c r="F12" s="87" t="s">
        <v>152</v>
      </c>
      <c r="G12" s="87"/>
      <c r="H12" s="88" t="str">
        <f>IS_2_TO!B1</f>
        <v>Income Statement 2</v>
      </c>
      <c r="I12" s="88"/>
      <c r="J12" s="88"/>
      <c r="K12" s="88"/>
      <c r="L12" s="88"/>
      <c r="M12" s="88"/>
      <c r="N12" s="88"/>
      <c r="O12" s="88"/>
      <c r="P12" s="88"/>
    </row>
    <row r="13" spans="1:16" ht="19.149999999999999" customHeight="1">
      <c r="B13" s="92">
        <v>3</v>
      </c>
      <c r="C13" s="92"/>
      <c r="D13" s="91" t="str">
        <f>Appendices_SC!C9</f>
        <v>Appendices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</row>
    <row r="14" spans="1:16" ht="11.25">
      <c r="D14" s="89" t="s">
        <v>156</v>
      </c>
      <c r="E14" s="89"/>
      <c r="F14" s="90" t="str">
        <f>Lookup_Tables_SSC!C9</f>
        <v>Lookup Tables</v>
      </c>
      <c r="G14" s="90"/>
      <c r="H14" s="90"/>
      <c r="I14" s="90"/>
      <c r="J14" s="90"/>
      <c r="K14" s="90"/>
      <c r="L14" s="90"/>
      <c r="M14" s="90"/>
      <c r="N14" s="90"/>
      <c r="O14" s="90"/>
      <c r="P14" s="90"/>
    </row>
    <row r="15" spans="1:16" outlineLevel="1">
      <c r="F15" s="87" t="s">
        <v>151</v>
      </c>
      <c r="G15" s="87"/>
      <c r="H15" s="88" t="str">
        <f>TS_LU!B1</f>
        <v>Time Series Lookup Tables</v>
      </c>
      <c r="I15" s="88"/>
      <c r="J15" s="88"/>
      <c r="K15" s="88"/>
      <c r="L15" s="88"/>
      <c r="M15" s="88"/>
      <c r="N15" s="88"/>
      <c r="O15" s="88"/>
      <c r="P15" s="88"/>
    </row>
    <row r="16" spans="1:16" ht="11.25">
      <c r="D16" s="89" t="s">
        <v>158</v>
      </c>
      <c r="E16" s="89"/>
      <c r="F16" s="90" t="str">
        <f>Checks_SSC!C9</f>
        <v>Checks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</row>
    <row r="17" spans="6:16" outlineLevel="1">
      <c r="F17" s="87" t="s">
        <v>151</v>
      </c>
      <c r="G17" s="87"/>
      <c r="H17" s="88" t="str">
        <f>Checks_BO!B1</f>
        <v>Checks</v>
      </c>
      <c r="I17" s="88"/>
      <c r="J17" s="88"/>
      <c r="K17" s="88"/>
      <c r="L17" s="88"/>
      <c r="M17" s="88"/>
      <c r="N17" s="88"/>
      <c r="O17" s="88"/>
      <c r="P17" s="88"/>
    </row>
    <row r="18" spans="6:16" outlineLevel="1">
      <c r="H18" s="56" t="s">
        <v>119</v>
      </c>
      <c r="I18" s="86" t="str">
        <f>TOC_Hdg_3</f>
        <v>Error Checks</v>
      </c>
      <c r="J18" s="86"/>
      <c r="K18" s="86"/>
      <c r="L18" s="86"/>
      <c r="M18" s="86"/>
      <c r="N18" s="86"/>
      <c r="O18" s="86"/>
      <c r="P18" s="86"/>
    </row>
    <row r="19" spans="6:16" outlineLevel="1">
      <c r="H19" s="56" t="s">
        <v>119</v>
      </c>
      <c r="I19" s="86" t="str">
        <f>TOC_Hdg_4</f>
        <v>Sensitivity Checks</v>
      </c>
      <c r="J19" s="86"/>
      <c r="K19" s="86"/>
      <c r="L19" s="86"/>
      <c r="M19" s="86"/>
      <c r="N19" s="86"/>
      <c r="O19" s="86"/>
      <c r="P19" s="86"/>
    </row>
    <row r="20" spans="6:16" outlineLevel="1">
      <c r="H20" s="56" t="s">
        <v>119</v>
      </c>
      <c r="I20" s="86" t="str">
        <f>TOC_Hdg_5</f>
        <v>Alert Checks</v>
      </c>
      <c r="J20" s="86"/>
      <c r="K20" s="86"/>
      <c r="L20" s="86"/>
      <c r="M20" s="86"/>
      <c r="N20" s="86"/>
      <c r="O20" s="86"/>
      <c r="P20" s="86"/>
    </row>
  </sheetData>
  <mergeCells count="24">
    <mergeCell ref="D14:E14"/>
    <mergeCell ref="F14:P14"/>
    <mergeCell ref="F9:G9"/>
    <mergeCell ref="H9:P9"/>
    <mergeCell ref="B10:C10"/>
    <mergeCell ref="D10:P10"/>
    <mergeCell ref="F11:G11"/>
    <mergeCell ref="H11:P11"/>
    <mergeCell ref="I19:P19"/>
    <mergeCell ref="I20:P20"/>
    <mergeCell ref="B3:I3"/>
    <mergeCell ref="F15:G15"/>
    <mergeCell ref="H15:P15"/>
    <mergeCell ref="D16:E16"/>
    <mergeCell ref="F16:P16"/>
    <mergeCell ref="F12:G12"/>
    <mergeCell ref="H12:P12"/>
    <mergeCell ref="D13:P13"/>
    <mergeCell ref="B8:C8"/>
    <mergeCell ref="D8:P8"/>
    <mergeCell ref="F17:G17"/>
    <mergeCell ref="H17:P17"/>
    <mergeCell ref="I18:P18"/>
    <mergeCell ref="B13:C13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B10" location="HL_Sheet_Main_6" tooltip="Go to Outputs" display="HL_Sheet_Main_6"/>
    <hyperlink ref="D10" location="HL_Sheet_Main_6" tooltip="Go to Outputs" display="HL_Sheet_Main_6"/>
    <hyperlink ref="F11" location="HL_Sheet_Main_7" tooltip="Go to Income Statement 1" display="HL_Sheet_Main_7"/>
    <hyperlink ref="H11" location="HL_Sheet_Main_7" tooltip="Go to Income Statement 1" display="HL_Sheet_Main_7"/>
    <hyperlink ref="F12" location="HL_Sheet_Main_5" tooltip="Go to Income Statement 2" display="HL_Sheet_Main_5"/>
    <hyperlink ref="H12" location="HL_Sheet_Main_5" tooltip="Go to Income Statement 2" display="HL_Sheet_Main_5"/>
    <hyperlink ref="B13" location="HL_Sheet_Main_8" tooltip="Go to Appendices" display="HL_Sheet_Main_8"/>
    <hyperlink ref="D13" location="HL_Sheet_Main_8" tooltip="Go to Appendices" display="HL_Sheet_Main_8"/>
    <hyperlink ref="D14" location="HL_Sheet_Main_9" tooltip="Go to Lookup Tables" display="HL_Sheet_Main_9"/>
    <hyperlink ref="F14" location="HL_Sheet_Main_9" tooltip="Go to Lookup Tables" display="HL_Sheet_Main_9"/>
    <hyperlink ref="F15" location="HL_Sheet_Main_10" tooltip="Go to Time Series Lookup Tables" display="HL_Sheet_Main_10"/>
    <hyperlink ref="H15" location="HL_Sheet_Main_10" tooltip="Go to Time Series Lookup Tables" display="HL_Sheet_Main_10"/>
    <hyperlink ref="D16" location="HL_Sheet_Main_11" tooltip="Go to Checks" display="HL_Sheet_Main_11"/>
    <hyperlink ref="F16" location="HL_Sheet_Main_11" tooltip="Go to Checks" display="HL_Sheet_Main_11"/>
    <hyperlink ref="F17" location="HL_Sheet_Main_12" tooltip="Go to Checks" display="HL_Sheet_Main_12"/>
    <hyperlink ref="H17" location="HL_Sheet_Main_12" tooltip="Go to Checks" display="HL_Sheet_Main_12"/>
    <hyperlink ref="H18" location="HL_TOC_3" tooltip="Go to Error Checks" display="HL_TOC_3"/>
    <hyperlink ref="I18" location="HL_TOC_3" tooltip="Go to Error Checks" display="HL_TOC_3"/>
    <hyperlink ref="H19" location="HL_TOC_4" tooltip="Go to Sensitivity Checks" display="HL_TOC_4"/>
    <hyperlink ref="I19" location="HL_TOC_4" tooltip="Go to Sensitivity Checks" display="HL_TOC_4"/>
    <hyperlink ref="H20" location="HL_TOC_5" tooltip="Go to Alert Checks" display="HL_TOC_5"/>
    <hyperlink ref="I20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11" t="s">
        <v>150</v>
      </c>
    </row>
    <row r="11" spans="3:7" ht="15">
      <c r="C11" s="6" t="str">
        <f>Model_Name</f>
        <v>SMA 3. Sheet Structure - Practical Exercise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1" ht="18">
      <c r="B1" s="14" t="s">
        <v>14</v>
      </c>
    </row>
    <row r="2" spans="1:11" ht="15">
      <c r="B2" s="13" t="str">
        <f>Model_Name</f>
        <v>SMA 3. Sheet Structure - Practical Exercise</v>
      </c>
    </row>
    <row r="3" spans="1:11">
      <c r="B3" s="93" t="s">
        <v>2</v>
      </c>
      <c r="C3" s="93"/>
      <c r="D3" s="93"/>
      <c r="E3" s="93"/>
      <c r="F3" s="93"/>
    </row>
    <row r="4" spans="1:11" ht="12.75">
      <c r="A4" s="15" t="s">
        <v>5</v>
      </c>
      <c r="B4" s="16" t="s">
        <v>11</v>
      </c>
      <c r="C4" s="17" t="s">
        <v>12</v>
      </c>
      <c r="D4" s="82" t="s">
        <v>159</v>
      </c>
      <c r="E4" s="82" t="s">
        <v>160</v>
      </c>
      <c r="F4" s="57" t="s">
        <v>161</v>
      </c>
    </row>
    <row r="7" spans="1:11" ht="12.75">
      <c r="B7" s="23" t="s">
        <v>14</v>
      </c>
    </row>
    <row r="9" spans="1:11" ht="11.25">
      <c r="C9" s="24" t="s">
        <v>86</v>
      </c>
    </row>
    <row r="11" spans="1:11">
      <c r="D11" s="25" t="s">
        <v>87</v>
      </c>
      <c r="J11" s="94" t="s">
        <v>125</v>
      </c>
      <c r="K11" s="94"/>
    </row>
    <row r="12" spans="1:11">
      <c r="D12" s="25" t="s">
        <v>55</v>
      </c>
      <c r="J12" s="95" t="str">
        <f>Annual</f>
        <v>Annual</v>
      </c>
      <c r="K12" s="95"/>
    </row>
    <row r="13" spans="1:11" ht="15.75" customHeight="1">
      <c r="D13" s="25" t="s">
        <v>88</v>
      </c>
      <c r="J13" s="29">
        <v>31</v>
      </c>
      <c r="K13" s="29">
        <v>12</v>
      </c>
    </row>
    <row r="14" spans="1:11">
      <c r="D14" s="25" t="s">
        <v>89</v>
      </c>
      <c r="J14" s="97">
        <v>40179</v>
      </c>
      <c r="K14" s="98"/>
    </row>
    <row r="15" spans="1:11">
      <c r="D15" s="25" t="s">
        <v>90</v>
      </c>
      <c r="J15" s="99">
        <v>5</v>
      </c>
      <c r="K15" s="99"/>
    </row>
    <row r="16" spans="1:11" ht="10.5" hidden="1" customHeight="1" outlineLevel="2">
      <c r="D16" s="25" t="s">
        <v>91</v>
      </c>
      <c r="J16" s="95" t="str">
        <f>INDEX(LU_Period_Type_Names,MATCH(TS_Periodicity,LU_Periodicity,0))</f>
        <v>Year</v>
      </c>
      <c r="K16" s="95"/>
    </row>
    <row r="17" spans="3:11" ht="10.5" hidden="1" customHeight="1" outlineLevel="2">
      <c r="D17" s="25" t="s">
        <v>92</v>
      </c>
      <c r="J17" s="100" t="str">
        <f>CHOOSE(MATCH(TS_Periodicity,LU_Periodicity,0),Yr_Name,"H","Q","M")</f>
        <v>Year</v>
      </c>
      <c r="K17" s="100"/>
    </row>
    <row r="18" spans="3:11" ht="10.5" hidden="1" customHeight="1" outlineLevel="2">
      <c r="D18" s="25" t="s">
        <v>93</v>
      </c>
      <c r="J18" s="100" t="b">
        <f>OR(AND(DD_TS_Fin_YE_Day&gt;=28,DD_TS_Fin_YE_Mth=2),
DD_TS_Fin_YE_Day&gt;=DAY(EOMONTH(DATE(YEAR(TS_Start_Date),DD_TS_Fin_YE_Mth,1),0)))</f>
        <v>1</v>
      </c>
      <c r="K18" s="100"/>
    </row>
    <row r="19" spans="3:11" ht="10.5" hidden="1" customHeight="1" outlineLevel="2">
      <c r="D19" s="25" t="s">
        <v>94</v>
      </c>
      <c r="J19" s="96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96"/>
    </row>
    <row r="20" spans="3:11" ht="10.5" hidden="1" customHeight="1" outlineLevel="2">
      <c r="D20" s="25" t="s">
        <v>95</v>
      </c>
      <c r="J20" s="96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96"/>
    </row>
    <row r="21" spans="3:11" ht="10.5" hidden="1" customHeight="1" outlineLevel="2">
      <c r="D21" s="25" t="s">
        <v>74</v>
      </c>
      <c r="J21" s="101">
        <f>INDEX(LU_Pers_In_Yr,MATCH(TS_Periodicity,LU_Periodicity,0))</f>
        <v>1</v>
      </c>
      <c r="K21" s="101"/>
    </row>
    <row r="22" spans="3:11" ht="10.5" hidden="1" customHeight="1" outlineLevel="2">
      <c r="D22" s="25" t="s">
        <v>96</v>
      </c>
      <c r="J22" s="101">
        <f>Mths_In_Yr/TS_Pers_In_Yr</f>
        <v>12</v>
      </c>
      <c r="K22" s="101"/>
    </row>
    <row r="23" spans="3:11" ht="10.5" hidden="1" customHeight="1" outlineLevel="2">
      <c r="D23" s="25" t="s">
        <v>97</v>
      </c>
      <c r="J23" s="101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01"/>
    </row>
    <row r="24" spans="3:11" ht="10.5" hidden="1" customHeight="1" outlineLevel="2">
      <c r="D24" s="25" t="s">
        <v>98</v>
      </c>
      <c r="J24" s="96">
        <f>IF(TS_Mth_End,EOMONTH(EDATE(TS_Per_1_FY_Start_Date,(TS_Per_1_Number-1)*TS_Mths_In_Per-1),0)+1,
EDATE(TS_Per_1_FY_Start_Date,(TS_Per_1_Number-1)*TS_Mths_In_Per))</f>
        <v>40179</v>
      </c>
      <c r="K24" s="96"/>
    </row>
    <row r="25" spans="3:11" ht="10.5" hidden="1" customHeight="1" outlineLevel="2">
      <c r="D25" s="25" t="s">
        <v>99</v>
      </c>
      <c r="J25" s="96">
        <f>IF(TS_Mth_End,EOMONTH(EDATE(TS_Per_1_FY_Start_Date,TS_Per_1_Number*TS_Mths_In_Per-1),0),
EDATE(TS_Per_1_FY_Start_Date,TS_Per_1_Number*TS_Mths_In_Per)-1)</f>
        <v>40543</v>
      </c>
      <c r="K25" s="96"/>
    </row>
    <row r="26" spans="3:11" ht="15.75" customHeight="1" collapsed="1">
      <c r="D26" s="25" t="s">
        <v>41</v>
      </c>
      <c r="J26" s="102">
        <v>2</v>
      </c>
      <c r="K26" s="103"/>
    </row>
    <row r="27" spans="3:11" ht="10.5" hidden="1" customHeight="1" outlineLevel="2">
      <c r="D27" s="25" t="s">
        <v>100</v>
      </c>
      <c r="J27" s="95" t="str">
        <f>INDEX(LU_Denom,DD_TS_Denom)</f>
        <v>$Millions</v>
      </c>
      <c r="K27" s="95"/>
    </row>
    <row r="28" spans="3:11" collapsed="1"/>
    <row r="29" spans="3:11" ht="11.25">
      <c r="C29" s="24" t="s">
        <v>101</v>
      </c>
    </row>
    <row r="31" spans="3:11" ht="17.25" customHeight="1">
      <c r="D31" s="25" t="s">
        <v>102</v>
      </c>
      <c r="J31" s="102" t="b">
        <v>1</v>
      </c>
      <c r="K31" s="103"/>
    </row>
    <row r="32" spans="3:11">
      <c r="D32" s="25" t="s">
        <v>103</v>
      </c>
      <c r="J32" s="104">
        <v>3</v>
      </c>
      <c r="K32" s="105"/>
    </row>
    <row r="33" spans="3:11">
      <c r="D33" s="25" t="s">
        <v>104</v>
      </c>
      <c r="J33" s="104">
        <v>0</v>
      </c>
      <c r="K33" s="105"/>
    </row>
    <row r="34" spans="3:11" ht="10.5" hidden="1" customHeight="1" outlineLevel="2">
      <c r="D34" s="25" t="s">
        <v>105</v>
      </c>
      <c r="J34" s="106" t="s">
        <v>126</v>
      </c>
      <c r="K34" s="107"/>
    </row>
    <row r="35" spans="3:11" ht="10.5" hidden="1" customHeight="1" outlineLevel="2">
      <c r="D35" s="25" t="s">
        <v>106</v>
      </c>
      <c r="J35" s="106" t="s">
        <v>127</v>
      </c>
      <c r="K35" s="107"/>
    </row>
    <row r="36" spans="3:11" ht="10.5" hidden="1" customHeight="1" outlineLevel="2">
      <c r="D36" s="25" t="s">
        <v>107</v>
      </c>
      <c r="J36" s="106" t="s">
        <v>128</v>
      </c>
      <c r="K36" s="107"/>
    </row>
    <row r="37" spans="3:11" collapsed="1"/>
    <row r="38" spans="3:11" ht="11.25">
      <c r="C38" s="24" t="s">
        <v>108</v>
      </c>
    </row>
    <row r="40" spans="3:11" ht="15.75" customHeight="1">
      <c r="D40" s="25" t="s">
        <v>51</v>
      </c>
      <c r="J40" s="102">
        <v>1</v>
      </c>
      <c r="K40" s="103"/>
    </row>
    <row r="41" spans="3:11">
      <c r="D41" s="25" t="s">
        <v>109</v>
      </c>
      <c r="J41" s="104">
        <v>3</v>
      </c>
      <c r="K41" s="105"/>
    </row>
    <row r="42" spans="3:11">
      <c r="D42" s="25" t="s">
        <v>110</v>
      </c>
      <c r="J42" s="97">
        <v>41275</v>
      </c>
      <c r="K42" s="98"/>
    </row>
    <row r="43" spans="3:11" hidden="1" outlineLevel="2"/>
    <row r="44" spans="3:11" hidden="1" outlineLevel="2">
      <c r="D44" s="26" t="s">
        <v>111</v>
      </c>
    </row>
    <row r="45" spans="3:11" hidden="1" outlineLevel="2"/>
    <row r="46" spans="3:11" ht="10.5" hidden="1" customHeight="1" outlineLevel="2">
      <c r="E46" s="25" t="s">
        <v>112</v>
      </c>
      <c r="J46" s="96">
        <f>TS_Proj_Start_Date-1</f>
        <v>41274</v>
      </c>
      <c r="K46" s="96"/>
    </row>
    <row r="47" spans="3:11" ht="10.5" hidden="1" customHeight="1" outlineLevel="2">
      <c r="E47" s="25" t="s">
        <v>113</v>
      </c>
      <c r="J47" s="108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08"/>
    </row>
    <row r="48" spans="3:11" ht="10.5" hidden="1" customHeight="1" outlineLevel="2">
      <c r="E48" s="25" t="s">
        <v>114</v>
      </c>
      <c r="J48" s="101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01"/>
    </row>
    <row r="49" spans="3:11" ht="10.5" hidden="1" customHeight="1" outlineLevel="2">
      <c r="E49" s="25" t="s">
        <v>115</v>
      </c>
      <c r="J49" s="95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95"/>
    </row>
    <row r="50" spans="3:11" hidden="1" outlineLevel="2"/>
    <row r="51" spans="3:11" hidden="1" outlineLevel="2">
      <c r="D51" s="26" t="s">
        <v>116</v>
      </c>
    </row>
    <row r="52" spans="3:11" hidden="1" outlineLevel="2"/>
    <row r="53" spans="3:11" ht="10.5" hidden="1" customHeight="1" outlineLevel="2">
      <c r="E53" s="25" t="s">
        <v>117</v>
      </c>
      <c r="J53" s="96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96"/>
    </row>
    <row r="54" spans="3:11" ht="10.5" hidden="1" customHeight="1" outlineLevel="2">
      <c r="E54" s="25" t="s">
        <v>94</v>
      </c>
      <c r="J54" s="96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96"/>
    </row>
    <row r="55" spans="3:11" ht="10.5" hidden="1" customHeight="1" outlineLevel="2">
      <c r="E55" s="25" t="s">
        <v>95</v>
      </c>
      <c r="J55" s="96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96"/>
    </row>
    <row r="56" spans="3:11" ht="10.5" hidden="1" customHeight="1" outlineLevel="2">
      <c r="E56" s="25" t="s">
        <v>97</v>
      </c>
      <c r="J56" s="101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01"/>
    </row>
    <row r="57" spans="3:11" ht="10.5" hidden="1" customHeight="1" outlineLevel="2">
      <c r="E57" s="25" t="s">
        <v>98</v>
      </c>
      <c r="J57" s="96">
        <f>IF(TS_Mth_End,EOMONTH(EDATE(TS_Proj_Per_1_FY_Start_Date,(TS_Proj_Per_1_Number-1)*TS_Mths_In_Per-1),0)+
1,EDATE(TS_Proj_Per_1_FY_Start_Date,(TS_Proj_Per_1_Number-1)*TS_Mths_In_Per))</f>
        <v>41275</v>
      </c>
      <c r="K57" s="96"/>
    </row>
    <row r="58" spans="3:11" ht="10.5" hidden="1" customHeight="1" outlineLevel="2">
      <c r="E58" s="25" t="s">
        <v>99</v>
      </c>
      <c r="J58" s="96">
        <f>IF(TS_Mth_End,EOMONTH(EDATE(TS_Proj_Per_1_FY_Start_Date,TS_Proj_Per_1_Number*TS_Mths_In_Per-1),0),
EDATE(TS_Proj_Per_1_FY_Start_Date,TS_Proj_Per_1_Number*TS_Mths_In_Per)-1)</f>
        <v>41639</v>
      </c>
      <c r="K58" s="96"/>
    </row>
    <row r="59" spans="3:11" collapsed="1"/>
    <row r="60" spans="3:11">
      <c r="C60" s="26" t="s">
        <v>118</v>
      </c>
    </row>
    <row r="61" spans="3:11">
      <c r="C61" s="27" t="s">
        <v>119</v>
      </c>
      <c r="D61" s="25" t="s">
        <v>120</v>
      </c>
    </row>
    <row r="62" spans="3:11">
      <c r="C62" s="27" t="s">
        <v>119</v>
      </c>
      <c r="D62" s="25" t="s">
        <v>121</v>
      </c>
    </row>
    <row r="63" spans="3:11">
      <c r="C63" s="27" t="s">
        <v>119</v>
      </c>
      <c r="D63" s="25" t="s">
        <v>122</v>
      </c>
    </row>
    <row r="64" spans="3:11">
      <c r="C64" s="27" t="s">
        <v>119</v>
      </c>
      <c r="D64" s="28" t="s">
        <v>123</v>
      </c>
    </row>
    <row r="65" spans="3:4">
      <c r="C65" s="27" t="s">
        <v>119</v>
      </c>
      <c r="D65" s="28" t="s">
        <v>124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31" priority="1" stopIfTrue="1">
      <formula>NOT(J$31)</formula>
    </cfRule>
  </conditionalFormatting>
  <conditionalFormatting sqref="J33">
    <cfRule type="expression" dxfId="30" priority="2" stopIfTrue="1">
      <formula>NOT(J$31)</formula>
    </cfRule>
  </conditionalFormatting>
  <conditionalFormatting sqref="J34">
    <cfRule type="expression" dxfId="29" priority="3" stopIfTrue="1">
      <formula>NOT(J$31)</formula>
    </cfRule>
  </conditionalFormatting>
  <conditionalFormatting sqref="J35">
    <cfRule type="expression" dxfId="28" priority="4" stopIfTrue="1">
      <formula>NOT(J$31)</formula>
    </cfRule>
  </conditionalFormatting>
  <conditionalFormatting sqref="J36">
    <cfRule type="expression" dxfId="27" priority="5" stopIfTrue="1">
      <formula>NOT(J$31)</formula>
    </cfRule>
  </conditionalFormatting>
  <conditionalFormatting sqref="J41">
    <cfRule type="expression" dxfId="26" priority="6" stopIfTrue="1">
      <formula>DD_TS_Data_Term_Basis&lt;&gt;1</formula>
    </cfRule>
  </conditionalFormatting>
  <conditionalFormatting sqref="J42">
    <cfRule type="expression" dxfId="25" priority="7" stopIfTrue="1">
      <formula>DD_TS_Data_Term_Basis&lt;&gt;2</formula>
    </cfRule>
    <cfRule type="cellIs" dxfId="24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1" t="s">
        <v>153</v>
      </c>
    </row>
    <row r="11" spans="3:7" ht="15">
      <c r="C11" s="6" t="str">
        <f>Model_Name</f>
        <v>SMA 3. Sheet Structure - Practical Exercise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4" tooltip="Go to Previous Sheet" display="HL_Sheet_Main_4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N86"/>
  <sheetViews>
    <sheetView showGridLines="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214</v>
      </c>
    </row>
    <row r="2" spans="1:14" ht="15">
      <c r="B2" s="6" t="str">
        <f>Model_Name</f>
        <v>SMA 3. Sheet Structure - Practical Exercise</v>
      </c>
    </row>
    <row r="3" spans="1:14">
      <c r="B3" s="85" t="s">
        <v>2</v>
      </c>
      <c r="C3" s="85"/>
      <c r="D3" s="85"/>
      <c r="E3" s="85"/>
      <c r="F3" s="85"/>
    </row>
    <row r="4" spans="1:14" ht="12.75">
      <c r="A4" s="7" t="s">
        <v>5</v>
      </c>
      <c r="B4" s="9" t="s">
        <v>11</v>
      </c>
      <c r="C4" s="10" t="s">
        <v>12</v>
      </c>
      <c r="D4" s="83" t="s">
        <v>159</v>
      </c>
      <c r="E4" s="83" t="s">
        <v>160</v>
      </c>
      <c r="F4" s="58" t="s">
        <v>161</v>
      </c>
    </row>
    <row r="6" spans="1:14">
      <c r="B6" s="43" t="str">
        <f>IF(TS_Pers_In_Yr=1,"",TS_Per_Type_Name&amp;" Ending")</f>
        <v/>
      </c>
      <c r="J6" s="44" t="str">
        <f>IF(TS_Pers_In_Yr=1,"",LEFT(INDEX(LU_Mth_Names,MONTH(J9)),3)&amp;"-"&amp;RIGHT(YEAR(J9),2))&amp;" "</f>
        <v xml:space="preserve"> </v>
      </c>
      <c r="K6" s="44" t="str">
        <f>IF(TS_Pers_In_Yr=1,"",LEFT(INDEX(LU_Mth_Names,MONTH(K9)),3)&amp;"-"&amp;RIGHT(YEAR(K9),2))&amp;" "</f>
        <v xml:space="preserve"> </v>
      </c>
      <c r="L6" s="44" t="str">
        <f>IF(TS_Pers_In_Yr=1,"",LEFT(INDEX(LU_Mth_Names,MONTH(L9)),3)&amp;"-"&amp;RIGHT(YEAR(L9),2))&amp;" "</f>
        <v xml:space="preserve"> </v>
      </c>
      <c r="M6" s="44" t="str">
        <f>IF(TS_Pers_In_Yr=1,"",LEFT(INDEX(LU_Mth_Names,MONTH(M9)),3)&amp;"-"&amp;RIGHT(YEAR(M9),2))&amp;" "</f>
        <v xml:space="preserve"> </v>
      </c>
      <c r="N6" s="44" t="str">
        <f>IF(TS_Pers_In_Yr=1,"",LEFT(INDEX(LU_Mth_Names,MONTH(N9)),3)&amp;"-"&amp;RIGHT(YEAR(N9),2))&amp;" "</f>
        <v xml:space="preserve"> </v>
      </c>
    </row>
    <row r="7" spans="1:14">
      <c r="B7" s="49" t="str">
        <f>IF(TS_Pers_In_Yr=1,Yr_Name&amp;" Ending "&amp;DAY(TS_Per_1_End_Date)&amp;" "&amp;INDEX(LU_Mth_Names,DD_TS_Fin_YE_Mth),TS_Per_Type_Name)</f>
        <v>Year Ending 31 December</v>
      </c>
      <c r="C7" s="33"/>
      <c r="D7" s="33"/>
      <c r="E7" s="33"/>
      <c r="F7" s="33"/>
      <c r="G7" s="33"/>
      <c r="H7" s="33"/>
      <c r="I7" s="33"/>
      <c r="J7" s="50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0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0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0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0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45">
        <f>IF(J12=1,TS_Start_Date,I9+1)</f>
        <v>40179</v>
      </c>
      <c r="K8" s="45">
        <f>IF(K12=1,TS_Start_Date,J9+1)</f>
        <v>40544</v>
      </c>
      <c r="L8" s="45">
        <f>IF(L12=1,TS_Start_Date,K9+1)</f>
        <v>40909</v>
      </c>
      <c r="M8" s="45">
        <f>IF(M12=1,TS_Start_Date,L9+1)</f>
        <v>41275</v>
      </c>
      <c r="N8" s="45">
        <f>IF(N12=1,TS_Start_Date,M9+1)</f>
        <v>41640</v>
      </c>
    </row>
    <row r="9" spans="1:14" hidden="1" outlineLevel="2">
      <c r="B9" s="3" t="s">
        <v>145</v>
      </c>
      <c r="J9" s="45">
        <f>IF(J12=1,TS_Per_1_End_Date,
IF(TS_Mth_End,EOMONTH(EDATE(TS_Per_1_FY_Start_Date,(TS_Per_1_Number+J12-1)*TS_Mths_In_Per-1),0),
EDATE(TS_Per_1_FY_Start_Date,(TS_Per_1_Number+J12-1)*TS_Mths_In_Per)-1))</f>
        <v>40543</v>
      </c>
      <c r="K9" s="45">
        <f>IF(K12=1,TS_Per_1_End_Date,
IF(TS_Mth_End,EOMONTH(EDATE(TS_Per_1_FY_Start_Date,(TS_Per_1_Number+K12-1)*TS_Mths_In_Per-1),0),
EDATE(TS_Per_1_FY_Start_Date,(TS_Per_1_Number+K12-1)*TS_Mths_In_Per)-1))</f>
        <v>40908</v>
      </c>
      <c r="L9" s="45">
        <f>IF(L12=1,TS_Per_1_End_Date,
IF(TS_Mth_End,EOMONTH(EDATE(TS_Per_1_FY_Start_Date,(TS_Per_1_Number+L12-1)*TS_Mths_In_Per-1),0),
EDATE(TS_Per_1_FY_Start_Date,(TS_Per_1_Number+L12-1)*TS_Mths_In_Per)-1))</f>
        <v>41274</v>
      </c>
      <c r="M9" s="45">
        <f>IF(M12=1,TS_Per_1_End_Date,
IF(TS_Mth_End,EOMONTH(EDATE(TS_Per_1_FY_Start_Date,(TS_Per_1_Number+M12-1)*TS_Mths_In_Per-1),0),
EDATE(TS_Per_1_FY_Start_Date,(TS_Per_1_Number+M12-1)*TS_Mths_In_Per)-1))</f>
        <v>41639</v>
      </c>
      <c r="N9" s="45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46">
        <f>YEAR(TS_Per_1_FY_End_Date)+INT((TS_Per_1_Number+J12-2)/TS_Pers_In_Yr)</f>
        <v>2010</v>
      </c>
      <c r="K10" s="46">
        <f>YEAR(TS_Per_1_FY_End_Date)+INT((TS_Per_1_Number+K12-2)/TS_Pers_In_Yr)</f>
        <v>2011</v>
      </c>
      <c r="L10" s="46">
        <f>YEAR(TS_Per_1_FY_End_Date)+INT((TS_Per_1_Number+L12-2)/TS_Pers_In_Yr)</f>
        <v>2012</v>
      </c>
      <c r="M10" s="46">
        <f>YEAR(TS_Per_1_FY_End_Date)+INT((TS_Per_1_Number+M12-2)/TS_Pers_In_Yr)</f>
        <v>2013</v>
      </c>
      <c r="N10" s="46">
        <f>YEAR(TS_Per_1_FY_End_Date)+INT((TS_Per_1_Number+N12-2)/TS_Pers_In_Yr)</f>
        <v>2014</v>
      </c>
    </row>
    <row r="11" spans="1:14" hidden="1" outlineLevel="2">
      <c r="B11" s="3" t="s">
        <v>147</v>
      </c>
      <c r="J11" s="47" t="str">
        <f>IF(TS_Pers_In_Yr=1,Yr_Name,TS_Per_Type_Prefix&amp;IF(MOD(TS_Per_1_Number+J12-1,TS_Pers_In_Yr)=0,TS_Pers_In_Yr,MOD(TS_Per_1_Number+J12-1,TS_Pers_In_Yr)))&amp;" "</f>
        <v xml:space="preserve">Year </v>
      </c>
      <c r="K11" s="47" t="str">
        <f>IF(TS_Pers_In_Yr=1,Yr_Name,TS_Per_Type_Prefix&amp;IF(MOD(TS_Per_1_Number+K12-1,TS_Pers_In_Yr)=0,TS_Pers_In_Yr,MOD(TS_Per_1_Number+K12-1,TS_Pers_In_Yr)))&amp;" "</f>
        <v xml:space="preserve">Year </v>
      </c>
      <c r="L11" s="47" t="str">
        <f>IF(TS_Pers_In_Yr=1,Yr_Name,TS_Per_Type_Prefix&amp;IF(MOD(TS_Per_1_Number+L12-1,TS_Pers_In_Yr)=0,TS_Pers_In_Yr,MOD(TS_Per_1_Number+L12-1,TS_Pers_In_Yr)))&amp;" "</f>
        <v xml:space="preserve">Year </v>
      </c>
      <c r="M11" s="47" t="str">
        <f>IF(TS_Pers_In_Yr=1,Yr_Name,TS_Per_Type_Prefix&amp;IF(MOD(TS_Per_1_Number+M12-1,TS_Pers_In_Yr)=0,TS_Pers_In_Yr,MOD(TS_Per_1_Number+M12-1,TS_Pers_In_Yr)))&amp;" "</f>
        <v xml:space="preserve">Year </v>
      </c>
      <c r="N11" s="47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48">
        <f>COLUMN(J12)-COLUMN($J12)+1</f>
        <v>1</v>
      </c>
      <c r="K12" s="48">
        <f t="shared" ref="K12:N12" si="0">COLUMN(K12)-COLUMN($J12)+1</f>
        <v>2</v>
      </c>
      <c r="L12" s="48">
        <f t="shared" si="0"/>
        <v>3</v>
      </c>
      <c r="M12" s="48">
        <f t="shared" si="0"/>
        <v>4</v>
      </c>
      <c r="N12" s="48">
        <f t="shared" si="0"/>
        <v>5</v>
      </c>
    </row>
    <row r="13" spans="1:14" hidden="1" outlineLevel="2">
      <c r="B13" s="51" t="s">
        <v>149</v>
      </c>
      <c r="C13" s="33"/>
      <c r="D13" s="33"/>
      <c r="E13" s="33"/>
      <c r="F13" s="33"/>
      <c r="G13" s="33"/>
      <c r="H13" s="33"/>
      <c r="I13" s="33"/>
      <c r="J13" s="52" t="str">
        <f>J10&amp;"-"&amp;J11</f>
        <v xml:space="preserve">2010-Year </v>
      </c>
      <c r="K13" s="52" t="str">
        <f t="shared" ref="K13:N13" si="1">K10&amp;"-"&amp;K11</f>
        <v xml:space="preserve">2011-Year </v>
      </c>
      <c r="L13" s="52" t="str">
        <f t="shared" si="1"/>
        <v xml:space="preserve">2012-Year </v>
      </c>
      <c r="M13" s="52" t="str">
        <f t="shared" si="1"/>
        <v xml:space="preserve">2013-Year </v>
      </c>
      <c r="N13" s="52" t="str">
        <f t="shared" si="1"/>
        <v xml:space="preserve">2014-Year </v>
      </c>
    </row>
    <row r="14" spans="1:14" collapsed="1"/>
    <row r="16" spans="1:14" ht="12.75">
      <c r="B16" s="59" t="s">
        <v>162</v>
      </c>
    </row>
    <row r="18" spans="3:14" ht="11.25" hidden="1" outlineLevel="2">
      <c r="C18" s="60" t="s">
        <v>163</v>
      </c>
    </row>
    <row r="19" spans="3:14" hidden="1" outlineLevel="2"/>
    <row r="20" spans="3:14" hidden="1" outlineLevel="2">
      <c r="D20" s="65" t="s">
        <v>164</v>
      </c>
      <c r="J20" s="75">
        <v>100</v>
      </c>
      <c r="K20" s="75">
        <v>101</v>
      </c>
      <c r="L20" s="75">
        <v>102</v>
      </c>
      <c r="M20" s="75">
        <v>103</v>
      </c>
      <c r="N20" s="75">
        <v>104</v>
      </c>
    </row>
    <row r="21" spans="3:14" hidden="1" outlineLevel="2">
      <c r="D21" s="65" t="s">
        <v>165</v>
      </c>
      <c r="J21" s="75">
        <v>101</v>
      </c>
      <c r="K21" s="75">
        <v>102</v>
      </c>
      <c r="L21" s="75">
        <v>103</v>
      </c>
      <c r="M21" s="75">
        <v>104</v>
      </c>
      <c r="N21" s="75">
        <v>105</v>
      </c>
    </row>
    <row r="22" spans="3:14" hidden="1" outlineLevel="2">
      <c r="D22" s="65" t="s">
        <v>166</v>
      </c>
      <c r="J22" s="75">
        <v>102</v>
      </c>
      <c r="K22" s="75">
        <v>103</v>
      </c>
      <c r="L22" s="75">
        <v>104</v>
      </c>
      <c r="M22" s="75">
        <v>105</v>
      </c>
      <c r="N22" s="75">
        <v>106</v>
      </c>
    </row>
    <row r="23" spans="3:14" hidden="1" outlineLevel="2">
      <c r="D23" s="65" t="s">
        <v>167</v>
      </c>
      <c r="J23" s="75">
        <v>103</v>
      </c>
      <c r="K23" s="75">
        <v>104</v>
      </c>
      <c r="L23" s="75">
        <v>105</v>
      </c>
      <c r="M23" s="75">
        <v>106</v>
      </c>
      <c r="N23" s="75">
        <v>107</v>
      </c>
    </row>
    <row r="24" spans="3:14" hidden="1" outlineLevel="2">
      <c r="D24" s="65" t="s">
        <v>168</v>
      </c>
      <c r="J24" s="75">
        <v>104</v>
      </c>
      <c r="K24" s="75">
        <v>105</v>
      </c>
      <c r="L24" s="75">
        <v>106</v>
      </c>
      <c r="M24" s="75">
        <v>107</v>
      </c>
      <c r="N24" s="75">
        <v>108</v>
      </c>
    </row>
    <row r="25" spans="3:14" hidden="1" outlineLevel="2">
      <c r="D25" s="65" t="s">
        <v>169</v>
      </c>
      <c r="J25" s="78">
        <v>105</v>
      </c>
      <c r="K25" s="78">
        <v>106</v>
      </c>
      <c r="L25" s="78">
        <v>107</v>
      </c>
      <c r="M25" s="78">
        <v>108</v>
      </c>
      <c r="N25" s="78">
        <v>109</v>
      </c>
    </row>
    <row r="26" spans="3:14" collapsed="1">
      <c r="D26" s="63" t="str">
        <f>"Total "&amp;C18</f>
        <v>Total Revenue</v>
      </c>
      <c r="J26" s="66">
        <f>SUM(J20:J25)</f>
        <v>615</v>
      </c>
      <c r="K26" s="66">
        <f t="shared" ref="K26:N26" si="2">SUM(K20:K25)</f>
        <v>621</v>
      </c>
      <c r="L26" s="66">
        <f t="shared" si="2"/>
        <v>627</v>
      </c>
      <c r="M26" s="66">
        <f t="shared" si="2"/>
        <v>633</v>
      </c>
      <c r="N26" s="66">
        <f t="shared" si="2"/>
        <v>639</v>
      </c>
    </row>
    <row r="27" spans="3:14" hidden="1" outlineLevel="2">
      <c r="D27" s="63"/>
      <c r="J27" s="62"/>
      <c r="K27" s="62"/>
      <c r="L27" s="62"/>
      <c r="M27" s="62"/>
      <c r="N27" s="62"/>
    </row>
    <row r="28" spans="3:14" ht="11.25" hidden="1" outlineLevel="2">
      <c r="C28" s="60" t="s">
        <v>170</v>
      </c>
      <c r="D28" s="63"/>
      <c r="J28" s="62"/>
      <c r="K28" s="62"/>
      <c r="L28" s="62"/>
      <c r="M28" s="62"/>
      <c r="N28" s="62"/>
    </row>
    <row r="29" spans="3:14" hidden="1" outlineLevel="2">
      <c r="D29" s="63"/>
      <c r="J29" s="62"/>
      <c r="K29" s="62"/>
      <c r="L29" s="62"/>
      <c r="M29" s="62"/>
      <c r="N29" s="62"/>
    </row>
    <row r="30" spans="3:14" hidden="1" outlineLevel="2">
      <c r="D30" s="65" t="s">
        <v>202</v>
      </c>
      <c r="J30" s="75">
        <v>-25</v>
      </c>
      <c r="K30" s="75">
        <v>-25.25</v>
      </c>
      <c r="L30" s="75">
        <v>-25.5</v>
      </c>
      <c r="M30" s="75">
        <v>-25.75</v>
      </c>
      <c r="N30" s="75">
        <v>-26</v>
      </c>
    </row>
    <row r="31" spans="3:14" hidden="1" outlineLevel="2">
      <c r="D31" s="65" t="s">
        <v>203</v>
      </c>
      <c r="J31" s="75">
        <v>-25.25</v>
      </c>
      <c r="K31" s="75">
        <v>-25.5</v>
      </c>
      <c r="L31" s="75">
        <v>-25.75</v>
      </c>
      <c r="M31" s="75">
        <v>-26</v>
      </c>
      <c r="N31" s="75">
        <v>-26.25</v>
      </c>
    </row>
    <row r="32" spans="3:14" hidden="1" outlineLevel="2">
      <c r="D32" s="65" t="s">
        <v>204</v>
      </c>
      <c r="J32" s="75">
        <v>-25.5</v>
      </c>
      <c r="K32" s="75">
        <v>-25.75</v>
      </c>
      <c r="L32" s="75">
        <v>-26</v>
      </c>
      <c r="M32" s="75">
        <v>-26.25</v>
      </c>
      <c r="N32" s="75">
        <v>-26.5</v>
      </c>
    </row>
    <row r="33" spans="3:14" hidden="1" outlineLevel="2">
      <c r="D33" s="65" t="s">
        <v>205</v>
      </c>
      <c r="J33" s="75">
        <v>-25.75</v>
      </c>
      <c r="K33" s="75">
        <v>-26</v>
      </c>
      <c r="L33" s="75">
        <v>-26.25</v>
      </c>
      <c r="M33" s="75">
        <v>-26.5</v>
      </c>
      <c r="N33" s="75">
        <v>-26.75</v>
      </c>
    </row>
    <row r="34" spans="3:14" hidden="1" outlineLevel="2">
      <c r="D34" s="65" t="s">
        <v>206</v>
      </c>
      <c r="J34" s="75">
        <v>-26</v>
      </c>
      <c r="K34" s="75">
        <v>-26.25</v>
      </c>
      <c r="L34" s="75">
        <v>-26.5</v>
      </c>
      <c r="M34" s="75">
        <v>-26.75</v>
      </c>
      <c r="N34" s="75">
        <v>-27</v>
      </c>
    </row>
    <row r="35" spans="3:14" hidden="1" outlineLevel="2">
      <c r="D35" s="65" t="s">
        <v>207</v>
      </c>
      <c r="J35" s="78">
        <v>-26.25</v>
      </c>
      <c r="K35" s="78">
        <v>-26.5</v>
      </c>
      <c r="L35" s="78">
        <v>-26.75</v>
      </c>
      <c r="M35" s="78">
        <v>-27</v>
      </c>
      <c r="N35" s="78">
        <v>-27.25</v>
      </c>
    </row>
    <row r="36" spans="3:14" collapsed="1">
      <c r="D36" s="63" t="str">
        <f>"Total "&amp;C28</f>
        <v>Total Cost of Goods Sold</v>
      </c>
      <c r="J36" s="62">
        <f>SUM(J30:J35)</f>
        <v>-153.75</v>
      </c>
      <c r="K36" s="62">
        <f t="shared" ref="K36:N36" si="3">SUM(K30:K35)</f>
        <v>-155.25</v>
      </c>
      <c r="L36" s="62">
        <f t="shared" si="3"/>
        <v>-156.75</v>
      </c>
      <c r="M36" s="62">
        <f t="shared" si="3"/>
        <v>-158.25</v>
      </c>
      <c r="N36" s="62">
        <f t="shared" si="3"/>
        <v>-159.75</v>
      </c>
    </row>
    <row r="37" spans="3:14">
      <c r="J37" s="62"/>
      <c r="K37" s="62"/>
      <c r="L37" s="62"/>
      <c r="M37" s="62"/>
      <c r="N37" s="62"/>
    </row>
    <row r="38" spans="3:14" ht="11.25">
      <c r="C38" s="60" t="s">
        <v>171</v>
      </c>
      <c r="J38" s="64">
        <f t="shared" ref="J38:N38" si="4">J26+J36</f>
        <v>461.25</v>
      </c>
      <c r="K38" s="64">
        <f t="shared" si="4"/>
        <v>465.75</v>
      </c>
      <c r="L38" s="64">
        <f t="shared" si="4"/>
        <v>470.25</v>
      </c>
      <c r="M38" s="64">
        <f t="shared" si="4"/>
        <v>474.75</v>
      </c>
      <c r="N38" s="64">
        <f t="shared" si="4"/>
        <v>479.25</v>
      </c>
    </row>
    <row r="39" spans="3:14">
      <c r="J39" s="62"/>
      <c r="K39" s="62"/>
      <c r="L39" s="62"/>
      <c r="M39" s="62"/>
      <c r="N39" s="62"/>
    </row>
    <row r="40" spans="3:14" ht="11.25" hidden="1" outlineLevel="2">
      <c r="C40" s="60" t="s">
        <v>172</v>
      </c>
      <c r="D40" s="63"/>
      <c r="J40" s="62"/>
      <c r="K40" s="62"/>
      <c r="L40" s="62"/>
      <c r="M40" s="62"/>
      <c r="N40" s="62"/>
    </row>
    <row r="41" spans="3:14" hidden="1" outlineLevel="2">
      <c r="D41" s="63"/>
      <c r="J41" s="62"/>
      <c r="K41" s="62"/>
      <c r="L41" s="62"/>
      <c r="M41" s="62"/>
      <c r="N41" s="62"/>
    </row>
    <row r="42" spans="3:14" hidden="1" outlineLevel="2">
      <c r="D42" s="65" t="s">
        <v>173</v>
      </c>
      <c r="J42" s="75">
        <v>-33.333333333333336</v>
      </c>
      <c r="K42" s="75">
        <v>-33.666666666666664</v>
      </c>
      <c r="L42" s="75">
        <v>-34</v>
      </c>
      <c r="M42" s="75">
        <v>-34.333333333333336</v>
      </c>
      <c r="N42" s="75">
        <v>-34.666666666666664</v>
      </c>
    </row>
    <row r="43" spans="3:14" hidden="1" outlineLevel="2">
      <c r="D43" s="65" t="s">
        <v>174</v>
      </c>
      <c r="J43" s="75">
        <v>-33.666666666666664</v>
      </c>
      <c r="K43" s="75">
        <v>-34</v>
      </c>
      <c r="L43" s="75">
        <v>-34.333333333333336</v>
      </c>
      <c r="M43" s="75">
        <v>-34.666666666666664</v>
      </c>
      <c r="N43" s="75">
        <v>-35</v>
      </c>
    </row>
    <row r="44" spans="3:14" hidden="1" outlineLevel="2">
      <c r="D44" s="65" t="s">
        <v>175</v>
      </c>
      <c r="J44" s="75">
        <v>-34</v>
      </c>
      <c r="K44" s="75">
        <v>-34.333333333333336</v>
      </c>
      <c r="L44" s="75">
        <v>-34.666666666666664</v>
      </c>
      <c r="M44" s="75">
        <v>-35</v>
      </c>
      <c r="N44" s="75">
        <v>-35.333333333333336</v>
      </c>
    </row>
    <row r="45" spans="3:14" hidden="1" outlineLevel="2">
      <c r="D45" s="65" t="s">
        <v>176</v>
      </c>
      <c r="J45" s="75">
        <v>-34.333333333333336</v>
      </c>
      <c r="K45" s="75">
        <v>-34.666666666666664</v>
      </c>
      <c r="L45" s="75">
        <v>-35</v>
      </c>
      <c r="M45" s="75">
        <v>-35.333333333333336</v>
      </c>
      <c r="N45" s="75">
        <v>-35.666666666666664</v>
      </c>
    </row>
    <row r="46" spans="3:14" hidden="1" outlineLevel="2">
      <c r="D46" s="65" t="s">
        <v>177</v>
      </c>
      <c r="J46" s="75">
        <v>-34.666666666666664</v>
      </c>
      <c r="K46" s="75">
        <v>-35</v>
      </c>
      <c r="L46" s="75">
        <v>-35.333333333333336</v>
      </c>
      <c r="M46" s="75">
        <v>-35.666666666666664</v>
      </c>
      <c r="N46" s="75">
        <v>-36</v>
      </c>
    </row>
    <row r="47" spans="3:14" hidden="1" outlineLevel="2">
      <c r="D47" s="65" t="s">
        <v>178</v>
      </c>
      <c r="J47" s="78">
        <v>-35</v>
      </c>
      <c r="K47" s="78">
        <v>-35.333333333333336</v>
      </c>
      <c r="L47" s="78">
        <v>-35.666666666666664</v>
      </c>
      <c r="M47" s="78">
        <v>-36</v>
      </c>
      <c r="N47" s="78">
        <v>-36.333333333333336</v>
      </c>
    </row>
    <row r="48" spans="3:14" collapsed="1">
      <c r="D48" s="63" t="str">
        <f>"Total "&amp;C40</f>
        <v>Total Operating Expenditure</v>
      </c>
      <c r="J48" s="62">
        <f t="shared" ref="J48:N48" si="5">SUM(J42:J47)</f>
        <v>-205</v>
      </c>
      <c r="K48" s="62">
        <f t="shared" si="5"/>
        <v>-207</v>
      </c>
      <c r="L48" s="62">
        <f t="shared" si="5"/>
        <v>-209</v>
      </c>
      <c r="M48" s="62">
        <f t="shared" si="5"/>
        <v>-211</v>
      </c>
      <c r="N48" s="62">
        <f t="shared" si="5"/>
        <v>-213</v>
      </c>
    </row>
    <row r="49" spans="3:14">
      <c r="J49" s="62"/>
      <c r="K49" s="62"/>
      <c r="L49" s="62"/>
      <c r="M49" s="62"/>
      <c r="N49" s="62"/>
    </row>
    <row r="50" spans="3:14" ht="11.25">
      <c r="C50" s="60" t="s">
        <v>179</v>
      </c>
      <c r="J50" s="64">
        <f t="shared" ref="J50:N50" si="6">J38+J48</f>
        <v>256.25</v>
      </c>
      <c r="K50" s="64">
        <f t="shared" si="6"/>
        <v>258.75</v>
      </c>
      <c r="L50" s="64">
        <f t="shared" si="6"/>
        <v>261.25</v>
      </c>
      <c r="M50" s="64">
        <f t="shared" si="6"/>
        <v>263.75</v>
      </c>
      <c r="N50" s="64">
        <f t="shared" si="6"/>
        <v>266.25</v>
      </c>
    </row>
    <row r="51" spans="3:14">
      <c r="J51" s="62"/>
      <c r="K51" s="62"/>
      <c r="L51" s="62"/>
      <c r="M51" s="62"/>
      <c r="N51" s="62"/>
    </row>
    <row r="52" spans="3:14" hidden="1" outlineLevel="2">
      <c r="E52" s="65" t="s">
        <v>180</v>
      </c>
      <c r="J52" s="75">
        <v>-8.3333333333333339</v>
      </c>
      <c r="K52" s="75">
        <v>-8.4166666666666661</v>
      </c>
      <c r="L52" s="75">
        <v>-8.5</v>
      </c>
      <c r="M52" s="75">
        <v>-8.5833333333333339</v>
      </c>
      <c r="N52" s="75">
        <v>-8.6666666666666661</v>
      </c>
    </row>
    <row r="53" spans="3:14" hidden="1" outlineLevel="2">
      <c r="E53" s="65" t="s">
        <v>181</v>
      </c>
      <c r="J53" s="75">
        <v>-8.4166666666666661</v>
      </c>
      <c r="K53" s="75">
        <v>-8.5</v>
      </c>
      <c r="L53" s="75">
        <v>-8.5833333333333339</v>
      </c>
      <c r="M53" s="75">
        <v>-8.6666666666666661</v>
      </c>
      <c r="N53" s="75">
        <v>-8.75</v>
      </c>
    </row>
    <row r="54" spans="3:14" hidden="1" outlineLevel="2">
      <c r="E54" s="65" t="s">
        <v>182</v>
      </c>
      <c r="J54" s="75">
        <v>-8.5</v>
      </c>
      <c r="K54" s="75">
        <v>-8.5833333333333339</v>
      </c>
      <c r="L54" s="75">
        <v>-8.6666666666666661</v>
      </c>
      <c r="M54" s="75">
        <v>-8.75</v>
      </c>
      <c r="N54" s="75">
        <v>-8.8333333333333339</v>
      </c>
    </row>
    <row r="55" spans="3:14" hidden="1" outlineLevel="2">
      <c r="E55" s="65" t="s">
        <v>183</v>
      </c>
      <c r="J55" s="75">
        <v>-8.5833333333333339</v>
      </c>
      <c r="K55" s="75">
        <v>-8.6666666666666661</v>
      </c>
      <c r="L55" s="75">
        <v>-8.75</v>
      </c>
      <c r="M55" s="75">
        <v>-8.8333333333333339</v>
      </c>
      <c r="N55" s="75">
        <v>-8.9166666666666661</v>
      </c>
    </row>
    <row r="56" spans="3:14" hidden="1" outlineLevel="2">
      <c r="E56" s="65" t="s">
        <v>184</v>
      </c>
      <c r="J56" s="75">
        <v>-8.6666666666666661</v>
      </c>
      <c r="K56" s="75">
        <v>-8.75</v>
      </c>
      <c r="L56" s="75">
        <v>-8.8333333333333339</v>
      </c>
      <c r="M56" s="75">
        <v>-8.9166666666666661</v>
      </c>
      <c r="N56" s="75">
        <v>-9</v>
      </c>
    </row>
    <row r="57" spans="3:14" hidden="1" outlineLevel="2">
      <c r="E57" s="65" t="s">
        <v>185</v>
      </c>
      <c r="J57" s="78">
        <v>-8.75</v>
      </c>
      <c r="K57" s="78">
        <v>-8.8333333333333339</v>
      </c>
      <c r="L57" s="78">
        <v>-8.9166666666666661</v>
      </c>
      <c r="M57" s="78">
        <v>-9</v>
      </c>
      <c r="N57" s="78">
        <v>-9.0833333333333339</v>
      </c>
    </row>
    <row r="58" spans="3:14" hidden="1" outlineLevel="2">
      <c r="E58" s="65" t="s">
        <v>186</v>
      </c>
      <c r="J58" s="62">
        <f t="shared" ref="J58:N58" si="7">SUM(J52:J57)</f>
        <v>-51.25</v>
      </c>
      <c r="K58" s="62">
        <f t="shared" si="7"/>
        <v>-51.75</v>
      </c>
      <c r="L58" s="62">
        <f t="shared" si="7"/>
        <v>-52.25</v>
      </c>
      <c r="M58" s="62">
        <f t="shared" si="7"/>
        <v>-52.75</v>
      </c>
      <c r="N58" s="62">
        <f t="shared" si="7"/>
        <v>-53.25</v>
      </c>
    </row>
    <row r="59" spans="3:14" hidden="1" outlineLevel="2">
      <c r="E59" s="61"/>
      <c r="J59" s="62"/>
      <c r="K59" s="62"/>
      <c r="L59" s="62"/>
      <c r="M59" s="62"/>
      <c r="N59" s="62"/>
    </row>
    <row r="60" spans="3:14" hidden="1" outlineLevel="2">
      <c r="E60" s="65" t="s">
        <v>187</v>
      </c>
      <c r="J60" s="75">
        <v>-2.7777777777777781</v>
      </c>
      <c r="K60" s="75">
        <v>-2.8055555555555554</v>
      </c>
      <c r="L60" s="75">
        <v>-2.8333333333333335</v>
      </c>
      <c r="M60" s="75">
        <v>-2.8611111111111112</v>
      </c>
      <c r="N60" s="75">
        <v>-2.8888888888888888</v>
      </c>
    </row>
    <row r="61" spans="3:14" hidden="1" outlineLevel="2">
      <c r="E61" s="65" t="s">
        <v>188</v>
      </c>
      <c r="J61" s="75">
        <v>-2.8055555555555554</v>
      </c>
      <c r="K61" s="75">
        <v>-2.8333333333333335</v>
      </c>
      <c r="L61" s="75">
        <v>-2.8611111111111112</v>
      </c>
      <c r="M61" s="75">
        <v>-2.8888888888888888</v>
      </c>
      <c r="N61" s="75">
        <v>-2.9166666666666665</v>
      </c>
    </row>
    <row r="62" spans="3:14" hidden="1" outlineLevel="2">
      <c r="E62" s="65" t="s">
        <v>189</v>
      </c>
      <c r="J62" s="76">
        <v>-2.8333333333333335</v>
      </c>
      <c r="K62" s="76">
        <v>-2.8611111111111112</v>
      </c>
      <c r="L62" s="76">
        <v>-2.8888888888888888</v>
      </c>
      <c r="M62" s="76">
        <v>-2.9166666666666665</v>
      </c>
      <c r="N62" s="76">
        <v>-2.9444444444444446</v>
      </c>
    </row>
    <row r="63" spans="3:14" hidden="1" outlineLevel="2">
      <c r="E63" s="65" t="s">
        <v>190</v>
      </c>
      <c r="J63" s="77">
        <f t="shared" ref="J63:N63" si="8">SUM(J60:J62)</f>
        <v>-8.4166666666666679</v>
      </c>
      <c r="K63" s="77">
        <f t="shared" si="8"/>
        <v>-8.5</v>
      </c>
      <c r="L63" s="77">
        <f t="shared" si="8"/>
        <v>-8.5833333333333339</v>
      </c>
      <c r="M63" s="77">
        <f t="shared" si="8"/>
        <v>-8.6666666666666661</v>
      </c>
      <c r="N63" s="77">
        <f t="shared" si="8"/>
        <v>-8.75</v>
      </c>
    </row>
    <row r="64" spans="3:14" hidden="1" outlineLevel="2">
      <c r="E64" s="61"/>
      <c r="J64" s="66"/>
      <c r="K64" s="66"/>
      <c r="L64" s="66"/>
      <c r="M64" s="66"/>
      <c r="N64" s="66"/>
    </row>
    <row r="65" spans="3:14" collapsed="1">
      <c r="D65" s="65" t="s">
        <v>191</v>
      </c>
      <c r="J65" s="66">
        <f t="shared" ref="J65:N65" si="9">J58+J63</f>
        <v>-59.666666666666671</v>
      </c>
      <c r="K65" s="66">
        <f t="shared" si="9"/>
        <v>-60.25</v>
      </c>
      <c r="L65" s="66">
        <f t="shared" si="9"/>
        <v>-60.833333333333336</v>
      </c>
      <c r="M65" s="66">
        <f t="shared" si="9"/>
        <v>-61.416666666666664</v>
      </c>
      <c r="N65" s="66">
        <f t="shared" si="9"/>
        <v>-62</v>
      </c>
    </row>
    <row r="66" spans="3:14">
      <c r="J66" s="62"/>
      <c r="K66" s="62"/>
      <c r="L66" s="62"/>
      <c r="M66" s="62"/>
      <c r="N66" s="62"/>
    </row>
    <row r="67" spans="3:14" ht="11.25">
      <c r="C67" s="60" t="s">
        <v>192</v>
      </c>
      <c r="J67" s="64">
        <f t="shared" ref="J67:N67" si="10">J50+J65</f>
        <v>196.58333333333331</v>
      </c>
      <c r="K67" s="64">
        <f t="shared" si="10"/>
        <v>198.5</v>
      </c>
      <c r="L67" s="64">
        <f t="shared" si="10"/>
        <v>200.41666666666666</v>
      </c>
      <c r="M67" s="64">
        <f t="shared" si="10"/>
        <v>202.33333333333334</v>
      </c>
      <c r="N67" s="64">
        <f t="shared" si="10"/>
        <v>204.25</v>
      </c>
    </row>
    <row r="68" spans="3:14">
      <c r="J68" s="62"/>
      <c r="K68" s="62"/>
      <c r="L68" s="62"/>
      <c r="M68" s="62"/>
      <c r="N68" s="62"/>
    </row>
    <row r="69" spans="3:14" hidden="1" outlineLevel="2">
      <c r="E69" s="65" t="s">
        <v>193</v>
      </c>
      <c r="J69" s="75">
        <v>-8.3333333333333339</v>
      </c>
      <c r="K69" s="75">
        <v>-8.4166666666666661</v>
      </c>
      <c r="L69" s="75">
        <v>-8.5</v>
      </c>
      <c r="M69" s="75">
        <v>-8.5833333333333339</v>
      </c>
      <c r="N69" s="75">
        <v>-8.6666666666666661</v>
      </c>
    </row>
    <row r="70" spans="3:14" hidden="1" outlineLevel="2">
      <c r="E70" s="65" t="s">
        <v>194</v>
      </c>
      <c r="J70" s="75">
        <v>-8.4166666666666661</v>
      </c>
      <c r="K70" s="75">
        <v>-8.5</v>
      </c>
      <c r="L70" s="75">
        <v>-8.5833333333333339</v>
      </c>
      <c r="M70" s="75">
        <v>-8.6666666666666661</v>
      </c>
      <c r="N70" s="75">
        <v>-8.75</v>
      </c>
    </row>
    <row r="71" spans="3:14" hidden="1" outlineLevel="2">
      <c r="E71" s="65" t="s">
        <v>195</v>
      </c>
      <c r="J71" s="78">
        <v>-8.5</v>
      </c>
      <c r="K71" s="78">
        <v>-8.5833333333333339</v>
      </c>
      <c r="L71" s="78">
        <v>-8.6666666666666661</v>
      </c>
      <c r="M71" s="78">
        <v>-8.75</v>
      </c>
      <c r="N71" s="78">
        <v>-8.8333333333333339</v>
      </c>
    </row>
    <row r="72" spans="3:14" collapsed="1">
      <c r="D72" s="65" t="s">
        <v>196</v>
      </c>
      <c r="J72" s="62">
        <f>SUM(J69:J71)</f>
        <v>-25.25</v>
      </c>
      <c r="K72" s="62">
        <f t="shared" ref="K72:N72" si="11">SUM(K69:K71)</f>
        <v>-25.5</v>
      </c>
      <c r="L72" s="62">
        <f t="shared" si="11"/>
        <v>-25.75</v>
      </c>
      <c r="M72" s="62">
        <f t="shared" si="11"/>
        <v>-26</v>
      </c>
      <c r="N72" s="62">
        <f t="shared" si="11"/>
        <v>-26.25</v>
      </c>
    </row>
    <row r="73" spans="3:14">
      <c r="J73" s="62"/>
      <c r="K73" s="62"/>
      <c r="L73" s="62"/>
      <c r="M73" s="62"/>
      <c r="N73" s="62"/>
    </row>
    <row r="74" spans="3:14" ht="11.25">
      <c r="C74" s="60" t="s">
        <v>197</v>
      </c>
      <c r="J74" s="64">
        <f t="shared" ref="J74:N74" si="12">J67+J72</f>
        <v>171.33333333333331</v>
      </c>
      <c r="K74" s="64">
        <f t="shared" si="12"/>
        <v>173</v>
      </c>
      <c r="L74" s="64">
        <f t="shared" si="12"/>
        <v>174.66666666666666</v>
      </c>
      <c r="M74" s="64">
        <f t="shared" si="12"/>
        <v>176.33333333333334</v>
      </c>
      <c r="N74" s="64">
        <f t="shared" si="12"/>
        <v>178</v>
      </c>
    </row>
    <row r="75" spans="3:14">
      <c r="J75" s="62"/>
      <c r="K75" s="62"/>
      <c r="L75" s="62"/>
      <c r="M75" s="62"/>
      <c r="N75" s="62"/>
    </row>
    <row r="76" spans="3:14">
      <c r="D76" s="65" t="s">
        <v>198</v>
      </c>
      <c r="J76" s="75">
        <v>-51.399999999999991</v>
      </c>
      <c r="K76" s="75">
        <v>-51.9</v>
      </c>
      <c r="L76" s="75">
        <v>-52.4</v>
      </c>
      <c r="M76" s="75">
        <v>-52.9</v>
      </c>
      <c r="N76" s="75">
        <v>-53.4</v>
      </c>
    </row>
    <row r="77" spans="3:14">
      <c r="J77" s="62"/>
      <c r="K77" s="62"/>
      <c r="L77" s="62"/>
      <c r="M77" s="62"/>
      <c r="N77" s="62"/>
    </row>
    <row r="78" spans="3:14" ht="12.75" thickBot="1">
      <c r="C78" s="67" t="s">
        <v>199</v>
      </c>
      <c r="J78" s="68">
        <f t="shared" ref="J78:N78" si="13">J74+J76</f>
        <v>119.93333333333332</v>
      </c>
      <c r="K78" s="68">
        <f t="shared" si="13"/>
        <v>121.1</v>
      </c>
      <c r="L78" s="68">
        <f t="shared" si="13"/>
        <v>122.26666666666665</v>
      </c>
      <c r="M78" s="68">
        <f t="shared" si="13"/>
        <v>123.43333333333334</v>
      </c>
      <c r="N78" s="68">
        <f t="shared" si="13"/>
        <v>124.6</v>
      </c>
    </row>
    <row r="79" spans="3:14" ht="11.25" thickTop="1"/>
    <row r="80" spans="3:14" hidden="1" outlineLevel="2">
      <c r="D80" s="65" t="s">
        <v>210</v>
      </c>
      <c r="J80" s="71">
        <f>IF(ISERROR(J78),1,0)</f>
        <v>0</v>
      </c>
      <c r="K80" s="71">
        <f t="shared" ref="K80:N80" si="14">IF(ISERROR(K78),1,0)</f>
        <v>0</v>
      </c>
      <c r="L80" s="71">
        <f t="shared" si="14"/>
        <v>0</v>
      </c>
      <c r="M80" s="71">
        <f t="shared" si="14"/>
        <v>0</v>
      </c>
      <c r="N80" s="71">
        <f t="shared" si="14"/>
        <v>0</v>
      </c>
    </row>
    <row r="81" spans="3:14" hidden="1" outlineLevel="2">
      <c r="D81" s="65" t="s">
        <v>209</v>
      </c>
      <c r="J81" s="79">
        <f>IF(J80=1,0,IF(J26&lt;0,1,0))</f>
        <v>0</v>
      </c>
      <c r="K81" s="79">
        <f t="shared" ref="K81:N81" si="15">IF(K80=1,0,IF(K26&lt;0,1,0))</f>
        <v>0</v>
      </c>
      <c r="L81" s="79">
        <f t="shared" si="15"/>
        <v>0</v>
      </c>
      <c r="M81" s="79">
        <f t="shared" si="15"/>
        <v>0</v>
      </c>
      <c r="N81" s="79">
        <f t="shared" si="15"/>
        <v>0</v>
      </c>
    </row>
    <row r="82" spans="3:14" ht="11.25" collapsed="1">
      <c r="C82" s="69" t="s">
        <v>208</v>
      </c>
      <c r="I82" s="70">
        <f>IF(ISERROR(SUM(J82:N82)),1,MIN(SUM(J82:N82),1))</f>
        <v>0</v>
      </c>
      <c r="J82" s="71">
        <f>MIN(1,SUM(J80:J81))</f>
        <v>0</v>
      </c>
      <c r="K82" s="71">
        <f t="shared" ref="K82:N82" si="16">MIN(1,SUM(K80:K81))</f>
        <v>0</v>
      </c>
      <c r="L82" s="71">
        <f t="shared" si="16"/>
        <v>0</v>
      </c>
      <c r="M82" s="71">
        <f t="shared" si="16"/>
        <v>0</v>
      </c>
      <c r="N82" s="71">
        <f t="shared" si="16"/>
        <v>0</v>
      </c>
    </row>
    <row r="84" spans="3:14">
      <c r="C84" s="72" t="s">
        <v>200</v>
      </c>
    </row>
    <row r="85" spans="3:14">
      <c r="C85" s="73">
        <v>1</v>
      </c>
      <c r="D85" s="74" t="str">
        <f>"All revenues and expenses are specified in "&amp;INDEX(LU_Denom,DD_TS_Denom)&amp;"."</f>
        <v>All revenues and expenses are specified in $Millions.</v>
      </c>
    </row>
    <row r="86" spans="3:14">
      <c r="C86" s="73">
        <v>2</v>
      </c>
      <c r="D86" s="65" t="s">
        <v>201</v>
      </c>
    </row>
  </sheetData>
  <mergeCells count="1">
    <mergeCell ref="B3:F3"/>
  </mergeCells>
  <conditionalFormatting sqref="C82">
    <cfRule type="expression" dxfId="23" priority="2" stopIfTrue="1">
      <formula>I82&lt;&gt;0</formula>
    </cfRule>
  </conditionalFormatting>
  <conditionalFormatting sqref="J80:N81">
    <cfRule type="cellIs" dxfId="22" priority="3" stopIfTrue="1" operator="notEqual">
      <formula>0</formula>
    </cfRule>
  </conditionalFormatting>
  <conditionalFormatting sqref="I82">
    <cfRule type="cellIs" dxfId="21" priority="4" stopIfTrue="1" operator="notEqual">
      <formula>0</formula>
    </cfRule>
  </conditionalFormatting>
  <conditionalFormatting sqref="J82:N82">
    <cfRule type="cellIs" dxfId="20" priority="5" stopIfTrue="1" operator="notEqual">
      <formula>0</formula>
    </cfRule>
  </conditionalFormatting>
  <conditionalFormatting sqref="D80:D81">
    <cfRule type="expression" dxfId="19" priority="6" stopIfTrue="1">
      <formula>$I$82&lt;&gt;0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/>
  </sheetPr>
  <dimension ref="A1:N86"/>
  <sheetViews>
    <sheetView showGridLines="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215</v>
      </c>
    </row>
    <row r="2" spans="1:14" ht="15">
      <c r="B2" s="6" t="str">
        <f>Model_Name</f>
        <v>SMA 3. Sheet Structure - Practical Exercise</v>
      </c>
    </row>
    <row r="3" spans="1:14">
      <c r="B3" s="85" t="s">
        <v>2</v>
      </c>
      <c r="C3" s="85"/>
      <c r="D3" s="85"/>
      <c r="E3" s="85"/>
      <c r="F3" s="85"/>
    </row>
    <row r="4" spans="1:14" ht="12.75">
      <c r="A4" s="7" t="s">
        <v>5</v>
      </c>
      <c r="B4" s="9" t="s">
        <v>11</v>
      </c>
      <c r="C4" s="10" t="s">
        <v>12</v>
      </c>
      <c r="D4" s="83" t="s">
        <v>159</v>
      </c>
      <c r="E4" s="83" t="s">
        <v>160</v>
      </c>
      <c r="F4" s="58" t="s">
        <v>161</v>
      </c>
    </row>
    <row r="6" spans="1:14">
      <c r="B6" s="43" t="str">
        <f>IF(TS_Pers_In_Yr=1,"",TS_Per_Type_Name&amp;" Ending")</f>
        <v/>
      </c>
      <c r="J6" s="44" t="str">
        <f>IF(TS_Pers_In_Yr=1,"",LEFT(INDEX(LU_Mth_Names,MONTH(J9)),3)&amp;"-"&amp;RIGHT(YEAR(J9),2))&amp;" "</f>
        <v xml:space="preserve"> </v>
      </c>
      <c r="K6" s="44" t="str">
        <f>IF(TS_Pers_In_Yr=1,"",LEFT(INDEX(LU_Mth_Names,MONTH(K9)),3)&amp;"-"&amp;RIGHT(YEAR(K9),2))&amp;" "</f>
        <v xml:space="preserve"> </v>
      </c>
      <c r="L6" s="44" t="str">
        <f>IF(TS_Pers_In_Yr=1,"",LEFT(INDEX(LU_Mth_Names,MONTH(L9)),3)&amp;"-"&amp;RIGHT(YEAR(L9),2))&amp;" "</f>
        <v xml:space="preserve"> </v>
      </c>
      <c r="M6" s="44" t="str">
        <f>IF(TS_Pers_In_Yr=1,"",LEFT(INDEX(LU_Mth_Names,MONTH(M9)),3)&amp;"-"&amp;RIGHT(YEAR(M9),2))&amp;" "</f>
        <v xml:space="preserve"> </v>
      </c>
      <c r="N6" s="44" t="str">
        <f>IF(TS_Pers_In_Yr=1,"",LEFT(INDEX(LU_Mth_Names,MONTH(N9)),3)&amp;"-"&amp;RIGHT(YEAR(N9),2))&amp;" "</f>
        <v xml:space="preserve"> </v>
      </c>
    </row>
    <row r="7" spans="1:14">
      <c r="B7" s="49" t="str">
        <f>IF(TS_Pers_In_Yr=1,Yr_Name&amp;" Ending "&amp;DAY(TS_Per_1_End_Date)&amp;" "&amp;INDEX(LU_Mth_Names,DD_TS_Fin_YE_Mth),TS_Per_Type_Name)</f>
        <v>Year Ending 31 December</v>
      </c>
      <c r="C7" s="33"/>
      <c r="D7" s="33"/>
      <c r="E7" s="33"/>
      <c r="F7" s="33"/>
      <c r="G7" s="33"/>
      <c r="H7" s="33"/>
      <c r="I7" s="33"/>
      <c r="J7" s="50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0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0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0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0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45">
        <f>IF(J12=1,TS_Start_Date,I9+1)</f>
        <v>40179</v>
      </c>
      <c r="K8" s="45">
        <f>IF(K12=1,TS_Start_Date,J9+1)</f>
        <v>40544</v>
      </c>
      <c r="L8" s="45">
        <f>IF(L12=1,TS_Start_Date,K9+1)</f>
        <v>40909</v>
      </c>
      <c r="M8" s="45">
        <f>IF(M12=1,TS_Start_Date,L9+1)</f>
        <v>41275</v>
      </c>
      <c r="N8" s="45">
        <f>IF(N12=1,TS_Start_Date,M9+1)</f>
        <v>41640</v>
      </c>
    </row>
    <row r="9" spans="1:14" hidden="1" outlineLevel="2">
      <c r="B9" s="3" t="s">
        <v>145</v>
      </c>
      <c r="J9" s="45">
        <f>IF(J12=1,TS_Per_1_End_Date,
IF(TS_Mth_End,EOMONTH(EDATE(TS_Per_1_FY_Start_Date,(TS_Per_1_Number+J12-1)*TS_Mths_In_Per-1),0),
EDATE(TS_Per_1_FY_Start_Date,(TS_Per_1_Number+J12-1)*TS_Mths_In_Per)-1))</f>
        <v>40543</v>
      </c>
      <c r="K9" s="45">
        <f>IF(K12=1,TS_Per_1_End_Date,
IF(TS_Mth_End,EOMONTH(EDATE(TS_Per_1_FY_Start_Date,(TS_Per_1_Number+K12-1)*TS_Mths_In_Per-1),0),
EDATE(TS_Per_1_FY_Start_Date,(TS_Per_1_Number+K12-1)*TS_Mths_In_Per)-1))</f>
        <v>40908</v>
      </c>
      <c r="L9" s="45">
        <f>IF(L12=1,TS_Per_1_End_Date,
IF(TS_Mth_End,EOMONTH(EDATE(TS_Per_1_FY_Start_Date,(TS_Per_1_Number+L12-1)*TS_Mths_In_Per-1),0),
EDATE(TS_Per_1_FY_Start_Date,(TS_Per_1_Number+L12-1)*TS_Mths_In_Per)-1))</f>
        <v>41274</v>
      </c>
      <c r="M9" s="45">
        <f>IF(M12=1,TS_Per_1_End_Date,
IF(TS_Mth_End,EOMONTH(EDATE(TS_Per_1_FY_Start_Date,(TS_Per_1_Number+M12-1)*TS_Mths_In_Per-1),0),
EDATE(TS_Per_1_FY_Start_Date,(TS_Per_1_Number+M12-1)*TS_Mths_In_Per)-1))</f>
        <v>41639</v>
      </c>
      <c r="N9" s="45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46">
        <f>YEAR(TS_Per_1_FY_End_Date)+INT((TS_Per_1_Number+J12-2)/TS_Pers_In_Yr)</f>
        <v>2010</v>
      </c>
      <c r="K10" s="46">
        <f>YEAR(TS_Per_1_FY_End_Date)+INT((TS_Per_1_Number+K12-2)/TS_Pers_In_Yr)</f>
        <v>2011</v>
      </c>
      <c r="L10" s="46">
        <f>YEAR(TS_Per_1_FY_End_Date)+INT((TS_Per_1_Number+L12-2)/TS_Pers_In_Yr)</f>
        <v>2012</v>
      </c>
      <c r="M10" s="46">
        <f>YEAR(TS_Per_1_FY_End_Date)+INT((TS_Per_1_Number+M12-2)/TS_Pers_In_Yr)</f>
        <v>2013</v>
      </c>
      <c r="N10" s="46">
        <f>YEAR(TS_Per_1_FY_End_Date)+INT((TS_Per_1_Number+N12-2)/TS_Pers_In_Yr)</f>
        <v>2014</v>
      </c>
    </row>
    <row r="11" spans="1:14" hidden="1" outlineLevel="2">
      <c r="B11" s="3" t="s">
        <v>147</v>
      </c>
      <c r="J11" s="47" t="str">
        <f>IF(TS_Pers_In_Yr=1,Yr_Name,TS_Per_Type_Prefix&amp;IF(MOD(TS_Per_1_Number+J12-1,TS_Pers_In_Yr)=0,TS_Pers_In_Yr,MOD(TS_Per_1_Number+J12-1,TS_Pers_In_Yr)))&amp;" "</f>
        <v xml:space="preserve">Year </v>
      </c>
      <c r="K11" s="47" t="str">
        <f>IF(TS_Pers_In_Yr=1,Yr_Name,TS_Per_Type_Prefix&amp;IF(MOD(TS_Per_1_Number+K12-1,TS_Pers_In_Yr)=0,TS_Pers_In_Yr,MOD(TS_Per_1_Number+K12-1,TS_Pers_In_Yr)))&amp;" "</f>
        <v xml:space="preserve">Year </v>
      </c>
      <c r="L11" s="47" t="str">
        <f>IF(TS_Pers_In_Yr=1,Yr_Name,TS_Per_Type_Prefix&amp;IF(MOD(TS_Per_1_Number+L12-1,TS_Pers_In_Yr)=0,TS_Pers_In_Yr,MOD(TS_Per_1_Number+L12-1,TS_Pers_In_Yr)))&amp;" "</f>
        <v xml:space="preserve">Year </v>
      </c>
      <c r="M11" s="47" t="str">
        <f>IF(TS_Pers_In_Yr=1,Yr_Name,TS_Per_Type_Prefix&amp;IF(MOD(TS_Per_1_Number+M12-1,TS_Pers_In_Yr)=0,TS_Pers_In_Yr,MOD(TS_Per_1_Number+M12-1,TS_Pers_In_Yr)))&amp;" "</f>
        <v xml:space="preserve">Year </v>
      </c>
      <c r="N11" s="47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48">
        <f>COLUMN(J12)-COLUMN($J12)+1</f>
        <v>1</v>
      </c>
      <c r="K12" s="48">
        <f t="shared" ref="K12:N12" si="0">COLUMN(K12)-COLUMN($J12)+1</f>
        <v>2</v>
      </c>
      <c r="L12" s="48">
        <f t="shared" si="0"/>
        <v>3</v>
      </c>
      <c r="M12" s="48">
        <f t="shared" si="0"/>
        <v>4</v>
      </c>
      <c r="N12" s="48">
        <f t="shared" si="0"/>
        <v>5</v>
      </c>
    </row>
    <row r="13" spans="1:14" hidden="1" outlineLevel="2">
      <c r="B13" s="51" t="s">
        <v>149</v>
      </c>
      <c r="C13" s="33"/>
      <c r="D13" s="33"/>
      <c r="E13" s="33"/>
      <c r="F13" s="33"/>
      <c r="G13" s="33"/>
      <c r="H13" s="33"/>
      <c r="I13" s="33"/>
      <c r="J13" s="52" t="str">
        <f>J10&amp;"-"&amp;J11</f>
        <v xml:space="preserve">2010-Year </v>
      </c>
      <c r="K13" s="52" t="str">
        <f t="shared" ref="K13:N13" si="1">K10&amp;"-"&amp;K11</f>
        <v xml:space="preserve">2011-Year </v>
      </c>
      <c r="L13" s="52" t="str">
        <f t="shared" si="1"/>
        <v xml:space="preserve">2012-Year </v>
      </c>
      <c r="M13" s="52" t="str">
        <f t="shared" si="1"/>
        <v xml:space="preserve">2013-Year </v>
      </c>
      <c r="N13" s="52" t="str">
        <f t="shared" si="1"/>
        <v xml:space="preserve">2014-Year </v>
      </c>
    </row>
    <row r="14" spans="1:14" collapsed="1"/>
    <row r="16" spans="1:14" ht="12.75">
      <c r="B16" s="59" t="s">
        <v>162</v>
      </c>
    </row>
    <row r="18" spans="3:14" ht="11.25">
      <c r="C18" s="60" t="s">
        <v>163</v>
      </c>
    </row>
    <row r="20" spans="3:14">
      <c r="D20" s="65" t="s">
        <v>164</v>
      </c>
      <c r="J20" s="75">
        <v>100</v>
      </c>
      <c r="K20" s="75">
        <v>101</v>
      </c>
      <c r="L20" s="75">
        <v>102</v>
      </c>
      <c r="M20" s="75">
        <v>103</v>
      </c>
      <c r="N20" s="75">
        <v>104</v>
      </c>
    </row>
    <row r="21" spans="3:14">
      <c r="D21" s="65" t="s">
        <v>165</v>
      </c>
      <c r="J21" s="75">
        <v>101</v>
      </c>
      <c r="K21" s="75">
        <v>102</v>
      </c>
      <c r="L21" s="75">
        <v>103</v>
      </c>
      <c r="M21" s="75">
        <v>104</v>
      </c>
      <c r="N21" s="75">
        <v>105</v>
      </c>
    </row>
    <row r="22" spans="3:14">
      <c r="D22" s="65" t="s">
        <v>166</v>
      </c>
      <c r="J22" s="75">
        <v>102</v>
      </c>
      <c r="K22" s="75">
        <v>103</v>
      </c>
      <c r="L22" s="75">
        <v>104</v>
      </c>
      <c r="M22" s="75">
        <v>105</v>
      </c>
      <c r="N22" s="75">
        <v>106</v>
      </c>
    </row>
    <row r="23" spans="3:14">
      <c r="D23" s="65" t="s">
        <v>167</v>
      </c>
      <c r="J23" s="75">
        <v>103</v>
      </c>
      <c r="K23" s="75">
        <v>104</v>
      </c>
      <c r="L23" s="75">
        <v>105</v>
      </c>
      <c r="M23" s="75">
        <v>106</v>
      </c>
      <c r="N23" s="75">
        <v>107</v>
      </c>
    </row>
    <row r="24" spans="3:14">
      <c r="D24" s="65" t="s">
        <v>168</v>
      </c>
      <c r="J24" s="75">
        <v>104</v>
      </c>
      <c r="K24" s="75">
        <v>105</v>
      </c>
      <c r="L24" s="75">
        <v>106</v>
      </c>
      <c r="M24" s="75">
        <v>107</v>
      </c>
      <c r="N24" s="75">
        <v>108</v>
      </c>
    </row>
    <row r="25" spans="3:14">
      <c r="D25" s="65" t="s">
        <v>169</v>
      </c>
      <c r="J25" s="76">
        <v>105</v>
      </c>
      <c r="K25" s="76">
        <v>106</v>
      </c>
      <c r="L25" s="76">
        <v>107</v>
      </c>
      <c r="M25" s="76">
        <v>108</v>
      </c>
      <c r="N25" s="76">
        <v>109</v>
      </c>
    </row>
    <row r="26" spans="3:14">
      <c r="D26" s="63" t="str">
        <f>"Total "&amp;C18</f>
        <v>Total Revenue</v>
      </c>
      <c r="J26" s="77">
        <f>SUM(J20:J25)</f>
        <v>615</v>
      </c>
      <c r="K26" s="77">
        <f t="shared" ref="K26:N26" si="2">SUM(K20:K25)</f>
        <v>621</v>
      </c>
      <c r="L26" s="77">
        <f t="shared" si="2"/>
        <v>627</v>
      </c>
      <c r="M26" s="77">
        <f t="shared" si="2"/>
        <v>633</v>
      </c>
      <c r="N26" s="77">
        <f t="shared" si="2"/>
        <v>639</v>
      </c>
    </row>
    <row r="27" spans="3:14">
      <c r="D27" s="63"/>
      <c r="J27" s="62"/>
      <c r="K27" s="62"/>
      <c r="L27" s="62"/>
      <c r="M27" s="62"/>
      <c r="N27" s="62"/>
    </row>
    <row r="28" spans="3:14" ht="11.25">
      <c r="C28" s="60" t="s">
        <v>170</v>
      </c>
      <c r="D28" s="63"/>
      <c r="J28" s="62"/>
      <c r="K28" s="62"/>
      <c r="L28" s="62"/>
      <c r="M28" s="62"/>
      <c r="N28" s="62"/>
    </row>
    <row r="29" spans="3:14">
      <c r="D29" s="63"/>
      <c r="J29" s="62"/>
      <c r="K29" s="62"/>
      <c r="L29" s="62"/>
      <c r="M29" s="62"/>
      <c r="N29" s="62"/>
    </row>
    <row r="30" spans="3:14">
      <c r="D30" s="65" t="s">
        <v>202</v>
      </c>
      <c r="J30" s="75">
        <v>-25</v>
      </c>
      <c r="K30" s="75">
        <v>-25.25</v>
      </c>
      <c r="L30" s="75">
        <v>-25.5</v>
      </c>
      <c r="M30" s="75">
        <v>-25.75</v>
      </c>
      <c r="N30" s="75">
        <v>-26</v>
      </c>
    </row>
    <row r="31" spans="3:14">
      <c r="D31" s="65" t="s">
        <v>203</v>
      </c>
      <c r="J31" s="75">
        <v>-25.25</v>
      </c>
      <c r="K31" s="75">
        <v>-25.5</v>
      </c>
      <c r="L31" s="75">
        <v>-25.75</v>
      </c>
      <c r="M31" s="75">
        <v>-26</v>
      </c>
      <c r="N31" s="75">
        <v>-26.25</v>
      </c>
    </row>
    <row r="32" spans="3:14">
      <c r="D32" s="65" t="s">
        <v>204</v>
      </c>
      <c r="J32" s="75">
        <v>-25.5</v>
      </c>
      <c r="K32" s="75">
        <v>-25.75</v>
      </c>
      <c r="L32" s="75">
        <v>-26</v>
      </c>
      <c r="M32" s="75">
        <v>-26.25</v>
      </c>
      <c r="N32" s="75">
        <v>-26.5</v>
      </c>
    </row>
    <row r="33" spans="3:14">
      <c r="D33" s="65" t="s">
        <v>205</v>
      </c>
      <c r="J33" s="75">
        <v>-25.75</v>
      </c>
      <c r="K33" s="75">
        <v>-26</v>
      </c>
      <c r="L33" s="75">
        <v>-26.25</v>
      </c>
      <c r="M33" s="75">
        <v>-26.5</v>
      </c>
      <c r="N33" s="75">
        <v>-26.75</v>
      </c>
    </row>
    <row r="34" spans="3:14">
      <c r="D34" s="65" t="s">
        <v>206</v>
      </c>
      <c r="J34" s="75">
        <v>-26</v>
      </c>
      <c r="K34" s="75">
        <v>-26.25</v>
      </c>
      <c r="L34" s="75">
        <v>-26.5</v>
      </c>
      <c r="M34" s="75">
        <v>-26.75</v>
      </c>
      <c r="N34" s="75">
        <v>-27</v>
      </c>
    </row>
    <row r="35" spans="3:14">
      <c r="D35" s="65" t="s">
        <v>207</v>
      </c>
      <c r="J35" s="78">
        <v>-26.25</v>
      </c>
      <c r="K35" s="78">
        <v>-26.5</v>
      </c>
      <c r="L35" s="78">
        <v>-26.75</v>
      </c>
      <c r="M35" s="78">
        <v>-27</v>
      </c>
      <c r="N35" s="78">
        <v>-27.25</v>
      </c>
    </row>
    <row r="36" spans="3:14">
      <c r="D36" s="63" t="str">
        <f>"Total "&amp;C28</f>
        <v>Total Cost of Goods Sold</v>
      </c>
      <c r="J36" s="62">
        <f>SUM(J30:J35)</f>
        <v>-153.75</v>
      </c>
      <c r="K36" s="62">
        <f t="shared" ref="K36:N36" si="3">SUM(K30:K35)</f>
        <v>-155.25</v>
      </c>
      <c r="L36" s="62">
        <f t="shared" si="3"/>
        <v>-156.75</v>
      </c>
      <c r="M36" s="62">
        <f t="shared" si="3"/>
        <v>-158.25</v>
      </c>
      <c r="N36" s="62">
        <f t="shared" si="3"/>
        <v>-159.75</v>
      </c>
    </row>
    <row r="37" spans="3:14">
      <c r="J37" s="62"/>
      <c r="K37" s="62"/>
      <c r="L37" s="62"/>
      <c r="M37" s="62"/>
      <c r="N37" s="62"/>
    </row>
    <row r="38" spans="3:14" ht="11.25">
      <c r="C38" s="60" t="s">
        <v>171</v>
      </c>
      <c r="J38" s="64">
        <f t="shared" ref="J38:N38" si="4">J26+J36</f>
        <v>461.25</v>
      </c>
      <c r="K38" s="64">
        <f t="shared" si="4"/>
        <v>465.75</v>
      </c>
      <c r="L38" s="64">
        <f t="shared" si="4"/>
        <v>470.25</v>
      </c>
      <c r="M38" s="64">
        <f t="shared" si="4"/>
        <v>474.75</v>
      </c>
      <c r="N38" s="64">
        <f t="shared" si="4"/>
        <v>479.25</v>
      </c>
    </row>
    <row r="39" spans="3:14">
      <c r="J39" s="62"/>
      <c r="K39" s="62"/>
      <c r="L39" s="62"/>
      <c r="M39" s="62"/>
      <c r="N39" s="62"/>
    </row>
    <row r="40" spans="3:14" ht="11.25">
      <c r="C40" s="60" t="s">
        <v>172</v>
      </c>
      <c r="D40" s="63"/>
      <c r="J40" s="62"/>
      <c r="K40" s="62"/>
      <c r="L40" s="62"/>
      <c r="M40" s="62"/>
      <c r="N40" s="62"/>
    </row>
    <row r="41" spans="3:14">
      <c r="D41" s="63"/>
      <c r="J41" s="62"/>
      <c r="K41" s="62"/>
      <c r="L41" s="62"/>
      <c r="M41" s="62"/>
      <c r="N41" s="62"/>
    </row>
    <row r="42" spans="3:14">
      <c r="D42" s="65" t="s">
        <v>173</v>
      </c>
      <c r="J42" s="75">
        <v>-33.333333333333336</v>
      </c>
      <c r="K42" s="75">
        <v>-33.666666666666664</v>
      </c>
      <c r="L42" s="75">
        <v>-34</v>
      </c>
      <c r="M42" s="75">
        <v>-34.333333333333336</v>
      </c>
      <c r="N42" s="75">
        <v>-34.666666666666664</v>
      </c>
    </row>
    <row r="43" spans="3:14">
      <c r="D43" s="65" t="s">
        <v>174</v>
      </c>
      <c r="J43" s="75">
        <v>-33.666666666666664</v>
      </c>
      <c r="K43" s="75">
        <v>-34</v>
      </c>
      <c r="L43" s="75">
        <v>-34.333333333333336</v>
      </c>
      <c r="M43" s="75">
        <v>-34.666666666666664</v>
      </c>
      <c r="N43" s="75">
        <v>-35</v>
      </c>
    </row>
    <row r="44" spans="3:14">
      <c r="D44" s="65" t="s">
        <v>175</v>
      </c>
      <c r="J44" s="75">
        <v>-34</v>
      </c>
      <c r="K44" s="75">
        <v>-34.333333333333336</v>
      </c>
      <c r="L44" s="75">
        <v>-34.666666666666664</v>
      </c>
      <c r="M44" s="75">
        <v>-35</v>
      </c>
      <c r="N44" s="75">
        <v>-35.333333333333336</v>
      </c>
    </row>
    <row r="45" spans="3:14">
      <c r="D45" s="65" t="s">
        <v>176</v>
      </c>
      <c r="J45" s="75">
        <v>-34.333333333333336</v>
      </c>
      <c r="K45" s="75">
        <v>-34.666666666666664</v>
      </c>
      <c r="L45" s="75">
        <v>-35</v>
      </c>
      <c r="M45" s="75">
        <v>-35.333333333333336</v>
      </c>
      <c r="N45" s="75">
        <v>-35.666666666666664</v>
      </c>
    </row>
    <row r="46" spans="3:14">
      <c r="D46" s="65" t="s">
        <v>177</v>
      </c>
      <c r="J46" s="75">
        <v>-34.666666666666664</v>
      </c>
      <c r="K46" s="75">
        <v>-35</v>
      </c>
      <c r="L46" s="75">
        <v>-35.333333333333336</v>
      </c>
      <c r="M46" s="75">
        <v>-35.666666666666664</v>
      </c>
      <c r="N46" s="75">
        <v>-36</v>
      </c>
    </row>
    <row r="47" spans="3:14">
      <c r="D47" s="65" t="s">
        <v>178</v>
      </c>
      <c r="J47" s="78">
        <v>-35</v>
      </c>
      <c r="K47" s="78">
        <v>-35.333333333333336</v>
      </c>
      <c r="L47" s="78">
        <v>-35.666666666666664</v>
      </c>
      <c r="M47" s="78">
        <v>-36</v>
      </c>
      <c r="N47" s="78">
        <v>-36.333333333333336</v>
      </c>
    </row>
    <row r="48" spans="3:14">
      <c r="D48" s="63" t="str">
        <f>"Total "&amp;C40</f>
        <v>Total Operating Expenditure</v>
      </c>
      <c r="J48" s="62">
        <f t="shared" ref="J48:N48" si="5">SUM(J42:J47)</f>
        <v>-205</v>
      </c>
      <c r="K48" s="62">
        <f t="shared" si="5"/>
        <v>-207</v>
      </c>
      <c r="L48" s="62">
        <f t="shared" si="5"/>
        <v>-209</v>
      </c>
      <c r="M48" s="62">
        <f t="shared" si="5"/>
        <v>-211</v>
      </c>
      <c r="N48" s="62">
        <f t="shared" si="5"/>
        <v>-213</v>
      </c>
    </row>
    <row r="49" spans="3:14">
      <c r="J49" s="62"/>
      <c r="K49" s="62"/>
      <c r="L49" s="62"/>
      <c r="M49" s="62"/>
      <c r="N49" s="62"/>
    </row>
    <row r="50" spans="3:14" ht="11.25">
      <c r="C50" s="60" t="s">
        <v>179</v>
      </c>
      <c r="J50" s="64">
        <f t="shared" ref="J50:N50" si="6">J38+J48</f>
        <v>256.25</v>
      </c>
      <c r="K50" s="64">
        <f t="shared" si="6"/>
        <v>258.75</v>
      </c>
      <c r="L50" s="64">
        <f t="shared" si="6"/>
        <v>261.25</v>
      </c>
      <c r="M50" s="64">
        <f t="shared" si="6"/>
        <v>263.75</v>
      </c>
      <c r="N50" s="64">
        <f t="shared" si="6"/>
        <v>266.25</v>
      </c>
    </row>
    <row r="51" spans="3:14">
      <c r="J51" s="62"/>
      <c r="K51" s="62"/>
      <c r="L51" s="62"/>
      <c r="M51" s="62"/>
      <c r="N51" s="62"/>
    </row>
    <row r="52" spans="3:14">
      <c r="E52" s="65" t="s">
        <v>180</v>
      </c>
      <c r="J52" s="75">
        <v>-8.3333333333333339</v>
      </c>
      <c r="K52" s="75">
        <v>-8.4166666666666661</v>
      </c>
      <c r="L52" s="75">
        <v>-8.5</v>
      </c>
      <c r="M52" s="75">
        <v>-8.5833333333333339</v>
      </c>
      <c r="N52" s="75">
        <v>-8.6666666666666661</v>
      </c>
    </row>
    <row r="53" spans="3:14">
      <c r="E53" s="65" t="s">
        <v>181</v>
      </c>
      <c r="J53" s="75">
        <v>-8.4166666666666661</v>
      </c>
      <c r="K53" s="75">
        <v>-8.5</v>
      </c>
      <c r="L53" s="75">
        <v>-8.5833333333333339</v>
      </c>
      <c r="M53" s="75">
        <v>-8.6666666666666661</v>
      </c>
      <c r="N53" s="75">
        <v>-8.75</v>
      </c>
    </row>
    <row r="54" spans="3:14">
      <c r="E54" s="65" t="s">
        <v>182</v>
      </c>
      <c r="J54" s="75">
        <v>-8.5</v>
      </c>
      <c r="K54" s="75">
        <v>-8.5833333333333339</v>
      </c>
      <c r="L54" s="75">
        <v>-8.6666666666666661</v>
      </c>
      <c r="M54" s="75">
        <v>-8.75</v>
      </c>
      <c r="N54" s="75">
        <v>-8.8333333333333339</v>
      </c>
    </row>
    <row r="55" spans="3:14">
      <c r="E55" s="65" t="s">
        <v>183</v>
      </c>
      <c r="J55" s="75">
        <v>-8.5833333333333339</v>
      </c>
      <c r="K55" s="75">
        <v>-8.6666666666666661</v>
      </c>
      <c r="L55" s="75">
        <v>-8.75</v>
      </c>
      <c r="M55" s="75">
        <v>-8.8333333333333339</v>
      </c>
      <c r="N55" s="75">
        <v>-8.9166666666666661</v>
      </c>
    </row>
    <row r="56" spans="3:14">
      <c r="E56" s="65" t="s">
        <v>184</v>
      </c>
      <c r="J56" s="75">
        <v>-8.6666666666666661</v>
      </c>
      <c r="K56" s="75">
        <v>-8.75</v>
      </c>
      <c r="L56" s="75">
        <v>-8.8333333333333339</v>
      </c>
      <c r="M56" s="75">
        <v>-8.9166666666666661</v>
      </c>
      <c r="N56" s="75">
        <v>-9</v>
      </c>
    </row>
    <row r="57" spans="3:14">
      <c r="E57" s="65" t="s">
        <v>185</v>
      </c>
      <c r="J57" s="78">
        <v>-8.75</v>
      </c>
      <c r="K57" s="78">
        <v>-8.8333333333333339</v>
      </c>
      <c r="L57" s="78">
        <v>-8.9166666666666661</v>
      </c>
      <c r="M57" s="78">
        <v>-9</v>
      </c>
      <c r="N57" s="78">
        <v>-9.0833333333333339</v>
      </c>
    </row>
    <row r="58" spans="3:14">
      <c r="E58" s="65" t="s">
        <v>186</v>
      </c>
      <c r="J58" s="62">
        <f t="shared" ref="J58:N58" si="7">SUM(J52:J57)</f>
        <v>-51.25</v>
      </c>
      <c r="K58" s="62">
        <f t="shared" si="7"/>
        <v>-51.75</v>
      </c>
      <c r="L58" s="62">
        <f t="shared" si="7"/>
        <v>-52.25</v>
      </c>
      <c r="M58" s="62">
        <f t="shared" si="7"/>
        <v>-52.75</v>
      </c>
      <c r="N58" s="62">
        <f t="shared" si="7"/>
        <v>-53.25</v>
      </c>
    </row>
    <row r="59" spans="3:14">
      <c r="E59" s="61"/>
      <c r="J59" s="62"/>
      <c r="K59" s="62"/>
      <c r="L59" s="62"/>
      <c r="M59" s="62"/>
      <c r="N59" s="62"/>
    </row>
    <row r="60" spans="3:14">
      <c r="E60" s="65" t="s">
        <v>187</v>
      </c>
      <c r="J60" s="75">
        <v>-2.7777777777777781</v>
      </c>
      <c r="K60" s="75">
        <v>-2.8055555555555554</v>
      </c>
      <c r="L60" s="75">
        <v>-2.8333333333333335</v>
      </c>
      <c r="M60" s="75">
        <v>-2.8611111111111112</v>
      </c>
      <c r="N60" s="75">
        <v>-2.8888888888888888</v>
      </c>
    </row>
    <row r="61" spans="3:14">
      <c r="E61" s="65" t="s">
        <v>188</v>
      </c>
      <c r="J61" s="75">
        <v>-2.8055555555555554</v>
      </c>
      <c r="K61" s="75">
        <v>-2.8333333333333335</v>
      </c>
      <c r="L61" s="75">
        <v>-2.8611111111111112</v>
      </c>
      <c r="M61" s="75">
        <v>-2.8888888888888888</v>
      </c>
      <c r="N61" s="75">
        <v>-2.9166666666666665</v>
      </c>
    </row>
    <row r="62" spans="3:14">
      <c r="E62" s="65" t="s">
        <v>189</v>
      </c>
      <c r="J62" s="78">
        <v>-2.8333333333333335</v>
      </c>
      <c r="K62" s="78">
        <v>-2.8611111111111112</v>
      </c>
      <c r="L62" s="78">
        <v>-2.8888888888888888</v>
      </c>
      <c r="M62" s="78">
        <v>-2.9166666666666665</v>
      </c>
      <c r="N62" s="78">
        <v>-2.9444444444444446</v>
      </c>
    </row>
    <row r="63" spans="3:14">
      <c r="E63" s="65" t="s">
        <v>190</v>
      </c>
      <c r="J63" s="62">
        <f t="shared" ref="J63:N63" si="8">SUM(J60:J62)</f>
        <v>-8.4166666666666679</v>
      </c>
      <c r="K63" s="62">
        <f t="shared" si="8"/>
        <v>-8.5</v>
      </c>
      <c r="L63" s="62">
        <f t="shared" si="8"/>
        <v>-8.5833333333333339</v>
      </c>
      <c r="M63" s="62">
        <f t="shared" si="8"/>
        <v>-8.6666666666666661</v>
      </c>
      <c r="N63" s="62">
        <f t="shared" si="8"/>
        <v>-8.75</v>
      </c>
    </row>
    <row r="64" spans="3:14">
      <c r="E64" s="61"/>
      <c r="J64" s="66"/>
      <c r="K64" s="66"/>
      <c r="L64" s="66"/>
      <c r="M64" s="66"/>
      <c r="N64" s="66"/>
    </row>
    <row r="65" spans="3:14">
      <c r="D65" s="65" t="s">
        <v>191</v>
      </c>
      <c r="J65" s="62">
        <f t="shared" ref="J65:N65" si="9">J58+J63</f>
        <v>-59.666666666666671</v>
      </c>
      <c r="K65" s="62">
        <f t="shared" si="9"/>
        <v>-60.25</v>
      </c>
      <c r="L65" s="62">
        <f t="shared" si="9"/>
        <v>-60.833333333333336</v>
      </c>
      <c r="M65" s="62">
        <f t="shared" si="9"/>
        <v>-61.416666666666664</v>
      </c>
      <c r="N65" s="62">
        <f t="shared" si="9"/>
        <v>-62</v>
      </c>
    </row>
    <row r="66" spans="3:14">
      <c r="J66" s="62"/>
      <c r="K66" s="62"/>
      <c r="L66" s="62"/>
      <c r="M66" s="62"/>
      <c r="N66" s="62"/>
    </row>
    <row r="67" spans="3:14" ht="11.25">
      <c r="C67" s="60" t="s">
        <v>192</v>
      </c>
      <c r="J67" s="64">
        <f t="shared" ref="J67:N67" si="10">J50+J65</f>
        <v>196.58333333333331</v>
      </c>
      <c r="K67" s="64">
        <f t="shared" si="10"/>
        <v>198.5</v>
      </c>
      <c r="L67" s="64">
        <f t="shared" si="10"/>
        <v>200.41666666666666</v>
      </c>
      <c r="M67" s="64">
        <f t="shared" si="10"/>
        <v>202.33333333333334</v>
      </c>
      <c r="N67" s="64">
        <f t="shared" si="10"/>
        <v>204.25</v>
      </c>
    </row>
    <row r="68" spans="3:14">
      <c r="J68" s="62"/>
      <c r="K68" s="62"/>
      <c r="L68" s="62"/>
      <c r="M68" s="62"/>
      <c r="N68" s="62"/>
    </row>
    <row r="69" spans="3:14">
      <c r="E69" s="65" t="s">
        <v>193</v>
      </c>
      <c r="J69" s="75">
        <v>-8.3333333333333339</v>
      </c>
      <c r="K69" s="75">
        <v>-8.4166666666666661</v>
      </c>
      <c r="L69" s="75">
        <v>-8.5</v>
      </c>
      <c r="M69" s="75">
        <v>-8.5833333333333339</v>
      </c>
      <c r="N69" s="75">
        <v>-8.6666666666666661</v>
      </c>
    </row>
    <row r="70" spans="3:14">
      <c r="E70" s="65" t="s">
        <v>194</v>
      </c>
      <c r="J70" s="75">
        <v>-8.4166666666666661</v>
      </c>
      <c r="K70" s="75">
        <v>-8.5</v>
      </c>
      <c r="L70" s="75">
        <v>-8.5833333333333339</v>
      </c>
      <c r="M70" s="75">
        <v>-8.6666666666666661</v>
      </c>
      <c r="N70" s="75">
        <v>-8.75</v>
      </c>
    </row>
    <row r="71" spans="3:14">
      <c r="E71" s="65" t="s">
        <v>195</v>
      </c>
      <c r="J71" s="78">
        <v>-8.5</v>
      </c>
      <c r="K71" s="78">
        <v>-8.5833333333333339</v>
      </c>
      <c r="L71" s="78">
        <v>-8.6666666666666661</v>
      </c>
      <c r="M71" s="78">
        <v>-8.75</v>
      </c>
      <c r="N71" s="78">
        <v>-8.8333333333333339</v>
      </c>
    </row>
    <row r="72" spans="3:14">
      <c r="D72" s="65" t="s">
        <v>196</v>
      </c>
      <c r="J72" s="62">
        <f>SUM(J69:J71)</f>
        <v>-25.25</v>
      </c>
      <c r="K72" s="62">
        <f t="shared" ref="K72:N72" si="11">SUM(K69:K71)</f>
        <v>-25.5</v>
      </c>
      <c r="L72" s="62">
        <f t="shared" si="11"/>
        <v>-25.75</v>
      </c>
      <c r="M72" s="62">
        <f t="shared" si="11"/>
        <v>-26</v>
      </c>
      <c r="N72" s="62">
        <f t="shared" si="11"/>
        <v>-26.25</v>
      </c>
    </row>
    <row r="73" spans="3:14">
      <c r="J73" s="62"/>
      <c r="K73" s="62"/>
      <c r="L73" s="62"/>
      <c r="M73" s="62"/>
      <c r="N73" s="62"/>
    </row>
    <row r="74" spans="3:14" ht="11.25">
      <c r="C74" s="60" t="s">
        <v>197</v>
      </c>
      <c r="J74" s="64">
        <f t="shared" ref="J74:N74" si="12">J67+J72</f>
        <v>171.33333333333331</v>
      </c>
      <c r="K74" s="64">
        <f t="shared" si="12"/>
        <v>173</v>
      </c>
      <c r="L74" s="64">
        <f t="shared" si="12"/>
        <v>174.66666666666666</v>
      </c>
      <c r="M74" s="64">
        <f t="shared" si="12"/>
        <v>176.33333333333334</v>
      </c>
      <c r="N74" s="64">
        <f t="shared" si="12"/>
        <v>178</v>
      </c>
    </row>
    <row r="75" spans="3:14">
      <c r="J75" s="62"/>
      <c r="K75" s="62"/>
      <c r="L75" s="62"/>
      <c r="M75" s="62"/>
      <c r="N75" s="62"/>
    </row>
    <row r="76" spans="3:14">
      <c r="D76" s="65" t="s">
        <v>198</v>
      </c>
      <c r="J76" s="75">
        <v>-51.399999999999991</v>
      </c>
      <c r="K76" s="75">
        <v>-51.9</v>
      </c>
      <c r="L76" s="75">
        <v>-52.4</v>
      </c>
      <c r="M76" s="75">
        <v>-52.9</v>
      </c>
      <c r="N76" s="75">
        <v>-53.4</v>
      </c>
    </row>
    <row r="77" spans="3:14">
      <c r="J77" s="62"/>
      <c r="K77" s="62"/>
      <c r="L77" s="62"/>
      <c r="M77" s="62"/>
      <c r="N77" s="62"/>
    </row>
    <row r="78" spans="3:14" ht="12.75" thickBot="1">
      <c r="C78" s="67" t="s">
        <v>199</v>
      </c>
      <c r="J78" s="68">
        <f t="shared" ref="J78:N78" si="13">J74+J76</f>
        <v>119.93333333333332</v>
      </c>
      <c r="K78" s="68">
        <f t="shared" si="13"/>
        <v>121.1</v>
      </c>
      <c r="L78" s="68">
        <f t="shared" si="13"/>
        <v>122.26666666666665</v>
      </c>
      <c r="M78" s="68">
        <f t="shared" si="13"/>
        <v>123.43333333333334</v>
      </c>
      <c r="N78" s="68">
        <f t="shared" si="13"/>
        <v>124.6</v>
      </c>
    </row>
    <row r="79" spans="3:14" ht="11.25" thickTop="1"/>
    <row r="80" spans="3:14">
      <c r="D80" s="65" t="s">
        <v>210</v>
      </c>
      <c r="J80" s="71">
        <f>IF(ISERROR(J78),1,0)</f>
        <v>0</v>
      </c>
      <c r="K80" s="71">
        <f t="shared" ref="K80:N80" si="14">IF(ISERROR(K78),1,0)</f>
        <v>0</v>
      </c>
      <c r="L80" s="71">
        <f t="shared" si="14"/>
        <v>0</v>
      </c>
      <c r="M80" s="71">
        <f t="shared" si="14"/>
        <v>0</v>
      </c>
      <c r="N80" s="71">
        <f t="shared" si="14"/>
        <v>0</v>
      </c>
    </row>
    <row r="81" spans="3:14">
      <c r="D81" s="65" t="s">
        <v>209</v>
      </c>
      <c r="J81" s="79">
        <f>IF(J80=1,0,IF(J26&lt;0,1,0))</f>
        <v>0</v>
      </c>
      <c r="K81" s="79">
        <f t="shared" ref="K81:N81" si="15">IF(K80=1,0,IF(K26&lt;0,1,0))</f>
        <v>0</v>
      </c>
      <c r="L81" s="79">
        <f t="shared" si="15"/>
        <v>0</v>
      </c>
      <c r="M81" s="79">
        <f t="shared" si="15"/>
        <v>0</v>
      </c>
      <c r="N81" s="79">
        <f t="shared" si="15"/>
        <v>0</v>
      </c>
    </row>
    <row r="82" spans="3:14" ht="11.25">
      <c r="C82" s="69" t="s">
        <v>208</v>
      </c>
      <c r="I82" s="70">
        <f>IF(ISERROR(SUM(J82:N82)),1,MIN(SUM(J82:N82),1))</f>
        <v>0</v>
      </c>
      <c r="J82" s="71">
        <f>MIN(1,SUM(J80:J81))</f>
        <v>0</v>
      </c>
      <c r="K82" s="71">
        <f t="shared" ref="K82:N82" si="16">MIN(1,SUM(K80:K81))</f>
        <v>0</v>
      </c>
      <c r="L82" s="71">
        <f t="shared" si="16"/>
        <v>0</v>
      </c>
      <c r="M82" s="71">
        <f t="shared" si="16"/>
        <v>0</v>
      </c>
      <c r="N82" s="71">
        <f t="shared" si="16"/>
        <v>0</v>
      </c>
    </row>
    <row r="84" spans="3:14">
      <c r="C84" s="72" t="s">
        <v>200</v>
      </c>
    </row>
    <row r="85" spans="3:14">
      <c r="C85" s="73">
        <v>1</v>
      </c>
      <c r="D85" s="74" t="str">
        <f>"All revenues and expenses are specified in "&amp;INDEX(LU_Denom,DD_TS_Denom)&amp;"."</f>
        <v>All revenues and expenses are specified in $Millions.</v>
      </c>
    </row>
    <row r="86" spans="3:14">
      <c r="C86" s="73">
        <v>2</v>
      </c>
      <c r="D86" s="65" t="s">
        <v>201</v>
      </c>
    </row>
  </sheetData>
  <mergeCells count="1">
    <mergeCell ref="B3:F3"/>
  </mergeCells>
  <conditionalFormatting sqref="C82">
    <cfRule type="expression" dxfId="18" priority="5" stopIfTrue="1">
      <formula>I82&lt;&gt;0</formula>
    </cfRule>
  </conditionalFormatting>
  <conditionalFormatting sqref="J80:N81">
    <cfRule type="cellIs" dxfId="17" priority="4" stopIfTrue="1" operator="notEqual">
      <formula>0</formula>
    </cfRule>
  </conditionalFormatting>
  <conditionalFormatting sqref="J82:N82">
    <cfRule type="cellIs" dxfId="16" priority="2" stopIfTrue="1" operator="notEqual">
      <formula>0</formula>
    </cfRule>
  </conditionalFormatting>
  <conditionalFormatting sqref="D80:D81">
    <cfRule type="expression" dxfId="15" priority="1" stopIfTrue="1">
      <formula>$I$82&lt;&gt;0</formula>
    </cfRule>
  </conditionalFormatting>
  <conditionalFormatting sqref="I82">
    <cfRule type="cellIs" dxfId="14" priority="6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</v>
      </c>
    </row>
    <row r="10" spans="3:7" ht="16.5">
      <c r="C10" s="11" t="s">
        <v>154</v>
      </c>
    </row>
    <row r="11" spans="3:7" ht="15">
      <c r="C11" s="6" t="str">
        <f>Model_Name</f>
        <v>SMA 3. Sheet Structure - Practical Exercise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11" t="s">
        <v>155</v>
      </c>
    </row>
    <row r="11" spans="3:7" ht="15">
      <c r="C11" s="6" t="str">
        <f>Model_Name</f>
        <v>SMA 3. Sheet Structure - Practical Exercise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110</vt:i4>
      </vt:variant>
    </vt:vector>
  </HeadingPairs>
  <TitlesOfParts>
    <vt:vector size="122" baseType="lpstr">
      <vt:lpstr>Cover</vt:lpstr>
      <vt:lpstr>Contents</vt:lpstr>
      <vt:lpstr>Assumptions_SC</vt:lpstr>
      <vt:lpstr>TS_BA</vt:lpstr>
      <vt:lpstr>Outputs_SC</vt:lpstr>
      <vt:lpstr>IS_1_TO</vt:lpstr>
      <vt:lpstr>IS_2_TO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IS_1_TO!Print_Area</vt:lpstr>
      <vt:lpstr>IS_2_TO!Print_Area</vt:lpstr>
      <vt:lpstr>Lookup_Tables_SSC!Print_Area</vt:lpstr>
      <vt:lpstr>Outputs_SC!Print_Area</vt:lpstr>
      <vt:lpstr>TS_BA!Print_Area</vt:lpstr>
      <vt:lpstr>TS_LU!Print_Area</vt:lpstr>
      <vt:lpstr>Checks_BO!Print_Titles</vt:lpstr>
      <vt:lpstr>Contents!Print_Titles</vt:lpstr>
      <vt:lpstr>IS_1_TO!Print_Titles</vt:lpstr>
      <vt:lpstr>IS_2_TO!Print_Titles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cp:lastPrinted>2010-07-21T02:42:08Z</cp:lastPrinted>
  <dcterms:created xsi:type="dcterms:W3CDTF">2010-07-21T02:13:35Z</dcterms:created>
  <dcterms:modified xsi:type="dcterms:W3CDTF">2010-11-30T01:15:36Z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