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28095" windowHeight="12720"/>
  </bookViews>
  <sheets>
    <sheet name="Cover" sheetId="4" r:id="rId1"/>
    <sheet name="Contents" sheetId="5" r:id="rId2"/>
    <sheet name="Assumptions_SC" sheetId="6" r:id="rId3"/>
    <sheet name="TS_BA" sheetId="7" r:id="rId4"/>
    <sheet name="Revenue_TA" sheetId="8" r:id="rId5"/>
    <sheet name="Outputs_SC" sheetId="9" r:id="rId6"/>
    <sheet name="Revenue_TO" sheetId="10" r:id="rId7"/>
    <sheet name="Appendices_SC" sheetId="11" r:id="rId8"/>
    <sheet name="Lookup_Tables_SSC" sheetId="12" r:id="rId9"/>
    <sheet name="TS_LU" sheetId="13" r:id="rId10"/>
    <sheet name="Checks_SSC" sheetId="14" r:id="rId11"/>
    <sheet name="Checks_BO" sheetId="15" r:id="rId12"/>
  </sheets>
  <definedNames>
    <definedName name="Alt_Chks_Msg">Checks_BO!$I$48</definedName>
    <definedName name="Alt_Chks_Ttl_Areas">Checks_BO!$M$54</definedName>
    <definedName name="Annual">TS_LU!$D$77</definedName>
    <definedName name="BA_Alt_Chks" hidden="1">Checks_BO!$39:$54</definedName>
    <definedName name="BA_Err_Chks" hidden="1">Checks_BO!$5:$22</definedName>
    <definedName name="BA_LU" hidden="1">TS_LU!$5:$105</definedName>
    <definedName name="BA_Sens_Chks" hidden="1">Checks_BO!$23:$38</definedName>
    <definedName name="BA_TS_Ass" hidden="1">TS_BA!$5:$65</definedName>
    <definedName name="Billion">TS_LU!$D$105</definedName>
    <definedName name="Billions">TS_LU!$D$63</definedName>
    <definedName name="CA_Alt_Chks">Checks_BO!$K$53</definedName>
    <definedName name="CA_Alt_Chks_Area_Names">Checks_BO!$D$53</definedName>
    <definedName name="CA_Alt_Chks_Flags">Checks_BO!$M$53</definedName>
    <definedName name="CA_Alt_Chks_Inc">Checks_BO!$L$53</definedName>
    <definedName name="CA_Err_Chks">Checks_BO!$K$20</definedName>
    <definedName name="CA_Err_Chks_Area_Names">Checks_BO!$D$20</definedName>
    <definedName name="CA_Err_Chks_Flags">Checks_BO!$M$20</definedName>
    <definedName name="CA_Err_Chks_Inc">Checks_BO!$L$20</definedName>
    <definedName name="CA_Sens_Chks">Checks_BO!$K$37</definedName>
    <definedName name="CA_Sens_Chks_Area_Names">Checks_BO!$D$37</definedName>
    <definedName name="CA_Sens_Chks_Flags">Checks_BO!$M$37</definedName>
    <definedName name="CA_Sens_Chks_Inc">Checks_BO!$L$37</definedName>
    <definedName name="CB_Alt_Chks_Show_Msg">Checks_BO!$C$43</definedName>
    <definedName name="CB_Err_Chks_Show_Msg">Checks_BO!$C$9</definedName>
    <definedName name="CB_Sens_Chks_Show_Msg">Checks_BO!$C$27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Revenue_TO!$B$1</definedName>
    <definedName name="Err_Chks_Msg">Checks_BO!$I$14</definedName>
    <definedName name="Err_Chks_Ttl_Areas">Checks_BO!$M$22</definedName>
    <definedName name="Half_Yr_Name">TS_LU!$D$86</definedName>
    <definedName name="Halves_In_Yr">TS_LU!$D$94</definedName>
    <definedName name="HL_Alt_Chk">Checks_BO!$B$41</definedName>
    <definedName name="HL_Err_Chk">Checks_BO!$B$7</definedName>
    <definedName name="HL_Err_Chk_1" hidden="1">Revenue_TO!$I$28</definedName>
    <definedName name="HL_Home">Contents!$B$1</definedName>
    <definedName name="HL_Rev_Ass">Revenue_TA!$B$16</definedName>
    <definedName name="HL_Rev_OP">Revenue_TO!$B$16</definedName>
    <definedName name="HL_Sens_Chk">Checks_BO!$B$25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Revenue_TA!$A$1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Checks_BO!$B$25</definedName>
    <definedName name="HL_TOC_5" hidden="1">Checks_BO!$B$41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7">Appendices_SC!$B$1:$N$30</definedName>
    <definedName name="_xlnm.Print_Area" localSheetId="2">Assumptions_SC!$B$1:$N$30</definedName>
    <definedName name="_xlnm.Print_Area" localSheetId="11">Checks_BO!$B$1:$M$54</definedName>
    <definedName name="_xlnm.Print_Area" localSheetId="10">Checks_SSC!$B$1:$N$30</definedName>
    <definedName name="_xlnm.Print_Area" localSheetId="1">Contents!$B$1:$Q$20</definedName>
    <definedName name="_xlnm.Print_Area" localSheetId="0">Cover!$B$1:$N$30</definedName>
    <definedName name="_xlnm.Print_Area" localSheetId="8">Lookup_Tables_SSC!$B$1:$N$30</definedName>
    <definedName name="_xlnm.Print_Area" localSheetId="5">Outputs_SC!$B$1:$N$30</definedName>
    <definedName name="_xlnm.Print_Area" localSheetId="4">Revenue_TA!$B$1:$O$28</definedName>
    <definedName name="_xlnm.Print_Area" localSheetId="6">Revenue_TO!$B$1:$N$30</definedName>
    <definedName name="_xlnm.Print_Area" localSheetId="3">TS_BA!$B$1:$N$66</definedName>
    <definedName name="_xlnm.Print_Area" localSheetId="9">TS_LU!$B$1:$G$105</definedName>
    <definedName name="_xlnm.Print_Titles" localSheetId="11">Checks_BO!$1:$6</definedName>
    <definedName name="_xlnm.Print_Titles" localSheetId="1">Contents!$1:$7</definedName>
    <definedName name="_xlnm.Print_Titles" localSheetId="4">Revenue_TA!$1:$15</definedName>
    <definedName name="_xlnm.Print_Titles" localSheetId="6">Revenue_TO!$1:$15</definedName>
    <definedName name="_xlnm.Print_Titles" localSheetId="3">TS_BA!$1:$6</definedName>
    <definedName name="_xlnm.Print_Titles" localSheetId="9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Checks_BO!$I$32</definedName>
    <definedName name="Sens_Chks_Ttl_Areas">Checks_BO!$M$38</definedName>
    <definedName name="TBXBST" localSheetId="7" hidden="1">"|B|SC|B|"</definedName>
    <definedName name="TBXBST" localSheetId="2" hidden="1">"|B|SC|B|"</definedName>
    <definedName name="TBXBST" localSheetId="11" hidden="1">"|B|BO|B|"</definedName>
    <definedName name="TBXBST" localSheetId="10" hidden="1">"|B|SSC|B|"</definedName>
    <definedName name="TBXBST" localSheetId="1" hidden="1">"|B|Contents|B|"</definedName>
    <definedName name="TBXBST" localSheetId="0" hidden="1">"|B|Cover|B|"</definedName>
    <definedName name="TBXBST" localSheetId="8" hidden="1">"|B|SSC|B|"</definedName>
    <definedName name="TBXBST" localSheetId="5" hidden="1">"|B|SC|B|"</definedName>
    <definedName name="TBXBST" localSheetId="4" hidden="1">"|B|TA|B||T|All|T||N|1|N||FTSCN|10|FTSCN||TSP|8|TSP|"</definedName>
    <definedName name="TBXBST" localSheetId="6" hidden="1">"|B|TO|B||T|All|T||N|1|N||FTSCN|10|FTSCN||TSP|8|TSP|"</definedName>
    <definedName name="TBXBST" localSheetId="3" hidden="1">"|B|BA|B|"</definedName>
    <definedName name="TBXBST" localSheetId="9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Checks_BO!$B$25</definedName>
    <definedName name="TOC_Hdg_5" hidden="1">Checks_BO!$B$41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0" i="5"/>
  <c r="I19"/>
  <c r="I18"/>
  <c r="H17"/>
  <c r="F16"/>
  <c r="H15"/>
  <c r="F14"/>
  <c r="D13"/>
  <c r="H12"/>
  <c r="D11"/>
  <c r="H10"/>
  <c r="H9"/>
  <c r="D8"/>
  <c r="J26" i="10"/>
  <c r="J28" s="1"/>
  <c r="D20" i="15"/>
  <c r="N26" i="10"/>
  <c r="N28" s="1"/>
  <c r="M26"/>
  <c r="M28" s="1"/>
  <c r="L26"/>
  <c r="L28" s="1"/>
  <c r="K26"/>
  <c r="K28" s="1"/>
  <c r="B16"/>
  <c r="D27" i="8" s="1"/>
  <c r="B16"/>
  <c r="D30" i="10" s="1"/>
  <c r="I20"/>
  <c r="D20"/>
  <c r="C18" i="8"/>
  <c r="C18" i="10" s="1"/>
  <c r="N12"/>
  <c r="M12"/>
  <c r="L12"/>
  <c r="K12"/>
  <c r="J12"/>
  <c r="J8"/>
  <c r="N12" i="8"/>
  <c r="M12"/>
  <c r="L12"/>
  <c r="K12"/>
  <c r="J12"/>
  <c r="J8" s="1"/>
  <c r="D47" i="15"/>
  <c r="M54"/>
  <c r="I47" s="1"/>
  <c r="D31"/>
  <c r="M38"/>
  <c r="I31" s="1"/>
  <c r="D13"/>
  <c r="J27" i="7"/>
  <c r="J18"/>
  <c r="J12"/>
  <c r="J21" s="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I28" i="10" l="1"/>
  <c r="K20" i="15" s="1"/>
  <c r="M20" s="1"/>
  <c r="M22"/>
  <c r="I13" s="1"/>
  <c r="N11" i="10"/>
  <c r="L11"/>
  <c r="N6"/>
  <c r="L6"/>
  <c r="J11"/>
  <c r="N11" i="8"/>
  <c r="L11"/>
  <c r="N6"/>
  <c r="L6"/>
  <c r="J11"/>
  <c r="M11" i="10"/>
  <c r="K11"/>
  <c r="M6"/>
  <c r="K6"/>
  <c r="J6"/>
  <c r="B6"/>
  <c r="M11" i="8"/>
  <c r="K11"/>
  <c r="M6"/>
  <c r="K6"/>
  <c r="J6"/>
  <c r="B6"/>
  <c r="J22" i="7"/>
  <c r="J16"/>
  <c r="J20"/>
  <c r="I32" i="15"/>
  <c r="I48"/>
  <c r="J17" i="7"/>
  <c r="J19"/>
  <c r="J23" s="1"/>
  <c r="M9" i="10" s="1"/>
  <c r="N8" s="1"/>
  <c r="I14" i="15" l="1"/>
  <c r="C10" i="4" s="1"/>
  <c r="M9" i="8"/>
  <c r="N8" s="1"/>
  <c r="L9" i="10"/>
  <c r="M8" s="1"/>
  <c r="L9" i="8"/>
  <c r="M8" s="1"/>
  <c r="J25" i="7"/>
  <c r="K9" i="10"/>
  <c r="L8" s="1"/>
  <c r="K9" i="8"/>
  <c r="L8" s="1"/>
  <c r="J24" i="7"/>
  <c r="N9" i="10"/>
  <c r="N10"/>
  <c r="L10"/>
  <c r="N10" i="8"/>
  <c r="L10"/>
  <c r="M10" i="10"/>
  <c r="K10"/>
  <c r="J10"/>
  <c r="M10" i="8"/>
  <c r="K10"/>
  <c r="J10"/>
  <c r="N9"/>
  <c r="J53" i="7"/>
  <c r="K13" i="8" l="1"/>
  <c r="K7"/>
  <c r="J13" i="10"/>
  <c r="J7"/>
  <c r="M13"/>
  <c r="M7"/>
  <c r="N13" i="8"/>
  <c r="N7"/>
  <c r="N13" i="10"/>
  <c r="N7"/>
  <c r="C11" i="14"/>
  <c r="C11" i="12"/>
  <c r="B2" i="10"/>
  <c r="B2" i="8"/>
  <c r="C11" i="6"/>
  <c r="B2" i="15"/>
  <c r="B2" i="13"/>
  <c r="C11" i="11"/>
  <c r="C11" i="9"/>
  <c r="B2" i="7"/>
  <c r="B2" i="5"/>
  <c r="J46" i="7"/>
  <c r="J55"/>
  <c r="J54" s="1"/>
  <c r="J56" s="1"/>
  <c r="J13" i="8"/>
  <c r="J7"/>
  <c r="M13"/>
  <c r="M7"/>
  <c r="K13" i="10"/>
  <c r="K7"/>
  <c r="L13" i="8"/>
  <c r="L7"/>
  <c r="L13" i="10"/>
  <c r="L7"/>
  <c r="J9"/>
  <c r="K8" s="1"/>
  <c r="J9" i="8"/>
  <c r="K8" s="1"/>
  <c r="B7" i="10"/>
  <c r="B7" i="8"/>
  <c r="J57" i="7" l="1"/>
  <c r="J58"/>
  <c r="J47"/>
  <c r="J48" s="1"/>
  <c r="J49" l="1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<sst xmlns="http://schemas.openxmlformats.org/spreadsheetml/2006/main" count="280" uniqueCount="170">
  <si>
    <t>Primary Developer:  BPM</t>
  </si>
  <si>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</si>
  <si>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</si>
  <si>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</si>
  <si>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</si>
  <si>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</si>
  <si>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</si>
  <si>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</si>
  <si>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</si>
  <si>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</si>
  <si>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</si>
  <si>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</si>
  <si>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</si>
  <si>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</si>
  <si>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</si>
  <si>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</si>
  <si>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</si>
  <si>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</si>
  <si>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</si>
  <si>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</si>
  <si>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</si>
  <si>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</si>
  <si>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</si>
  <si>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</si>
  <si>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</si>
  <si>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</si>
  <si>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</si>
  <si>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</si>
  <si>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</si>
  <si>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</si>
  <si>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</si>
  <si>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</si>
  <si>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</si>
  <si>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</si>
  <si>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</si>
  <si>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</si>
  <si>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</si>
  <si>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</si>
  <si>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</si>
  <si>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</si>
  <si>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</si>
  <si>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</si>
  <si>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</si>
  <si>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</si>
  <si>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</si>
  <si>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</si>
  <si>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</si>
  <si>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</si>
  <si>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</si>
  <si>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</si>
  <si>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</si>
  <si>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</si>
  <si>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</si>
  <si>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</si>
  <si>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</si>
  <si>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</si>
  <si>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</si>
  <si>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</si>
  <si>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</si>
  <si>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</si>
  <si>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</si>
  <si>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</si>
  <si>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</si>
  <si>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</si>
  <si>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</si>
  <si>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</si>
  <si>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</si>
  <si>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</si>
  <si>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</si>
  <si>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</si>
  <si>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</si>
  <si>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</si>
  <si>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</si>
  <si>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</si>
  <si>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</si>
  <si>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</si>
  <si>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</si>
  <si>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</si>
  <si>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</si>
  <si>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</si>
  <si>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</si>
  <si>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</si>
  <si>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</si>
  <si>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</si>
  <si>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</si>
  <si>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</si>
  <si>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</si>
  <si>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</si>
  <si>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</si>
  <si>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</si>
  <si>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</si>
  <si>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</si>
  <si>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</si>
  <si>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</si>
  <si>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</si>
  <si>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</si>
  <si>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</si>
  <si>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</si>
  <si>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</si>
  <si>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</si>
  <si>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</si>
  <si>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</si>
  <si>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</si>
  <si>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</si>
  <si>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</si>
  <si>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</si>
  <si>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</si>
  <si>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</si>
  <si>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</si>
  <si>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</si>
  <si>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</si>
  <si>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</si>
  <si>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</si>
  <si>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</si>
  <si>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</si>
  <si>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</si>
  <si>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</si>
  <si>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</si>
  <si>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</si>
  <si>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</si>
  <si>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</si>
  <si>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</si>
  <si>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</si>
  <si>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</si>
  <si>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</si>
  <si>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</si>
  <si>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</si>
  <si>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</si>
  <si>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</si>
  <si>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</si>
  <si>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</si>
  <si>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</si>
  <si>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</si>
  <si>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</si>
  <si>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</si>
  <si>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</si>
  <si>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</si>
  <si>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</si>
  <si>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</si>
  <si>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</si>
  <si>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</si>
  <si>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</si>
  <si>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</si>
  <si>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</si>
  <si>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</si>
  <si>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</si>
  <si>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</si>
  <si>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</si>
  <si>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</si>
  <si>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</si>
  <si>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</si>
  <si>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</si>
  <si>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</si>
  <si>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</si>
  <si>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</si>
  <si>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</si>
  <si>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</si>
  <si>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</si>
  <si>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</si>
  <si>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</si>
  <si>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</si>
  <si>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</si>
  <si>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Practical example of the creation of an assumption entry interface.</t>
  </si>
  <si>
    <t>Best Practice Modelling</t>
  </si>
  <si>
    <t>Category</t>
  </si>
  <si>
    <t>Revenue - Outputs</t>
  </si>
  <si>
    <t>Revenue - Assumptions</t>
  </si>
  <si>
    <t>Total Revenue</t>
  </si>
  <si>
    <t>Error Check</t>
  </si>
  <si>
    <t>Yes</t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</si>
</sst>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5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59"/>
      <name val="Tahoma"/>
      <family val="2"/>
      <scheme val="maj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18" fillId="0" borderId="0" xfId="27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29" fillId="2" borderId="0" xfId="57" applyFill="1" applyAlignment="1" applyProtection="1">
      <alignment vertical="center"/>
    </xf>
    <xf numFmtId="0" fontId="18" fillId="2" borderId="0" xfId="27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27" fillId="0" borderId="7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8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2" borderId="0" xfId="23" applyFont="1" applyFill="1" applyAlignment="1">
      <alignment horizontal="left" vertical="center"/>
    </xf>
    <xf numFmtId="0" fontId="40" fillId="2" borderId="0" xfId="23" applyFont="1" applyFill="1" applyAlignment="1">
      <alignment horizontal="right" vertical="center"/>
    </xf>
    <xf numFmtId="165" fontId="15" fillId="2" borderId="0" xfId="18" applyFont="1" applyFill="1" applyAlignment="1">
      <alignment horizontal="right" vertical="center"/>
    </xf>
    <xf numFmtId="164" fontId="38" fillId="2" borderId="0" xfId="17" applyFont="1" applyFill="1" applyAlignment="1">
      <alignment horizontal="right" vertical="center"/>
    </xf>
    <xf numFmtId="0" fontId="37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40" fillId="2" borderId="7" xfId="23" applyFont="1" applyFill="1" applyBorder="1" applyAlignment="1">
      <alignment horizontal="left" vertical="center"/>
    </xf>
    <xf numFmtId="0" fontId="0" fillId="2" borderId="7" xfId="0" applyFill="1" applyBorder="1">
      <alignment vertical="center"/>
    </xf>
    <xf numFmtId="0" fontId="40" fillId="2" borderId="7" xfId="23" applyFont="1" applyFill="1" applyBorder="1" applyAlignment="1">
      <alignment horizontal="right" vertical="center"/>
    </xf>
    <xf numFmtId="0" fontId="28" fillId="2" borderId="7" xfId="7" applyFont="1" applyFill="1" applyBorder="1" applyAlignment="1">
      <alignment horizontal="left" vertical="center"/>
    </xf>
    <xf numFmtId="166" fontId="38" fillId="2" borderId="7" xfId="19" applyFont="1" applyFill="1" applyBorder="1" applyAlignment="1">
      <alignment horizontal="right"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7" xfId="23" applyFont="1" applyBorder="1" applyAlignment="1">
      <alignment horizontal="left" vertical="center"/>
    </xf>
    <xf numFmtId="0" fontId="40" fillId="0" borderId="7" xfId="23" applyFont="1" applyBorder="1" applyAlignment="1">
      <alignment horizontal="right" vertical="center"/>
    </xf>
    <xf numFmtId="0" fontId="28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0" fillId="2" borderId="0" xfId="4" applyFont="1" applyFill="1">
      <alignment vertical="center"/>
    </xf>
    <xf numFmtId="0" fontId="43" fillId="2" borderId="0" xfId="5" applyFont="1" applyFill="1">
      <alignment vertical="center"/>
    </xf>
    <xf numFmtId="0" fontId="27" fillId="2" borderId="0" xfId="6" applyFont="1" applyFill="1">
      <alignment vertical="center"/>
    </xf>
    <xf numFmtId="0" fontId="0" fillId="3" borderId="0" xfId="0" applyFill="1">
      <alignment vertical="center"/>
    </xf>
    <xf numFmtId="0" fontId="27" fillId="2" borderId="0" xfId="6" applyFont="1" applyFill="1" applyAlignment="1">
      <alignment horizontal="center" vertical="center"/>
    </xf>
    <xf numFmtId="0" fontId="10" fillId="0" borderId="0" xfId="4" applyFont="1" applyFill="1" applyBorder="1">
      <alignment vertical="center"/>
    </xf>
    <xf numFmtId="0" fontId="12" fillId="0" borderId="0" xfId="5" applyFont="1" applyFill="1">
      <alignment vertical="center"/>
    </xf>
    <xf numFmtId="0" fontId="13" fillId="0" borderId="0" xfId="6" applyFont="1">
      <alignment vertical="center"/>
    </xf>
    <xf numFmtId="0" fontId="13" fillId="0" borderId="0" xfId="6" applyFont="1" applyAlignment="1">
      <alignment horizontal="center" vertical="center"/>
    </xf>
    <xf numFmtId="0" fontId="27" fillId="0" borderId="0" xfId="6" applyFont="1">
      <alignment vertical="center"/>
    </xf>
    <xf numFmtId="166" fontId="16" fillId="0" borderId="9" xfId="19" applyFont="1" applyBorder="1">
      <alignment vertical="center"/>
    </xf>
    <xf numFmtId="166" fontId="15" fillId="3" borderId="0" xfId="19" applyFont="1" applyFill="1">
      <alignment vertical="center"/>
    </xf>
    <xf numFmtId="171" fontId="15" fillId="0" borderId="0" xfId="19" applyNumberFormat="1" applyFont="1">
      <alignment vertical="center"/>
    </xf>
    <xf numFmtId="0" fontId="28" fillId="0" borderId="0" xfId="7" applyFont="1">
      <alignment vertical="center"/>
    </xf>
    <xf numFmtId="173" fontId="16" fillId="0" borderId="10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30" fillId="0" borderId="0" xfId="4" applyFont="1" applyBorder="1" applyAlignment="1">
      <alignment horizontal="center" vertical="center"/>
    </xf>
    <xf numFmtId="0" fontId="18" fillId="0" borderId="0" xfId="27">
      <alignment vertical="center"/>
    </xf>
    <xf numFmtId="0" fontId="23" fillId="0" borderId="0" xfId="31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5" fillId="0" borderId="0" xfId="33">
      <alignment vertical="center"/>
    </xf>
    <xf numFmtId="0" fontId="23" fillId="0" borderId="0" xfId="31" applyAlignment="1">
      <alignment horizontal="right" vertical="center"/>
    </xf>
    <xf numFmtId="171" fontId="15" fillId="2" borderId="0" xfId="19" applyNumberFormat="1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71" fontId="38" fillId="2" borderId="0" xfId="19" applyNumberFormat="1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20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163</v>
      </c>
    </row>
    <row r="10" spans="3:7" ht="15">
      <c r="C10" s="44" t="str">
        <f>"SMA 5. Assumption Entry Interfaces - Practical Exercise 1"&amp;Err_Chks_Msg&amp;Sens_Chks_Msg&amp;Alt_Chks_Msg</f>
        <v>SMA 5. Assumption Entry Interfaces - Practical Exercise 1</v>
      </c>
    </row>
    <row r="11" spans="3:7">
      <c r="C11" s="94" t="s">
        <v>2</v>
      </c>
      <c r="D11" s="94"/>
      <c r="E11" s="94"/>
      <c r="F11" s="94"/>
      <c r="G11" s="94"/>
    </row>
    <row r="19" spans="3:3">
      <c r="C19" s="2" t="s">
        <v>0</v>
      </c>
    </row>
    <row r="21" spans="3:3">
      <c r="C21" s="2" t="s">
        <v>1</v>
      </c>
    </row>
    <row r="22" spans="3:3">
      <c r="C22" s="3" t="s">
        <v>162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23</v>
      </c>
    </row>
    <row r="2" spans="1:6" ht="15">
      <c r="B2" s="6" t="str">
        <f>Model_Name</f>
        <v>SMA 5. Assumption Entry Interfaces - Practical Exercise 1</v>
      </c>
    </row>
    <row r="3" spans="1:6">
      <c r="B3" s="94" t="s">
        <v>2</v>
      </c>
      <c r="C3" s="94"/>
      <c r="D3" s="94"/>
    </row>
    <row r="4" spans="1:6" ht="12.75">
      <c r="A4" s="7" t="s">
        <v>5</v>
      </c>
      <c r="B4" s="9" t="s">
        <v>11</v>
      </c>
      <c r="C4" s="10" t="s">
        <v>12</v>
      </c>
    </row>
    <row r="7" spans="1:6" ht="12.75">
      <c r="B7" s="8" t="s">
        <v>23</v>
      </c>
    </row>
    <row r="9" spans="1:6" ht="11.25">
      <c r="C9" s="20" t="s">
        <v>25</v>
      </c>
      <c r="F9" s="20" t="s">
        <v>22</v>
      </c>
    </row>
    <row r="11" spans="1:6">
      <c r="D11" s="21" t="s">
        <v>25</v>
      </c>
      <c r="F11" s="3" t="s">
        <v>26</v>
      </c>
    </row>
    <row r="12" spans="1:6">
      <c r="D12" s="23">
        <v>1</v>
      </c>
    </row>
    <row r="13" spans="1:6">
      <c r="D13" s="24">
        <f t="shared" ref="D13:D42" si="0">D12+1</f>
        <v>2</v>
      </c>
    </row>
    <row r="14" spans="1:6">
      <c r="D14" s="24">
        <f t="shared" si="0"/>
        <v>3</v>
      </c>
    </row>
    <row r="15" spans="1:6">
      <c r="D15" s="24">
        <f t="shared" si="0"/>
        <v>4</v>
      </c>
    </row>
    <row r="16" spans="1:6">
      <c r="D16" s="24">
        <f t="shared" si="0"/>
        <v>5</v>
      </c>
    </row>
    <row r="17" spans="4:4">
      <c r="D17" s="24">
        <f t="shared" si="0"/>
        <v>6</v>
      </c>
    </row>
    <row r="18" spans="4:4">
      <c r="D18" s="24">
        <f t="shared" si="0"/>
        <v>7</v>
      </c>
    </row>
    <row r="19" spans="4:4">
      <c r="D19" s="24">
        <f t="shared" si="0"/>
        <v>8</v>
      </c>
    </row>
    <row r="20" spans="4:4">
      <c r="D20" s="24">
        <f t="shared" si="0"/>
        <v>9</v>
      </c>
    </row>
    <row r="21" spans="4:4">
      <c r="D21" s="24">
        <f t="shared" si="0"/>
        <v>10</v>
      </c>
    </row>
    <row r="22" spans="4:4">
      <c r="D22" s="24">
        <f t="shared" si="0"/>
        <v>11</v>
      </c>
    </row>
    <row r="23" spans="4:4">
      <c r="D23" s="24">
        <f t="shared" si="0"/>
        <v>12</v>
      </c>
    </row>
    <row r="24" spans="4:4">
      <c r="D24" s="24">
        <f t="shared" si="0"/>
        <v>13</v>
      </c>
    </row>
    <row r="25" spans="4:4">
      <c r="D25" s="24">
        <f t="shared" si="0"/>
        <v>14</v>
      </c>
    </row>
    <row r="26" spans="4:4">
      <c r="D26" s="24">
        <f t="shared" si="0"/>
        <v>15</v>
      </c>
    </row>
    <row r="27" spans="4:4">
      <c r="D27" s="24">
        <f t="shared" si="0"/>
        <v>16</v>
      </c>
    </row>
    <row r="28" spans="4:4">
      <c r="D28" s="24">
        <f t="shared" si="0"/>
        <v>17</v>
      </c>
    </row>
    <row r="29" spans="4:4">
      <c r="D29" s="24">
        <f t="shared" si="0"/>
        <v>18</v>
      </c>
    </row>
    <row r="30" spans="4:4">
      <c r="D30" s="24">
        <f t="shared" si="0"/>
        <v>19</v>
      </c>
    </row>
    <row r="31" spans="4:4">
      <c r="D31" s="24">
        <f t="shared" si="0"/>
        <v>20</v>
      </c>
    </row>
    <row r="32" spans="4:4">
      <c r="D32" s="24">
        <f t="shared" si="0"/>
        <v>21</v>
      </c>
    </row>
    <row r="33" spans="3:6">
      <c r="D33" s="24">
        <f t="shared" si="0"/>
        <v>22</v>
      </c>
    </row>
    <row r="34" spans="3:6">
      <c r="D34" s="24">
        <f t="shared" si="0"/>
        <v>23</v>
      </c>
    </row>
    <row r="35" spans="3:6">
      <c r="D35" s="24">
        <f t="shared" si="0"/>
        <v>24</v>
      </c>
    </row>
    <row r="36" spans="3:6">
      <c r="D36" s="24">
        <f t="shared" si="0"/>
        <v>25</v>
      </c>
    </row>
    <row r="37" spans="3:6">
      <c r="D37" s="24">
        <f t="shared" si="0"/>
        <v>26</v>
      </c>
    </row>
    <row r="38" spans="3:6">
      <c r="D38" s="24">
        <f t="shared" si="0"/>
        <v>27</v>
      </c>
    </row>
    <row r="39" spans="3:6">
      <c r="D39" s="24">
        <f t="shared" si="0"/>
        <v>28</v>
      </c>
    </row>
    <row r="40" spans="3:6">
      <c r="D40" s="24">
        <f t="shared" si="0"/>
        <v>29</v>
      </c>
    </row>
    <row r="41" spans="3:6">
      <c r="D41" s="24">
        <f t="shared" si="0"/>
        <v>30</v>
      </c>
    </row>
    <row r="42" spans="3:6">
      <c r="D42" s="24">
        <f t="shared" si="0"/>
        <v>31</v>
      </c>
    </row>
    <row r="44" spans="3:6" ht="11.25">
      <c r="C44" s="20" t="s">
        <v>27</v>
      </c>
      <c r="F44" s="20" t="s">
        <v>22</v>
      </c>
    </row>
    <row r="46" spans="3:6">
      <c r="D46" s="21" t="s">
        <v>27</v>
      </c>
      <c r="F46" s="3" t="s">
        <v>28</v>
      </c>
    </row>
    <row r="47" spans="3:6">
      <c r="D47" s="22" t="s">
        <v>29</v>
      </c>
    </row>
    <row r="48" spans="3:6">
      <c r="D48" s="22" t="s">
        <v>30</v>
      </c>
    </row>
    <row r="49" spans="3:6">
      <c r="D49" s="22" t="s">
        <v>31</v>
      </c>
    </row>
    <row r="50" spans="3:6">
      <c r="D50" s="22" t="s">
        <v>32</v>
      </c>
    </row>
    <row r="51" spans="3:6">
      <c r="D51" s="22" t="s">
        <v>33</v>
      </c>
    </row>
    <row r="52" spans="3:6">
      <c r="D52" s="22" t="s">
        <v>34</v>
      </c>
    </row>
    <row r="53" spans="3:6">
      <c r="D53" s="22" t="s">
        <v>35</v>
      </c>
    </row>
    <row r="54" spans="3:6">
      <c r="D54" s="22" t="s">
        <v>36</v>
      </c>
    </row>
    <row r="55" spans="3:6">
      <c r="D55" s="22" t="s">
        <v>37</v>
      </c>
    </row>
    <row r="56" spans="3:6">
      <c r="D56" s="22" t="s">
        <v>38</v>
      </c>
    </row>
    <row r="57" spans="3:6">
      <c r="D57" s="22" t="s">
        <v>39</v>
      </c>
    </row>
    <row r="58" spans="3:6">
      <c r="D58" s="22" t="s">
        <v>40</v>
      </c>
    </row>
    <row r="60" spans="3:6" ht="11.25">
      <c r="C60" s="20" t="s">
        <v>41</v>
      </c>
      <c r="F60" s="20" t="s">
        <v>22</v>
      </c>
    </row>
    <row r="62" spans="3:6">
      <c r="D62" s="21" t="s">
        <v>41</v>
      </c>
      <c r="F62" s="3" t="s">
        <v>42</v>
      </c>
    </row>
    <row r="63" spans="3:6">
      <c r="D63" s="22" t="s">
        <v>43</v>
      </c>
      <c r="F63" s="3" t="s">
        <v>44</v>
      </c>
    </row>
    <row r="64" spans="3:6">
      <c r="D64" s="22" t="s">
        <v>45</v>
      </c>
      <c r="F64" s="3" t="s">
        <v>46</v>
      </c>
    </row>
    <row r="65" spans="3:6">
      <c r="D65" s="22" t="s">
        <v>47</v>
      </c>
      <c r="F65" s="3" t="s">
        <v>48</v>
      </c>
    </row>
    <row r="66" spans="3:6">
      <c r="D66" s="22" t="s">
        <v>49</v>
      </c>
      <c r="F66" s="3" t="s">
        <v>50</v>
      </c>
    </row>
    <row r="68" spans="3:6" ht="11.25">
      <c r="C68" s="20" t="s">
        <v>51</v>
      </c>
      <c r="F68" s="20" t="s">
        <v>22</v>
      </c>
    </row>
    <row r="70" spans="3:6">
      <c r="D70" s="21" t="s">
        <v>51</v>
      </c>
      <c r="F70" s="3" t="s">
        <v>52</v>
      </c>
    </row>
    <row r="71" spans="3:6">
      <c r="D71" s="22" t="s">
        <v>53</v>
      </c>
    </row>
    <row r="72" spans="3:6">
      <c r="D72" s="22" t="s">
        <v>54</v>
      </c>
    </row>
    <row r="74" spans="3:6" ht="11.25">
      <c r="C74" s="20" t="s">
        <v>55</v>
      </c>
      <c r="F74" s="20" t="s">
        <v>22</v>
      </c>
    </row>
    <row r="76" spans="3:6">
      <c r="D76" s="21" t="s">
        <v>55</v>
      </c>
      <c r="F76" s="3" t="s">
        <v>56</v>
      </c>
    </row>
    <row r="77" spans="3:6">
      <c r="D77" s="22" t="s">
        <v>57</v>
      </c>
      <c r="F77" s="3" t="s">
        <v>57</v>
      </c>
    </row>
    <row r="78" spans="3:6">
      <c r="D78" s="22" t="s">
        <v>58</v>
      </c>
      <c r="F78" s="3" t="s">
        <v>59</v>
      </c>
    </row>
    <row r="79" spans="3:6">
      <c r="D79" s="22" t="s">
        <v>60</v>
      </c>
      <c r="F79" s="3" t="s">
        <v>61</v>
      </c>
    </row>
    <row r="80" spans="3:6">
      <c r="D80" s="22" t="s">
        <v>62</v>
      </c>
      <c r="F80" s="3" t="s">
        <v>63</v>
      </c>
    </row>
    <row r="82" spans="3:6" ht="11.25">
      <c r="C82" s="20" t="s">
        <v>64</v>
      </c>
      <c r="F82" s="20" t="s">
        <v>22</v>
      </c>
    </row>
    <row r="84" spans="3:6">
      <c r="D84" s="21" t="s">
        <v>64</v>
      </c>
      <c r="F84" s="3" t="s">
        <v>65</v>
      </c>
    </row>
    <row r="85" spans="3:6">
      <c r="D85" s="22" t="s">
        <v>66</v>
      </c>
      <c r="F85" s="3" t="s">
        <v>67</v>
      </c>
    </row>
    <row r="86" spans="3:6">
      <c r="D86" s="22" t="s">
        <v>68</v>
      </c>
      <c r="F86" s="3" t="s">
        <v>69</v>
      </c>
    </row>
    <row r="87" spans="3:6">
      <c r="D87" s="22" t="s">
        <v>70</v>
      </c>
      <c r="F87" s="3" t="s">
        <v>71</v>
      </c>
    </row>
    <row r="88" spans="3:6">
      <c r="D88" s="22" t="s">
        <v>72</v>
      </c>
      <c r="F88" s="3" t="s">
        <v>73</v>
      </c>
    </row>
    <row r="90" spans="3:6" ht="11.25">
      <c r="C90" s="20" t="s">
        <v>74</v>
      </c>
      <c r="F90" s="20" t="s">
        <v>22</v>
      </c>
    </row>
    <row r="92" spans="3:6">
      <c r="D92" s="21" t="s">
        <v>74</v>
      </c>
      <c r="F92" s="3" t="s">
        <v>75</v>
      </c>
    </row>
    <row r="93" spans="3:6">
      <c r="D93" s="23">
        <v>1</v>
      </c>
      <c r="F93" s="3" t="s">
        <v>76</v>
      </c>
    </row>
    <row r="94" spans="3:6">
      <c r="D94" s="23">
        <v>2</v>
      </c>
      <c r="F94" s="3" t="s">
        <v>77</v>
      </c>
    </row>
    <row r="95" spans="3:6">
      <c r="D95" s="23">
        <v>4</v>
      </c>
      <c r="F95" s="3" t="s">
        <v>78</v>
      </c>
    </row>
    <row r="96" spans="3:6">
      <c r="D96" s="23">
        <v>12</v>
      </c>
      <c r="F96" s="3" t="s">
        <v>79</v>
      </c>
    </row>
    <row r="98" spans="3:6" ht="11.25">
      <c r="C98" s="20" t="s">
        <v>80</v>
      </c>
      <c r="F98" s="20" t="s">
        <v>22</v>
      </c>
    </row>
    <row r="100" spans="3:6">
      <c r="D100" s="21" t="s">
        <v>80</v>
      </c>
    </row>
    <row r="101" spans="3:6">
      <c r="D101" s="23">
        <v>10</v>
      </c>
      <c r="F101" s="3" t="s">
        <v>81</v>
      </c>
    </row>
    <row r="102" spans="3:6">
      <c r="D102" s="23">
        <v>100</v>
      </c>
      <c r="F102" s="3" t="s">
        <v>82</v>
      </c>
    </row>
    <row r="103" spans="3:6">
      <c r="D103" s="23">
        <v>1000</v>
      </c>
      <c r="F103" s="3" t="s">
        <v>83</v>
      </c>
    </row>
    <row r="104" spans="3:6">
      <c r="D104" s="23">
        <v>1000000</v>
      </c>
      <c r="F104" s="3" t="s">
        <v>84</v>
      </c>
    </row>
    <row r="105" spans="3:6">
      <c r="D105" s="23">
        <v>1000000000</v>
      </c>
      <c r="F105" s="3" t="s">
        <v>85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24</v>
      </c>
    </row>
    <row r="10" spans="3:7" ht="16.5">
      <c r="C10" s="11" t="s">
        <v>157</v>
      </c>
    </row>
    <row r="11" spans="3:7" ht="15">
      <c r="C11" s="6" t="str">
        <f>Model_Name</f>
        <v>SMA 5. Assumption Entry Interfaces - Practical Exercise 1</v>
      </c>
    </row>
    <row r="12" spans="3:7">
      <c r="C12" s="94" t="s">
        <v>2</v>
      </c>
      <c r="D12" s="94"/>
      <c r="E12" s="94"/>
      <c r="F12" s="94"/>
      <c r="G12" s="94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M54"/>
  <sheetViews>
    <sheetView showGridLines="0" zoomScaleNormal="100" workbookViewId="0">
      <pane xSplit="1" ySplit="4" topLeftCell="B5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24</v>
      </c>
    </row>
    <row r="2" spans="1:9" ht="15">
      <c r="B2" s="6" t="str">
        <f>Model_Name</f>
        <v>SMA 5. Assumption Entry Interfaces - Practical Exercise 1</v>
      </c>
    </row>
    <row r="3" spans="1:9">
      <c r="B3" s="94" t="s">
        <v>2</v>
      </c>
      <c r="C3" s="94"/>
      <c r="D3" s="94"/>
      <c r="E3" s="94"/>
      <c r="F3" s="94"/>
    </row>
    <row r="4" spans="1:9" ht="12.75">
      <c r="A4" s="7" t="s">
        <v>5</v>
      </c>
      <c r="B4" s="9" t="s">
        <v>11</v>
      </c>
      <c r="C4" s="10"/>
      <c r="D4" s="73" t="s">
        <v>159</v>
      </c>
      <c r="E4" s="73" t="s">
        <v>160</v>
      </c>
      <c r="F4" s="71" t="s">
        <v>161</v>
      </c>
    </row>
    <row r="7" spans="1:9" ht="12.75">
      <c r="B7" s="8" t="s">
        <v>129</v>
      </c>
    </row>
    <row r="9" spans="1:9" ht="17.25" customHeight="1">
      <c r="C9" s="33" t="b">
        <v>1</v>
      </c>
    </row>
    <row r="11" spans="1:9" ht="11.25">
      <c r="C11" s="20" t="s">
        <v>130</v>
      </c>
    </row>
    <row r="13" spans="1:9">
      <c r="D13" s="39" t="str">
        <f>D22</f>
        <v>Total Errors:</v>
      </c>
      <c r="I13" s="41">
        <f>Err_Chks_Ttl_Areas</f>
        <v>0</v>
      </c>
    </row>
    <row r="14" spans="1:9">
      <c r="D14" s="42" t="s">
        <v>135</v>
      </c>
      <c r="I14" s="43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20" t="s">
        <v>129</v>
      </c>
    </row>
    <row r="18" spans="2:13">
      <c r="D18" s="34" t="s">
        <v>129</v>
      </c>
      <c r="E18" s="35"/>
      <c r="F18" s="35"/>
      <c r="G18" s="35"/>
      <c r="H18" s="35"/>
      <c r="I18" s="35"/>
      <c r="J18" s="35"/>
      <c r="K18" s="36" t="s">
        <v>131</v>
      </c>
      <c r="L18" s="36" t="s">
        <v>132</v>
      </c>
      <c r="M18" s="36" t="s">
        <v>133</v>
      </c>
    </row>
    <row r="19" spans="2:13">
      <c r="D19" s="89"/>
      <c r="E19" s="68"/>
      <c r="F19" s="68"/>
      <c r="G19" s="68"/>
      <c r="H19" s="68"/>
      <c r="I19" s="68"/>
      <c r="J19" s="68"/>
      <c r="K19" s="90"/>
      <c r="L19" s="90"/>
      <c r="M19" s="90"/>
    </row>
    <row r="20" spans="2:13">
      <c r="D20" s="91" t="str">
        <f>IF(ISERROR(Err_Chk_1_Hdg),"Miscellaneous Check",Err_Chk_1_Hdg)</f>
        <v>Revenue - Outputs</v>
      </c>
      <c r="E20" s="4"/>
      <c r="F20" s="4"/>
      <c r="G20" s="4"/>
      <c r="H20" s="4"/>
      <c r="I20" s="4"/>
      <c r="J20" s="4"/>
      <c r="K20" s="40">
        <f>IF(ISERROR(HL_Err_Chk_1),1,(HL_Err_Chk_1&lt;&gt;0)*1)</f>
        <v>0</v>
      </c>
      <c r="L20" s="32" t="s">
        <v>169</v>
      </c>
      <c r="M20" s="37">
        <f>K20*(L20="Yes")</f>
        <v>0</v>
      </c>
    </row>
    <row r="22" spans="2:13">
      <c r="D22" s="2" t="s">
        <v>134</v>
      </c>
      <c r="M22" s="38">
        <f>SUMIF(CA_Err_Chks_Inc,"Yes",CA_Err_Chks_Flags)</f>
        <v>0</v>
      </c>
    </row>
    <row r="25" spans="2:13" ht="12.75">
      <c r="B25" s="8" t="s">
        <v>136</v>
      </c>
    </row>
    <row r="27" spans="2:13" ht="17.25" customHeight="1">
      <c r="C27" s="33" t="b">
        <v>1</v>
      </c>
    </row>
    <row r="29" spans="2:13" ht="11.25">
      <c r="C29" s="20" t="s">
        <v>137</v>
      </c>
    </row>
    <row r="31" spans="2:13">
      <c r="D31" s="39" t="str">
        <f>D38</f>
        <v>Total Sensitivities:</v>
      </c>
      <c r="I31" s="41">
        <f>Sens_Chks_Ttl_Areas</f>
        <v>0</v>
      </c>
    </row>
    <row r="32" spans="2:13">
      <c r="D32" s="42" t="s">
        <v>139</v>
      </c>
      <c r="I32" s="43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4" spans="2:13" ht="11.25">
      <c r="C34" s="20" t="s">
        <v>136</v>
      </c>
    </row>
    <row r="36" spans="2:13">
      <c r="D36" s="34" t="s">
        <v>136</v>
      </c>
      <c r="E36" s="35"/>
      <c r="F36" s="35"/>
      <c r="G36" s="35"/>
      <c r="H36" s="35"/>
      <c r="I36" s="35"/>
      <c r="J36" s="35"/>
      <c r="K36" s="36" t="s">
        <v>131</v>
      </c>
      <c r="L36" s="36" t="s">
        <v>132</v>
      </c>
      <c r="M36" s="36" t="s">
        <v>133</v>
      </c>
    </row>
    <row r="38" spans="2:13">
      <c r="D38" s="2" t="s">
        <v>138</v>
      </c>
      <c r="M38" s="38">
        <f>SUMIF(CA_Sens_Chks_Inc,"Yes",CA_Sens_Chks_Flags)</f>
        <v>0</v>
      </c>
    </row>
    <row r="41" spans="2:13" ht="12.75">
      <c r="B41" s="8" t="s">
        <v>140</v>
      </c>
    </row>
    <row r="43" spans="2:13" ht="17.25" customHeight="1">
      <c r="C43" s="33" t="b">
        <v>1</v>
      </c>
    </row>
    <row r="45" spans="2:13" ht="11.25">
      <c r="C45" s="20" t="s">
        <v>141</v>
      </c>
    </row>
    <row r="47" spans="2:13">
      <c r="D47" s="39" t="str">
        <f>D54</f>
        <v>Total Alerts:</v>
      </c>
      <c r="I47" s="41">
        <f>Alt_Chks_Ttl_Areas</f>
        <v>0</v>
      </c>
    </row>
    <row r="48" spans="2:13">
      <c r="D48" s="42" t="s">
        <v>143</v>
      </c>
      <c r="I48" s="43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0" spans="3:13" ht="11.25">
      <c r="C50" s="20" t="s">
        <v>140</v>
      </c>
    </row>
    <row r="52" spans="3:13">
      <c r="D52" s="34" t="s">
        <v>140</v>
      </c>
      <c r="E52" s="35"/>
      <c r="F52" s="35"/>
      <c r="G52" s="35"/>
      <c r="H52" s="35"/>
      <c r="I52" s="35"/>
      <c r="J52" s="35"/>
      <c r="K52" s="36" t="s">
        <v>131</v>
      </c>
      <c r="L52" s="36" t="s">
        <v>132</v>
      </c>
      <c r="M52" s="36" t="s">
        <v>133</v>
      </c>
    </row>
    <row r="54" spans="3:13">
      <c r="D54" s="2" t="s">
        <v>142</v>
      </c>
      <c r="M54" s="38">
        <f>SUMIF(CA_Alt_Chks_Inc,"Yes",CA_Alt_Chks_Flags)</f>
        <v>0</v>
      </c>
    </row>
  </sheetData>
  <mergeCells count="1">
    <mergeCell ref="B3:F3"/>
  </mergeCells>
  <conditionalFormatting sqref="M22 I13">
    <cfRule type="cellIs" dxfId="8" priority="1" stopIfTrue="1" operator="notEqual">
      <formula>0</formula>
    </cfRule>
  </conditionalFormatting>
  <conditionalFormatting sqref="M38">
    <cfRule type="cellIs" dxfId="7" priority="3" stopIfTrue="1" operator="notEqual">
      <formula>0</formula>
    </cfRule>
  </conditionalFormatting>
  <conditionalFormatting sqref="I31">
    <cfRule type="cellIs" dxfId="6" priority="4" stopIfTrue="1" operator="notEqual">
      <formula>0</formula>
    </cfRule>
  </conditionalFormatting>
  <conditionalFormatting sqref="M54">
    <cfRule type="cellIs" dxfId="5" priority="5" stopIfTrue="1" operator="notEqual">
      <formula>0</formula>
    </cfRule>
  </conditionalFormatting>
  <conditionalFormatting sqref="I47">
    <cfRule type="cellIs" dxfId="4" priority="6" stopIfTrue="1" operator="notEqual">
      <formula>0</formula>
    </cfRule>
  </conditionalFormatting>
  <conditionalFormatting sqref="D20">
    <cfRule type="expression" dxfId="3" priority="7" stopIfTrue="1">
      <formula>K20&lt;&gt;0</formula>
    </cfRule>
  </conditionalFormatting>
  <conditionalFormatting sqref="K20">
    <cfRule type="cellIs" dxfId="2" priority="8" stopIfTrue="1" operator="notEqual">
      <formula>0</formula>
    </cfRule>
  </conditionalFormatting>
  <conditionalFormatting sqref="L20">
    <cfRule type="expression" dxfId="1" priority="9" stopIfTrue="1">
      <formula>K20&lt;&gt;0</formula>
    </cfRule>
  </conditionalFormatting>
  <conditionalFormatting sqref="M20">
    <cfRule type="expression" dxfId="0" priority="10" stopIfTrue="1">
      <formula>K20&lt;&gt;0</formula>
    </cfRule>
  </conditionalFormatting>
  <dataValidations count="2">
    <dataValidation type="custom" showDropDown="1" showErrorMessage="1" errorTitle="6 Cell Link" error="The value in an option button cell link must be either &quot;TRUE&quot; or &quot;FALSE&quot;" sqref="C43 C27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</dataValidations>
  <hyperlinks>
    <hyperlink ref="D20:J20" location="HL_Err_Chk_1" tooltip="Go to Revenue - Outputs" display="HL_Err_Chk_1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rowBreaks count="2" manualBreakCount="2">
    <brk id="24" min="1" max="12" man="1"/>
    <brk id="40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20"/>
  <sheetViews>
    <sheetView showGridLines="0" zoomScaleNormal="100" workbookViewId="0">
      <pane xSplit="1" ySplit="6" topLeftCell="B7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7.1640625" customWidth="1"/>
  </cols>
  <sheetData>
    <row r="1" spans="1:17" ht="18">
      <c r="B1" s="1" t="s">
        <v>3</v>
      </c>
    </row>
    <row r="2" spans="1:17" ht="15">
      <c r="B2" s="6" t="str">
        <f>Model_Name</f>
        <v>SMA 5. Assumption Entry Interfaces - Practical Exercise 1</v>
      </c>
    </row>
    <row r="3" spans="1:17">
      <c r="B3" s="94" t="s">
        <v>4</v>
      </c>
      <c r="C3" s="94"/>
      <c r="D3" s="94"/>
      <c r="E3" s="94"/>
      <c r="F3" s="94"/>
      <c r="G3" s="94"/>
      <c r="H3" s="94"/>
      <c r="I3" s="94"/>
      <c r="J3" s="92"/>
    </row>
    <row r="6" spans="1:17" s="68" customFormat="1" ht="12.75">
      <c r="A6" s="66" t="s">
        <v>5</v>
      </c>
      <c r="B6" s="67" t="s">
        <v>6</v>
      </c>
      <c r="Q6" s="93"/>
    </row>
    <row r="8" spans="1:17" ht="19.149999999999999" customHeight="1">
      <c r="B8" s="96">
        <v>1</v>
      </c>
      <c r="C8" s="96"/>
      <c r="D8" s="97" t="str">
        <f>Assumptions_SC!C9</f>
        <v>Assumptions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</row>
    <row r="9" spans="1:17" outlineLevel="1">
      <c r="F9" s="98" t="s">
        <v>151</v>
      </c>
      <c r="G9" s="98"/>
      <c r="H9" s="99" t="str">
        <f>TS_BA!B1</f>
        <v>Time Series Assumptions</v>
      </c>
      <c r="I9" s="99"/>
      <c r="J9" s="99"/>
      <c r="K9" s="99"/>
      <c r="L9" s="99"/>
      <c r="M9" s="99"/>
      <c r="N9" s="99"/>
      <c r="O9" s="99"/>
      <c r="P9" s="99"/>
    </row>
    <row r="10" spans="1:17" outlineLevel="1">
      <c r="F10" s="98" t="s">
        <v>152</v>
      </c>
      <c r="G10" s="98"/>
      <c r="H10" s="99" t="str">
        <f>Revenue_TA!B1</f>
        <v>Revenue - Assumptions</v>
      </c>
      <c r="I10" s="99"/>
      <c r="J10" s="99"/>
      <c r="K10" s="99"/>
      <c r="L10" s="99"/>
      <c r="M10" s="99"/>
      <c r="N10" s="99"/>
      <c r="O10" s="99"/>
      <c r="P10" s="99"/>
    </row>
    <row r="11" spans="1:17" ht="19.149999999999999" customHeight="1">
      <c r="B11" s="96">
        <v>2</v>
      </c>
      <c r="C11" s="96"/>
      <c r="D11" s="97" t="str">
        <f>Outputs_SC!C9</f>
        <v>Outputs</v>
      </c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1:17" outlineLevel="1">
      <c r="F12" s="98" t="s">
        <v>151</v>
      </c>
      <c r="G12" s="98"/>
      <c r="H12" s="99" t="str">
        <f>Revenue_TO!B1</f>
        <v>Revenue - Outputs</v>
      </c>
      <c r="I12" s="99"/>
      <c r="J12" s="99"/>
      <c r="K12" s="99"/>
      <c r="L12" s="99"/>
      <c r="M12" s="99"/>
      <c r="N12" s="99"/>
      <c r="O12" s="99"/>
      <c r="P12" s="99"/>
    </row>
    <row r="13" spans="1:17" ht="19.149999999999999" customHeight="1">
      <c r="B13" s="96">
        <v>3</v>
      </c>
      <c r="C13" s="96"/>
      <c r="D13" s="97" t="str">
        <f>Appendices_SC!C9</f>
        <v>Appendices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1:17" ht="11.25">
      <c r="D14" s="101" t="s">
        <v>156</v>
      </c>
      <c r="E14" s="101"/>
      <c r="F14" s="95" t="str">
        <f>Lookup_Tables_SSC!C9</f>
        <v>Lookup Tables</v>
      </c>
      <c r="G14" s="95"/>
      <c r="H14" s="95"/>
      <c r="I14" s="95"/>
      <c r="J14" s="95"/>
      <c r="K14" s="95"/>
      <c r="L14" s="95"/>
      <c r="M14" s="95"/>
      <c r="N14" s="95"/>
      <c r="O14" s="95"/>
      <c r="P14" s="95"/>
    </row>
    <row r="15" spans="1:17" outlineLevel="1">
      <c r="F15" s="98" t="s">
        <v>151</v>
      </c>
      <c r="G15" s="98"/>
      <c r="H15" s="99" t="str">
        <f>TS_LU!B1</f>
        <v>Time Series Lookup Tables</v>
      </c>
      <c r="I15" s="99"/>
      <c r="J15" s="99"/>
      <c r="K15" s="99"/>
      <c r="L15" s="99"/>
      <c r="M15" s="99"/>
      <c r="N15" s="99"/>
      <c r="O15" s="99"/>
      <c r="P15" s="99"/>
    </row>
    <row r="16" spans="1:17" ht="11.25">
      <c r="D16" s="101" t="s">
        <v>158</v>
      </c>
      <c r="E16" s="101"/>
      <c r="F16" s="95" t="str">
        <f>Checks_SSC!C9</f>
        <v>Checks</v>
      </c>
      <c r="G16" s="95"/>
      <c r="H16" s="95"/>
      <c r="I16" s="95"/>
      <c r="J16" s="95"/>
      <c r="K16" s="95"/>
      <c r="L16" s="95"/>
      <c r="M16" s="95"/>
      <c r="N16" s="95"/>
      <c r="O16" s="95"/>
      <c r="P16" s="95"/>
    </row>
    <row r="17" spans="6:16" outlineLevel="1">
      <c r="F17" s="98" t="s">
        <v>151</v>
      </c>
      <c r="G17" s="98"/>
      <c r="H17" s="99" t="str">
        <f>Checks_BO!B1</f>
        <v>Checks</v>
      </c>
      <c r="I17" s="99"/>
      <c r="J17" s="99"/>
      <c r="K17" s="99"/>
      <c r="L17" s="99"/>
      <c r="M17" s="99"/>
      <c r="N17" s="99"/>
      <c r="O17" s="99"/>
      <c r="P17" s="99"/>
    </row>
    <row r="18" spans="6:16" outlineLevel="1">
      <c r="H18" s="69" t="s">
        <v>119</v>
      </c>
      <c r="I18" s="100" t="str">
        <f>TOC_Hdg_3</f>
        <v>Error Checks</v>
      </c>
      <c r="J18" s="100"/>
      <c r="K18" s="100"/>
      <c r="L18" s="100"/>
      <c r="M18" s="100"/>
      <c r="N18" s="100"/>
      <c r="O18" s="100"/>
      <c r="P18" s="100"/>
    </row>
    <row r="19" spans="6:16" outlineLevel="1">
      <c r="H19" s="69" t="s">
        <v>119</v>
      </c>
      <c r="I19" s="100" t="str">
        <f>TOC_Hdg_4</f>
        <v>Sensitivity Checks</v>
      </c>
      <c r="J19" s="100"/>
      <c r="K19" s="100"/>
      <c r="L19" s="100"/>
      <c r="M19" s="100"/>
      <c r="N19" s="100"/>
      <c r="O19" s="100"/>
      <c r="P19" s="100"/>
    </row>
    <row r="20" spans="6:16" outlineLevel="1">
      <c r="H20" s="69" t="s">
        <v>119</v>
      </c>
      <c r="I20" s="100" t="str">
        <f>TOC_Hdg_5</f>
        <v>Alert Checks</v>
      </c>
      <c r="J20" s="100"/>
      <c r="K20" s="100"/>
      <c r="L20" s="100"/>
      <c r="M20" s="100"/>
      <c r="N20" s="100"/>
      <c r="O20" s="100"/>
      <c r="P20" s="100"/>
    </row>
  </sheetData>
  <mergeCells count="24">
    <mergeCell ref="I19:P19"/>
    <mergeCell ref="I20:P20"/>
    <mergeCell ref="F10:G10"/>
    <mergeCell ref="H10:P10"/>
    <mergeCell ref="F12:G12"/>
    <mergeCell ref="H12:P12"/>
    <mergeCell ref="D11:P11"/>
    <mergeCell ref="F17:G17"/>
    <mergeCell ref="H17:P17"/>
    <mergeCell ref="I18:P18"/>
    <mergeCell ref="F14:P14"/>
    <mergeCell ref="F15:G15"/>
    <mergeCell ref="H15:P15"/>
    <mergeCell ref="D13:P13"/>
    <mergeCell ref="D14:E14"/>
    <mergeCell ref="D16:E16"/>
    <mergeCell ref="F16:P16"/>
    <mergeCell ref="B3:I3"/>
    <mergeCell ref="B8:C8"/>
    <mergeCell ref="D8:P8"/>
    <mergeCell ref="F9:G9"/>
    <mergeCell ref="H9:P9"/>
    <mergeCell ref="B11:C11"/>
    <mergeCell ref="B13:C13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F10" location="HL_Sheet_Main_5" tooltip="Go to Revenue - Assumptions" display="HL_Sheet_Main_5"/>
    <hyperlink ref="H10" location="HL_Sheet_Main_5" tooltip="Go to Revenue - Assumptions" display="HL_Sheet_Main_5"/>
    <hyperlink ref="B11" location="HL_Sheet_Main_6" tooltip="Go to Outputs" display="HL_Sheet_Main_6"/>
    <hyperlink ref="D11" location="HL_Sheet_Main_6" tooltip="Go to Outputs" display="HL_Sheet_Main_6"/>
    <hyperlink ref="F12" location="HL_Sheet_Main_7" tooltip="Go to Revenue - Outputs" display="HL_Sheet_Main_7"/>
    <hyperlink ref="H12" location="HL_Sheet_Main_7" tooltip="Go to Revenue - Outputs" display="HL_Sheet_Main_7"/>
    <hyperlink ref="B13" location="HL_Sheet_Main_8" tooltip="Go to Appendices" display="HL_Sheet_Main_8"/>
    <hyperlink ref="D13" location="HL_Sheet_Main_8" tooltip="Go to Appendices" display="HL_Sheet_Main_8"/>
    <hyperlink ref="D14" location="HL_Sheet_Main_9" tooltip="Go to Lookup Tables" display="HL_Sheet_Main_9"/>
    <hyperlink ref="F14" location="HL_Sheet_Main_9" tooltip="Go to Lookup Tables" display="HL_Sheet_Main_9"/>
    <hyperlink ref="F15" location="HL_Sheet_Main_10" tooltip="Go to Time Series Lookup Tables" display="HL_Sheet_Main_10"/>
    <hyperlink ref="H15" location="HL_Sheet_Main_10" tooltip="Go to Time Series Lookup Tables" display="HL_Sheet_Main_10"/>
    <hyperlink ref="D16" location="HL_Sheet_Main_11" tooltip="Go to Checks" display="HL_Sheet_Main_11"/>
    <hyperlink ref="F16" location="HL_Sheet_Main_11" tooltip="Go to Checks" display="HL_Sheet_Main_11"/>
    <hyperlink ref="F17" location="HL_Sheet_Main_12" tooltip="Go to Checks" display="HL_Sheet_Main_12"/>
    <hyperlink ref="H17" location="HL_Sheet_Main_12" tooltip="Go to Checks" display="HL_Sheet_Main_12"/>
    <hyperlink ref="H18" location="HL_TOC_3" tooltip="Go to Error Checks" display="HL_TOC_3"/>
    <hyperlink ref="I18" location="HL_TOC_3" tooltip="Go to Error Checks" display="HL_TOC_3"/>
    <hyperlink ref="H19" location="HL_TOC_4" tooltip="Go to Sensitivity Checks" display="HL_TOC_4"/>
    <hyperlink ref="I19" location="HL_TOC_4" tooltip="Go to Sensitivity Checks" display="HL_TOC_4"/>
    <hyperlink ref="H20" location="HL_TOC_5" tooltip="Go to Alert Checks" display="HL_TOC_5"/>
    <hyperlink ref="I20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11" t="s">
        <v>150</v>
      </c>
    </row>
    <row r="11" spans="3:7" ht="15">
      <c r="C11" s="6" t="str">
        <f>Model_Name</f>
        <v>SMA 5. Assumption Entry Interfaces - Practical Exercise 1</v>
      </c>
    </row>
    <row r="12" spans="3:7">
      <c r="C12" s="94" t="s">
        <v>2</v>
      </c>
      <c r="D12" s="94"/>
      <c r="E12" s="94"/>
      <c r="F12" s="94"/>
      <c r="G12" s="94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1" ht="18">
      <c r="B1" s="14" t="s">
        <v>14</v>
      </c>
    </row>
    <row r="2" spans="1:11" ht="15">
      <c r="B2" s="13" t="str">
        <f>Model_Name</f>
        <v>SMA 5. Assumption Entry Interfaces - Practical Exercise 1</v>
      </c>
    </row>
    <row r="3" spans="1:11">
      <c r="B3" s="114" t="s">
        <v>2</v>
      </c>
      <c r="C3" s="114"/>
      <c r="D3" s="114"/>
      <c r="E3" s="114"/>
      <c r="F3" s="114"/>
    </row>
    <row r="4" spans="1:11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7" spans="1:11" ht="12.75">
      <c r="B7" s="25" t="s">
        <v>14</v>
      </c>
    </row>
    <row r="9" spans="1:11" ht="11.25">
      <c r="C9" s="26" t="s">
        <v>86</v>
      </c>
    </row>
    <row r="11" spans="1:11">
      <c r="D11" s="27" t="s">
        <v>87</v>
      </c>
      <c r="J11" s="115" t="s">
        <v>125</v>
      </c>
      <c r="K11" s="115"/>
    </row>
    <row r="12" spans="1:11">
      <c r="D12" s="27" t="s">
        <v>55</v>
      </c>
      <c r="J12" s="105" t="str">
        <f>Annual</f>
        <v>Annual</v>
      </c>
      <c r="K12" s="105"/>
    </row>
    <row r="13" spans="1:11" ht="15.75" customHeight="1">
      <c r="D13" s="27" t="s">
        <v>88</v>
      </c>
      <c r="J13" s="31">
        <v>31</v>
      </c>
      <c r="K13" s="31">
        <v>12</v>
      </c>
    </row>
    <row r="14" spans="1:11">
      <c r="D14" s="27" t="s">
        <v>89</v>
      </c>
      <c r="J14" s="112">
        <v>40179</v>
      </c>
      <c r="K14" s="113"/>
    </row>
    <row r="15" spans="1:11">
      <c r="D15" s="27" t="s">
        <v>90</v>
      </c>
      <c r="J15" s="116">
        <v>5</v>
      </c>
      <c r="K15" s="116"/>
    </row>
    <row r="16" spans="1:11" ht="10.5" hidden="1" customHeight="1" outlineLevel="2">
      <c r="D16" s="27" t="s">
        <v>91</v>
      </c>
      <c r="J16" s="105" t="str">
        <f>INDEX(LU_Period_Type_Names,MATCH(TS_Periodicity,LU_Periodicity,0))</f>
        <v>Year</v>
      </c>
      <c r="K16" s="105"/>
    </row>
    <row r="17" spans="3:11" ht="10.5" hidden="1" customHeight="1" outlineLevel="2">
      <c r="D17" s="27" t="s">
        <v>92</v>
      </c>
      <c r="J17" s="117" t="str">
        <f>CHOOSE(MATCH(TS_Periodicity,LU_Periodicity,0),Yr_Name,"H","Q","M")</f>
        <v>Year</v>
      </c>
      <c r="K17" s="117"/>
    </row>
    <row r="18" spans="3:11" ht="10.5" hidden="1" customHeight="1" outlineLevel="2">
      <c r="D18" s="27" t="s">
        <v>93</v>
      </c>
      <c r="J18" s="117" t="b">
        <f>OR(AND(DD_TS_Fin_YE_Day&gt;=28,DD_TS_Fin_YE_Mth=2),
DD_TS_Fin_YE_Day&gt;=DAY(EOMONTH(DATE(YEAR(TS_Start_Date),DD_TS_Fin_YE_Mth,1),0)))</f>
        <v>1</v>
      </c>
      <c r="K18" s="117"/>
    </row>
    <row r="19" spans="3:11" ht="10.5" hidden="1" customHeight="1" outlineLevel="2">
      <c r="D19" s="27" t="s">
        <v>94</v>
      </c>
      <c r="J19" s="103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03"/>
    </row>
    <row r="20" spans="3:11" ht="10.5" hidden="1" customHeight="1" outlineLevel="2">
      <c r="D20" s="27" t="s">
        <v>95</v>
      </c>
      <c r="J20" s="103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03"/>
    </row>
    <row r="21" spans="3:11" ht="10.5" hidden="1" customHeight="1" outlineLevel="2">
      <c r="D21" s="27" t="s">
        <v>74</v>
      </c>
      <c r="J21" s="102">
        <f>INDEX(LU_Pers_In_Yr,MATCH(TS_Periodicity,LU_Periodicity,0))</f>
        <v>1</v>
      </c>
      <c r="K21" s="102"/>
    </row>
    <row r="22" spans="3:11" ht="10.5" hidden="1" customHeight="1" outlineLevel="2">
      <c r="D22" s="27" t="s">
        <v>96</v>
      </c>
      <c r="J22" s="102">
        <f>Mths_In_Yr/TS_Pers_In_Yr</f>
        <v>12</v>
      </c>
      <c r="K22" s="102"/>
    </row>
    <row r="23" spans="3:11" ht="10.5" hidden="1" customHeight="1" outlineLevel="2">
      <c r="D23" s="27" t="s">
        <v>97</v>
      </c>
      <c r="J23" s="102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02"/>
    </row>
    <row r="24" spans="3:11" ht="10.5" hidden="1" customHeight="1" outlineLevel="2">
      <c r="D24" s="27" t="s">
        <v>98</v>
      </c>
      <c r="J24" s="103">
        <f>IF(TS_Mth_End,EOMONTH(EDATE(TS_Per_1_FY_Start_Date,(TS_Per_1_Number-1)*TS_Mths_In_Per-1),0)+1,
EDATE(TS_Per_1_FY_Start_Date,(TS_Per_1_Number-1)*TS_Mths_In_Per))</f>
        <v>40179</v>
      </c>
      <c r="K24" s="103"/>
    </row>
    <row r="25" spans="3:11" ht="10.5" hidden="1" customHeight="1" outlineLevel="2">
      <c r="D25" s="27" t="s">
        <v>99</v>
      </c>
      <c r="J25" s="103">
        <f>IF(TS_Mth_End,EOMONTH(EDATE(TS_Per_1_FY_Start_Date,TS_Per_1_Number*TS_Mths_In_Per-1),0),
EDATE(TS_Per_1_FY_Start_Date,TS_Per_1_Number*TS_Mths_In_Per)-1)</f>
        <v>40543</v>
      </c>
      <c r="K25" s="103"/>
    </row>
    <row r="26" spans="3:11" ht="15.75" customHeight="1" collapsed="1">
      <c r="D26" s="27" t="s">
        <v>41</v>
      </c>
      <c r="J26" s="106">
        <v>2</v>
      </c>
      <c r="K26" s="107"/>
    </row>
    <row r="27" spans="3:11" ht="10.5" hidden="1" customHeight="1" outlineLevel="2">
      <c r="D27" s="27" t="s">
        <v>100</v>
      </c>
      <c r="J27" s="105" t="str">
        <f>INDEX(LU_Denom,DD_TS_Denom)</f>
        <v>$Millions</v>
      </c>
      <c r="K27" s="105"/>
    </row>
    <row r="28" spans="3:11" collapsed="1"/>
    <row r="29" spans="3:11" ht="11.25">
      <c r="C29" s="26" t="s">
        <v>101</v>
      </c>
    </row>
    <row r="31" spans="3:11" ht="17.25" customHeight="1">
      <c r="D31" s="27" t="s">
        <v>102</v>
      </c>
      <c r="J31" s="106" t="b">
        <v>1</v>
      </c>
      <c r="K31" s="107"/>
    </row>
    <row r="32" spans="3:11">
      <c r="D32" s="27" t="s">
        <v>103</v>
      </c>
      <c r="J32" s="108">
        <v>3</v>
      </c>
      <c r="K32" s="109"/>
    </row>
    <row r="33" spans="3:11">
      <c r="D33" s="27" t="s">
        <v>104</v>
      </c>
      <c r="J33" s="108">
        <v>0</v>
      </c>
      <c r="K33" s="109"/>
    </row>
    <row r="34" spans="3:11" ht="10.5" hidden="1" customHeight="1" outlineLevel="2">
      <c r="D34" s="27" t="s">
        <v>105</v>
      </c>
      <c r="J34" s="110" t="s">
        <v>126</v>
      </c>
      <c r="K34" s="111"/>
    </row>
    <row r="35" spans="3:11" ht="10.5" hidden="1" customHeight="1" outlineLevel="2">
      <c r="D35" s="27" t="s">
        <v>106</v>
      </c>
      <c r="J35" s="110" t="s">
        <v>127</v>
      </c>
      <c r="K35" s="111"/>
    </row>
    <row r="36" spans="3:11" ht="10.5" hidden="1" customHeight="1" outlineLevel="2">
      <c r="D36" s="27" t="s">
        <v>107</v>
      </c>
      <c r="J36" s="110" t="s">
        <v>128</v>
      </c>
      <c r="K36" s="111"/>
    </row>
    <row r="37" spans="3:11" collapsed="1"/>
    <row r="38" spans="3:11" ht="11.25">
      <c r="C38" s="26" t="s">
        <v>108</v>
      </c>
    </row>
    <row r="40" spans="3:11" ht="15.75" customHeight="1">
      <c r="D40" s="27" t="s">
        <v>51</v>
      </c>
      <c r="J40" s="106">
        <v>1</v>
      </c>
      <c r="K40" s="107"/>
    </row>
    <row r="41" spans="3:11">
      <c r="D41" s="27" t="s">
        <v>109</v>
      </c>
      <c r="J41" s="108">
        <v>3</v>
      </c>
      <c r="K41" s="109"/>
    </row>
    <row r="42" spans="3:11">
      <c r="D42" s="27" t="s">
        <v>110</v>
      </c>
      <c r="J42" s="112">
        <v>41275</v>
      </c>
      <c r="K42" s="113"/>
    </row>
    <row r="43" spans="3:11" hidden="1" outlineLevel="2"/>
    <row r="44" spans="3:11" hidden="1" outlineLevel="2">
      <c r="D44" s="28" t="s">
        <v>111</v>
      </c>
    </row>
    <row r="45" spans="3:11" hidden="1" outlineLevel="2"/>
    <row r="46" spans="3:11" ht="10.5" hidden="1" customHeight="1" outlineLevel="2">
      <c r="E46" s="27" t="s">
        <v>112</v>
      </c>
      <c r="J46" s="103">
        <f>TS_Proj_Start_Date-1</f>
        <v>41274</v>
      </c>
      <c r="K46" s="103"/>
    </row>
    <row r="47" spans="3:11" ht="10.5" hidden="1" customHeight="1" outlineLevel="2">
      <c r="E47" s="27" t="s">
        <v>113</v>
      </c>
      <c r="J47" s="104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04"/>
    </row>
    <row r="48" spans="3:11" ht="10.5" hidden="1" customHeight="1" outlineLevel="2">
      <c r="E48" s="27" t="s">
        <v>114</v>
      </c>
      <c r="J48" s="102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02"/>
    </row>
    <row r="49" spans="3:11" ht="10.5" hidden="1" customHeight="1" outlineLevel="2">
      <c r="E49" s="27" t="s">
        <v>115</v>
      </c>
      <c r="J49" s="105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05"/>
    </row>
    <row r="50" spans="3:11" hidden="1" outlineLevel="2"/>
    <row r="51" spans="3:11" hidden="1" outlineLevel="2">
      <c r="D51" s="28" t="s">
        <v>116</v>
      </c>
    </row>
    <row r="52" spans="3:11" hidden="1" outlineLevel="2"/>
    <row r="53" spans="3:11" ht="10.5" hidden="1" customHeight="1" outlineLevel="2">
      <c r="E53" s="27" t="s">
        <v>117</v>
      </c>
      <c r="J53" s="103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03"/>
    </row>
    <row r="54" spans="3:11" ht="10.5" hidden="1" customHeight="1" outlineLevel="2">
      <c r="E54" s="27" t="s">
        <v>94</v>
      </c>
      <c r="J54" s="103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03"/>
    </row>
    <row r="55" spans="3:11" ht="10.5" hidden="1" customHeight="1" outlineLevel="2">
      <c r="E55" s="27" t="s">
        <v>95</v>
      </c>
      <c r="J55" s="103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03"/>
    </row>
    <row r="56" spans="3:11" ht="10.5" hidden="1" customHeight="1" outlineLevel="2">
      <c r="E56" s="27" t="s">
        <v>97</v>
      </c>
      <c r="J56" s="102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02"/>
    </row>
    <row r="57" spans="3:11" ht="10.5" hidden="1" customHeight="1" outlineLevel="2">
      <c r="E57" s="27" t="s">
        <v>98</v>
      </c>
      <c r="J57" s="103">
        <f>IF(TS_Mth_End,EOMONTH(EDATE(TS_Proj_Per_1_FY_Start_Date,(TS_Proj_Per_1_Number-1)*TS_Mths_In_Per-1),0)+
1,EDATE(TS_Proj_Per_1_FY_Start_Date,(TS_Proj_Per_1_Number-1)*TS_Mths_In_Per))</f>
        <v>41275</v>
      </c>
      <c r="K57" s="103"/>
    </row>
    <row r="58" spans="3:11" ht="10.5" hidden="1" customHeight="1" outlineLevel="2">
      <c r="E58" s="27" t="s">
        <v>99</v>
      </c>
      <c r="J58" s="103">
        <f>IF(TS_Mth_End,EOMONTH(EDATE(TS_Proj_Per_1_FY_Start_Date,TS_Proj_Per_1_Number*TS_Mths_In_Per-1),0),
EDATE(TS_Proj_Per_1_FY_Start_Date,TS_Proj_Per_1_Number*TS_Mths_In_Per)-1)</f>
        <v>41639</v>
      </c>
      <c r="K58" s="103"/>
    </row>
    <row r="59" spans="3:11" collapsed="1"/>
    <row r="60" spans="3:11">
      <c r="C60" s="28" t="s">
        <v>118</v>
      </c>
    </row>
    <row r="61" spans="3:11">
      <c r="C61" s="29" t="s">
        <v>119</v>
      </c>
      <c r="D61" s="27" t="s">
        <v>120</v>
      </c>
    </row>
    <row r="62" spans="3:11">
      <c r="C62" s="29" t="s">
        <v>119</v>
      </c>
      <c r="D62" s="27" t="s">
        <v>121</v>
      </c>
    </row>
    <row r="63" spans="3:11">
      <c r="C63" s="29" t="s">
        <v>119</v>
      </c>
      <c r="D63" s="27" t="s">
        <v>122</v>
      </c>
    </row>
    <row r="64" spans="3:11">
      <c r="C64" s="29" t="s">
        <v>119</v>
      </c>
      <c r="D64" s="30" t="s">
        <v>123</v>
      </c>
    </row>
    <row r="65" spans="3:4">
      <c r="C65" s="29" t="s">
        <v>119</v>
      </c>
      <c r="D65" s="30" t="s">
        <v>124</v>
      </c>
    </row>
  </sheetData>
  <mergeCells count="36"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</mergeCells>
  <conditionalFormatting sqref="J32">
    <cfRule type="expression" dxfId="19" priority="1" stopIfTrue="1">
      <formula>NOT(J$31)</formula>
    </cfRule>
  </conditionalFormatting>
  <conditionalFormatting sqref="J33">
    <cfRule type="expression" dxfId="18" priority="2" stopIfTrue="1">
      <formula>NOT(J$31)</formula>
    </cfRule>
  </conditionalFormatting>
  <conditionalFormatting sqref="J34">
    <cfRule type="expression" dxfId="17" priority="3" stopIfTrue="1">
      <formula>NOT(J$31)</formula>
    </cfRule>
  </conditionalFormatting>
  <conditionalFormatting sqref="J35">
    <cfRule type="expression" dxfId="16" priority="4" stopIfTrue="1">
      <formula>NOT(J$31)</formula>
    </cfRule>
  </conditionalFormatting>
  <conditionalFormatting sqref="J36">
    <cfRule type="expression" dxfId="15" priority="5" stopIfTrue="1">
      <formula>NOT(J$31)</formula>
    </cfRule>
  </conditionalFormatting>
  <conditionalFormatting sqref="J41">
    <cfRule type="expression" dxfId="14" priority="6" stopIfTrue="1">
      <formula>DD_TS_Data_Term_Basis&lt;&gt;1</formula>
    </cfRule>
  </conditionalFormatting>
  <conditionalFormatting sqref="J42">
    <cfRule type="expression" dxfId="13" priority="7" stopIfTrue="1">
      <formula>DD_TS_Data_Term_Basis&lt;&gt;2</formula>
    </cfRule>
    <cfRule type="cellIs" dxfId="12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N27"/>
  <sheetViews>
    <sheetView showGridLines="0" zoomScaleNormal="100" workbookViewId="0">
      <pane xSplit="1" ySplit="13" topLeftCell="B14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4" ht="18">
      <c r="B1" s="14" t="s">
        <v>166</v>
      </c>
    </row>
    <row r="2" spans="1:14" ht="15">
      <c r="B2" s="13" t="str">
        <f>Model_Name</f>
        <v>SMA 5. Assumption Entry Interfaces - Practical Exercise 1</v>
      </c>
    </row>
    <row r="3" spans="1:14">
      <c r="B3" s="114" t="s">
        <v>2</v>
      </c>
      <c r="C3" s="114"/>
      <c r="D3" s="114"/>
      <c r="E3" s="114"/>
      <c r="F3" s="114"/>
    </row>
    <row r="4" spans="1:14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6" spans="1:14">
      <c r="B6" s="45" t="str">
        <f>IF(TS_Pers_In_Yr=1,"",TS_Per_Type_Name&amp;" Ending")</f>
        <v/>
      </c>
      <c r="J6" s="46" t="str">
        <f>IF(TS_Pers_In_Yr=1,"",LEFT(INDEX(LU_Mth_Names,MONTH(J9)),3)&amp;"-"&amp;RIGHT(YEAR(J9),2))&amp;" "</f>
        <v xml:space="preserve"> </v>
      </c>
      <c r="K6" s="46" t="str">
        <f>IF(TS_Pers_In_Yr=1,"",LEFT(INDEX(LU_Mth_Names,MONTH(K9)),3)&amp;"-"&amp;RIGHT(YEAR(K9),2))&amp;" "</f>
        <v xml:space="preserve"> </v>
      </c>
      <c r="L6" s="46" t="str">
        <f>IF(TS_Pers_In_Yr=1,"",LEFT(INDEX(LU_Mth_Names,MONTH(L9)),3)&amp;"-"&amp;RIGHT(YEAR(L9),2))&amp;" "</f>
        <v xml:space="preserve"> </v>
      </c>
      <c r="M6" s="46" t="str">
        <f>IF(TS_Pers_In_Yr=1,"",LEFT(INDEX(LU_Mth_Names,MONTH(M9)),3)&amp;"-"&amp;RIGHT(YEAR(M9),2))&amp;" "</f>
        <v xml:space="preserve"> </v>
      </c>
      <c r="N6" s="46" t="str">
        <f>IF(TS_Pers_In_Yr=1,"",LEFT(INDEX(LU_Mth_Names,MONTH(N9)),3)&amp;"-"&amp;RIGHT(YEAR(N9),2))&amp;" "</f>
        <v xml:space="preserve"> </v>
      </c>
    </row>
    <row r="7" spans="1:14">
      <c r="B7" s="51" t="str">
        <f>IF(TS_Pers_In_Yr=1,Yr_Name&amp;" Ending "&amp;DAY(TS_Per_1_End_Date)&amp;" "&amp;INDEX(LU_Mth_Names,DD_TS_Fin_YE_Mth),TS_Per_Type_Name)</f>
        <v>Year Ending 31 December</v>
      </c>
      <c r="C7" s="52"/>
      <c r="D7" s="52"/>
      <c r="E7" s="52"/>
      <c r="F7" s="52"/>
      <c r="G7" s="52"/>
      <c r="H7" s="52"/>
      <c r="I7" s="52"/>
      <c r="J7" s="5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7" t="s">
        <v>144</v>
      </c>
      <c r="J8" s="47">
        <f>IF(J12=1,TS_Start_Date,I9+1)</f>
        <v>40179</v>
      </c>
      <c r="K8" s="47">
        <f>IF(K12=1,TS_Start_Date,J9+1)</f>
        <v>40544</v>
      </c>
      <c r="L8" s="47">
        <f>IF(L12=1,TS_Start_Date,K9+1)</f>
        <v>40909</v>
      </c>
      <c r="M8" s="47">
        <f>IF(M12=1,TS_Start_Date,L9+1)</f>
        <v>41275</v>
      </c>
      <c r="N8" s="47">
        <f>IF(N12=1,TS_Start_Date,M9+1)</f>
        <v>41640</v>
      </c>
    </row>
    <row r="9" spans="1:14" hidden="1" outlineLevel="2">
      <c r="B9" s="27" t="s">
        <v>145</v>
      </c>
      <c r="J9" s="47">
        <f>IF(J12=1,TS_Per_1_End_Date,
IF(TS_Mth_End,EOMONTH(EDATE(TS_Per_1_FY_Start_Date,(TS_Per_1_Number+J12-1)*TS_Mths_In_Per-1),0),
EDATE(TS_Per_1_FY_Start_Date,(TS_Per_1_Number+J12-1)*TS_Mths_In_Per)-1))</f>
        <v>40543</v>
      </c>
      <c r="K9" s="47">
        <f>IF(K12=1,TS_Per_1_End_Date,
IF(TS_Mth_End,EOMONTH(EDATE(TS_Per_1_FY_Start_Date,(TS_Per_1_Number+K12-1)*TS_Mths_In_Per-1),0),
EDATE(TS_Per_1_FY_Start_Date,(TS_Per_1_Number+K12-1)*TS_Mths_In_Per)-1))</f>
        <v>40908</v>
      </c>
      <c r="L9" s="47">
        <f>IF(L12=1,TS_Per_1_End_Date,
IF(TS_Mth_End,EOMONTH(EDATE(TS_Per_1_FY_Start_Date,(TS_Per_1_Number+L12-1)*TS_Mths_In_Per-1),0),
EDATE(TS_Per_1_FY_Start_Date,(TS_Per_1_Number+L12-1)*TS_Mths_In_Per)-1))</f>
        <v>41274</v>
      </c>
      <c r="M9" s="47">
        <f>IF(M12=1,TS_Per_1_End_Date,
IF(TS_Mth_End,EOMONTH(EDATE(TS_Per_1_FY_Start_Date,(TS_Per_1_Number+M12-1)*TS_Mths_In_Per-1),0),
EDATE(TS_Per_1_FY_Start_Date,(TS_Per_1_Number+M12-1)*TS_Mths_In_Per)-1))</f>
        <v>41639</v>
      </c>
      <c r="N9" s="47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7" t="s">
        <v>146</v>
      </c>
      <c r="J10" s="48">
        <f>YEAR(TS_Per_1_FY_End_Date)+INT((TS_Per_1_Number+J12-2)/TS_Pers_In_Yr)</f>
        <v>2010</v>
      </c>
      <c r="K10" s="48">
        <f>YEAR(TS_Per_1_FY_End_Date)+INT((TS_Per_1_Number+K12-2)/TS_Pers_In_Yr)</f>
        <v>2011</v>
      </c>
      <c r="L10" s="48">
        <f>YEAR(TS_Per_1_FY_End_Date)+INT((TS_Per_1_Number+L12-2)/TS_Pers_In_Yr)</f>
        <v>2012</v>
      </c>
      <c r="M10" s="48">
        <f>YEAR(TS_Per_1_FY_End_Date)+INT((TS_Per_1_Number+M12-2)/TS_Pers_In_Yr)</f>
        <v>2013</v>
      </c>
      <c r="N10" s="48">
        <f>YEAR(TS_Per_1_FY_End_Date)+INT((TS_Per_1_Number+N12-2)/TS_Pers_In_Yr)</f>
        <v>2014</v>
      </c>
    </row>
    <row r="11" spans="1:14" hidden="1" outlineLevel="2">
      <c r="B11" s="27" t="s">
        <v>147</v>
      </c>
      <c r="J11" s="49" t="str">
        <f>IF(TS_Pers_In_Yr=1,Yr_Name,TS_Per_Type_Prefix&amp;IF(MOD(TS_Per_1_Number+J12-1,TS_Pers_In_Yr)=0,TS_Pers_In_Yr,MOD(TS_Per_1_Number+J12-1,TS_Pers_In_Yr)))&amp;" "</f>
        <v xml:space="preserve">Year </v>
      </c>
      <c r="K11" s="49" t="str">
        <f>IF(TS_Pers_In_Yr=1,Yr_Name,TS_Per_Type_Prefix&amp;IF(MOD(TS_Per_1_Number+K12-1,TS_Pers_In_Yr)=0,TS_Pers_In_Yr,MOD(TS_Per_1_Number+K12-1,TS_Pers_In_Yr)))&amp;" "</f>
        <v xml:space="preserve">Year </v>
      </c>
      <c r="L11" s="49" t="str">
        <f>IF(TS_Pers_In_Yr=1,Yr_Name,TS_Per_Type_Prefix&amp;IF(MOD(TS_Per_1_Number+L12-1,TS_Pers_In_Yr)=0,TS_Pers_In_Yr,MOD(TS_Per_1_Number+L12-1,TS_Pers_In_Yr)))&amp;" "</f>
        <v xml:space="preserve">Year </v>
      </c>
      <c r="M11" s="49" t="str">
        <f>IF(TS_Pers_In_Yr=1,Yr_Name,TS_Per_Type_Prefix&amp;IF(MOD(TS_Per_1_Number+M12-1,TS_Pers_In_Yr)=0,TS_Pers_In_Yr,MOD(TS_Per_1_Number+M12-1,TS_Pers_In_Yr)))&amp;" "</f>
        <v xml:space="preserve">Year </v>
      </c>
      <c r="N11" s="49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7" t="s">
        <v>148</v>
      </c>
      <c r="J12" s="50">
        <f>COLUMN(J12)-COLUMN($J12)+1</f>
        <v>1</v>
      </c>
      <c r="K12" s="50">
        <f t="shared" ref="K12:N12" si="0">COLUMN(K12)-COLUMN($J12)+1</f>
        <v>2</v>
      </c>
      <c r="L12" s="50">
        <f t="shared" si="0"/>
        <v>3</v>
      </c>
      <c r="M12" s="50">
        <f t="shared" si="0"/>
        <v>4</v>
      </c>
      <c r="N12" s="50">
        <f t="shared" si="0"/>
        <v>5</v>
      </c>
    </row>
    <row r="13" spans="1:14" hidden="1" outlineLevel="2">
      <c r="B13" s="54" t="s">
        <v>149</v>
      </c>
      <c r="C13" s="52"/>
      <c r="D13" s="52"/>
      <c r="E13" s="52"/>
      <c r="F13" s="52"/>
      <c r="G13" s="52"/>
      <c r="H13" s="52"/>
      <c r="I13" s="52"/>
      <c r="J13" s="55" t="str">
        <f>J10&amp;"-"&amp;J11</f>
        <v xml:space="preserve">2010-Year </v>
      </c>
      <c r="K13" s="55" t="str">
        <f t="shared" ref="K13:N13" si="1">K10&amp;"-"&amp;K11</f>
        <v xml:space="preserve">2011-Year </v>
      </c>
      <c r="L13" s="55" t="str">
        <f t="shared" si="1"/>
        <v xml:space="preserve">2012-Year </v>
      </c>
      <c r="M13" s="55" t="str">
        <f t="shared" si="1"/>
        <v xml:space="preserve">2013-Year </v>
      </c>
      <c r="N13" s="55" t="str">
        <f t="shared" si="1"/>
        <v xml:space="preserve">2014-Year </v>
      </c>
    </row>
    <row r="14" spans="1:14" collapsed="1"/>
    <row r="16" spans="1:14" ht="12.75">
      <c r="B16" s="74" t="str">
        <f>B1</f>
        <v>Revenue - Assumptions</v>
      </c>
    </row>
    <row r="18" spans="3:14" ht="11.25">
      <c r="C18" s="75" t="str">
        <f>"Revenue ("&amp;INDEX(LU_Denom,DD_TS_Denom)&amp;")"</f>
        <v>Revenue ($Millions)</v>
      </c>
    </row>
    <row r="20" spans="3:14">
      <c r="D20" s="76" t="s">
        <v>164</v>
      </c>
      <c r="I20" s="78" t="s">
        <v>132</v>
      </c>
    </row>
    <row r="21" spans="3:14">
      <c r="D21" s="77"/>
      <c r="E21" s="77"/>
      <c r="F21" s="77"/>
      <c r="G21" s="77"/>
      <c r="I21" s="77"/>
      <c r="J21" s="77"/>
      <c r="K21" s="77"/>
      <c r="L21" s="77"/>
      <c r="M21" s="77"/>
      <c r="N21" s="77"/>
    </row>
    <row r="22" spans="3:14">
      <c r="D22" s="77"/>
      <c r="E22" s="77"/>
      <c r="F22" s="77"/>
      <c r="G22" s="77"/>
      <c r="I22" s="77"/>
      <c r="J22" s="77"/>
      <c r="K22" s="77"/>
      <c r="L22" s="77"/>
      <c r="M22" s="77"/>
      <c r="N22" s="77"/>
    </row>
    <row r="23" spans="3:14">
      <c r="D23" s="77"/>
      <c r="E23" s="77"/>
      <c r="F23" s="77"/>
      <c r="G23" s="77"/>
      <c r="I23" s="77"/>
      <c r="J23" s="77"/>
      <c r="K23" s="77"/>
      <c r="L23" s="77"/>
      <c r="M23" s="77"/>
      <c r="N23" s="77"/>
    </row>
    <row r="24" spans="3:14">
      <c r="D24" s="77"/>
      <c r="E24" s="77"/>
      <c r="F24" s="77"/>
      <c r="G24" s="77"/>
      <c r="I24" s="77"/>
      <c r="J24" s="77"/>
      <c r="K24" s="77"/>
      <c r="L24" s="77"/>
      <c r="M24" s="77"/>
      <c r="N24" s="77"/>
    </row>
    <row r="25" spans="3:14">
      <c r="D25" s="77"/>
      <c r="E25" s="77"/>
      <c r="F25" s="77"/>
      <c r="G25" s="77"/>
      <c r="I25" s="77"/>
      <c r="J25" s="77"/>
      <c r="K25" s="77"/>
      <c r="L25" s="77"/>
      <c r="M25" s="77"/>
      <c r="N25" s="77"/>
    </row>
    <row r="27" spans="3:14">
      <c r="D27" s="16" t="str">
        <f>"Go to "&amp;HL_Rev_OP</f>
        <v>Go to Revenue - Outputs</v>
      </c>
      <c r="E27" s="15"/>
      <c r="F27" s="15"/>
      <c r="G27" s="15"/>
      <c r="H27" s="15"/>
    </row>
  </sheetData>
  <mergeCells count="1">
    <mergeCell ref="B3:F3"/>
  </mergeCells>
  <hyperlinks>
    <hyperlink ref="D27:H27" location="HL_Rev_OP" tooltip="Go to Revenue - Outputs" display="HL_Rev_OP"/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1" t="s">
        <v>153</v>
      </c>
    </row>
    <row r="11" spans="3:7" ht="15">
      <c r="C11" s="6" t="str">
        <f>Model_Name</f>
        <v>SMA 5. Assumption Entry Interfaces - Practical Exercise 1</v>
      </c>
    </row>
    <row r="12" spans="3:7">
      <c r="C12" s="94" t="s">
        <v>2</v>
      </c>
      <c r="D12" s="94"/>
      <c r="E12" s="94"/>
      <c r="F12" s="94"/>
      <c r="G12" s="94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N30"/>
  <sheetViews>
    <sheetView showGridLines="0" zoomScaleNormal="100" workbookViewId="0">
      <pane xSplit="1" ySplit="13" topLeftCell="B14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165</v>
      </c>
    </row>
    <row r="2" spans="1:14" ht="15">
      <c r="B2" s="6" t="str">
        <f>Model_Name</f>
        <v>SMA 5. Assumption Entry Interfaces - Practical Exercise 1</v>
      </c>
    </row>
    <row r="3" spans="1:14">
      <c r="B3" s="94" t="s">
        <v>2</v>
      </c>
      <c r="C3" s="94"/>
      <c r="D3" s="94"/>
      <c r="E3" s="94"/>
      <c r="F3" s="94"/>
    </row>
    <row r="4" spans="1:14" ht="12.75">
      <c r="A4" s="7" t="s">
        <v>5</v>
      </c>
      <c r="B4" s="9" t="s">
        <v>11</v>
      </c>
      <c r="C4" s="10" t="s">
        <v>12</v>
      </c>
      <c r="D4" s="73" t="s">
        <v>159</v>
      </c>
      <c r="E4" s="73" t="s">
        <v>160</v>
      </c>
      <c r="F4" s="71" t="s">
        <v>161</v>
      </c>
    </row>
    <row r="6" spans="1:14">
      <c r="B6" s="56" t="str">
        <f>IF(TS_Pers_In_Yr=1,"",TS_Per_Type_Name&amp;" Ending")</f>
        <v/>
      </c>
      <c r="J6" s="57" t="str">
        <f>IF(TS_Pers_In_Yr=1,"",LEFT(INDEX(LU_Mth_Names,MONTH(J9)),3)&amp;"-"&amp;RIGHT(YEAR(J9),2))&amp;" "</f>
        <v xml:space="preserve"> </v>
      </c>
      <c r="K6" s="57" t="str">
        <f>IF(TS_Pers_In_Yr=1,"",LEFT(INDEX(LU_Mth_Names,MONTH(K9)),3)&amp;"-"&amp;RIGHT(YEAR(K9),2))&amp;" "</f>
        <v xml:space="preserve"> </v>
      </c>
      <c r="L6" s="57" t="str">
        <f>IF(TS_Pers_In_Yr=1,"",LEFT(INDEX(LU_Mth_Names,MONTH(L9)),3)&amp;"-"&amp;RIGHT(YEAR(L9),2))&amp;" "</f>
        <v xml:space="preserve"> </v>
      </c>
      <c r="M6" s="57" t="str">
        <f>IF(TS_Pers_In_Yr=1,"",LEFT(INDEX(LU_Mth_Names,MONTH(M9)),3)&amp;"-"&amp;RIGHT(YEAR(M9),2))&amp;" "</f>
        <v xml:space="preserve"> </v>
      </c>
      <c r="N6" s="57" t="str">
        <f>IF(TS_Pers_In_Yr=1,"",LEFT(INDEX(LU_Mth_Names,MONTH(N9)),3)&amp;"-"&amp;RIGHT(YEAR(N9),2))&amp;" "</f>
        <v xml:space="preserve"> </v>
      </c>
    </row>
    <row r="7" spans="1:14">
      <c r="B7" s="62" t="str">
        <f>IF(TS_Pers_In_Yr=1,Yr_Name&amp;" Ending "&amp;DAY(TS_Per_1_End_Date)&amp;" "&amp;INDEX(LU_Mth_Names,DD_TS_Fin_YE_Mth),TS_Per_Type_Name)</f>
        <v>Year Ending 31 December</v>
      </c>
      <c r="C7" s="35"/>
      <c r="D7" s="35"/>
      <c r="E7" s="35"/>
      <c r="F7" s="35"/>
      <c r="G7" s="35"/>
      <c r="H7" s="35"/>
      <c r="I7" s="35"/>
      <c r="J7" s="6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58">
        <f>IF(J12=1,TS_Start_Date,I9+1)</f>
        <v>40179</v>
      </c>
      <c r="K8" s="58">
        <f>IF(K12=1,TS_Start_Date,J9+1)</f>
        <v>40544</v>
      </c>
      <c r="L8" s="58">
        <f>IF(L12=1,TS_Start_Date,K9+1)</f>
        <v>40909</v>
      </c>
      <c r="M8" s="58">
        <f>IF(M12=1,TS_Start_Date,L9+1)</f>
        <v>41275</v>
      </c>
      <c r="N8" s="58">
        <f>IF(N12=1,TS_Start_Date,M9+1)</f>
        <v>41640</v>
      </c>
    </row>
    <row r="9" spans="1:14" hidden="1" outlineLevel="2">
      <c r="B9" s="3" t="s">
        <v>145</v>
      </c>
      <c r="J9" s="58">
        <f>IF(J12=1,TS_Per_1_End_Date,
IF(TS_Mth_End,EOMONTH(EDATE(TS_Per_1_FY_Start_Date,(TS_Per_1_Number+J12-1)*TS_Mths_In_Per-1),0),
EDATE(TS_Per_1_FY_Start_Date,(TS_Per_1_Number+J12-1)*TS_Mths_In_Per)-1))</f>
        <v>40543</v>
      </c>
      <c r="K9" s="58">
        <f>IF(K12=1,TS_Per_1_End_Date,
IF(TS_Mth_End,EOMONTH(EDATE(TS_Per_1_FY_Start_Date,(TS_Per_1_Number+K12-1)*TS_Mths_In_Per-1),0),
EDATE(TS_Per_1_FY_Start_Date,(TS_Per_1_Number+K12-1)*TS_Mths_In_Per)-1))</f>
        <v>40908</v>
      </c>
      <c r="L9" s="58">
        <f>IF(L12=1,TS_Per_1_End_Date,
IF(TS_Mth_End,EOMONTH(EDATE(TS_Per_1_FY_Start_Date,(TS_Per_1_Number+L12-1)*TS_Mths_In_Per-1),0),
EDATE(TS_Per_1_FY_Start_Date,(TS_Per_1_Number+L12-1)*TS_Mths_In_Per)-1))</f>
        <v>41274</v>
      </c>
      <c r="M9" s="58">
        <f>IF(M12=1,TS_Per_1_End_Date,
IF(TS_Mth_End,EOMONTH(EDATE(TS_Per_1_FY_Start_Date,(TS_Per_1_Number+M12-1)*TS_Mths_In_Per-1),0),
EDATE(TS_Per_1_FY_Start_Date,(TS_Per_1_Number+M12-1)*TS_Mths_In_Per)-1))</f>
        <v>41639</v>
      </c>
      <c r="N9" s="58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59">
        <f>YEAR(TS_Per_1_FY_End_Date)+INT((TS_Per_1_Number+J12-2)/TS_Pers_In_Yr)</f>
        <v>2010</v>
      </c>
      <c r="K10" s="59">
        <f>YEAR(TS_Per_1_FY_End_Date)+INT((TS_Per_1_Number+K12-2)/TS_Pers_In_Yr)</f>
        <v>2011</v>
      </c>
      <c r="L10" s="59">
        <f>YEAR(TS_Per_1_FY_End_Date)+INT((TS_Per_1_Number+L12-2)/TS_Pers_In_Yr)</f>
        <v>2012</v>
      </c>
      <c r="M10" s="59">
        <f>YEAR(TS_Per_1_FY_End_Date)+INT((TS_Per_1_Number+M12-2)/TS_Pers_In_Yr)</f>
        <v>2013</v>
      </c>
      <c r="N10" s="59">
        <f>YEAR(TS_Per_1_FY_End_Date)+INT((TS_Per_1_Number+N12-2)/TS_Pers_In_Yr)</f>
        <v>2014</v>
      </c>
    </row>
    <row r="11" spans="1:14" hidden="1" outlineLevel="2">
      <c r="B11" s="3" t="s">
        <v>147</v>
      </c>
      <c r="J11" s="60" t="str">
        <f>IF(TS_Pers_In_Yr=1,Yr_Name,TS_Per_Type_Prefix&amp;IF(MOD(TS_Per_1_Number+J12-1,TS_Pers_In_Yr)=0,TS_Pers_In_Yr,MOD(TS_Per_1_Number+J12-1,TS_Pers_In_Yr)))&amp;" "</f>
        <v xml:space="preserve">Year </v>
      </c>
      <c r="K11" s="60" t="str">
        <f>IF(TS_Pers_In_Yr=1,Yr_Name,TS_Per_Type_Prefix&amp;IF(MOD(TS_Per_1_Number+K12-1,TS_Pers_In_Yr)=0,TS_Pers_In_Yr,MOD(TS_Per_1_Number+K12-1,TS_Pers_In_Yr)))&amp;" "</f>
        <v xml:space="preserve">Year </v>
      </c>
      <c r="L11" s="60" t="str">
        <f>IF(TS_Pers_In_Yr=1,Yr_Name,TS_Per_Type_Prefix&amp;IF(MOD(TS_Per_1_Number+L12-1,TS_Pers_In_Yr)=0,TS_Pers_In_Yr,MOD(TS_Per_1_Number+L12-1,TS_Pers_In_Yr)))&amp;" "</f>
        <v xml:space="preserve">Year </v>
      </c>
      <c r="M11" s="60" t="str">
        <f>IF(TS_Pers_In_Yr=1,Yr_Name,TS_Per_Type_Prefix&amp;IF(MOD(TS_Per_1_Number+M12-1,TS_Pers_In_Yr)=0,TS_Pers_In_Yr,MOD(TS_Per_1_Number+M12-1,TS_Pers_In_Yr)))&amp;" "</f>
        <v xml:space="preserve">Year </v>
      </c>
      <c r="N11" s="60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61">
        <f>COLUMN(J12)-COLUMN($J12)+1</f>
        <v>1</v>
      </c>
      <c r="K12" s="61">
        <f t="shared" ref="K12:N12" si="0">COLUMN(K12)-COLUMN($J12)+1</f>
        <v>2</v>
      </c>
      <c r="L12" s="61">
        <f t="shared" si="0"/>
        <v>3</v>
      </c>
      <c r="M12" s="61">
        <f t="shared" si="0"/>
        <v>4</v>
      </c>
      <c r="N12" s="61">
        <f t="shared" si="0"/>
        <v>5</v>
      </c>
    </row>
    <row r="13" spans="1:14" hidden="1" outlineLevel="2">
      <c r="B13" s="64" t="s">
        <v>149</v>
      </c>
      <c r="C13" s="35"/>
      <c r="D13" s="35"/>
      <c r="E13" s="35"/>
      <c r="F13" s="35"/>
      <c r="G13" s="35"/>
      <c r="H13" s="35"/>
      <c r="I13" s="35"/>
      <c r="J13" s="65" t="str">
        <f>J10&amp;"-"&amp;J11</f>
        <v xml:space="preserve">2010-Year </v>
      </c>
      <c r="K13" s="65" t="str">
        <f t="shared" ref="K13:N13" si="1">K10&amp;"-"&amp;K11</f>
        <v xml:space="preserve">2011-Year </v>
      </c>
      <c r="L13" s="65" t="str">
        <f t="shared" si="1"/>
        <v xml:space="preserve">2012-Year </v>
      </c>
      <c r="M13" s="65" t="str">
        <f t="shared" si="1"/>
        <v xml:space="preserve">2013-Year </v>
      </c>
      <c r="N13" s="65" t="str">
        <f t="shared" si="1"/>
        <v xml:space="preserve">2014-Year </v>
      </c>
    </row>
    <row r="14" spans="1:14" collapsed="1"/>
    <row r="16" spans="1:14" ht="12.75">
      <c r="B16" s="79" t="str">
        <f>B1</f>
        <v>Revenue - Outputs</v>
      </c>
    </row>
    <row r="18" spans="3:14" ht="11.25">
      <c r="C18" s="80" t="str">
        <f>Revenue_TA!C18</f>
        <v>Revenue ($Millions)</v>
      </c>
    </row>
    <row r="20" spans="3:14">
      <c r="D20" s="81" t="str">
        <f>Revenue_TA!D20</f>
        <v>Category</v>
      </c>
      <c r="I20" s="82" t="str">
        <f>Revenue_TA!I20</f>
        <v>Include?</v>
      </c>
    </row>
    <row r="21" spans="3:14">
      <c r="D21" s="77"/>
      <c r="I21" s="77"/>
      <c r="J21" s="77"/>
      <c r="K21" s="77"/>
      <c r="L21" s="77"/>
      <c r="M21" s="77"/>
      <c r="N21" s="77"/>
    </row>
    <row r="22" spans="3:14">
      <c r="D22" s="77"/>
      <c r="I22" s="77"/>
      <c r="J22" s="77"/>
      <c r="K22" s="77"/>
      <c r="L22" s="77"/>
      <c r="M22" s="77"/>
      <c r="N22" s="77"/>
    </row>
    <row r="23" spans="3:14">
      <c r="D23" s="77"/>
      <c r="I23" s="77"/>
      <c r="J23" s="77"/>
      <c r="K23" s="77"/>
      <c r="L23" s="77"/>
      <c r="M23" s="77"/>
      <c r="N23" s="77"/>
    </row>
    <row r="24" spans="3:14">
      <c r="D24" s="77"/>
      <c r="I24" s="77"/>
      <c r="J24" s="77"/>
      <c r="K24" s="77"/>
      <c r="L24" s="77"/>
      <c r="M24" s="77"/>
      <c r="N24" s="77"/>
    </row>
    <row r="25" spans="3:14">
      <c r="D25" s="77"/>
      <c r="I25" s="77"/>
      <c r="J25" s="85"/>
      <c r="K25" s="77"/>
      <c r="L25" s="77"/>
      <c r="M25" s="77"/>
      <c r="N25" s="77"/>
    </row>
    <row r="26" spans="3:14">
      <c r="D26" s="83" t="s">
        <v>167</v>
      </c>
      <c r="J26" s="84">
        <f>SUM(J21:J25)</f>
        <v>0</v>
      </c>
      <c r="K26" s="84">
        <f t="shared" ref="K26:N26" si="2">SUM(K21:K25)</f>
        <v>0</v>
      </c>
      <c r="L26" s="84">
        <f t="shared" si="2"/>
        <v>0</v>
      </c>
      <c r="M26" s="84">
        <f t="shared" si="2"/>
        <v>0</v>
      </c>
      <c r="N26" s="84">
        <f t="shared" si="2"/>
        <v>0</v>
      </c>
    </row>
    <row r="28" spans="3:14">
      <c r="D28" s="87" t="s">
        <v>168</v>
      </c>
      <c r="I28" s="88">
        <f>IF(ISERROR(SUM(J28:N28)),1,MIN(SUM(J28:N28),1))</f>
        <v>0</v>
      </c>
      <c r="J28" s="86">
        <f>IF(ISERROR(J26),1,0)</f>
        <v>0</v>
      </c>
      <c r="K28" s="86">
        <f t="shared" ref="K28:N28" si="3">IF(ISERROR(K26),1,0)</f>
        <v>0</v>
      </c>
      <c r="L28" s="86">
        <f t="shared" si="3"/>
        <v>0</v>
      </c>
      <c r="M28" s="86">
        <f t="shared" si="3"/>
        <v>0</v>
      </c>
      <c r="N28" s="86">
        <f t="shared" si="3"/>
        <v>0</v>
      </c>
    </row>
    <row r="30" spans="3:14">
      <c r="D30" s="5" t="str">
        <f>"Go to "&amp;HL_Rev_Ass</f>
        <v>Go to Revenue - Assumptions</v>
      </c>
      <c r="E30" s="4"/>
      <c r="F30" s="4"/>
      <c r="G30" s="4"/>
      <c r="H30" s="4"/>
    </row>
  </sheetData>
  <mergeCells count="1">
    <mergeCell ref="B3:F3"/>
  </mergeCells>
  <conditionalFormatting sqref="I28">
    <cfRule type="cellIs" dxfId="11" priority="1" stopIfTrue="1" operator="notEqual">
      <formula>0</formula>
    </cfRule>
  </conditionalFormatting>
  <conditionalFormatting sqref="J28:N28">
    <cfRule type="cellIs" dxfId="10" priority="2" stopIfTrue="1" operator="notEqual">
      <formula>0</formula>
    </cfRule>
  </conditionalFormatting>
  <conditionalFormatting sqref="D28">
    <cfRule type="expression" dxfId="9" priority="3" stopIfTrue="1">
      <formula>I28&lt;&gt;0</formula>
    </cfRule>
  </conditionalFormatting>
  <hyperlinks>
    <hyperlink ref="D30:H30" location="HL_Rev_Ass" tooltip="Go to Revenue - Assumptions" display="HL_Rev_Ass"/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</v>
      </c>
    </row>
    <row r="10" spans="3:7" ht="16.5">
      <c r="C10" s="11" t="s">
        <v>154</v>
      </c>
    </row>
    <row r="11" spans="3:7" ht="15">
      <c r="C11" s="6" t="str">
        <f>Model_Name</f>
        <v>SMA 5. Assumption Entry Interfaces - Practical Exercise 1</v>
      </c>
    </row>
    <row r="12" spans="3:7">
      <c r="C12" s="94" t="s">
        <v>2</v>
      </c>
      <c r="D12" s="94"/>
      <c r="E12" s="94"/>
      <c r="F12" s="94"/>
      <c r="G12" s="94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11" t="s">
        <v>155</v>
      </c>
    </row>
    <row r="11" spans="3:7" ht="15">
      <c r="C11" s="6" t="str">
        <f>Model_Name</f>
        <v>SMA 5. Assumption Entry Interfaces - Practical Exercise 1</v>
      </c>
    </row>
    <row r="12" spans="3:7">
      <c r="C12" s="94" t="s">
        <v>2</v>
      </c>
      <c r="D12" s="94"/>
      <c r="E12" s="94"/>
      <c r="F12" s="94"/>
      <c r="G12" s="94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112</vt:i4>
      </vt:variant>
    </vt:vector>
  </HeadingPairs>
  <TitlesOfParts>
    <vt:vector size="124" baseType="lpstr">
      <vt:lpstr>Cover</vt:lpstr>
      <vt:lpstr>Contents</vt:lpstr>
      <vt:lpstr>Assumptions_SC</vt:lpstr>
      <vt:lpstr>TS_BA</vt:lpstr>
      <vt:lpstr>Revenue_TA</vt:lpstr>
      <vt:lpstr>Outputs_SC</vt:lpstr>
      <vt:lpstr>Revenue_TO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HL_Rev_Ass</vt:lpstr>
      <vt:lpstr>HL_Rev_OP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Revenue_TA!Print_Area</vt:lpstr>
      <vt:lpstr>Revenue_TO!Print_Area</vt:lpstr>
      <vt:lpstr>TS_BA!Print_Area</vt:lpstr>
      <vt:lpstr>TS_LU!Print_Area</vt:lpstr>
      <vt:lpstr>Checks_BO!Print_Titles</vt:lpstr>
      <vt:lpstr>Contents!Print_Titles</vt:lpstr>
      <vt:lpstr>Revenue_TA!Print_Titles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2010-07-21T10:15:15Z</dcterms:created>
  <dcterms:modified xsi:type="dcterms:W3CDTF">2010-11-30T01:15:42Z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