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600" yWindow="615" windowWidth="24240" windowHeight="12720"/>
  </bookViews>
  <sheets>
    <sheet name="Cover" sheetId="4" r:id="rId1"/>
    <sheet name="Contents" sheetId="5" r:id="rId2"/>
    <sheet name="Assumptions_SC" sheetId="6" r:id="rId3"/>
    <sheet name="TS_BA" sheetId="7" r:id="rId4"/>
    <sheet name="Revenue_TA" sheetId="8" r:id="rId5"/>
    <sheet name="COGS_TA" sheetId="17" r:id="rId6"/>
    <sheet name="Outputs_SC" sheetId="9" r:id="rId7"/>
    <sheet name="Revenue_TO" sheetId="10" r:id="rId8"/>
    <sheet name="COGS_TO" sheetId="18" r:id="rId9"/>
    <sheet name="Appendices_SC" sheetId="11" r:id="rId10"/>
    <sheet name="Lookup_Tables_SSC" sheetId="12" r:id="rId11"/>
    <sheet name="TS_LU" sheetId="13" r:id="rId12"/>
    <sheet name="Checks_SSC" sheetId="14" r:id="rId13"/>
    <sheet name="Checks_BO" sheetId="15" r:id="rId14"/>
  </sheets>
  <definedNames>
    <definedName name="Alt_Chks_Msg">Checks_BO!$I$49</definedName>
    <definedName name="Alt_Chks_Ttl_Areas">Checks_BO!$M$55</definedName>
    <definedName name="Annual">TS_LU!$D$77</definedName>
    <definedName name="BA_Alt_Chks" hidden="1">Checks_BO!$40:$55</definedName>
    <definedName name="BA_Err_Chks" hidden="1">Checks_BO!$5:$23</definedName>
    <definedName name="BA_LU" hidden="1">TS_LU!$5:$105</definedName>
    <definedName name="BA_Sens_Chks" hidden="1">Checks_BO!$24:$39</definedName>
    <definedName name="BA_TS_Ass" hidden="1">TS_BA!$5:$65</definedName>
    <definedName name="Billion">TS_LU!$D$105</definedName>
    <definedName name="Billions">TS_LU!$D$63</definedName>
    <definedName name="CA_Alt_Chks">Checks_BO!$K$54</definedName>
    <definedName name="CA_Alt_Chks_Area_Names">Checks_BO!$D$54</definedName>
    <definedName name="CA_Alt_Chks_Flags">Checks_BO!$M$54</definedName>
    <definedName name="CA_Alt_Chks_Inc">Checks_BO!$L$54</definedName>
    <definedName name="CA_Err_Chks">Checks_BO!$K$20:$K$21</definedName>
    <definedName name="CA_Err_Chks_Area_Names">Checks_BO!$D$20:$D$21</definedName>
    <definedName name="CA_Err_Chks_Flags">Checks_BO!$M$20:$M$21</definedName>
    <definedName name="CA_Err_Chks_Inc">Checks_BO!$L$20:$L$21</definedName>
    <definedName name="CA_Sens_Chks">Checks_BO!$K$38</definedName>
    <definedName name="CA_Sens_Chks_Area_Names">Checks_BO!$D$38</definedName>
    <definedName name="CA_Sens_Chks_Flags">Checks_BO!$M$38</definedName>
    <definedName name="CA_Sens_Chks_Inc">Checks_BO!$L$38</definedName>
    <definedName name="CB_Alt_Chks_Show_Msg">Checks_BO!$C$44</definedName>
    <definedName name="CB_Err_Chks_Show_Msg">Checks_BO!$C$9</definedName>
    <definedName name="CB_Revenue_Category_1_Include">Revenue_TA!$I$21</definedName>
    <definedName name="CB_Revenue_Category_2_Include">Revenue_TA!$I$22</definedName>
    <definedName name="CB_Revenue_Category_3_Include">Revenue_TA!$I$23</definedName>
    <definedName name="CB_Revenue_Category_4_Include">Revenue_TA!$I$24</definedName>
    <definedName name="CB_Revenue_Category_5_Include">Revenue_TA!$I$25</definedName>
    <definedName name="CB_Sens_Chks_Show_Msg">Checks_BO!$C$28</definedName>
    <definedName name="CB_TS_Show_Hist_Fcast_Pers">TS_BA!$J$31</definedName>
    <definedName name="COGS_Category_1_Name">COGS_TA!$D$21</definedName>
    <definedName name="COGS_Category_2_Name">COGS_TA!$D$22</definedName>
    <definedName name="COGS_Category_3_Name">COGS_TA!$D$23</definedName>
    <definedName name="COGS_Category_4_Name">COGS_TA!$D$24</definedName>
    <definedName name="COGS_Category_5_Name">COGS_TA!$D$25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_1_Hdg" hidden="1">Revenue_TO!$B$1</definedName>
    <definedName name="Err_Chk_2_Hdg" hidden="1">COGS_TO!$B$1</definedName>
    <definedName name="Err_Chks_Msg">Checks_BO!$I$14</definedName>
    <definedName name="Err_Chks_Ttl_Areas">Checks_BO!$M$23</definedName>
    <definedName name="Half_Yr_Name">TS_LU!$D$86</definedName>
    <definedName name="Halves_In_Yr">TS_LU!$D$94</definedName>
    <definedName name="HL_Alt_Chk">Checks_BO!$B$42</definedName>
    <definedName name="HL_COGS_Ass">COGS_TA!$B$16</definedName>
    <definedName name="HL_COGS_OP">COGS_TO!$B$16</definedName>
    <definedName name="HL_Err_Chk">Checks_BO!$B$7</definedName>
    <definedName name="HL_Err_Chk_1" hidden="1">Revenue_TO!$I$28</definedName>
    <definedName name="HL_Err_Chk_2" hidden="1">COGS_TO!$I$28</definedName>
    <definedName name="HL_Home">Contents!$B$1</definedName>
    <definedName name="HL_Rev_Ass">Revenue_TA!$B$16</definedName>
    <definedName name="HL_Rev_OP">Revenue_TO!$B$16</definedName>
    <definedName name="HL_Sens_Chk">Checks_BO!$B$26</definedName>
    <definedName name="HL_Sheet_Main" hidden="1">Cover!$A$1</definedName>
    <definedName name="HL_Sheet_Main_10" hidden="1">TS_LU!$A$1</definedName>
    <definedName name="HL_Sheet_Main_11" hidden="1">Checks_SSC!$A$1</definedName>
    <definedName name="HL_Sheet_Main_12" hidden="1">Checks_BO!$A$1</definedName>
    <definedName name="HL_Sheet_Main_13" hidden="1">COGS_TA!$A$1</definedName>
    <definedName name="HL_Sheet_Main_14" hidden="1">COGS_TO!$A$1</definedName>
    <definedName name="HL_Sheet_Main_2" hidden="1">Contents!$A$1</definedName>
    <definedName name="HL_Sheet_Main_3" hidden="1">Assumptions_SC!$A$1</definedName>
    <definedName name="HL_Sheet_Main_4" hidden="1">TS_BA!$A$1</definedName>
    <definedName name="HL_Sheet_Main_5" hidden="1">Revenue_TA!$A$1</definedName>
    <definedName name="HL_Sheet_Main_6" hidden="1">Outputs_SC!$A$1</definedName>
    <definedName name="HL_Sheet_Main_7" hidden="1">Revenue_TO!$A$1</definedName>
    <definedName name="HL_Sheet_Main_8" hidden="1">Appendices_SC!$A$1</definedName>
    <definedName name="HL_Sheet_Main_9" hidden="1">Lookup_Tables_SSC!$A$1</definedName>
    <definedName name="HL_TOC_1" hidden="1">TS_LU!$B$7</definedName>
    <definedName name="HL_TOC_2" hidden="1">TS_BA!$B$7</definedName>
    <definedName name="HL_TOC_3" hidden="1">Checks_BO!$B$7</definedName>
    <definedName name="HL_TOC_4" hidden="1">Checks_BO!$B$26</definedName>
    <definedName name="HL_TOC_5" hidden="1">Checks_BO!$B$42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9">Appendices_SC!$B$1:$N$30</definedName>
    <definedName name="_xlnm.Print_Area" localSheetId="2">Assumptions_SC!$B$1:$N$30</definedName>
    <definedName name="_xlnm.Print_Area" localSheetId="13">Checks_BO!$B$1:$M$55</definedName>
    <definedName name="_xlnm.Print_Area" localSheetId="12">Checks_SSC!$B$1:$N$30</definedName>
    <definedName name="_xlnm.Print_Area" localSheetId="5">COGS_TA!$B$1:$O$28</definedName>
    <definedName name="_xlnm.Print_Area" localSheetId="8">COGS_TO!$B$1:$O$31</definedName>
    <definedName name="_xlnm.Print_Area" localSheetId="1">Contents!$B$1:$Q$22</definedName>
    <definedName name="_xlnm.Print_Area" localSheetId="0">Cover!$B$1:$N$30</definedName>
    <definedName name="_xlnm.Print_Area" localSheetId="10">Lookup_Tables_SSC!$B$1:$N$30</definedName>
    <definedName name="_xlnm.Print_Area" localSheetId="6">Outputs_SC!$B$1:$N$30</definedName>
    <definedName name="_xlnm.Print_Area" localSheetId="4">Revenue_TA!$B$1:$O$28</definedName>
    <definedName name="_xlnm.Print_Area" localSheetId="7">Revenue_TO!$B$1:$O$31</definedName>
    <definedName name="_xlnm.Print_Area" localSheetId="3">TS_BA!$B$1:$N$66</definedName>
    <definedName name="_xlnm.Print_Area" localSheetId="11">TS_LU!$B$1:$G$105</definedName>
    <definedName name="_xlnm.Print_Titles" localSheetId="13">Checks_BO!$1:$6</definedName>
    <definedName name="_xlnm.Print_Titles" localSheetId="5">COGS_TA!$1:$15</definedName>
    <definedName name="_xlnm.Print_Titles" localSheetId="8">COGS_TO!$1:$15</definedName>
    <definedName name="_xlnm.Print_Titles" localSheetId="1">Contents!$1:$7</definedName>
    <definedName name="_xlnm.Print_Titles" localSheetId="4">Revenue_TA!$1:$15</definedName>
    <definedName name="_xlnm.Print_Titles" localSheetId="7">Revenue_TO!$1:$15</definedName>
    <definedName name="_xlnm.Print_Titles" localSheetId="3">TS_BA!$1:$6</definedName>
    <definedName name="_xlnm.Print_Titles" localSheetId="11">TS_LU!$1:$6</definedName>
    <definedName name="Qtr_Name">TS_LU!$D$87</definedName>
    <definedName name="Qtrly">TS_LU!$D$79</definedName>
    <definedName name="Qtrs_In_Yr">TS_LU!$D$95</definedName>
    <definedName name="RA_TS_Ass_Actual_Per_Title" hidden="1">TS_BA!$34:$34</definedName>
    <definedName name="RA_TS_Ass_Actual_Pers" hidden="1">TS_BA!$32:$32</definedName>
    <definedName name="RA_TS_Ass_Budget_Per_Title" hidden="1">TS_BA!$35:$35</definedName>
    <definedName name="RA_TS_Ass_Budget_Pers" hidden="1">TS_BA!$33:$33</definedName>
    <definedName name="RA_TS_Ass_Core_Fin_YE" hidden="1">TS_BA!$13:$13</definedName>
    <definedName name="RA_TS_Ass_Core_Main_Ass_Hdg" hidden="1">TS_BA!$9:$9</definedName>
    <definedName name="RA_TS_Ass_Core_Main_Ass_Hdg_Spacer" hidden="1">TS_BA!$8:$8</definedName>
    <definedName name="RA_TS_Ass_Core_Main_Ass_Spacer" hidden="1">TS_BA!$10:$10</definedName>
    <definedName name="RA_TS_Ass_Core_Main_Hdg" hidden="1">TS_BA!$7:$7</definedName>
    <definedName name="RA_TS_Ass_Core_Main_Hdg_Spacer1" hidden="1">TS_BA!$5:$5</definedName>
    <definedName name="RA_TS_Ass_Core_Main_Hdg_Spacer2" hidden="1">TS_BA!$6:$6</definedName>
    <definedName name="RA_TS_Ass_Data_Ass_Spacer" hidden="1">TS_BA!$45:$45</definedName>
    <definedName name="RA_TS_Ass_Data_End_Date" hidden="1">TS_BA!$46:$46</definedName>
    <definedName name="RA_TS_Ass_Data_Final_Stub" hidden="1">TS_BA!$49:$49</definedName>
    <definedName name="RA_TS_Ass_Data_Full_Pers" hidden="1">TS_BA!$48:$48</definedName>
    <definedName name="RA_TS_Ass_Data_Hdg" hidden="1">TS_BA!$44:$44</definedName>
    <definedName name="RA_TS_Ass_Data_Hdg_Spacer" hidden="1">TS_BA!$43:$43</definedName>
    <definedName name="RA_TS_Ass_Data_Pers_Ass" hidden="1">TS_BA!$41:$41</definedName>
    <definedName name="RA_TS_Ass_Data_Proj_Ass_Spacer" hidden="1">TS_BA!$39:$39</definedName>
    <definedName name="RA_TS_Ass_Data_Proj_Hdg" hidden="1">TS_BA!$38:$38</definedName>
    <definedName name="RA_TS_Ass_Data_Proj_Hdg_Spacer" hidden="1">TS_BA!$37:$37</definedName>
    <definedName name="RA_TS_Ass_Data_Term_Basis" hidden="1">TS_BA!$40:$40</definedName>
    <definedName name="RA_TS_Ass_Data_Total_Pers" hidden="1">TS_BA!$47:$47</definedName>
    <definedName name="RA_TS_Ass_Denom" hidden="1">TS_BA!$26:$26</definedName>
    <definedName name="RA_TS_Ass_Denom_Label" hidden="1">TS_BA!$27:$27</definedName>
    <definedName name="RA_TS_Ass_Fcast_Per_Title" hidden="1">TS_BA!$36:$36</definedName>
    <definedName name="RA_TS_Ass_Hist_Fcast_Ass_Spacer" hidden="1">TS_BA!$30:$30</definedName>
    <definedName name="RA_TS_Ass_Hist_Fcast_Hdg" hidden="1">TS_BA!$29:$29</definedName>
    <definedName name="RA_TS_Ass_Hist_Fcast_Hdg_Spacer" hidden="1">TS_BA!$28:$28</definedName>
    <definedName name="RA_TS_Ass_Mth_End" hidden="1">TS_BA!$18:$18</definedName>
    <definedName name="RA_TS_Ass_Mths_In_Per" hidden="1">TS_BA!$22:$22</definedName>
    <definedName name="RA_TS_Ass_Note_Budget_Per" hidden="1">TS_BA!$63:$63</definedName>
    <definedName name="RA_TS_Ass_Note_Data_Proj_Timing" hidden="1">TS_BA!$64:$64</definedName>
    <definedName name="RA_TS_Ass_Note_Denom" hidden="1">TS_BA!$62:$62</definedName>
    <definedName name="RA_TS_Ass_Note_Fin_YE" hidden="1">TS_BA!$61:$61</definedName>
    <definedName name="RA_TS_Ass_Note_Inactive_Cols_Treat" hidden="1">TS_BA!$65:$65</definedName>
    <definedName name="RA_TS_Ass_Notes_Hdg" hidden="1">TS_BA!$60:$60</definedName>
    <definedName name="RA_TS_Ass_Notes_Hdg_Spacer" hidden="1">TS_BA!$59:$59</definedName>
    <definedName name="RA_TS_Ass_Per_1_End_Date" hidden="1">TS_BA!$25:$25</definedName>
    <definedName name="RA_TS_Ass_Per_1_FY_End_Date" hidden="1">TS_BA!$20:$20</definedName>
    <definedName name="RA_TS_Ass_Per_1_FY_Start_Date" hidden="1">TS_BA!$19:$19</definedName>
    <definedName name="RA_TS_Ass_Per_1_Number" hidden="1">TS_BA!$23:$23</definedName>
    <definedName name="RA_TS_Ass_Per_1_Start_Date" hidden="1">TS_BA!$24:$24</definedName>
    <definedName name="RA_TS_Ass_Per_Type_Name" hidden="1">TS_BA!$16:$16</definedName>
    <definedName name="RA_TS_Ass_Per_Type_Prefix" hidden="1">TS_BA!$17:$17</definedName>
    <definedName name="RA_TS_Ass_Periodicity" hidden="1">TS_BA!$12:$12</definedName>
    <definedName name="RA_TS_Ass_Pers_In_Yr" hidden="1">TS_BA!$21:$21</definedName>
    <definedName name="RA_TS_Ass_Proj_Ass_Spacer" hidden="1">TS_BA!$52:$52</definedName>
    <definedName name="RA_TS_Ass_Proj_Hdg" hidden="1">TS_BA!$51:$51</definedName>
    <definedName name="RA_TS_Ass_Proj_Hdg_Spacer" hidden="1">TS_BA!$50:$50</definedName>
    <definedName name="RA_TS_Ass_Proj_Per_1_End_Date" hidden="1">TS_BA!$58:$58</definedName>
    <definedName name="RA_TS_Ass_Proj_Per_1_FY_End_Date" hidden="1">TS_BA!$55:$55</definedName>
    <definedName name="RA_TS_Ass_Proj_Per_1_FY_Start_Date" hidden="1">TS_BA!$54:$54</definedName>
    <definedName name="RA_TS_Ass_Proj_Per_1_Number" hidden="1">TS_BA!$56:$56</definedName>
    <definedName name="RA_TS_Ass_Proj_Per_1_Start_Date" hidden="1">TS_BA!$57:$57</definedName>
    <definedName name="RA_TS_Ass_Proj_Start_Date" hidden="1">TS_BA!$53:$53</definedName>
    <definedName name="RA_TS_Ass_Proj_Start_Date_Ass" hidden="1">TS_BA!$42:$42</definedName>
    <definedName name="RA_TS_Ass_Show_Hist_Fcast_Pers" hidden="1">TS_BA!$31:$31</definedName>
    <definedName name="RA_TS_Ass_Start_Date" hidden="1">TS_BA!$14:$14</definedName>
    <definedName name="RA_TS_Ass_Std_Pers" hidden="1">TS_BA!$15:$15</definedName>
    <definedName name="RA_TS_Ass_Title" hidden="1">TS_BA!$11:$11</definedName>
    <definedName name="Revenue_Category_1_Name">Revenue_TA!$D$21</definedName>
    <definedName name="Revenue_Category_2_Name">Revenue_TA!$D$22</definedName>
    <definedName name="Revenue_Category_3_Name">Revenue_TA!$D$23</definedName>
    <definedName name="Revenue_Category_4_Name">Revenue_TA!$D$24</definedName>
    <definedName name="Revenue_Category_5_Name">Revenue_TA!$D$25</definedName>
    <definedName name="Semi_Annual">TS_LU!$D$78</definedName>
    <definedName name="Sens_Chks_Msg">Checks_BO!$I$33</definedName>
    <definedName name="Sens_Chks_Ttl_Areas">Checks_BO!$M$39</definedName>
    <definedName name="TBXBST" localSheetId="9" hidden="1">"|B|SC|B|"</definedName>
    <definedName name="TBXBST" localSheetId="2" hidden="1">"|B|SC|B|"</definedName>
    <definedName name="TBXBST" localSheetId="13" hidden="1">"|B|BO|B|"</definedName>
    <definedName name="TBXBST" localSheetId="12" hidden="1">"|B|SSC|B|"</definedName>
    <definedName name="TBXBST" localSheetId="5" hidden="1">"|B|TA|B||T|All|T||N|1|N||FTSCN|10|FTSCN||TSP|5|TSP|"</definedName>
    <definedName name="TBXBST" localSheetId="8" hidden="1">"|B|TO|B||T|All|T||N|1|N||FTSCN|10|FTSCN||TSP|5|TSP|"</definedName>
    <definedName name="TBXBST" localSheetId="1" hidden="1">"|B|Contents|B|"</definedName>
    <definedName name="TBXBST" localSheetId="0" hidden="1">"|B|Cover|B|"</definedName>
    <definedName name="TBXBST" localSheetId="10" hidden="1">"|B|SSC|B|"</definedName>
    <definedName name="TBXBST" localSheetId="6" hidden="1">"|B|SC|B|"</definedName>
    <definedName name="TBXBST" localSheetId="4" hidden="1">"|B|TA|B||T|All|T||N|1|N||FTSCN|10|FTSCN||TSP|8|TSP|"</definedName>
    <definedName name="TBXBST" localSheetId="7" hidden="1">"|B|TO|B||T|All|T||N|1|N||FTSCN|10|FTSCN||TSP|8|TSP|"</definedName>
    <definedName name="TBXBST" localSheetId="3" hidden="1">"|B|BA|B|"</definedName>
    <definedName name="TBXBST" localSheetId="11" hidden="1">"|B|LU|B|"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2" hidden="1">TS_BA!$B$7</definedName>
    <definedName name="TOC_Hdg_3" hidden="1">Checks_BO!$B$7</definedName>
    <definedName name="TOC_Hdg_4" hidden="1">Checks_BO!$B$26</definedName>
    <definedName name="TOC_Hdg_5" hidden="1">Checks_BO!$B$42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I22" i="5"/>
  <c r="I21"/>
  <c r="I20"/>
  <c r="H19"/>
  <c r="F18"/>
  <c r="H17"/>
  <c r="F16"/>
  <c r="D15"/>
  <c r="H14"/>
  <c r="H13"/>
  <c r="D12"/>
  <c r="H11"/>
  <c r="H10"/>
  <c r="H9"/>
  <c r="D8"/>
  <c r="D25" i="18"/>
  <c r="D24"/>
  <c r="D23"/>
  <c r="D22"/>
  <c r="D21"/>
  <c r="M55" i="15"/>
  <c r="I49" s="1"/>
  <c r="I48" s="1"/>
  <c r="D48"/>
  <c r="M39"/>
  <c r="I33" s="1"/>
  <c r="I32" s="1"/>
  <c r="D32"/>
  <c r="D21"/>
  <c r="D20"/>
  <c r="D13" l="1"/>
  <c r="D13" i="13"/>
  <c r="N26" i="18"/>
  <c r="N28" s="1"/>
  <c r="M26"/>
  <c r="M28" s="1"/>
  <c r="L26"/>
  <c r="L28" s="1"/>
  <c r="K26"/>
  <c r="K28" s="1"/>
  <c r="J26"/>
  <c r="J28" s="1"/>
  <c r="D20"/>
  <c r="B16"/>
  <c r="N12"/>
  <c r="M12"/>
  <c r="L12"/>
  <c r="K12"/>
  <c r="J12"/>
  <c r="J8" s="1"/>
  <c r="I28" l="1"/>
  <c r="K21" i="15" s="1"/>
  <c r="I25" i="10"/>
  <c r="M25" s="1"/>
  <c r="D25"/>
  <c r="I24"/>
  <c r="N24" s="1"/>
  <c r="D24"/>
  <c r="I23"/>
  <c r="M23" s="1"/>
  <c r="D23"/>
  <c r="I22"/>
  <c r="N22" s="1"/>
  <c r="D22"/>
  <c r="I21"/>
  <c r="M21" s="1"/>
  <c r="D21"/>
  <c r="I20"/>
  <c r="D20"/>
  <c r="B16"/>
  <c r="N12"/>
  <c r="M12"/>
  <c r="L12"/>
  <c r="K12"/>
  <c r="J12"/>
  <c r="J8" s="1"/>
  <c r="D27" i="17"/>
  <c r="C18"/>
  <c r="C18" i="18" s="1"/>
  <c r="B16" i="17"/>
  <c r="D30" i="18" s="1"/>
  <c r="N12" i="17"/>
  <c r="M12"/>
  <c r="L12"/>
  <c r="K12"/>
  <c r="J12"/>
  <c r="J8" s="1"/>
  <c r="J23" i="10" l="1"/>
  <c r="N23"/>
  <c r="J21"/>
  <c r="N21"/>
  <c r="L23"/>
  <c r="L21"/>
  <c r="K22"/>
  <c r="M22"/>
  <c r="K24"/>
  <c r="M24"/>
  <c r="J25"/>
  <c r="L25"/>
  <c r="N25"/>
  <c r="K21"/>
  <c r="J22"/>
  <c r="L22"/>
  <c r="K23"/>
  <c r="J24"/>
  <c r="L24"/>
  <c r="K25"/>
  <c r="D27" i="8"/>
  <c r="C18"/>
  <c r="C18" i="10" s="1"/>
  <c r="B16" i="8"/>
  <c r="D30" i="10" s="1"/>
  <c r="N12" i="8"/>
  <c r="M12"/>
  <c r="L12"/>
  <c r="K12"/>
  <c r="J12"/>
  <c r="J27" i="7"/>
  <c r="J18"/>
  <c r="J12"/>
  <c r="J17" s="1"/>
  <c r="N26" i="10" l="1"/>
  <c r="N28" s="1"/>
  <c r="J26"/>
  <c r="L26"/>
  <c r="M26"/>
  <c r="J16" i="7"/>
  <c r="J20"/>
  <c r="J19" s="1"/>
  <c r="K26" i="10"/>
  <c r="M28"/>
  <c r="L28" s="1"/>
  <c r="K28" l="1"/>
  <c r="J28" s="1"/>
  <c r="I28" s="1"/>
  <c r="J21" i="7" l="1"/>
  <c r="J22" s="1"/>
  <c r="J23" s="1"/>
  <c r="K11" i="8"/>
  <c r="M11"/>
  <c r="J11"/>
  <c r="L11"/>
  <c r="N11"/>
  <c r="N11" i="17"/>
  <c r="M11"/>
  <c r="L11"/>
  <c r="K11"/>
  <c r="J11"/>
  <c r="K11" i="10"/>
  <c r="M11"/>
  <c r="J11"/>
  <c r="L11"/>
  <c r="N11"/>
  <c r="N11" i="18"/>
  <c r="M11"/>
  <c r="L11"/>
  <c r="K11"/>
  <c r="J11"/>
  <c r="J8" i="8"/>
  <c r="K20" i="15"/>
  <c r="M20" s="1"/>
  <c r="J6" i="8"/>
  <c r="L6"/>
  <c r="N6"/>
  <c r="B6"/>
  <c r="K6"/>
  <c r="M6"/>
  <c r="L6" i="17"/>
  <c r="B6"/>
  <c r="K6"/>
  <c r="M6"/>
  <c r="J6" i="10"/>
  <c r="L6"/>
  <c r="N6"/>
  <c r="J6" i="17"/>
  <c r="N6"/>
  <c r="B6" i="10"/>
  <c r="K6"/>
  <c r="M6"/>
  <c r="K6" i="18"/>
  <c r="B6"/>
  <c r="M6"/>
  <c r="J6"/>
  <c r="L6"/>
  <c r="N6"/>
  <c r="M21" i="15"/>
  <c r="D14" i="13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M23" i="15" l="1"/>
  <c r="I14" s="1"/>
  <c r="C10" i="4" s="1"/>
  <c r="B2" i="7" s="1"/>
  <c r="C11" i="11"/>
  <c r="J53" i="7"/>
  <c r="J10" i="8"/>
  <c r="M10"/>
  <c r="L10" i="10"/>
  <c r="N10" i="17"/>
  <c r="M10" i="18"/>
  <c r="L10" i="8"/>
  <c r="K10" i="17"/>
  <c r="N10" i="10"/>
  <c r="K10"/>
  <c r="J10" i="18"/>
  <c r="N9" i="8"/>
  <c r="M9"/>
  <c r="N8" s="1"/>
  <c r="L9" i="17"/>
  <c r="M8" s="1"/>
  <c r="M9"/>
  <c r="N8" s="1"/>
  <c r="M9" i="10"/>
  <c r="N8" s="1"/>
  <c r="M9" i="18"/>
  <c r="N8" s="1"/>
  <c r="K9" i="8"/>
  <c r="L8" s="1"/>
  <c r="K9" i="17"/>
  <c r="L8" s="1"/>
  <c r="L9" i="18"/>
  <c r="M8" s="1"/>
  <c r="N10" i="8"/>
  <c r="M10" i="17"/>
  <c r="J10"/>
  <c r="M10" i="10"/>
  <c r="L10" i="18"/>
  <c r="K10" i="8"/>
  <c r="J10" i="10"/>
  <c r="L10" i="17"/>
  <c r="K10" i="18"/>
  <c r="N10"/>
  <c r="J25" i="7"/>
  <c r="J24"/>
  <c r="L9" i="10"/>
  <c r="M8" s="1"/>
  <c r="N9"/>
  <c r="N9" i="18"/>
  <c r="L9" i="8"/>
  <c r="M8" s="1"/>
  <c r="N9" i="17"/>
  <c r="K9" i="10"/>
  <c r="L8" s="1"/>
  <c r="K9" i="18"/>
  <c r="L8" s="1"/>
  <c r="I13" i="15"/>
  <c r="B2" i="5" l="1"/>
  <c r="C11" i="12"/>
  <c r="C11" i="9"/>
  <c r="B2" i="18"/>
  <c r="C11" i="6"/>
  <c r="B2" i="13"/>
  <c r="C11" i="14"/>
  <c r="B2" i="15"/>
  <c r="B2" i="17"/>
  <c r="B2" i="8"/>
  <c r="B2" i="10"/>
  <c r="N13" i="18"/>
  <c r="N7"/>
  <c r="L7" i="17"/>
  <c r="L13"/>
  <c r="K13" i="8"/>
  <c r="K7"/>
  <c r="M7" i="10"/>
  <c r="M13"/>
  <c r="M13" i="17"/>
  <c r="M7"/>
  <c r="K13" i="10"/>
  <c r="K7"/>
  <c r="K7" i="17"/>
  <c r="K13"/>
  <c r="M13" i="18"/>
  <c r="M7"/>
  <c r="L13" i="10"/>
  <c r="L7"/>
  <c r="J7" i="8"/>
  <c r="J13"/>
  <c r="J9" i="18"/>
  <c r="K8" s="1"/>
  <c r="B7" i="8"/>
  <c r="B7" i="10"/>
  <c r="B7" i="18"/>
  <c r="J9" i="17"/>
  <c r="K8" s="1"/>
  <c r="J9" i="8"/>
  <c r="K8" s="1"/>
  <c r="J9" i="10"/>
  <c r="K8" s="1"/>
  <c r="B7" i="17"/>
  <c r="K13" i="18"/>
  <c r="K7"/>
  <c r="J13" i="10"/>
  <c r="J7"/>
  <c r="L13" i="18"/>
  <c r="L7"/>
  <c r="J7" i="17"/>
  <c r="J13"/>
  <c r="N7" i="8"/>
  <c r="N13"/>
  <c r="J13" i="18"/>
  <c r="J7"/>
  <c r="N13" i="10"/>
  <c r="N7"/>
  <c r="L13" i="8"/>
  <c r="L7"/>
  <c r="N13" i="17"/>
  <c r="N7"/>
  <c r="M7" i="8"/>
  <c r="M13"/>
  <c r="J46" i="7"/>
  <c r="J55"/>
  <c r="J54" s="1"/>
  <c r="J56" s="1"/>
  <c r="J58" l="1"/>
  <c r="J57"/>
  <c r="J47"/>
  <c r="J48" s="1"/>
  <c r="J49" l="1"/>
</calcChain>
</file>

<file path=xl/comments1.xml><?xml version="1.0" encoding="utf-8"?>
<comments xmlns="http://schemas.openxmlformats.org/spreadsheetml/2006/main">
  <authors>
    <author>Best Practice Modelling</author>
  </authors>
  <commentList>
    <comment ref="E46" authorId="0">
      <text>
        <r>
          <rPr>
            <b/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comments2.xml><?xml version="1.0" encoding="utf-8"?>
<comments xmlns="http://schemas.openxmlformats.org/spreadsheetml/2006/main">
  <authors>
    <author>Best Practice Modelling</author>
  </authors>
  <commentList>
    <comment ref="I28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3.xml><?xml version="1.0" encoding="utf-8"?>
<comments xmlns="http://schemas.openxmlformats.org/spreadsheetml/2006/main">
  <authors>
    <author>Best Practice Modelling</author>
  </authors>
  <commentList>
    <comment ref="I28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sharedStrings.xml><?xml version="1.0" encoding="utf-8"?>
<sst xmlns="http://schemas.openxmlformats.org/spreadsheetml/2006/main" count="325" uniqueCount="185">
  <si>
    <t>Primary Developer:  BPM</t>
  </si>
  <si>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</si>
  <si>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</si>
  <si>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</si>
  <si>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</si>
  <si>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</si>
  <si>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</si>
  <si>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</si>
  <si>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</si>
  <si>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</si>
  <si>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</si>
  <si>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</si>
  <si>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</si>
  <si>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</si>
  <si>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Time Series Assumptions</t>
  </si>
  <si>
    <t>Outputs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</si>
  <si>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</si>
  <si>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</si>
  <si>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</si>
  <si>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</si>
  <si>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</si>
  <si>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</si>
  <si>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</si>
  <si>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</si>
  <si>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Checks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</si>
  <si>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</si>
  <si>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</si>
  <si>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</si>
  <si>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</si>
  <si>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</si>
  <si>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</si>
  <si>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</si>
  <si>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</si>
  <si>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</si>
  <si>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</si>
  <si>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</si>
  <si>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</si>
  <si>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</si>
  <si>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</si>
  <si>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</si>
  <si>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</si>
  <si>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</si>
  <si>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</si>
  <si>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</si>
  <si>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</si>
  <si>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</si>
  <si>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</si>
  <si>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</si>
  <si>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</si>
  <si>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</si>
  <si>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</si>
  <si>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</si>
  <si>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</si>
  <si>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</si>
  <si>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</si>
  <si>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</si>
  <si>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</si>
  <si>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</si>
  <si>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</si>
  <si>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</si>
  <si>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</si>
  <si>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</si>
  <si>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</si>
  <si>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</si>
  <si>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</si>
  <si>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</si>
  <si>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</si>
  <si>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</si>
  <si>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</si>
  <si>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</si>
  <si>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</si>
  <si>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</si>
  <si>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</si>
  <si>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</si>
  <si>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</si>
  <si>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</si>
  <si>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</si>
  <si>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</si>
  <si>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</si>
  <si>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</si>
  <si>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</si>
  <si>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</si>
  <si>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</si>
  <si>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</si>
  <si>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</si>
  <si>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</si>
  <si>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Core Time Series Assumptions</t>
  </si>
  <si>
    <t>Title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</si>
  <si>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</si>
  <si>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</si>
  <si>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</si>
  <si>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</si>
  <si>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</si>
  <si>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</si>
  <si>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</si>
  <si>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</si>
  <si>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Months In Period</t>
  </si>
  <si>
    <t>First Period Financial Period Number</t>
  </si>
  <si>
    <t>First Period Start Date (If Full Period)</t>
  </si>
  <si>
    <t>First Period End Date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</si>
  <si>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</si>
  <si>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</si>
  <si>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</si>
  <si>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</si>
  <si>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</si>
  <si>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</si>
  <si>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Budget Periods Title</t>
  </si>
  <si>
    <t>Forecast Period Title</t>
  </si>
  <si>
    <t>Data &amp; Projections - Timing Assumptions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</si>
  <si>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</si>
  <si>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</si>
  <si>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</si>
  <si>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</si>
  <si>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</si>
  <si>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</si>
  <si>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</si>
  <si>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</si>
  <si>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</si>
  <si>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Notes:</t>
  </si>
  <si>
    <t>-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</si>
  <si>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</si>
  <si>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</si>
  <si>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</si>
  <si>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</si>
  <si>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Use the bpmToolbox "Update Time Series Columns" tool to hide inactive data and projections time series periods.</t>
  </si>
  <si>
    <t>Primary</t>
  </si>
  <si>
    <t>(A)</t>
  </si>
  <si>
    <t>(B)</t>
  </si>
  <si>
    <t>(F)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</si>
  <si>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</si>
  <si>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</si>
  <si>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</si>
  <si>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</si>
  <si>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</si>
  <si>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</si>
  <si>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</si>
  <si>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</si>
  <si>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</si>
  <si>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</si>
  <si>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</si>
  <si>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</si>
  <si>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</si>
  <si>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</si>
  <si>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</si>
  <si>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</si>
  <si>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</si>
  <si>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</si>
  <si>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</si>
  <si>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</si>
  <si>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</si>
  <si>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Section 1.</t>
  </si>
  <si>
    <t>a.</t>
  </si>
  <si>
    <t>b.</t>
  </si>
  <si>
    <t>Section 2.</t>
  </si>
  <si>
    <t>Section 3.</t>
  </si>
  <si>
    <t>Sub-Section 3.1.</t>
  </si>
  <si>
    <t>3.1.</t>
  </si>
  <si>
    <t>Sub-Section 3.2.</t>
  </si>
  <si>
    <t>3.2.</t>
  </si>
  <si>
    <t>x</t>
  </si>
  <si>
    <t>h</t>
  </si>
  <si>
    <t>O</t>
  </si>
  <si>
    <t>Practical example of the creation of an assumption entry interface.</t>
  </si>
  <si>
    <t>Best Practice Modelling</t>
  </si>
  <si>
    <t>Category</t>
  </si>
  <si>
    <t>Revenue - Outputs</t>
  </si>
  <si>
    <t>Exclude From Period</t>
  </si>
  <si>
    <t>Cost of Goods Sold - Outputs</t>
  </si>
  <si>
    <t>Cost of Goods Sold - Assumptions</t>
  </si>
  <si>
    <t>Revenue - Assumptions</t>
  </si>
  <si>
    <t>Total Revenue</t>
  </si>
  <si>
    <t>Total Cost of Goods Sold</t>
  </si>
  <si>
    <t>Error Check</t>
  </si>
  <si>
    <t>Yes</t>
  </si>
  <si>
    <t>c.</t>
  </si>
  <si>
    <t>Revenue Category 1 Name</t>
  </si>
  <si>
    <t>Revenue Category 2 Name</t>
  </si>
  <si>
    <t>Revenue Category 3 Name</t>
  </si>
  <si>
    <t>Revenue Category 4 Name</t>
  </si>
  <si>
    <t>Revenue Category 5 Name</t>
  </si>
  <si>
    <t>COGS Category 1 Name</t>
  </si>
  <si>
    <t>COGS Category 2 Name</t>
  </si>
  <si>
    <t>COGS Category 3 Name</t>
  </si>
  <si>
    <t>COGS Category 4 Name</t>
  </si>
  <si>
    <t>COGS Category 5 Name</t>
  </si>
</sst>
</file>

<file path=xl/styles.xml><?xml version="1.0" encoding="utf-8"?>
<styleSheet xmlns="http://schemas.openxmlformats.org/spreadsheetml/2006/main">
  <numFmts count="10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  <numFmt numFmtId="173" formatCode="_(#,##0_);\(#,##0\);_-&quot;-&quot;_-"/>
  </numFmts>
  <fonts count="45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u/>
      <sz val="8"/>
      <color theme="10"/>
      <name val="Tahoma"/>
      <family val="2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b/>
      <sz val="9"/>
      <color indexed="81"/>
      <name val="Tahoma"/>
      <family val="2"/>
    </font>
    <font>
      <sz val="8"/>
      <color indexed="18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b/>
      <sz val="9"/>
      <color indexed="59"/>
      <name val="Tahoma"/>
      <family val="2"/>
      <scheme val="maj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1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18"/>
      </top>
      <bottom style="thin">
        <color indexed="18"/>
      </bottom>
      <diagonal/>
    </border>
  </borders>
  <cellStyleXfs count="58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  <protection locked="0"/>
    </xf>
    <xf numFmtId="0" fontId="15" fillId="0" borderId="1">
      <alignment vertical="center"/>
      <protection locked="0"/>
    </xf>
    <xf numFmtId="164" fontId="15" fillId="0" borderId="1">
      <alignment vertical="center"/>
      <protection locked="0"/>
    </xf>
    <xf numFmtId="165" fontId="15" fillId="0" borderId="1">
      <alignment vertical="center"/>
      <protection locked="0"/>
    </xf>
    <xf numFmtId="166" fontId="15" fillId="0" borderId="1">
      <alignment vertical="center"/>
      <protection locked="0"/>
    </xf>
    <xf numFmtId="167" fontId="15" fillId="0" borderId="1">
      <alignment vertical="center"/>
      <protection locked="0"/>
    </xf>
    <xf numFmtId="168" fontId="15" fillId="0" borderId="1">
      <alignment vertical="center"/>
      <protection locked="0"/>
    </xf>
    <xf numFmtId="169" fontId="15" fillId="0" borderId="1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5" fillId="0" borderId="0" applyFill="0" applyBorder="0">
      <alignment vertical="center"/>
    </xf>
    <xf numFmtId="165" fontId="15" fillId="0" borderId="0" applyFill="0" applyBorder="0">
      <alignment vertical="center"/>
    </xf>
    <xf numFmtId="166" fontId="15" fillId="0" borderId="0" applyFill="0" applyBorder="0">
      <alignment vertical="center"/>
    </xf>
    <xf numFmtId="167" fontId="15" fillId="0" borderId="0" applyFill="0" applyBorder="0">
      <alignment vertical="center"/>
    </xf>
    <xf numFmtId="168" fontId="15" fillId="0" borderId="0" applyFill="0" applyBorder="0">
      <alignment vertical="center"/>
    </xf>
    <xf numFmtId="169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3" applyFill="0">
      <alignment horizontal="center" vertical="center"/>
    </xf>
    <xf numFmtId="170" fontId="15" fillId="0" borderId="3" applyFill="0">
      <alignment horizontal="center" vertical="center"/>
    </xf>
    <xf numFmtId="0" fontId="15" fillId="0" borderId="3" applyFill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1" fillId="0" borderId="0" applyFill="0" applyBorder="0">
      <alignment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5" fillId="0" borderId="0" applyFill="0" applyBorder="0">
      <alignment vertical="center"/>
    </xf>
    <xf numFmtId="0" fontId="3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1" fillId="0" borderId="0" applyFill="0" applyBorder="0">
      <alignment vertical="center"/>
      <protection locked="0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  <xf numFmtId="168" fontId="1" fillId="0" borderId="0" applyFill="0" applyBorder="0">
      <alignment vertical="center"/>
    </xf>
    <xf numFmtId="169" fontId="1" fillId="0" borderId="0" applyFill="0" applyBorder="0">
      <alignment vertical="center"/>
    </xf>
    <xf numFmtId="164" fontId="1" fillId="0" borderId="0" applyFill="0" applyBorder="0">
      <alignment vertical="center"/>
    </xf>
    <xf numFmtId="165" fontId="1" fillId="0" borderId="0" applyFill="0" applyBorder="0">
      <alignment vertical="center"/>
    </xf>
    <xf numFmtId="0" fontId="2" fillId="0" borderId="0" applyFill="0" applyBorder="0">
      <alignment vertical="center"/>
    </xf>
    <xf numFmtId="0" fontId="17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0" fillId="0" borderId="0" applyFill="0" applyBorder="0">
      <alignment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4" fillId="0" borderId="0" applyFill="0" applyBorder="0">
      <alignment vertical="center"/>
    </xf>
    <xf numFmtId="0" fontId="1" fillId="0" borderId="0" applyFill="0" applyBorder="0">
      <alignment vertical="center"/>
    </xf>
    <xf numFmtId="0" fontId="29" fillId="0" borderId="0" applyNumberFormat="0" applyFill="0" applyBorder="0" applyAlignment="0" applyProtection="0">
      <alignment vertical="top"/>
      <protection locked="0"/>
    </xf>
  </cellStyleXfs>
  <cellXfs count="126">
    <xf numFmtId="0" fontId="0" fillId="0" borderId="0" xfId="0">
      <alignment vertical="center"/>
    </xf>
    <xf numFmtId="0" fontId="26" fillId="0" borderId="0" xfId="1" applyFont="1">
      <alignment vertical="center"/>
    </xf>
    <xf numFmtId="0" fontId="27" fillId="0" borderId="0" xfId="6" applyFont="1" applyAlignment="1">
      <alignment horizontal="left" vertical="center"/>
    </xf>
    <xf numFmtId="0" fontId="28" fillId="0" borderId="0" xfId="7" applyFont="1" applyAlignment="1">
      <alignment horizontal="left" vertical="center"/>
    </xf>
    <xf numFmtId="0" fontId="29" fillId="0" borderId="0" xfId="57" applyAlignment="1" applyProtection="1">
      <alignment vertical="center"/>
    </xf>
    <xf numFmtId="0" fontId="18" fillId="0" borderId="0" xfId="27">
      <alignment vertical="center"/>
    </xf>
    <xf numFmtId="0" fontId="8" fillId="0" borderId="0" xfId="3" applyFont="1">
      <alignment vertical="center"/>
    </xf>
    <xf numFmtId="0" fontId="19" fillId="0" borderId="0" xfId="28">
      <alignment horizontal="center" vertical="center"/>
    </xf>
    <xf numFmtId="0" fontId="30" fillId="0" borderId="0" xfId="4" applyFont="1" applyAlignment="1">
      <alignment horizontal="left" vertical="center"/>
    </xf>
    <xf numFmtId="0" fontId="19" fillId="0" borderId="0" xfId="28" applyAlignment="1">
      <alignment horizontal="right" vertical="center"/>
    </xf>
    <xf numFmtId="0" fontId="19" fillId="0" borderId="0" xfId="28" applyAlignment="1">
      <alignment horizontal="left" vertical="center"/>
    </xf>
    <xf numFmtId="0" fontId="31" fillId="0" borderId="0" xfId="2" applyFont="1">
      <alignment vertical="center"/>
    </xf>
    <xf numFmtId="0" fontId="0" fillId="2" borderId="0" xfId="0" applyFill="1">
      <alignment vertical="center"/>
    </xf>
    <xf numFmtId="0" fontId="8" fillId="2" borderId="0" xfId="3" applyFont="1" applyFill="1">
      <alignment vertical="center"/>
    </xf>
    <xf numFmtId="0" fontId="26" fillId="2" borderId="0" xfId="1" applyFont="1" applyFill="1">
      <alignment vertical="center"/>
    </xf>
    <xf numFmtId="0" fontId="29" fillId="2" borderId="0" xfId="57" applyFill="1" applyAlignment="1" applyProtection="1">
      <alignment vertical="center"/>
    </xf>
    <xf numFmtId="0" fontId="18" fillId="2" borderId="0" xfId="27" applyFill="1">
      <alignment vertical="center"/>
    </xf>
    <xf numFmtId="0" fontId="19" fillId="2" borderId="0" xfId="28" applyFill="1">
      <alignment horizontal="center" vertical="center"/>
    </xf>
    <xf numFmtId="0" fontId="19" fillId="2" borderId="0" xfId="28" applyFill="1" applyAlignment="1">
      <alignment horizontal="right" vertical="center"/>
    </xf>
    <xf numFmtId="0" fontId="19" fillId="2" borderId="0" xfId="28" applyFill="1" applyAlignment="1">
      <alignment horizontal="left" vertical="center"/>
    </xf>
    <xf numFmtId="0" fontId="32" fillId="0" borderId="0" xfId="5" applyFont="1" applyAlignment="1">
      <alignment horizontal="left" vertical="center"/>
    </xf>
    <xf numFmtId="0" fontId="33" fillId="0" borderId="3" xfId="24" applyFont="1" applyAlignment="1">
      <alignment horizontal="center" vertical="center"/>
    </xf>
    <xf numFmtId="0" fontId="34" fillId="0" borderId="3" xfId="26" applyFont="1" applyAlignment="1">
      <alignment horizontal="center" vertical="center"/>
    </xf>
    <xf numFmtId="171" fontId="34" fillId="0" borderId="3" xfId="25" applyNumberFormat="1" applyFont="1" applyAlignment="1">
      <alignment horizontal="center" vertical="center"/>
    </xf>
    <xf numFmtId="171" fontId="15" fillId="0" borderId="3" xfId="25" applyNumberFormat="1" applyFont="1" applyAlignment="1">
      <alignment horizontal="center" vertical="center"/>
    </xf>
    <xf numFmtId="0" fontId="30" fillId="2" borderId="0" xfId="4" applyFont="1" applyFill="1" applyAlignment="1">
      <alignment horizontal="left" vertical="center"/>
    </xf>
    <xf numFmtId="0" fontId="32" fillId="2" borderId="0" xfId="5" applyFont="1" applyFill="1" applyAlignment="1">
      <alignment horizontal="left" vertical="center"/>
    </xf>
    <xf numFmtId="0" fontId="28" fillId="2" borderId="0" xfId="7" applyFont="1" applyFill="1" applyAlignment="1">
      <alignment horizontal="left" vertical="center"/>
    </xf>
    <xf numFmtId="0" fontId="27" fillId="2" borderId="0" xfId="6" applyFont="1" applyFill="1" applyAlignment="1">
      <alignment horizontal="left" vertical="center"/>
    </xf>
    <xf numFmtId="0" fontId="28" fillId="2" borderId="0" xfId="7" quotePrefix="1" applyFont="1" applyFill="1" applyAlignment="1">
      <alignment horizontal="right" vertical="center"/>
    </xf>
    <xf numFmtId="0" fontId="28" fillId="2" borderId="0" xfId="7" quotePrefix="1" applyFont="1" applyFill="1" applyAlignment="1">
      <alignment horizontal="left" vertical="center"/>
    </xf>
    <xf numFmtId="0" fontId="36" fillId="2" borderId="0" xfId="16" applyFont="1" applyFill="1" applyAlignment="1">
      <alignment horizontal="center" vertical="center"/>
      <protection locked="0"/>
    </xf>
    <xf numFmtId="0" fontId="34" fillId="0" borderId="0" xfId="16" applyFont="1" applyAlignment="1">
      <alignment horizontal="center" vertical="center"/>
      <protection locked="0"/>
    </xf>
    <xf numFmtId="0" fontId="39" fillId="0" borderId="0" xfId="16" applyFont="1" applyAlignment="1">
      <alignment horizontal="center" vertical="center"/>
      <protection locked="0"/>
    </xf>
    <xf numFmtId="0" fontId="27" fillId="0" borderId="7" xfId="6" applyFont="1" applyBorder="1" applyAlignment="1">
      <alignment horizontal="left" vertical="center"/>
    </xf>
    <xf numFmtId="0" fontId="0" fillId="0" borderId="7" xfId="0" applyBorder="1">
      <alignment vertical="center"/>
    </xf>
    <xf numFmtId="0" fontId="27" fillId="0" borderId="7" xfId="6" applyFont="1" applyBorder="1" applyAlignment="1">
      <alignment horizontal="center" vertical="center"/>
    </xf>
    <xf numFmtId="171" fontId="38" fillId="0" borderId="0" xfId="19" applyNumberFormat="1" applyFont="1" applyAlignment="1">
      <alignment horizontal="center" vertical="center"/>
    </xf>
    <xf numFmtId="171" fontId="40" fillId="0" borderId="3" xfId="19" applyNumberFormat="1" applyFont="1" applyBorder="1" applyAlignment="1">
      <alignment horizontal="center" vertical="center"/>
    </xf>
    <xf numFmtId="0" fontId="13" fillId="0" borderId="0" xfId="6" applyFont="1" applyAlignment="1">
      <alignment horizontal="left" vertical="center"/>
    </xf>
    <xf numFmtId="171" fontId="15" fillId="0" borderId="0" xfId="19" applyNumberFormat="1" applyFont="1" applyAlignment="1">
      <alignment horizontal="center" vertical="center"/>
    </xf>
    <xf numFmtId="171" fontId="16" fillId="0" borderId="2" xfId="19" applyNumberFormat="1" applyFont="1" applyBorder="1" applyAlignment="1">
      <alignment horizontal="center" vertical="center"/>
    </xf>
    <xf numFmtId="171" fontId="27" fillId="0" borderId="0" xfId="6" applyNumberFormat="1" applyFont="1" applyAlignment="1">
      <alignment horizontal="left" vertical="center"/>
    </xf>
    <xf numFmtId="171" fontId="41" fillId="0" borderId="8" xfId="7" applyNumberFormat="1" applyFont="1" applyBorder="1" applyAlignment="1">
      <alignment horizontal="left" vertical="center"/>
    </xf>
    <xf numFmtId="0" fontId="42" fillId="0" borderId="0" xfId="3" applyFont="1">
      <alignment vertical="center"/>
    </xf>
    <xf numFmtId="0" fontId="40" fillId="2" borderId="0" xfId="23" applyFont="1" applyFill="1" applyAlignment="1">
      <alignment horizontal="left" vertical="center"/>
    </xf>
    <xf numFmtId="0" fontId="40" fillId="2" borderId="0" xfId="23" applyFont="1" applyFill="1" applyAlignment="1">
      <alignment horizontal="right" vertical="center"/>
    </xf>
    <xf numFmtId="165" fontId="15" fillId="2" borderId="0" xfId="18" applyFont="1" applyFill="1" applyAlignment="1">
      <alignment horizontal="right" vertical="center"/>
    </xf>
    <xf numFmtId="164" fontId="38" fillId="2" borderId="0" xfId="17" applyFont="1" applyFill="1" applyAlignment="1">
      <alignment horizontal="right" vertical="center"/>
    </xf>
    <xf numFmtId="0" fontId="37" fillId="2" borderId="0" xfId="7" applyFont="1" applyFill="1" applyAlignment="1">
      <alignment horizontal="right" vertical="center"/>
    </xf>
    <xf numFmtId="171" fontId="15" fillId="2" borderId="0" xfId="19" applyNumberFormat="1" applyFont="1" applyFill="1" applyAlignment="1">
      <alignment horizontal="right" vertical="center"/>
    </xf>
    <xf numFmtId="0" fontId="40" fillId="2" borderId="7" xfId="23" applyFont="1" applyFill="1" applyBorder="1" applyAlignment="1">
      <alignment horizontal="left" vertical="center"/>
    </xf>
    <xf numFmtId="0" fontId="0" fillId="2" borderId="7" xfId="0" applyFill="1" applyBorder="1">
      <alignment vertical="center"/>
    </xf>
    <xf numFmtId="0" fontId="40" fillId="2" borderId="7" xfId="23" applyFont="1" applyFill="1" applyBorder="1" applyAlignment="1">
      <alignment horizontal="right" vertical="center"/>
    </xf>
    <xf numFmtId="0" fontId="28" fillId="2" borderId="7" xfId="7" applyFont="1" applyFill="1" applyBorder="1" applyAlignment="1">
      <alignment horizontal="left" vertical="center"/>
    </xf>
    <xf numFmtId="166" fontId="38" fillId="2" borderId="7" xfId="19" applyFont="1" applyFill="1" applyBorder="1" applyAlignment="1">
      <alignment horizontal="right" vertical="center"/>
    </xf>
    <xf numFmtId="0" fontId="40" fillId="0" borderId="0" xfId="23" applyFont="1" applyAlignment="1">
      <alignment horizontal="left" vertical="center"/>
    </xf>
    <xf numFmtId="0" fontId="40" fillId="0" borderId="0" xfId="23" applyFont="1" applyAlignment="1">
      <alignment horizontal="right" vertical="center"/>
    </xf>
    <xf numFmtId="165" fontId="15" fillId="0" borderId="0" xfId="18" applyFont="1" applyAlignment="1">
      <alignment horizontal="right" vertical="center"/>
    </xf>
    <xf numFmtId="164" fontId="38" fillId="0" borderId="0" xfId="17" applyFont="1" applyAlignment="1">
      <alignment horizontal="right" vertical="center"/>
    </xf>
    <xf numFmtId="0" fontId="37" fillId="0" borderId="0" xfId="7" applyFont="1" applyAlignment="1">
      <alignment horizontal="right" vertical="center"/>
    </xf>
    <xf numFmtId="171" fontId="15" fillId="0" borderId="0" xfId="19" applyNumberFormat="1" applyFont="1" applyAlignment="1">
      <alignment horizontal="right" vertical="center"/>
    </xf>
    <xf numFmtId="0" fontId="40" fillId="0" borderId="7" xfId="23" applyFont="1" applyBorder="1" applyAlignment="1">
      <alignment horizontal="left" vertical="center"/>
    </xf>
    <xf numFmtId="0" fontId="40" fillId="0" borderId="7" xfId="23" applyFont="1" applyBorder="1" applyAlignment="1">
      <alignment horizontal="right" vertical="center"/>
    </xf>
    <xf numFmtId="0" fontId="28" fillId="0" borderId="7" xfId="7" applyFont="1" applyBorder="1" applyAlignment="1">
      <alignment horizontal="left" vertical="center"/>
    </xf>
    <xf numFmtId="166" fontId="38" fillId="0" borderId="7" xfId="19" applyFont="1" applyBorder="1" applyAlignment="1">
      <alignment horizontal="right" vertical="center"/>
    </xf>
    <xf numFmtId="0" fontId="19" fillId="0" borderId="0" xfId="28" applyBorder="1">
      <alignment horizontal="center" vertical="center"/>
    </xf>
    <xf numFmtId="0" fontId="30" fillId="0" borderId="0" xfId="4" applyFont="1" applyBorder="1" applyAlignment="1">
      <alignment horizontal="left" vertical="center"/>
    </xf>
    <xf numFmtId="0" fontId="0" fillId="0" borderId="0" xfId="0" applyBorder="1">
      <alignment vertical="center"/>
    </xf>
    <xf numFmtId="0" fontId="25" fillId="0" borderId="0" xfId="33" applyFont="1" applyAlignment="1">
      <alignment horizontal="center" vertical="center"/>
    </xf>
    <xf numFmtId="0" fontId="19" fillId="2" borderId="0" xfId="29" applyFill="1" applyAlignment="1">
      <alignment horizontal="left" vertical="center"/>
    </xf>
    <xf numFmtId="0" fontId="19" fillId="0" borderId="0" xfId="29" applyAlignment="1">
      <alignment horizontal="left" vertical="center"/>
    </xf>
    <xf numFmtId="0" fontId="19" fillId="2" borderId="0" xfId="29" applyFill="1" applyAlignment="1">
      <alignment horizontal="center" vertical="center"/>
    </xf>
    <xf numFmtId="0" fontId="19" fillId="0" borderId="0" xfId="29" applyAlignment="1">
      <alignment horizontal="center" vertical="center"/>
    </xf>
    <xf numFmtId="0" fontId="10" fillId="2" borderId="0" xfId="4" applyFont="1" applyFill="1">
      <alignment vertical="center"/>
    </xf>
    <xf numFmtId="0" fontId="43" fillId="2" borderId="0" xfId="5" applyFont="1" applyFill="1">
      <alignment vertical="center"/>
    </xf>
    <xf numFmtId="0" fontId="27" fillId="2" borderId="0" xfId="6" applyFont="1" applyFill="1">
      <alignment vertical="center"/>
    </xf>
    <xf numFmtId="0" fontId="0" fillId="3" borderId="0" xfId="0" applyFill="1">
      <alignment vertical="center"/>
    </xf>
    <xf numFmtId="0" fontId="27" fillId="2" borderId="0" xfId="6" applyFont="1" applyFill="1" applyAlignment="1">
      <alignment horizontal="center" vertical="center"/>
    </xf>
    <xf numFmtId="0" fontId="10" fillId="0" borderId="0" xfId="4" applyFont="1" applyFill="1" applyBorder="1">
      <alignment vertical="center"/>
    </xf>
    <xf numFmtId="0" fontId="12" fillId="0" borderId="0" xfId="5" applyFont="1" applyFill="1">
      <alignment vertical="center"/>
    </xf>
    <xf numFmtId="0" fontId="13" fillId="0" borderId="0" xfId="6" applyFont="1">
      <alignment vertical="center"/>
    </xf>
    <xf numFmtId="0" fontId="13" fillId="0" borderId="0" xfId="6" applyFont="1" applyAlignment="1">
      <alignment horizontal="center" vertical="center"/>
    </xf>
    <xf numFmtId="0" fontId="27" fillId="0" borderId="0" xfId="6" applyFont="1">
      <alignment vertical="center"/>
    </xf>
    <xf numFmtId="166" fontId="16" fillId="0" borderId="9" xfId="19" applyFont="1" applyBorder="1">
      <alignment vertical="center"/>
    </xf>
    <xf numFmtId="171" fontId="15" fillId="0" borderId="0" xfId="19" applyNumberFormat="1" applyFont="1">
      <alignment vertical="center"/>
    </xf>
    <xf numFmtId="0" fontId="28" fillId="0" borderId="0" xfId="7" applyFont="1">
      <alignment vertical="center"/>
    </xf>
    <xf numFmtId="173" fontId="16" fillId="0" borderId="10" xfId="19" applyNumberFormat="1" applyFont="1" applyBorder="1" applyAlignment="1">
      <alignment horizontal="right" vertical="center"/>
    </xf>
    <xf numFmtId="0" fontId="27" fillId="0" borderId="0" xfId="6" applyFont="1" applyBorder="1" applyAlignment="1">
      <alignment horizontal="left" vertical="center"/>
    </xf>
    <xf numFmtId="0" fontId="27" fillId="0" borderId="0" xfId="6" applyFont="1" applyBorder="1" applyAlignment="1">
      <alignment horizontal="center" vertical="center"/>
    </xf>
    <xf numFmtId="0" fontId="36" fillId="2" borderId="0" xfId="16" applyFont="1" applyFill="1" applyAlignment="1">
      <alignment horizontal="center" vertical="center"/>
      <protection locked="0"/>
    </xf>
    <xf numFmtId="166" fontId="34" fillId="0" borderId="1" xfId="12" applyFont="1">
      <alignment vertical="center"/>
      <protection locked="0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66" fontId="15" fillId="0" borderId="0" xfId="19" applyFont="1" applyFill="1">
      <alignment vertical="center"/>
    </xf>
    <xf numFmtId="0" fontId="14" fillId="0" borderId="0" xfId="7" applyFont="1" applyFill="1">
      <alignment vertical="center"/>
    </xf>
    <xf numFmtId="0" fontId="18" fillId="0" borderId="0" xfId="27">
      <alignment vertical="center"/>
    </xf>
    <xf numFmtId="0" fontId="18" fillId="0" borderId="0" xfId="27">
      <alignment vertical="center"/>
    </xf>
    <xf numFmtId="172" fontId="21" fillId="0" borderId="0" xfId="30" applyNumberFormat="1" applyAlignment="1">
      <alignment horizontal="right" vertical="center"/>
    </xf>
    <xf numFmtId="0" fontId="21" fillId="0" borderId="0" xfId="30">
      <alignment vertical="center"/>
    </xf>
    <xf numFmtId="0" fontId="25" fillId="0" borderId="0" xfId="32" quotePrefix="1" applyAlignment="1">
      <alignment horizontal="right" vertical="center"/>
    </xf>
    <xf numFmtId="0" fontId="25" fillId="0" borderId="0" xfId="32">
      <alignment vertical="center"/>
    </xf>
    <xf numFmtId="0" fontId="25" fillId="0" borderId="0" xfId="33">
      <alignment vertical="center"/>
    </xf>
    <xf numFmtId="0" fontId="23" fillId="0" borderId="0" xfId="31" applyAlignment="1">
      <alignment horizontal="right" vertical="center"/>
    </xf>
    <xf numFmtId="0" fontId="23" fillId="0" borderId="0" xfId="31">
      <alignment vertical="center"/>
    </xf>
    <xf numFmtId="0" fontId="18" fillId="2" borderId="0" xfId="27" applyFill="1">
      <alignment vertical="center"/>
    </xf>
    <xf numFmtId="0" fontId="28" fillId="2" borderId="0" xfId="7" applyFont="1" applyFill="1" applyAlignment="1">
      <alignment horizontal="center" vertical="center"/>
    </xf>
    <xf numFmtId="0" fontId="14" fillId="2" borderId="0" xfId="7" applyFont="1" applyFill="1" applyAlignment="1">
      <alignment horizontal="center" vertical="center"/>
    </xf>
    <xf numFmtId="165" fontId="15" fillId="2" borderId="0" xfId="18" applyFont="1" applyFill="1" applyAlignment="1">
      <alignment horizontal="center" vertical="center"/>
    </xf>
    <xf numFmtId="165" fontId="34" fillId="0" borderId="4" xfId="11" applyFont="1" applyBorder="1" applyAlignment="1">
      <alignment horizontal="center" vertical="center"/>
      <protection locked="0"/>
    </xf>
    <xf numFmtId="165" fontId="34" fillId="0" borderId="5" xfId="11" applyFont="1" applyBorder="1" applyAlignment="1">
      <alignment horizontal="center" vertical="center"/>
      <protection locked="0"/>
    </xf>
    <xf numFmtId="171" fontId="34" fillId="2" borderId="6" xfId="19" applyNumberFormat="1" applyFont="1" applyFill="1" applyBorder="1" applyAlignment="1">
      <alignment horizontal="center" vertical="center"/>
    </xf>
    <xf numFmtId="0" fontId="37" fillId="2" borderId="0" xfId="7" applyFont="1" applyFill="1" applyAlignment="1">
      <alignment horizontal="center" vertical="center"/>
    </xf>
    <xf numFmtId="171" fontId="15" fillId="2" borderId="0" xfId="19" applyNumberFormat="1" applyFont="1" applyFill="1" applyAlignment="1">
      <alignment horizontal="center" vertical="center"/>
    </xf>
    <xf numFmtId="0" fontId="36" fillId="2" borderId="0" xfId="16" applyFont="1" applyFill="1" applyAlignment="1">
      <alignment horizontal="center" vertical="center"/>
      <protection locked="0"/>
    </xf>
    <xf numFmtId="0" fontId="34" fillId="2" borderId="0" xfId="16" applyFont="1" applyFill="1" applyAlignment="1">
      <alignment horizontal="center" vertical="center"/>
      <protection locked="0"/>
    </xf>
    <xf numFmtId="171" fontId="34" fillId="0" borderId="4" xfId="12" applyNumberFormat="1" applyFont="1" applyBorder="1" applyAlignment="1">
      <alignment horizontal="center" vertical="center"/>
      <protection locked="0"/>
    </xf>
    <xf numFmtId="171" fontId="34" fillId="0" borderId="5" xfId="12" applyNumberFormat="1" applyFont="1" applyBorder="1" applyAlignment="1">
      <alignment horizontal="center" vertical="center"/>
      <protection locked="0"/>
    </xf>
    <xf numFmtId="0" fontId="34" fillId="0" borderId="4" xfId="9" applyFont="1" applyBorder="1" applyAlignment="1">
      <alignment horizontal="center" vertical="center"/>
      <protection locked="0"/>
    </xf>
    <xf numFmtId="0" fontId="34" fillId="0" borderId="5" xfId="9" applyFont="1" applyBorder="1" applyAlignment="1">
      <alignment horizontal="center" vertical="center"/>
      <protection locked="0"/>
    </xf>
    <xf numFmtId="171" fontId="38" fillId="2" borderId="0" xfId="19" applyNumberFormat="1" applyFont="1" applyFill="1" applyAlignment="1">
      <alignment horizontal="center" vertical="center"/>
    </xf>
    <xf numFmtId="0" fontId="34" fillId="0" borderId="1" xfId="9" applyFont="1">
      <alignment vertical="center"/>
      <protection locked="0"/>
    </xf>
    <xf numFmtId="0" fontId="34" fillId="0" borderId="4" xfId="9" applyFont="1" applyBorder="1">
      <alignment vertical="center"/>
      <protection locked="0"/>
    </xf>
    <xf numFmtId="0" fontId="34" fillId="0" borderId="11" xfId="9" applyFont="1" applyBorder="1">
      <alignment vertical="center"/>
      <protection locked="0"/>
    </xf>
    <xf numFmtId="0" fontId="34" fillId="0" borderId="5" xfId="9" applyFont="1" applyBorder="1">
      <alignment vertical="center"/>
      <protection locked="0"/>
    </xf>
    <xf numFmtId="0" fontId="27" fillId="2" borderId="0" xfId="6" applyFont="1" applyFill="1" applyAlignment="1">
      <alignment horizontal="center" vertical="center"/>
    </xf>
  </cellXfs>
  <cellStyles count="58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" xfId="57" builtinId="8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28"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 val="0"/>
        <i val="0"/>
        <strike val="0"/>
        <u val="none"/>
        <color indexed="63"/>
      </font>
      <fill>
        <patternFill patternType="solid">
          <bgColor indexed="18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</border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G24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163</v>
      </c>
    </row>
    <row r="10" spans="3:7" ht="15">
      <c r="C10" s="44" t="str">
        <f>"SMA 5. Assumption Entry Interfaces - Practical Exercise 2"&amp;Err_Chks_Msg&amp;Sens_Chks_Msg&amp;Alt_Chks_Msg</f>
        <v>SMA 5. Assumption Entry Interfaces - Practical Exercise 2</v>
      </c>
    </row>
    <row r="11" spans="3:7">
      <c r="C11" s="97" t="s">
        <v>2</v>
      </c>
      <c r="D11" s="97"/>
      <c r="E11" s="97"/>
      <c r="F11" s="97"/>
      <c r="G11" s="97"/>
    </row>
    <row r="19" spans="3:3">
      <c r="C19" s="2" t="s">
        <v>0</v>
      </c>
    </row>
    <row r="21" spans="3:3">
      <c r="C21" s="2" t="s">
        <v>1</v>
      </c>
    </row>
    <row r="22" spans="3:3">
      <c r="C22" s="3" t="s">
        <v>162</v>
      </c>
    </row>
    <row r="23" spans="3:3">
      <c r="C23" s="3"/>
    </row>
    <row r="24" spans="3:3">
      <c r="C24" s="3"/>
    </row>
  </sheetData>
  <mergeCells count="1">
    <mergeCell ref="C11:G11"/>
  </mergeCells>
  <hyperlinks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16</v>
      </c>
    </row>
    <row r="10" spans="3:7" ht="16.5">
      <c r="C10" s="11" t="s">
        <v>154</v>
      </c>
    </row>
    <row r="11" spans="3:7" ht="15">
      <c r="C11" s="6" t="str">
        <f>Model_Name</f>
        <v>SMA 5. Assumption Entry Interfaces - Practical Exercise 2</v>
      </c>
    </row>
    <row r="12" spans="3:7">
      <c r="C12" s="97" t="s">
        <v>2</v>
      </c>
      <c r="D12" s="97"/>
      <c r="E12" s="97"/>
      <c r="F12" s="97"/>
      <c r="G12" s="97"/>
    </row>
    <row r="13" spans="3:7" ht="12.75">
      <c r="C13" s="9" t="s">
        <v>11</v>
      </c>
      <c r="D13" s="10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14" tooltip="Go to Previous Sheet" display="HL_Sheet_Main_14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21</v>
      </c>
    </row>
    <row r="10" spans="3:7" ht="16.5">
      <c r="C10" s="11" t="s">
        <v>155</v>
      </c>
    </row>
    <row r="11" spans="3:7" ht="15">
      <c r="C11" s="6" t="str">
        <f>Model_Name</f>
        <v>SMA 5. Assumption Entry Interfaces - Practical Exercise 2</v>
      </c>
    </row>
    <row r="12" spans="3:7">
      <c r="C12" s="97" t="s">
        <v>2</v>
      </c>
      <c r="D12" s="97"/>
      <c r="E12" s="97"/>
      <c r="F12" s="97"/>
      <c r="G12" s="97"/>
    </row>
    <row r="13" spans="3:7" ht="12.75">
      <c r="C13" s="9" t="s">
        <v>11</v>
      </c>
      <c r="D13" s="10" t="s">
        <v>12</v>
      </c>
    </row>
    <row r="17" spans="3:3">
      <c r="C17" s="2" t="s">
        <v>17</v>
      </c>
    </row>
    <row r="18" spans="3:3">
      <c r="C18" s="3" t="s">
        <v>18</v>
      </c>
    </row>
    <row r="19" spans="3:3">
      <c r="C19" s="3" t="s">
        <v>19</v>
      </c>
    </row>
    <row r="20" spans="3:3">
      <c r="C20" s="3" t="s">
        <v>20</v>
      </c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activeCell="I22" sqref="I22:P22"/>
      <selection pane="topRight" activeCell="I22" sqref="I22:P22"/>
      <selection pane="bottomLeft" activeCell="I22" sqref="I22:P22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23</v>
      </c>
    </row>
    <row r="2" spans="1:6" ht="15">
      <c r="B2" s="6" t="str">
        <f>Model_Name</f>
        <v>SMA 5. Assumption Entry Interfaces - Practical Exercise 2</v>
      </c>
    </row>
    <row r="3" spans="1:6">
      <c r="B3" s="97" t="s">
        <v>2</v>
      </c>
      <c r="C3" s="97"/>
      <c r="D3" s="97"/>
    </row>
    <row r="4" spans="1:6" ht="12.75">
      <c r="A4" s="7" t="s">
        <v>5</v>
      </c>
      <c r="B4" s="9" t="s">
        <v>11</v>
      </c>
      <c r="C4" s="10" t="s">
        <v>12</v>
      </c>
    </row>
    <row r="7" spans="1:6" ht="12.75">
      <c r="B7" s="8" t="s">
        <v>23</v>
      </c>
    </row>
    <row r="9" spans="1:6" ht="11.25">
      <c r="C9" s="20" t="s">
        <v>25</v>
      </c>
      <c r="F9" s="20" t="s">
        <v>22</v>
      </c>
    </row>
    <row r="11" spans="1:6">
      <c r="D11" s="21" t="s">
        <v>25</v>
      </c>
      <c r="F11" s="3" t="s">
        <v>26</v>
      </c>
    </row>
    <row r="12" spans="1:6">
      <c r="D12" s="23">
        <v>1</v>
      </c>
    </row>
    <row r="13" spans="1:6">
      <c r="D13" s="24">
        <f t="shared" ref="D13:D42" si="0">D12+1</f>
        <v>2</v>
      </c>
    </row>
    <row r="14" spans="1:6">
      <c r="D14" s="24">
        <f t="shared" si="0"/>
        <v>3</v>
      </c>
    </row>
    <row r="15" spans="1:6">
      <c r="D15" s="24">
        <f t="shared" si="0"/>
        <v>4</v>
      </c>
    </row>
    <row r="16" spans="1:6">
      <c r="D16" s="24">
        <f t="shared" si="0"/>
        <v>5</v>
      </c>
    </row>
    <row r="17" spans="4:4">
      <c r="D17" s="24">
        <f t="shared" si="0"/>
        <v>6</v>
      </c>
    </row>
    <row r="18" spans="4:4">
      <c r="D18" s="24">
        <f t="shared" si="0"/>
        <v>7</v>
      </c>
    </row>
    <row r="19" spans="4:4">
      <c r="D19" s="24">
        <f t="shared" si="0"/>
        <v>8</v>
      </c>
    </row>
    <row r="20" spans="4:4">
      <c r="D20" s="24">
        <f t="shared" si="0"/>
        <v>9</v>
      </c>
    </row>
    <row r="21" spans="4:4">
      <c r="D21" s="24">
        <f t="shared" si="0"/>
        <v>10</v>
      </c>
    </row>
    <row r="22" spans="4:4">
      <c r="D22" s="24">
        <f t="shared" si="0"/>
        <v>11</v>
      </c>
    </row>
    <row r="23" spans="4:4">
      <c r="D23" s="24">
        <f t="shared" si="0"/>
        <v>12</v>
      </c>
    </row>
    <row r="24" spans="4:4">
      <c r="D24" s="24">
        <f t="shared" si="0"/>
        <v>13</v>
      </c>
    </row>
    <row r="25" spans="4:4">
      <c r="D25" s="24">
        <f t="shared" si="0"/>
        <v>14</v>
      </c>
    </row>
    <row r="26" spans="4:4">
      <c r="D26" s="24">
        <f t="shared" si="0"/>
        <v>15</v>
      </c>
    </row>
    <row r="27" spans="4:4">
      <c r="D27" s="24">
        <f t="shared" si="0"/>
        <v>16</v>
      </c>
    </row>
    <row r="28" spans="4:4">
      <c r="D28" s="24">
        <f t="shared" si="0"/>
        <v>17</v>
      </c>
    </row>
    <row r="29" spans="4:4">
      <c r="D29" s="24">
        <f t="shared" si="0"/>
        <v>18</v>
      </c>
    </row>
    <row r="30" spans="4:4">
      <c r="D30" s="24">
        <f t="shared" si="0"/>
        <v>19</v>
      </c>
    </row>
    <row r="31" spans="4:4">
      <c r="D31" s="24">
        <f t="shared" si="0"/>
        <v>20</v>
      </c>
    </row>
    <row r="32" spans="4:4">
      <c r="D32" s="24">
        <f t="shared" si="0"/>
        <v>21</v>
      </c>
    </row>
    <row r="33" spans="3:6">
      <c r="D33" s="24">
        <f t="shared" si="0"/>
        <v>22</v>
      </c>
    </row>
    <row r="34" spans="3:6">
      <c r="D34" s="24">
        <f t="shared" si="0"/>
        <v>23</v>
      </c>
    </row>
    <row r="35" spans="3:6">
      <c r="D35" s="24">
        <f t="shared" si="0"/>
        <v>24</v>
      </c>
    </row>
    <row r="36" spans="3:6">
      <c r="D36" s="24">
        <f t="shared" si="0"/>
        <v>25</v>
      </c>
    </row>
    <row r="37" spans="3:6">
      <c r="D37" s="24">
        <f t="shared" si="0"/>
        <v>26</v>
      </c>
    </row>
    <row r="38" spans="3:6">
      <c r="D38" s="24">
        <f t="shared" si="0"/>
        <v>27</v>
      </c>
    </row>
    <row r="39" spans="3:6">
      <c r="D39" s="24">
        <f t="shared" si="0"/>
        <v>28</v>
      </c>
    </row>
    <row r="40" spans="3:6">
      <c r="D40" s="24">
        <f t="shared" si="0"/>
        <v>29</v>
      </c>
    </row>
    <row r="41" spans="3:6">
      <c r="D41" s="24">
        <f t="shared" si="0"/>
        <v>30</v>
      </c>
    </row>
    <row r="42" spans="3:6">
      <c r="D42" s="24">
        <f t="shared" si="0"/>
        <v>31</v>
      </c>
    </row>
    <row r="44" spans="3:6" ht="11.25">
      <c r="C44" s="20" t="s">
        <v>27</v>
      </c>
      <c r="F44" s="20" t="s">
        <v>22</v>
      </c>
    </row>
    <row r="46" spans="3:6">
      <c r="D46" s="21" t="s">
        <v>27</v>
      </c>
      <c r="F46" s="3" t="s">
        <v>28</v>
      </c>
    </row>
    <row r="47" spans="3:6">
      <c r="D47" s="22" t="s">
        <v>29</v>
      </c>
    </row>
    <row r="48" spans="3:6">
      <c r="D48" s="22" t="s">
        <v>30</v>
      </c>
    </row>
    <row r="49" spans="3:6">
      <c r="D49" s="22" t="s">
        <v>31</v>
      </c>
    </row>
    <row r="50" spans="3:6">
      <c r="D50" s="22" t="s">
        <v>32</v>
      </c>
    </row>
    <row r="51" spans="3:6">
      <c r="D51" s="22" t="s">
        <v>33</v>
      </c>
    </row>
    <row r="52" spans="3:6">
      <c r="D52" s="22" t="s">
        <v>34</v>
      </c>
    </row>
    <row r="53" spans="3:6">
      <c r="D53" s="22" t="s">
        <v>35</v>
      </c>
    </row>
    <row r="54" spans="3:6">
      <c r="D54" s="22" t="s">
        <v>36</v>
      </c>
    </row>
    <row r="55" spans="3:6">
      <c r="D55" s="22" t="s">
        <v>37</v>
      </c>
    </row>
    <row r="56" spans="3:6">
      <c r="D56" s="22" t="s">
        <v>38</v>
      </c>
    </row>
    <row r="57" spans="3:6">
      <c r="D57" s="22" t="s">
        <v>39</v>
      </c>
    </row>
    <row r="58" spans="3:6">
      <c r="D58" s="22" t="s">
        <v>40</v>
      </c>
    </row>
    <row r="60" spans="3:6" ht="11.25">
      <c r="C60" s="20" t="s">
        <v>41</v>
      </c>
      <c r="F60" s="20" t="s">
        <v>22</v>
      </c>
    </row>
    <row r="62" spans="3:6">
      <c r="D62" s="21" t="s">
        <v>41</v>
      </c>
      <c r="F62" s="3" t="s">
        <v>42</v>
      </c>
    </row>
    <row r="63" spans="3:6">
      <c r="D63" s="22" t="s">
        <v>43</v>
      </c>
      <c r="F63" s="3" t="s">
        <v>44</v>
      </c>
    </row>
    <row r="64" spans="3:6">
      <c r="D64" s="22" t="s">
        <v>45</v>
      </c>
      <c r="F64" s="3" t="s">
        <v>46</v>
      </c>
    </row>
    <row r="65" spans="3:6">
      <c r="D65" s="22" t="s">
        <v>47</v>
      </c>
      <c r="F65" s="3" t="s">
        <v>48</v>
      </c>
    </row>
    <row r="66" spans="3:6">
      <c r="D66" s="22" t="s">
        <v>49</v>
      </c>
      <c r="F66" s="3" t="s">
        <v>50</v>
      </c>
    </row>
    <row r="68" spans="3:6" ht="11.25">
      <c r="C68" s="20" t="s">
        <v>51</v>
      </c>
      <c r="F68" s="20" t="s">
        <v>22</v>
      </c>
    </row>
    <row r="70" spans="3:6">
      <c r="D70" s="21" t="s">
        <v>51</v>
      </c>
      <c r="F70" s="3" t="s">
        <v>52</v>
      </c>
    </row>
    <row r="71" spans="3:6">
      <c r="D71" s="22" t="s">
        <v>53</v>
      </c>
    </row>
    <row r="72" spans="3:6">
      <c r="D72" s="22" t="s">
        <v>54</v>
      </c>
    </row>
    <row r="74" spans="3:6" ht="11.25">
      <c r="C74" s="20" t="s">
        <v>55</v>
      </c>
      <c r="F74" s="20" t="s">
        <v>22</v>
      </c>
    </row>
    <row r="76" spans="3:6">
      <c r="D76" s="21" t="s">
        <v>55</v>
      </c>
      <c r="F76" s="3" t="s">
        <v>56</v>
      </c>
    </row>
    <row r="77" spans="3:6">
      <c r="D77" s="22" t="s">
        <v>57</v>
      </c>
      <c r="F77" s="3" t="s">
        <v>57</v>
      </c>
    </row>
    <row r="78" spans="3:6">
      <c r="D78" s="22" t="s">
        <v>58</v>
      </c>
      <c r="F78" s="3" t="s">
        <v>59</v>
      </c>
    </row>
    <row r="79" spans="3:6">
      <c r="D79" s="22" t="s">
        <v>60</v>
      </c>
      <c r="F79" s="3" t="s">
        <v>61</v>
      </c>
    </row>
    <row r="80" spans="3:6">
      <c r="D80" s="22" t="s">
        <v>62</v>
      </c>
      <c r="F80" s="3" t="s">
        <v>63</v>
      </c>
    </row>
    <row r="82" spans="3:6" ht="11.25">
      <c r="C82" s="20" t="s">
        <v>64</v>
      </c>
      <c r="F82" s="20" t="s">
        <v>22</v>
      </c>
    </row>
    <row r="84" spans="3:6">
      <c r="D84" s="21" t="s">
        <v>64</v>
      </c>
      <c r="F84" s="3" t="s">
        <v>65</v>
      </c>
    </row>
    <row r="85" spans="3:6">
      <c r="D85" s="22" t="s">
        <v>66</v>
      </c>
      <c r="F85" s="3" t="s">
        <v>67</v>
      </c>
    </row>
    <row r="86" spans="3:6">
      <c r="D86" s="22" t="s">
        <v>68</v>
      </c>
      <c r="F86" s="3" t="s">
        <v>69</v>
      </c>
    </row>
    <row r="87" spans="3:6">
      <c r="D87" s="22" t="s">
        <v>70</v>
      </c>
      <c r="F87" s="3" t="s">
        <v>71</v>
      </c>
    </row>
    <row r="88" spans="3:6">
      <c r="D88" s="22" t="s">
        <v>72</v>
      </c>
      <c r="F88" s="3" t="s">
        <v>73</v>
      </c>
    </row>
    <row r="90" spans="3:6" ht="11.25">
      <c r="C90" s="20" t="s">
        <v>74</v>
      </c>
      <c r="F90" s="20" t="s">
        <v>22</v>
      </c>
    </row>
    <row r="92" spans="3:6">
      <c r="D92" s="21" t="s">
        <v>74</v>
      </c>
      <c r="F92" s="3" t="s">
        <v>75</v>
      </c>
    </row>
    <row r="93" spans="3:6">
      <c r="D93" s="23">
        <v>1</v>
      </c>
      <c r="F93" s="3" t="s">
        <v>76</v>
      </c>
    </row>
    <row r="94" spans="3:6">
      <c r="D94" s="23">
        <v>2</v>
      </c>
      <c r="F94" s="3" t="s">
        <v>77</v>
      </c>
    </row>
    <row r="95" spans="3:6">
      <c r="D95" s="23">
        <v>4</v>
      </c>
      <c r="F95" s="3" t="s">
        <v>78</v>
      </c>
    </row>
    <row r="96" spans="3:6">
      <c r="D96" s="23">
        <v>12</v>
      </c>
      <c r="F96" s="3" t="s">
        <v>79</v>
      </c>
    </row>
    <row r="98" spans="3:6" ht="11.25">
      <c r="C98" s="20" t="s">
        <v>80</v>
      </c>
      <c r="F98" s="20" t="s">
        <v>22</v>
      </c>
    </row>
    <row r="100" spans="3:6">
      <c r="D100" s="21" t="s">
        <v>80</v>
      </c>
    </row>
    <row r="101" spans="3:6">
      <c r="D101" s="23">
        <v>10</v>
      </c>
      <c r="F101" s="3" t="s">
        <v>81</v>
      </c>
    </row>
    <row r="102" spans="3:6">
      <c r="D102" s="23">
        <v>100</v>
      </c>
      <c r="F102" s="3" t="s">
        <v>82</v>
      </c>
    </row>
    <row r="103" spans="3:6">
      <c r="D103" s="23">
        <v>1000</v>
      </c>
      <c r="F103" s="3" t="s">
        <v>83</v>
      </c>
    </row>
    <row r="104" spans="3:6">
      <c r="D104" s="23">
        <v>1000000</v>
      </c>
      <c r="F104" s="3" t="s">
        <v>84</v>
      </c>
    </row>
    <row r="105" spans="3:6">
      <c r="D105" s="23">
        <v>1000000000</v>
      </c>
      <c r="F105" s="3" t="s">
        <v>85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24</v>
      </c>
    </row>
    <row r="10" spans="3:7" ht="16.5">
      <c r="C10" s="11" t="s">
        <v>157</v>
      </c>
    </row>
    <row r="11" spans="3:7" ht="15">
      <c r="C11" s="6" t="str">
        <f>Model_Name</f>
        <v>SMA 5. Assumption Entry Interfaces - Practical Exercise 2</v>
      </c>
    </row>
    <row r="12" spans="3:7">
      <c r="C12" s="97" t="s">
        <v>2</v>
      </c>
      <c r="D12" s="97"/>
      <c r="E12" s="97"/>
      <c r="F12" s="97"/>
      <c r="G12" s="97"/>
    </row>
    <row r="13" spans="3:7" ht="12.75">
      <c r="C13" s="9" t="s">
        <v>11</v>
      </c>
      <c r="D13" s="10" t="s">
        <v>12</v>
      </c>
    </row>
    <row r="17" spans="3:3">
      <c r="C17" s="2" t="s">
        <v>17</v>
      </c>
    </row>
    <row r="18" spans="3:3">
      <c r="C18" s="3" t="s">
        <v>18</v>
      </c>
    </row>
    <row r="19" spans="3:3">
      <c r="C19" s="3" t="s">
        <v>19</v>
      </c>
    </row>
    <row r="20" spans="3:3">
      <c r="C20" s="3" t="s">
        <v>20</v>
      </c>
    </row>
  </sheetData>
  <mergeCells count="1">
    <mergeCell ref="C12:G12"/>
  </mergeCells>
  <hyperlinks>
    <hyperlink ref="C12" location="HL_Home" tooltip="Go to Table of Contents" display="HL_Home"/>
    <hyperlink ref="C13" location="HL_Sheet_Main_10" tooltip="Go to Previous Sheet" display="HL_Sheet_Main_10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pageSetUpPr autoPageBreaks="0"/>
  </sheetPr>
  <dimension ref="A1:M55"/>
  <sheetViews>
    <sheetView showGridLines="0" zoomScaleNormal="100" workbookViewId="0">
      <pane xSplit="1" ySplit="4" topLeftCell="B5" activePane="bottomRight" state="frozen"/>
      <selection activeCell="I22" sqref="I22:P22"/>
      <selection pane="topRight" activeCell="I22" sqref="I22:P22"/>
      <selection pane="bottomLeft" activeCell="I22" sqref="I22:P22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24</v>
      </c>
    </row>
    <row r="2" spans="1:9" ht="15">
      <c r="B2" s="6" t="str">
        <f>Model_Name</f>
        <v>SMA 5. Assumption Entry Interfaces - Practical Exercise 2</v>
      </c>
    </row>
    <row r="3" spans="1:9">
      <c r="B3" s="97" t="s">
        <v>2</v>
      </c>
      <c r="C3" s="97"/>
      <c r="D3" s="97"/>
      <c r="E3" s="97"/>
      <c r="F3" s="97"/>
    </row>
    <row r="4" spans="1:9" ht="12.75">
      <c r="A4" s="7" t="s">
        <v>5</v>
      </c>
      <c r="B4" s="9" t="s">
        <v>11</v>
      </c>
      <c r="C4" s="10"/>
      <c r="D4" s="73" t="s">
        <v>159</v>
      </c>
      <c r="E4" s="73" t="s">
        <v>160</v>
      </c>
      <c r="F4" s="71" t="s">
        <v>161</v>
      </c>
    </row>
    <row r="7" spans="1:9" ht="12.75">
      <c r="B7" s="8" t="s">
        <v>129</v>
      </c>
    </row>
    <row r="9" spans="1:9" ht="17.25" customHeight="1">
      <c r="C9" s="33" t="b">
        <v>1</v>
      </c>
    </row>
    <row r="11" spans="1:9" ht="11.25">
      <c r="C11" s="20" t="s">
        <v>130</v>
      </c>
    </row>
    <row r="13" spans="1:9">
      <c r="D13" s="39" t="str">
        <f>D23</f>
        <v>Total Errors:</v>
      </c>
      <c r="I13" s="41">
        <f>Err_Chks_Ttl_Areas</f>
        <v>0</v>
      </c>
    </row>
    <row r="14" spans="1:9">
      <c r="D14" s="42" t="s">
        <v>135</v>
      </c>
      <c r="I14" s="43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20" t="s">
        <v>129</v>
      </c>
    </row>
    <row r="18" spans="2:13">
      <c r="D18" s="34" t="s">
        <v>129</v>
      </c>
      <c r="E18" s="35"/>
      <c r="F18" s="35"/>
      <c r="G18" s="35"/>
      <c r="H18" s="35"/>
      <c r="I18" s="35"/>
      <c r="J18" s="35"/>
      <c r="K18" s="36" t="s">
        <v>131</v>
      </c>
      <c r="L18" s="36" t="s">
        <v>132</v>
      </c>
      <c r="M18" s="36" t="s">
        <v>133</v>
      </c>
    </row>
    <row r="19" spans="2:13">
      <c r="D19" s="88"/>
      <c r="E19" s="68"/>
      <c r="F19" s="68"/>
      <c r="G19" s="68"/>
      <c r="H19" s="68"/>
      <c r="I19" s="68"/>
      <c r="J19" s="68"/>
      <c r="K19" s="89"/>
      <c r="L19" s="89"/>
      <c r="M19" s="89"/>
    </row>
    <row r="20" spans="2:13">
      <c r="D20" s="5" t="str">
        <f>IF(ISERROR(Err_Chk_1_Hdg),"Miscellaneous Check",Err_Chk_1_Hdg)</f>
        <v>Revenue - Outputs</v>
      </c>
      <c r="E20" s="4"/>
      <c r="F20" s="4"/>
      <c r="G20" s="4"/>
      <c r="H20" s="4"/>
      <c r="I20" s="4"/>
      <c r="J20" s="4"/>
      <c r="K20" s="40">
        <f>IF(ISERROR(HL_Err_Chk_1),1,(HL_Err_Chk_1&lt;&gt;0)*1)</f>
        <v>0</v>
      </c>
      <c r="L20" s="32" t="s">
        <v>173</v>
      </c>
      <c r="M20" s="37">
        <f>K20*(L20="Yes")</f>
        <v>0</v>
      </c>
    </row>
    <row r="21" spans="2:13">
      <c r="D21" s="5" t="str">
        <f>IF(ISERROR(Err_Chk_2_Hdg),"Miscellaneous Check",Err_Chk_2_Hdg)</f>
        <v>Cost of Goods Sold - Outputs</v>
      </c>
      <c r="E21" s="4"/>
      <c r="F21" s="4"/>
      <c r="G21" s="4"/>
      <c r="H21" s="4"/>
      <c r="I21" s="4"/>
      <c r="J21" s="4"/>
      <c r="K21" s="40">
        <f>IF(ISERROR(HL_Err_Chk_2),1,(HL_Err_Chk_2&lt;&gt;0)*1)</f>
        <v>0</v>
      </c>
      <c r="L21" s="32" t="s">
        <v>173</v>
      </c>
      <c r="M21" s="37">
        <f>K21*(L21="Yes")</f>
        <v>0</v>
      </c>
    </row>
    <row r="23" spans="2:13">
      <c r="D23" s="2" t="s">
        <v>134</v>
      </c>
      <c r="M23" s="38">
        <f>SUMIF(CA_Err_Chks_Inc,"Yes",CA_Err_Chks_Flags)</f>
        <v>0</v>
      </c>
    </row>
    <row r="26" spans="2:13" ht="12.75">
      <c r="B26" s="8" t="s">
        <v>136</v>
      </c>
    </row>
    <row r="28" spans="2:13" ht="17.25" customHeight="1">
      <c r="C28" s="33" t="b">
        <v>1</v>
      </c>
    </row>
    <row r="30" spans="2:13" ht="11.25">
      <c r="C30" s="20" t="s">
        <v>137</v>
      </c>
    </row>
    <row r="32" spans="2:13">
      <c r="D32" s="39" t="str">
        <f>D39</f>
        <v>Total Sensitivities:</v>
      </c>
      <c r="I32" s="41">
        <f>Sens_Chks_Ttl_Areas</f>
        <v>0</v>
      </c>
    </row>
    <row r="33" spans="2:13">
      <c r="D33" s="42" t="s">
        <v>139</v>
      </c>
      <c r="I33" s="43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5" spans="2:13" ht="11.25">
      <c r="C35" s="20" t="s">
        <v>136</v>
      </c>
    </row>
    <row r="37" spans="2:13">
      <c r="D37" s="34" t="s">
        <v>136</v>
      </c>
      <c r="E37" s="35"/>
      <c r="F37" s="35"/>
      <c r="G37" s="35"/>
      <c r="H37" s="35"/>
      <c r="I37" s="35"/>
      <c r="J37" s="35"/>
      <c r="K37" s="36" t="s">
        <v>131</v>
      </c>
      <c r="L37" s="36" t="s">
        <v>132</v>
      </c>
      <c r="M37" s="36" t="s">
        <v>133</v>
      </c>
    </row>
    <row r="39" spans="2:13">
      <c r="D39" s="2" t="s">
        <v>138</v>
      </c>
      <c r="M39" s="38">
        <f>SUMIF(CA_Sens_Chks_Inc,"Yes",CA_Sens_Chks_Flags)</f>
        <v>0</v>
      </c>
    </row>
    <row r="42" spans="2:13" ht="12.75">
      <c r="B42" s="8" t="s">
        <v>140</v>
      </c>
    </row>
    <row r="44" spans="2:13" ht="17.25" customHeight="1">
      <c r="C44" s="33" t="b">
        <v>1</v>
      </c>
    </row>
    <row r="46" spans="2:13" ht="11.25">
      <c r="C46" s="20" t="s">
        <v>141</v>
      </c>
    </row>
    <row r="48" spans="2:13">
      <c r="D48" s="39" t="str">
        <f>D55</f>
        <v>Total Alerts:</v>
      </c>
      <c r="I48" s="41">
        <f>Alt_Chks_Ttl_Areas</f>
        <v>0</v>
      </c>
    </row>
    <row r="49" spans="3:13">
      <c r="D49" s="42" t="s">
        <v>143</v>
      </c>
      <c r="I49" s="43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51" spans="3:13" ht="11.25">
      <c r="C51" s="20" t="s">
        <v>140</v>
      </c>
    </row>
    <row r="53" spans="3:13">
      <c r="D53" s="34" t="s">
        <v>140</v>
      </c>
      <c r="E53" s="35"/>
      <c r="F53" s="35"/>
      <c r="G53" s="35"/>
      <c r="H53" s="35"/>
      <c r="I53" s="35"/>
      <c r="J53" s="35"/>
      <c r="K53" s="36" t="s">
        <v>131</v>
      </c>
      <c r="L53" s="36" t="s">
        <v>132</v>
      </c>
      <c r="M53" s="36" t="s">
        <v>133</v>
      </c>
    </row>
    <row r="55" spans="3:13">
      <c r="D55" s="2" t="s">
        <v>142</v>
      </c>
      <c r="M55" s="38">
        <f>SUMIF(CA_Alt_Chks_Inc,"Yes",CA_Alt_Chks_Flags)</f>
        <v>0</v>
      </c>
    </row>
  </sheetData>
  <mergeCells count="1">
    <mergeCell ref="B3:F3"/>
  </mergeCells>
  <conditionalFormatting sqref="M23">
    <cfRule type="cellIs" dxfId="13" priority="1" stopIfTrue="1" operator="notEqual">
      <formula>0</formula>
    </cfRule>
  </conditionalFormatting>
  <conditionalFormatting sqref="I13">
    <cfRule type="cellIs" dxfId="12" priority="2" stopIfTrue="1" operator="notEqual">
      <formula>0</formula>
    </cfRule>
  </conditionalFormatting>
  <conditionalFormatting sqref="M39">
    <cfRule type="cellIs" dxfId="11" priority="3" stopIfTrue="1" operator="notEqual">
      <formula>0</formula>
    </cfRule>
  </conditionalFormatting>
  <conditionalFormatting sqref="I32">
    <cfRule type="cellIs" dxfId="10" priority="4" stopIfTrue="1" operator="notEqual">
      <formula>0</formula>
    </cfRule>
  </conditionalFormatting>
  <conditionalFormatting sqref="M55">
    <cfRule type="cellIs" dxfId="9" priority="5" stopIfTrue="1" operator="notEqual">
      <formula>0</formula>
    </cfRule>
  </conditionalFormatting>
  <conditionalFormatting sqref="I48">
    <cfRule type="cellIs" dxfId="8" priority="6" stopIfTrue="1" operator="notEqual">
      <formula>0</formula>
    </cfRule>
  </conditionalFormatting>
  <conditionalFormatting sqref="D20">
    <cfRule type="expression" dxfId="7" priority="7" stopIfTrue="1">
      <formula>K20&lt;&gt;0</formula>
    </cfRule>
  </conditionalFormatting>
  <conditionalFormatting sqref="K20">
    <cfRule type="cellIs" dxfId="6" priority="8" stopIfTrue="1" operator="notEqual">
      <formula>0</formula>
    </cfRule>
  </conditionalFormatting>
  <conditionalFormatting sqref="L20">
    <cfRule type="expression" dxfId="5" priority="9" stopIfTrue="1">
      <formula>K20&lt;&gt;0</formula>
    </cfRule>
  </conditionalFormatting>
  <conditionalFormatting sqref="M20">
    <cfRule type="expression" dxfId="4" priority="10" stopIfTrue="1">
      <formula>K20&lt;&gt;0</formula>
    </cfRule>
  </conditionalFormatting>
  <conditionalFormatting sqref="D21">
    <cfRule type="expression" dxfId="3" priority="11" stopIfTrue="1">
      <formula>K21&lt;&gt;0</formula>
    </cfRule>
  </conditionalFormatting>
  <conditionalFormatting sqref="K21">
    <cfRule type="cellIs" dxfId="2" priority="12" stopIfTrue="1" operator="notEqual">
      <formula>0</formula>
    </cfRule>
  </conditionalFormatting>
  <conditionalFormatting sqref="L21">
    <cfRule type="expression" dxfId="1" priority="13" stopIfTrue="1">
      <formula>K21&lt;&gt;0</formula>
    </cfRule>
  </conditionalFormatting>
  <conditionalFormatting sqref="M21">
    <cfRule type="expression" dxfId="0" priority="14" stopIfTrue="1">
      <formula>K21&lt;&gt;0</formula>
    </cfRule>
  </conditionalFormatting>
  <dataValidations count="3">
    <dataValidation type="custom" showDropDown="1" showErrorMessage="1" errorTitle="6 Cell Link" error="The value in an option button cell link must be either &quot;TRUE&quot; or &quot;FALSE&quot;" sqref="C9 C44 C28">
      <formula1>ISLOGICAL(C9)</formula1>
    </dataValidation>
    <dataValidation type="list" showErrorMessage="1" errorTitle="Include Error Check" error="The include error check trigger must correspond with one of the options provided in the drop down list." sqref="L20">
      <formula1>"Yes,No"</formula1>
    </dataValidation>
    <dataValidation type="list" showErrorMessage="1" errorTitle="Include Error Check" error="The include error check trigger must correspond with one of the options provided in the drop down list." sqref="L21">
      <formula1>"Yes,No"</formula1>
    </dataValidation>
  </dataValidations>
  <hyperlinks>
    <hyperlink ref="D20:J20" location="HL_Err_Chk_1" tooltip="Go to Revenue - Outputs" display="HL_Err_Chk_1"/>
    <hyperlink ref="D21:J21" location="HL_Err_Chk_2" tooltip="Go to Cost of Goods Sold - Outputs" display="HL_Err_Chk_2"/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rowBreaks count="2" manualBreakCount="2">
    <brk id="25" min="1" max="12" man="1"/>
    <brk id="41" min="1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P22"/>
  <sheetViews>
    <sheetView showGridLines="0" zoomScaleNormal="100" workbookViewId="0">
      <pane xSplit="1" ySplit="6" topLeftCell="B7" activePane="bottomRight" state="frozen"/>
      <selection activeCell="I22" sqref="I22:P22"/>
      <selection pane="topRight" activeCell="I22" sqref="I22:P22"/>
      <selection pane="bottomLeft" activeCell="I22" sqref="I22:P22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</cols>
  <sheetData>
    <row r="1" spans="1:16" ht="18">
      <c r="B1" s="1" t="s">
        <v>3</v>
      </c>
    </row>
    <row r="2" spans="1:16" ht="15">
      <c r="B2" s="6" t="str">
        <f>Model_Name</f>
        <v>SMA 5. Assumption Entry Interfaces - Practical Exercise 2</v>
      </c>
    </row>
    <row r="3" spans="1:16">
      <c r="B3" s="97" t="s">
        <v>4</v>
      </c>
      <c r="C3" s="97"/>
      <c r="D3" s="97"/>
      <c r="E3" s="97"/>
      <c r="F3" s="97"/>
      <c r="G3" s="97"/>
      <c r="H3" s="97"/>
      <c r="I3" s="97"/>
      <c r="J3" s="96"/>
    </row>
    <row r="6" spans="1:16" s="68" customFormat="1" ht="12.75">
      <c r="A6" s="66" t="s">
        <v>5</v>
      </c>
      <c r="B6" s="67" t="s">
        <v>6</v>
      </c>
    </row>
    <row r="8" spans="1:16" ht="19.149999999999999" customHeight="1">
      <c r="B8" s="98">
        <v>1</v>
      </c>
      <c r="C8" s="98"/>
      <c r="D8" s="99" t="str">
        <f>Assumptions_SC!C9</f>
        <v>Assumptions</v>
      </c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</row>
    <row r="9" spans="1:16" outlineLevel="1">
      <c r="F9" s="100" t="s">
        <v>151</v>
      </c>
      <c r="G9" s="100"/>
      <c r="H9" s="101" t="str">
        <f>TS_BA!B1</f>
        <v>Time Series Assumptions</v>
      </c>
      <c r="I9" s="101"/>
      <c r="J9" s="101"/>
      <c r="K9" s="101"/>
      <c r="L9" s="101"/>
      <c r="M9" s="101"/>
      <c r="N9" s="101"/>
      <c r="O9" s="101"/>
      <c r="P9" s="101"/>
    </row>
    <row r="10" spans="1:16" outlineLevel="1">
      <c r="F10" s="100" t="s">
        <v>152</v>
      </c>
      <c r="G10" s="100"/>
      <c r="H10" s="101" t="str">
        <f>Revenue_TA!B1</f>
        <v>Revenue - Assumptions</v>
      </c>
      <c r="I10" s="101"/>
      <c r="J10" s="101"/>
      <c r="K10" s="101"/>
      <c r="L10" s="101"/>
      <c r="M10" s="101"/>
      <c r="N10" s="101"/>
      <c r="O10" s="101"/>
      <c r="P10" s="101"/>
    </row>
    <row r="11" spans="1:16" outlineLevel="1">
      <c r="F11" s="100" t="s">
        <v>174</v>
      </c>
      <c r="G11" s="100"/>
      <c r="H11" s="101" t="str">
        <f>COGS_TA!B1</f>
        <v>Cost of Goods Sold - Assumptions</v>
      </c>
      <c r="I11" s="101"/>
      <c r="J11" s="101"/>
      <c r="K11" s="101"/>
      <c r="L11" s="101"/>
      <c r="M11" s="101"/>
      <c r="N11" s="101"/>
      <c r="O11" s="101"/>
      <c r="P11" s="101"/>
    </row>
    <row r="12" spans="1:16" ht="19.149999999999999" customHeight="1">
      <c r="B12" s="98">
        <v>2</v>
      </c>
      <c r="C12" s="98"/>
      <c r="D12" s="99" t="str">
        <f>Outputs_SC!C9</f>
        <v>Outputs</v>
      </c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1:16" outlineLevel="1">
      <c r="F13" s="100" t="s">
        <v>151</v>
      </c>
      <c r="G13" s="100"/>
      <c r="H13" s="101" t="str">
        <f>Revenue_TO!B1</f>
        <v>Revenue - Outputs</v>
      </c>
      <c r="I13" s="101"/>
      <c r="J13" s="101"/>
      <c r="K13" s="101"/>
      <c r="L13" s="101"/>
      <c r="M13" s="101"/>
      <c r="N13" s="101"/>
      <c r="O13" s="101"/>
      <c r="P13" s="101"/>
    </row>
    <row r="14" spans="1:16" outlineLevel="1">
      <c r="F14" s="100" t="s">
        <v>152</v>
      </c>
      <c r="G14" s="100"/>
      <c r="H14" s="101" t="str">
        <f>COGS_TO!B1</f>
        <v>Cost of Goods Sold - Outputs</v>
      </c>
      <c r="I14" s="101"/>
      <c r="J14" s="101"/>
      <c r="K14" s="101"/>
      <c r="L14" s="101"/>
      <c r="M14" s="101"/>
      <c r="N14" s="101"/>
      <c r="O14" s="101"/>
      <c r="P14" s="101"/>
    </row>
    <row r="15" spans="1:16" ht="19.149999999999999" customHeight="1">
      <c r="B15" s="98">
        <v>3</v>
      </c>
      <c r="C15" s="98"/>
      <c r="D15" s="99" t="str">
        <f>Appendices_SC!C9</f>
        <v>Appendices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1:16" ht="11.25">
      <c r="D16" s="103" t="s">
        <v>156</v>
      </c>
      <c r="E16" s="103"/>
      <c r="F16" s="104" t="str">
        <f>Lookup_Tables_SSC!C9</f>
        <v>Lookup Tables</v>
      </c>
      <c r="G16" s="104"/>
      <c r="H16" s="104"/>
      <c r="I16" s="104"/>
      <c r="J16" s="104"/>
      <c r="K16" s="104"/>
      <c r="L16" s="104"/>
      <c r="M16" s="104"/>
      <c r="N16" s="104"/>
      <c r="O16" s="104"/>
      <c r="P16" s="104"/>
    </row>
    <row r="17" spans="4:16" outlineLevel="1">
      <c r="F17" s="100" t="s">
        <v>151</v>
      </c>
      <c r="G17" s="100"/>
      <c r="H17" s="101" t="str">
        <f>TS_LU!B1</f>
        <v>Time Series Lookup Tables</v>
      </c>
      <c r="I17" s="101"/>
      <c r="J17" s="101"/>
      <c r="K17" s="101"/>
      <c r="L17" s="101"/>
      <c r="M17" s="101"/>
      <c r="N17" s="101"/>
      <c r="O17" s="101"/>
      <c r="P17" s="101"/>
    </row>
    <row r="18" spans="4:16" ht="11.25">
      <c r="D18" s="103" t="s">
        <v>158</v>
      </c>
      <c r="E18" s="103"/>
      <c r="F18" s="104" t="str">
        <f>Checks_SSC!C9</f>
        <v>Checks</v>
      </c>
      <c r="G18" s="104"/>
      <c r="H18" s="104"/>
      <c r="I18" s="104"/>
      <c r="J18" s="104"/>
      <c r="K18" s="104"/>
      <c r="L18" s="104"/>
      <c r="M18" s="104"/>
      <c r="N18" s="104"/>
      <c r="O18" s="104"/>
      <c r="P18" s="104"/>
    </row>
    <row r="19" spans="4:16" outlineLevel="1">
      <c r="F19" s="100" t="s">
        <v>151</v>
      </c>
      <c r="G19" s="100"/>
      <c r="H19" s="101" t="str">
        <f>Checks_BO!B1</f>
        <v>Checks</v>
      </c>
      <c r="I19" s="101"/>
      <c r="J19" s="101"/>
      <c r="K19" s="101"/>
      <c r="L19" s="101"/>
      <c r="M19" s="101"/>
      <c r="N19" s="101"/>
      <c r="O19" s="101"/>
      <c r="P19" s="101"/>
    </row>
    <row r="20" spans="4:16" outlineLevel="1">
      <c r="H20" s="69" t="s">
        <v>119</v>
      </c>
      <c r="I20" s="102" t="str">
        <f>TOC_Hdg_3</f>
        <v>Error Checks</v>
      </c>
      <c r="J20" s="102"/>
      <c r="K20" s="102"/>
      <c r="L20" s="102"/>
      <c r="M20" s="102"/>
      <c r="N20" s="102"/>
      <c r="O20" s="102"/>
      <c r="P20" s="102"/>
    </row>
    <row r="21" spans="4:16" outlineLevel="1">
      <c r="H21" s="69" t="s">
        <v>119</v>
      </c>
      <c r="I21" s="102" t="str">
        <f>TOC_Hdg_4</f>
        <v>Sensitivity Checks</v>
      </c>
      <c r="J21" s="102"/>
      <c r="K21" s="102"/>
      <c r="L21" s="102"/>
      <c r="M21" s="102"/>
      <c r="N21" s="102"/>
      <c r="O21" s="102"/>
      <c r="P21" s="102"/>
    </row>
    <row r="22" spans="4:16" outlineLevel="1">
      <c r="H22" s="69" t="s">
        <v>119</v>
      </c>
      <c r="I22" s="102" t="str">
        <f>TOC_Hdg_5</f>
        <v>Alert Checks</v>
      </c>
      <c r="J22" s="102"/>
      <c r="K22" s="102"/>
      <c r="L22" s="102"/>
      <c r="M22" s="102"/>
      <c r="N22" s="102"/>
      <c r="O22" s="102"/>
      <c r="P22" s="102"/>
    </row>
  </sheetData>
  <mergeCells count="28">
    <mergeCell ref="I22:P22"/>
    <mergeCell ref="D18:E18"/>
    <mergeCell ref="F18:P18"/>
    <mergeCell ref="F19:G19"/>
    <mergeCell ref="H19:P19"/>
    <mergeCell ref="I21:P21"/>
    <mergeCell ref="F10:G10"/>
    <mergeCell ref="H10:P10"/>
    <mergeCell ref="F11:G11"/>
    <mergeCell ref="H11:P11"/>
    <mergeCell ref="B3:I3"/>
    <mergeCell ref="B8:C8"/>
    <mergeCell ref="D8:P8"/>
    <mergeCell ref="F9:G9"/>
    <mergeCell ref="H9:P9"/>
    <mergeCell ref="B12:C12"/>
    <mergeCell ref="D12:P12"/>
    <mergeCell ref="F17:G17"/>
    <mergeCell ref="H17:P17"/>
    <mergeCell ref="I20:P20"/>
    <mergeCell ref="F14:G14"/>
    <mergeCell ref="H14:P14"/>
    <mergeCell ref="H13:P13"/>
    <mergeCell ref="B15:C15"/>
    <mergeCell ref="D15:P15"/>
    <mergeCell ref="D16:E16"/>
    <mergeCell ref="F16:P16"/>
    <mergeCell ref="F13:G13"/>
  </mergeCells>
  <hyperlinks>
    <hyperlink ref="B8" location="HL_Sheet_Main_3" tooltip="Go to Assumptions" display="HL_Sheet_Main_3"/>
    <hyperlink ref="D8" location="HL_Sheet_Main_3" tooltip="Go to Assumptions" display="HL_Sheet_Main_3"/>
    <hyperlink ref="F9" location="HL_Sheet_Main_4" tooltip="Go to Time Series Assumptions" display="HL_Sheet_Main_4"/>
    <hyperlink ref="H9" location="HL_Sheet_Main_4" tooltip="Go to Time Series Assumptions" display="HL_Sheet_Main_4"/>
    <hyperlink ref="F10" location="HL_Sheet_Main_5" tooltip="Go to Revenue - Assumptions" display="HL_Sheet_Main_5"/>
    <hyperlink ref="H10" location="HL_Sheet_Main_5" tooltip="Go to Revenue - Assumptions" display="HL_Sheet_Main_5"/>
    <hyperlink ref="F11" location="HL_Sheet_Main_13" tooltip="Go to Cost of Goods Sold - Assumptions" display="HL_Sheet_Main_13"/>
    <hyperlink ref="H11" location="HL_Sheet_Main_13" tooltip="Go to Cost of Goods Sold - Assumptions" display="HL_Sheet_Main_13"/>
    <hyperlink ref="B12" location="HL_Sheet_Main_6" tooltip="Go to Outputs" display="HL_Sheet_Main_6"/>
    <hyperlink ref="D12" location="HL_Sheet_Main_6" tooltip="Go to Outputs" display="HL_Sheet_Main_6"/>
    <hyperlink ref="F13" location="HL_Sheet_Main_7" tooltip="Go to Revenue - Outputs" display="HL_Sheet_Main_7"/>
    <hyperlink ref="H13" location="HL_Sheet_Main_7" tooltip="Go to Revenue - Outputs" display="HL_Sheet_Main_7"/>
    <hyperlink ref="F14" location="HL_Sheet_Main_14" tooltip="Go to Cost of Goods Sold - Outputs" display="HL_Sheet_Main_14"/>
    <hyperlink ref="H14" location="HL_Sheet_Main_14" tooltip="Go to Cost of Goods Sold - Outputs" display="HL_Sheet_Main_14"/>
    <hyperlink ref="B15" location="HL_Sheet_Main_8" tooltip="Go to Appendices" display="HL_Sheet_Main_8"/>
    <hyperlink ref="D15" location="HL_Sheet_Main_8" tooltip="Go to Appendices" display="HL_Sheet_Main_8"/>
    <hyperlink ref="D16" location="HL_Sheet_Main_9" tooltip="Go to Lookup Tables" display="HL_Sheet_Main_9"/>
    <hyperlink ref="F16" location="HL_Sheet_Main_9" tooltip="Go to Lookup Tables" display="HL_Sheet_Main_9"/>
    <hyperlink ref="F17" location="HL_Sheet_Main_10" tooltip="Go to Time Series Lookup Tables" display="HL_Sheet_Main_10"/>
    <hyperlink ref="H17" location="HL_Sheet_Main_10" tooltip="Go to Time Series Lookup Tables" display="HL_Sheet_Main_10"/>
    <hyperlink ref="D18" location="HL_Sheet_Main_11" tooltip="Go to Checks" display="HL_Sheet_Main_11"/>
    <hyperlink ref="F18" location="HL_Sheet_Main_11" tooltip="Go to Checks" display="HL_Sheet_Main_11"/>
    <hyperlink ref="F19" location="HL_Sheet_Main_12" tooltip="Go to Checks" display="HL_Sheet_Main_12"/>
    <hyperlink ref="H19" location="HL_Sheet_Main_12" tooltip="Go to Checks" display="HL_Sheet_Main_12"/>
    <hyperlink ref="H20" location="HL_TOC_3" tooltip="Go to Error Checks" display="HL_TOC_3"/>
    <hyperlink ref="I20" location="HL_TOC_3" tooltip="Go to Error Checks" display="HL_TOC_3"/>
    <hyperlink ref="H21" location="HL_TOC_4" tooltip="Go to Sensitivity Checks" display="HL_TOC_4"/>
    <hyperlink ref="I21" location="HL_TOC_4" tooltip="Go to Sensitivity Checks" display="HL_TOC_4"/>
    <hyperlink ref="H22" location="HL_TOC_5" tooltip="Go to Alert Checks" display="HL_TOC_5"/>
    <hyperlink ref="I22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13</v>
      </c>
    </row>
    <row r="10" spans="3:7" ht="16.5">
      <c r="C10" s="11" t="s">
        <v>150</v>
      </c>
    </row>
    <row r="11" spans="3:7" ht="15">
      <c r="C11" s="6" t="str">
        <f>Model_Name</f>
        <v>SMA 5. Assumption Entry Interfaces - Practical Exercise 2</v>
      </c>
    </row>
    <row r="12" spans="3:7">
      <c r="C12" s="97" t="s">
        <v>2</v>
      </c>
      <c r="D12" s="97"/>
      <c r="E12" s="97"/>
      <c r="F12" s="97"/>
      <c r="G12" s="97"/>
    </row>
    <row r="13" spans="3:7" ht="12.75">
      <c r="C13" s="9" t="s">
        <v>11</v>
      </c>
      <c r="D13" s="10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/>
  </sheetPr>
  <dimension ref="A1:K65"/>
  <sheetViews>
    <sheetView showGridLines="0" zoomScaleNormal="100" workbookViewId="0">
      <pane xSplit="1" ySplit="4" topLeftCell="B5" activePane="bottomRight" state="frozen"/>
      <selection activeCell="I22" sqref="I22:P22"/>
      <selection pane="topRight" activeCell="I22" sqref="I22:P22"/>
      <selection pane="bottomLeft" activeCell="I22" sqref="I22:P22"/>
      <selection pane="bottomRight"/>
    </sheetView>
  </sheetViews>
  <sheetFormatPr defaultColWidth="11.83203125" defaultRowHeight="10.5" outlineLevelRow="2"/>
  <cols>
    <col min="1" max="5" width="3.83203125" style="12" customWidth="1"/>
    <col min="6" max="16384" width="11.83203125" style="12"/>
  </cols>
  <sheetData>
    <row r="1" spans="1:11" ht="18">
      <c r="B1" s="14" t="s">
        <v>14</v>
      </c>
    </row>
    <row r="2" spans="1:11" ht="15">
      <c r="B2" s="13" t="str">
        <f>Model_Name</f>
        <v>SMA 5. Assumption Entry Interfaces - Practical Exercise 2</v>
      </c>
    </row>
    <row r="3" spans="1:11">
      <c r="B3" s="105" t="s">
        <v>2</v>
      </c>
      <c r="C3" s="105"/>
      <c r="D3" s="105"/>
      <c r="E3" s="105"/>
      <c r="F3" s="105"/>
    </row>
    <row r="4" spans="1:11" ht="12.75">
      <c r="A4" s="17" t="s">
        <v>5</v>
      </c>
      <c r="B4" s="18" t="s">
        <v>11</v>
      </c>
      <c r="C4" s="19" t="s">
        <v>12</v>
      </c>
      <c r="D4" s="72" t="s">
        <v>159</v>
      </c>
      <c r="E4" s="72" t="s">
        <v>160</v>
      </c>
      <c r="F4" s="70" t="s">
        <v>161</v>
      </c>
    </row>
    <row r="7" spans="1:11" ht="12.75">
      <c r="B7" s="25" t="s">
        <v>14</v>
      </c>
    </row>
    <row r="9" spans="1:11" ht="11.25">
      <c r="C9" s="26" t="s">
        <v>86</v>
      </c>
    </row>
    <row r="11" spans="1:11">
      <c r="D11" s="27" t="s">
        <v>87</v>
      </c>
      <c r="J11" s="106" t="s">
        <v>125</v>
      </c>
      <c r="K11" s="106"/>
    </row>
    <row r="12" spans="1:11">
      <c r="D12" s="27" t="s">
        <v>55</v>
      </c>
      <c r="J12" s="107" t="str">
        <f>Annual</f>
        <v>Annual</v>
      </c>
      <c r="K12" s="107"/>
    </row>
    <row r="13" spans="1:11" ht="15.75" customHeight="1">
      <c r="D13" s="27" t="s">
        <v>88</v>
      </c>
      <c r="J13" s="31">
        <v>31</v>
      </c>
      <c r="K13" s="31">
        <v>12</v>
      </c>
    </row>
    <row r="14" spans="1:11">
      <c r="D14" s="27" t="s">
        <v>89</v>
      </c>
      <c r="J14" s="109">
        <v>40179</v>
      </c>
      <c r="K14" s="110"/>
    </row>
    <row r="15" spans="1:11">
      <c r="D15" s="27" t="s">
        <v>90</v>
      </c>
      <c r="J15" s="111">
        <v>5</v>
      </c>
      <c r="K15" s="111"/>
    </row>
    <row r="16" spans="1:11" ht="10.5" hidden="1" customHeight="1" outlineLevel="2">
      <c r="D16" s="27" t="s">
        <v>91</v>
      </c>
      <c r="J16" s="107" t="str">
        <f>INDEX(LU_Period_Type_Names,MATCH(TS_Periodicity,LU_Periodicity,0))</f>
        <v>Year</v>
      </c>
      <c r="K16" s="107"/>
    </row>
    <row r="17" spans="3:11" ht="10.5" hidden="1" customHeight="1" outlineLevel="2">
      <c r="D17" s="27" t="s">
        <v>92</v>
      </c>
      <c r="J17" s="112" t="str">
        <f>CHOOSE(MATCH(TS_Periodicity,LU_Periodicity,0),Yr_Name,"H","Q","M")</f>
        <v>Year</v>
      </c>
      <c r="K17" s="112"/>
    </row>
    <row r="18" spans="3:11" ht="10.5" hidden="1" customHeight="1" outlineLevel="2">
      <c r="D18" s="27" t="s">
        <v>93</v>
      </c>
      <c r="J18" s="112" t="b">
        <f>OR(AND(DD_TS_Fin_YE_Day&gt;=28,DD_TS_Fin_YE_Mth=2),
DD_TS_Fin_YE_Day&gt;=DAY(EOMONTH(DATE(YEAR(TS_Start_Date),DD_TS_Fin_YE_Mth,1),0)))</f>
        <v>1</v>
      </c>
      <c r="K18" s="112"/>
    </row>
    <row r="19" spans="3:11" ht="10.5" hidden="1" customHeight="1" outlineLevel="2">
      <c r="D19" s="27" t="s">
        <v>94</v>
      </c>
      <c r="J19" s="108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108"/>
    </row>
    <row r="20" spans="3:11" ht="10.5" hidden="1" customHeight="1" outlineLevel="2">
      <c r="D20" s="27" t="s">
        <v>95</v>
      </c>
      <c r="J20" s="108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108"/>
    </row>
    <row r="21" spans="3:11" ht="10.5" hidden="1" customHeight="1" outlineLevel="2">
      <c r="D21" s="27" t="s">
        <v>74</v>
      </c>
      <c r="J21" s="113">
        <f>INDEX(LU_Pers_In_Yr,MATCH(TS_Periodicity,LU_Periodicity,0))</f>
        <v>1</v>
      </c>
      <c r="K21" s="113"/>
    </row>
    <row r="22" spans="3:11" ht="10.5" hidden="1" customHeight="1" outlineLevel="2">
      <c r="D22" s="27" t="s">
        <v>96</v>
      </c>
      <c r="J22" s="113">
        <f>Mths_In_Yr/TS_Pers_In_Yr</f>
        <v>12</v>
      </c>
      <c r="K22" s="113"/>
    </row>
    <row r="23" spans="3:11" ht="10.5" hidden="1" customHeight="1" outlineLevel="2">
      <c r="D23" s="27" t="s">
        <v>97</v>
      </c>
      <c r="J23" s="113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113"/>
    </row>
    <row r="24" spans="3:11" ht="10.5" hidden="1" customHeight="1" outlineLevel="2">
      <c r="D24" s="27" t="s">
        <v>98</v>
      </c>
      <c r="J24" s="108">
        <f>IF(TS_Mth_End,EOMONTH(EDATE(TS_Per_1_FY_Start_Date,(TS_Per_1_Number-1)*TS_Mths_In_Per-1),0)+1,
EDATE(TS_Per_1_FY_Start_Date,(TS_Per_1_Number-1)*TS_Mths_In_Per))</f>
        <v>40179</v>
      </c>
      <c r="K24" s="108"/>
    </row>
    <row r="25" spans="3:11" ht="10.5" hidden="1" customHeight="1" outlineLevel="2">
      <c r="D25" s="27" t="s">
        <v>99</v>
      </c>
      <c r="J25" s="108">
        <f>IF(TS_Mth_End,EOMONTH(EDATE(TS_Per_1_FY_Start_Date,TS_Per_1_Number*TS_Mths_In_Per-1),0),
EDATE(TS_Per_1_FY_Start_Date,TS_Per_1_Number*TS_Mths_In_Per)-1)</f>
        <v>40543</v>
      </c>
      <c r="K25" s="108"/>
    </row>
    <row r="26" spans="3:11" ht="15.75" customHeight="1" collapsed="1">
      <c r="D26" s="27" t="s">
        <v>41</v>
      </c>
      <c r="J26" s="114">
        <v>2</v>
      </c>
      <c r="K26" s="115"/>
    </row>
    <row r="27" spans="3:11" ht="10.5" hidden="1" customHeight="1" outlineLevel="2">
      <c r="D27" s="27" t="s">
        <v>100</v>
      </c>
      <c r="J27" s="107" t="str">
        <f>INDEX(LU_Denom,DD_TS_Denom)</f>
        <v>$Millions</v>
      </c>
      <c r="K27" s="107"/>
    </row>
    <row r="28" spans="3:11" collapsed="1"/>
    <row r="29" spans="3:11" ht="11.25">
      <c r="C29" s="26" t="s">
        <v>101</v>
      </c>
    </row>
    <row r="31" spans="3:11" ht="17.25" customHeight="1">
      <c r="D31" s="27" t="s">
        <v>102</v>
      </c>
      <c r="J31" s="114" t="b">
        <v>1</v>
      </c>
      <c r="K31" s="115"/>
    </row>
    <row r="32" spans="3:11">
      <c r="D32" s="27" t="s">
        <v>103</v>
      </c>
      <c r="J32" s="116">
        <v>3</v>
      </c>
      <c r="K32" s="117"/>
    </row>
    <row r="33" spans="3:11">
      <c r="D33" s="27" t="s">
        <v>104</v>
      </c>
      <c r="J33" s="116">
        <v>0</v>
      </c>
      <c r="K33" s="117"/>
    </row>
    <row r="34" spans="3:11" ht="10.5" hidden="1" customHeight="1" outlineLevel="2">
      <c r="D34" s="27" t="s">
        <v>105</v>
      </c>
      <c r="J34" s="118" t="s">
        <v>126</v>
      </c>
      <c r="K34" s="119"/>
    </row>
    <row r="35" spans="3:11" ht="10.5" hidden="1" customHeight="1" outlineLevel="2">
      <c r="D35" s="27" t="s">
        <v>106</v>
      </c>
      <c r="J35" s="118" t="s">
        <v>127</v>
      </c>
      <c r="K35" s="119"/>
    </row>
    <row r="36" spans="3:11" ht="10.5" hidden="1" customHeight="1" outlineLevel="2">
      <c r="D36" s="27" t="s">
        <v>107</v>
      </c>
      <c r="J36" s="118" t="s">
        <v>128</v>
      </c>
      <c r="K36" s="119"/>
    </row>
    <row r="37" spans="3:11" collapsed="1"/>
    <row r="38" spans="3:11" ht="11.25">
      <c r="C38" s="26" t="s">
        <v>108</v>
      </c>
    </row>
    <row r="40" spans="3:11" ht="15.75" customHeight="1">
      <c r="D40" s="27" t="s">
        <v>51</v>
      </c>
      <c r="J40" s="114">
        <v>1</v>
      </c>
      <c r="K40" s="115"/>
    </row>
    <row r="41" spans="3:11">
      <c r="D41" s="27" t="s">
        <v>109</v>
      </c>
      <c r="J41" s="116">
        <v>3</v>
      </c>
      <c r="K41" s="117"/>
    </row>
    <row r="42" spans="3:11">
      <c r="D42" s="27" t="s">
        <v>110</v>
      </c>
      <c r="J42" s="109">
        <v>41275</v>
      </c>
      <c r="K42" s="110"/>
    </row>
    <row r="43" spans="3:11" hidden="1" outlineLevel="2"/>
    <row r="44" spans="3:11" hidden="1" outlineLevel="2">
      <c r="D44" s="28" t="s">
        <v>111</v>
      </c>
    </row>
    <row r="45" spans="3:11" hidden="1" outlineLevel="2"/>
    <row r="46" spans="3:11" ht="10.5" hidden="1" customHeight="1" outlineLevel="2">
      <c r="E46" s="27" t="s">
        <v>112</v>
      </c>
      <c r="J46" s="108">
        <f>TS_Proj_Start_Date-1</f>
        <v>41274</v>
      </c>
      <c r="K46" s="108"/>
    </row>
    <row r="47" spans="3:11" ht="10.5" hidden="1" customHeight="1" outlineLevel="2">
      <c r="E47" s="27" t="s">
        <v>113</v>
      </c>
      <c r="J47" s="120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120"/>
    </row>
    <row r="48" spans="3:11" ht="10.5" hidden="1" customHeight="1" outlineLevel="2">
      <c r="E48" s="27" t="s">
        <v>114</v>
      </c>
      <c r="J48" s="113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113"/>
    </row>
    <row r="49" spans="3:11" ht="10.5" hidden="1" customHeight="1" outlineLevel="2">
      <c r="E49" s="27" t="s">
        <v>115</v>
      </c>
      <c r="J49" s="107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107"/>
    </row>
    <row r="50" spans="3:11" hidden="1" outlineLevel="2"/>
    <row r="51" spans="3:11" hidden="1" outlineLevel="2">
      <c r="D51" s="28" t="s">
        <v>116</v>
      </c>
    </row>
    <row r="52" spans="3:11" hidden="1" outlineLevel="2"/>
    <row r="53" spans="3:11" ht="10.5" hidden="1" customHeight="1" outlineLevel="2">
      <c r="E53" s="27" t="s">
        <v>117</v>
      </c>
      <c r="J53" s="108">
        <f>IF(DD_TS_Data_Term_Basis=1,IF(TS_Mth_End,EOMONTH(EDATE(TS_Per_1_FY_Start_Date,(TS_Per_1_Number+TS_Data_Pers_Ass-1)*TS_Mths_In_Per-1),0),
EDATE(TS_Per_1_FY_Start_Date,(TS_Per_1_Number+TS_Data_Pers_Ass-1)*TS_Mths_In_Per)-1)+1,TS_Proj_Start_Date_Ass)</f>
        <v>41275</v>
      </c>
      <c r="K53" s="108"/>
    </row>
    <row r="54" spans="3:11" ht="10.5" hidden="1" customHeight="1" outlineLevel="2">
      <c r="E54" s="27" t="s">
        <v>94</v>
      </c>
      <c r="J54" s="108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41275</v>
      </c>
      <c r="K54" s="108"/>
    </row>
    <row r="55" spans="3:11" ht="10.5" hidden="1" customHeight="1" outlineLevel="2">
      <c r="E55" s="27" t="s">
        <v>95</v>
      </c>
      <c r="J55" s="108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41639</v>
      </c>
      <c r="K55" s="108"/>
    </row>
    <row r="56" spans="3:11" ht="10.5" hidden="1" customHeight="1" outlineLevel="2">
      <c r="E56" s="27" t="s">
        <v>97</v>
      </c>
      <c r="J56" s="113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1</v>
      </c>
      <c r="K56" s="113"/>
    </row>
    <row r="57" spans="3:11" ht="10.5" hidden="1" customHeight="1" outlineLevel="2">
      <c r="E57" s="27" t="s">
        <v>98</v>
      </c>
      <c r="J57" s="108">
        <f>IF(TS_Mth_End,EOMONTH(EDATE(TS_Proj_Per_1_FY_Start_Date,(TS_Proj_Per_1_Number-1)*TS_Mths_In_Per-1),0)+
1,EDATE(TS_Proj_Per_1_FY_Start_Date,(TS_Proj_Per_1_Number-1)*TS_Mths_In_Per))</f>
        <v>41275</v>
      </c>
      <c r="K57" s="108"/>
    </row>
    <row r="58" spans="3:11" ht="10.5" hidden="1" customHeight="1" outlineLevel="2">
      <c r="E58" s="27" t="s">
        <v>99</v>
      </c>
      <c r="J58" s="108">
        <f>IF(TS_Mth_End,EOMONTH(EDATE(TS_Proj_Per_1_FY_Start_Date,TS_Proj_Per_1_Number*TS_Mths_In_Per-1),0),
EDATE(TS_Proj_Per_1_FY_Start_Date,TS_Proj_Per_1_Number*TS_Mths_In_Per)-1)</f>
        <v>41639</v>
      </c>
      <c r="K58" s="108"/>
    </row>
    <row r="59" spans="3:11" collapsed="1"/>
    <row r="60" spans="3:11">
      <c r="C60" s="28" t="s">
        <v>118</v>
      </c>
    </row>
    <row r="61" spans="3:11">
      <c r="C61" s="29" t="s">
        <v>119</v>
      </c>
      <c r="D61" s="27" t="s">
        <v>120</v>
      </c>
    </row>
    <row r="62" spans="3:11">
      <c r="C62" s="29" t="s">
        <v>119</v>
      </c>
      <c r="D62" s="27" t="s">
        <v>121</v>
      </c>
    </row>
    <row r="63" spans="3:11">
      <c r="C63" s="29" t="s">
        <v>119</v>
      </c>
      <c r="D63" s="27" t="s">
        <v>122</v>
      </c>
    </row>
    <row r="64" spans="3:11">
      <c r="C64" s="29" t="s">
        <v>119</v>
      </c>
      <c r="D64" s="30" t="s">
        <v>123</v>
      </c>
    </row>
    <row r="65" spans="3:4">
      <c r="C65" s="29" t="s">
        <v>119</v>
      </c>
      <c r="D65" s="30" t="s">
        <v>124</v>
      </c>
    </row>
  </sheetData>
  <mergeCells count="36">
    <mergeCell ref="J56:K56"/>
    <mergeCell ref="J57:K57"/>
    <mergeCell ref="J58:K58"/>
    <mergeCell ref="J47:K47"/>
    <mergeCell ref="J48:K48"/>
    <mergeCell ref="J49:K49"/>
    <mergeCell ref="J53:K53"/>
    <mergeCell ref="J54:K54"/>
    <mergeCell ref="J55:K55"/>
    <mergeCell ref="J46:K46"/>
    <mergeCell ref="J26:K26"/>
    <mergeCell ref="J27:K27"/>
    <mergeCell ref="J31:K31"/>
    <mergeCell ref="J32:K32"/>
    <mergeCell ref="J33:K33"/>
    <mergeCell ref="J34:K34"/>
    <mergeCell ref="J35:K35"/>
    <mergeCell ref="J36:K36"/>
    <mergeCell ref="J40:K40"/>
    <mergeCell ref="J41:K41"/>
    <mergeCell ref="J42:K42"/>
    <mergeCell ref="B3:F3"/>
    <mergeCell ref="J11:K11"/>
    <mergeCell ref="J12:K12"/>
    <mergeCell ref="J25:K25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</mergeCells>
  <conditionalFormatting sqref="J32">
    <cfRule type="expression" dxfId="27" priority="1" stopIfTrue="1">
      <formula>NOT(J$31)</formula>
    </cfRule>
  </conditionalFormatting>
  <conditionalFormatting sqref="J33">
    <cfRule type="expression" dxfId="26" priority="2" stopIfTrue="1">
      <formula>NOT(J$31)</formula>
    </cfRule>
  </conditionalFormatting>
  <conditionalFormatting sqref="J34">
    <cfRule type="expression" dxfId="25" priority="3" stopIfTrue="1">
      <formula>NOT(J$31)</formula>
    </cfRule>
  </conditionalFormatting>
  <conditionalFormatting sqref="J35">
    <cfRule type="expression" dxfId="24" priority="4" stopIfTrue="1">
      <formula>NOT(J$31)</formula>
    </cfRule>
  </conditionalFormatting>
  <conditionalFormatting sqref="J36">
    <cfRule type="expression" dxfId="23" priority="5" stopIfTrue="1">
      <formula>NOT(J$31)</formula>
    </cfRule>
  </conditionalFormatting>
  <conditionalFormatting sqref="J41">
    <cfRule type="expression" dxfId="22" priority="6" stopIfTrue="1">
      <formula>DD_TS_Data_Term_Basis&lt;&gt;1</formula>
    </cfRule>
  </conditionalFormatting>
  <conditionalFormatting sqref="J42">
    <cfRule type="expression" dxfId="21" priority="7" stopIfTrue="1">
      <formula>DD_TS_Data_Term_Basis&lt;&gt;2</formula>
    </cfRule>
    <cfRule type="cellIs" dxfId="20" priority="8" stopIfTrue="1" operator="lessThan">
      <formula>TS_Start_Date</formula>
    </cfRule>
  </conditionalFormatting>
  <dataValidations count="11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operator="greaterThanOrEqual" showDropDown="1" showErrorMessage="1" errorTitle="Invalid Assumption" error="Assumption must be a whole number greater than or equal to zero." sqref="J32">
      <formula1>0</formula1>
    </dataValidation>
    <dataValidation type="whole" operator="greaterThanOrEqual" showDropDown="1" showErrorMessage="1" errorTitle="Invalid Assumption" error="Assumption must be a whole number greater than or equal to zero." sqref="J33">
      <formula1>0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5" tooltip="Go to Next Sheet" display="HL_Sheet_Main_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N27"/>
  <sheetViews>
    <sheetView showGridLines="0" zoomScaleNormal="100" workbookViewId="0">
      <pane xSplit="1" ySplit="13" topLeftCell="B14" activePane="bottomRight" state="frozen"/>
      <selection activeCell="I22" sqref="I22:P22"/>
      <selection pane="topRight" activeCell="I22" sqref="I22:P22"/>
      <selection pane="bottomLeft" activeCell="I22" sqref="I22:P22"/>
      <selection pane="bottomRight"/>
    </sheetView>
  </sheetViews>
  <sheetFormatPr defaultColWidth="11.83203125" defaultRowHeight="10.5" outlineLevelRow="2"/>
  <cols>
    <col min="1" max="5" width="3.83203125" style="12" customWidth="1"/>
    <col min="6" max="16384" width="11.83203125" style="12"/>
  </cols>
  <sheetData>
    <row r="1" spans="1:14" ht="18">
      <c r="B1" s="14" t="s">
        <v>169</v>
      </c>
    </row>
    <row r="2" spans="1:14" ht="15">
      <c r="B2" s="13" t="str">
        <f>Model_Name</f>
        <v>SMA 5. Assumption Entry Interfaces - Practical Exercise 2</v>
      </c>
    </row>
    <row r="3" spans="1:14">
      <c r="B3" s="105" t="s">
        <v>2</v>
      </c>
      <c r="C3" s="105"/>
      <c r="D3" s="105"/>
      <c r="E3" s="105"/>
      <c r="F3" s="105"/>
    </row>
    <row r="4" spans="1:14" ht="12.75">
      <c r="A4" s="17" t="s">
        <v>5</v>
      </c>
      <c r="B4" s="18" t="s">
        <v>11</v>
      </c>
      <c r="C4" s="19" t="s">
        <v>12</v>
      </c>
      <c r="D4" s="72" t="s">
        <v>159</v>
      </c>
      <c r="E4" s="72" t="s">
        <v>160</v>
      </c>
      <c r="F4" s="70" t="s">
        <v>161</v>
      </c>
    </row>
    <row r="6" spans="1:14">
      <c r="B6" s="45" t="str">
        <f>IF(TS_Pers_In_Yr=1,"",TS_Per_Type_Name&amp;" Ending")</f>
        <v/>
      </c>
      <c r="J6" s="46" t="str">
        <f>IF(TS_Pers_In_Yr=1,"",LEFT(INDEX(LU_Mth_Names,MONTH(J9)),3)&amp;"-"&amp;RIGHT(YEAR(J9),2))&amp;" "</f>
        <v xml:space="preserve"> </v>
      </c>
      <c r="K6" s="46" t="str">
        <f>IF(TS_Pers_In_Yr=1,"",LEFT(INDEX(LU_Mth_Names,MONTH(K9)),3)&amp;"-"&amp;RIGHT(YEAR(K9),2))&amp;" "</f>
        <v xml:space="preserve"> </v>
      </c>
      <c r="L6" s="46" t="str">
        <f>IF(TS_Pers_In_Yr=1,"",LEFT(INDEX(LU_Mth_Names,MONTH(L9)),3)&amp;"-"&amp;RIGHT(YEAR(L9),2))&amp;" "</f>
        <v xml:space="preserve"> </v>
      </c>
      <c r="M6" s="46" t="str">
        <f>IF(TS_Pers_In_Yr=1,"",LEFT(INDEX(LU_Mth_Names,MONTH(M9)),3)&amp;"-"&amp;RIGHT(YEAR(M9),2))&amp;" "</f>
        <v xml:space="preserve"> </v>
      </c>
      <c r="N6" s="46" t="str">
        <f>IF(TS_Pers_In_Yr=1,"",LEFT(INDEX(LU_Mth_Names,MONTH(N9)),3)&amp;"-"&amp;RIGHT(YEAR(N9),2))&amp;" "</f>
        <v xml:space="preserve"> </v>
      </c>
    </row>
    <row r="7" spans="1:14">
      <c r="B7" s="51" t="str">
        <f>IF(TS_Pers_In_Yr=1,Yr_Name&amp;" Ending "&amp;DAY(TS_Per_1_End_Date)&amp;" "&amp;INDEX(LU_Mth_Names,DD_TS_Fin_YE_Mth),TS_Per_Type_Name)</f>
        <v>Year Ending 31 December</v>
      </c>
      <c r="C7" s="52"/>
      <c r="D7" s="52"/>
      <c r="E7" s="52"/>
      <c r="F7" s="52"/>
      <c r="G7" s="52"/>
      <c r="H7" s="52"/>
      <c r="I7" s="52"/>
      <c r="J7" s="53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53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53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53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53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27" t="s">
        <v>144</v>
      </c>
      <c r="J8" s="47">
        <f>IF(J12=1,TS_Start_Date,I9+1)</f>
        <v>40179</v>
      </c>
      <c r="K8" s="47">
        <f>IF(K12=1,TS_Start_Date,J9+1)</f>
        <v>40544</v>
      </c>
      <c r="L8" s="47">
        <f>IF(L12=1,TS_Start_Date,K9+1)</f>
        <v>40909</v>
      </c>
      <c r="M8" s="47">
        <f>IF(M12=1,TS_Start_Date,L9+1)</f>
        <v>41275</v>
      </c>
      <c r="N8" s="47">
        <f>IF(N12=1,TS_Start_Date,M9+1)</f>
        <v>41640</v>
      </c>
    </row>
    <row r="9" spans="1:14" hidden="1" outlineLevel="2">
      <c r="B9" s="27" t="s">
        <v>145</v>
      </c>
      <c r="J9" s="47">
        <f>IF(J12=1,TS_Per_1_End_Date,
IF(TS_Mth_End,EOMONTH(EDATE(TS_Per_1_FY_Start_Date,(TS_Per_1_Number+J12-1)*TS_Mths_In_Per-1),0),
EDATE(TS_Per_1_FY_Start_Date,(TS_Per_1_Number+J12-1)*TS_Mths_In_Per)-1))</f>
        <v>40543</v>
      </c>
      <c r="K9" s="47">
        <f>IF(K12=1,TS_Per_1_End_Date,
IF(TS_Mth_End,EOMONTH(EDATE(TS_Per_1_FY_Start_Date,(TS_Per_1_Number+K12-1)*TS_Mths_In_Per-1),0),
EDATE(TS_Per_1_FY_Start_Date,(TS_Per_1_Number+K12-1)*TS_Mths_In_Per)-1))</f>
        <v>40908</v>
      </c>
      <c r="L9" s="47">
        <f>IF(L12=1,TS_Per_1_End_Date,
IF(TS_Mth_End,EOMONTH(EDATE(TS_Per_1_FY_Start_Date,(TS_Per_1_Number+L12-1)*TS_Mths_In_Per-1),0),
EDATE(TS_Per_1_FY_Start_Date,(TS_Per_1_Number+L12-1)*TS_Mths_In_Per)-1))</f>
        <v>41274</v>
      </c>
      <c r="M9" s="47">
        <f>IF(M12=1,TS_Per_1_End_Date,
IF(TS_Mth_End,EOMONTH(EDATE(TS_Per_1_FY_Start_Date,(TS_Per_1_Number+M12-1)*TS_Mths_In_Per-1),0),
EDATE(TS_Per_1_FY_Start_Date,(TS_Per_1_Number+M12-1)*TS_Mths_In_Per)-1))</f>
        <v>41639</v>
      </c>
      <c r="N9" s="47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27" t="s">
        <v>146</v>
      </c>
      <c r="J10" s="48">
        <f>YEAR(TS_Per_1_FY_End_Date)+INT((TS_Per_1_Number+J12-2)/TS_Pers_In_Yr)</f>
        <v>2010</v>
      </c>
      <c r="K10" s="48">
        <f>YEAR(TS_Per_1_FY_End_Date)+INT((TS_Per_1_Number+K12-2)/TS_Pers_In_Yr)</f>
        <v>2011</v>
      </c>
      <c r="L10" s="48">
        <f>YEAR(TS_Per_1_FY_End_Date)+INT((TS_Per_1_Number+L12-2)/TS_Pers_In_Yr)</f>
        <v>2012</v>
      </c>
      <c r="M10" s="48">
        <f>YEAR(TS_Per_1_FY_End_Date)+INT((TS_Per_1_Number+M12-2)/TS_Pers_In_Yr)</f>
        <v>2013</v>
      </c>
      <c r="N10" s="48">
        <f>YEAR(TS_Per_1_FY_End_Date)+INT((TS_Per_1_Number+N12-2)/TS_Pers_In_Yr)</f>
        <v>2014</v>
      </c>
    </row>
    <row r="11" spans="1:14" hidden="1" outlineLevel="2">
      <c r="B11" s="27" t="s">
        <v>147</v>
      </c>
      <c r="J11" s="49" t="str">
        <f>IF(TS_Pers_In_Yr=1,Yr_Name,TS_Per_Type_Prefix&amp;IF(MOD(TS_Per_1_Number+J12-1,TS_Pers_In_Yr)=0,TS_Pers_In_Yr,MOD(TS_Per_1_Number+J12-1,TS_Pers_In_Yr)))&amp;" "</f>
        <v xml:space="preserve">Year </v>
      </c>
      <c r="K11" s="49" t="str">
        <f>IF(TS_Pers_In_Yr=1,Yr_Name,TS_Per_Type_Prefix&amp;IF(MOD(TS_Per_1_Number+K12-1,TS_Pers_In_Yr)=0,TS_Pers_In_Yr,MOD(TS_Per_1_Number+K12-1,TS_Pers_In_Yr)))&amp;" "</f>
        <v xml:space="preserve">Year </v>
      </c>
      <c r="L11" s="49" t="str">
        <f>IF(TS_Pers_In_Yr=1,Yr_Name,TS_Per_Type_Prefix&amp;IF(MOD(TS_Per_1_Number+L12-1,TS_Pers_In_Yr)=0,TS_Pers_In_Yr,MOD(TS_Per_1_Number+L12-1,TS_Pers_In_Yr)))&amp;" "</f>
        <v xml:space="preserve">Year </v>
      </c>
      <c r="M11" s="49" t="str">
        <f>IF(TS_Pers_In_Yr=1,Yr_Name,TS_Per_Type_Prefix&amp;IF(MOD(TS_Per_1_Number+M12-1,TS_Pers_In_Yr)=0,TS_Pers_In_Yr,MOD(TS_Per_1_Number+M12-1,TS_Pers_In_Yr)))&amp;" "</f>
        <v xml:space="preserve">Year </v>
      </c>
      <c r="N11" s="49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27" t="s">
        <v>148</v>
      </c>
      <c r="J12" s="50">
        <f>COLUMN(J12)-COLUMN($J12)+1</f>
        <v>1</v>
      </c>
      <c r="K12" s="50">
        <f>COLUMN(K12)-COLUMN($J12)+1</f>
        <v>2</v>
      </c>
      <c r="L12" s="50">
        <f>COLUMN(L12)-COLUMN($J12)+1</f>
        <v>3</v>
      </c>
      <c r="M12" s="50">
        <f>COLUMN(M12)-COLUMN($J12)+1</f>
        <v>4</v>
      </c>
      <c r="N12" s="50">
        <f>COLUMN(N12)-COLUMN($J12)+1</f>
        <v>5</v>
      </c>
    </row>
    <row r="13" spans="1:14" hidden="1" outlineLevel="2">
      <c r="B13" s="54" t="s">
        <v>149</v>
      </c>
      <c r="C13" s="52"/>
      <c r="D13" s="52"/>
      <c r="E13" s="52"/>
      <c r="F13" s="52"/>
      <c r="G13" s="52"/>
      <c r="H13" s="52"/>
      <c r="I13" s="52"/>
      <c r="J13" s="55" t="str">
        <f>J10&amp;"-"&amp;J11</f>
        <v xml:space="preserve">2010-Year </v>
      </c>
      <c r="K13" s="55" t="str">
        <f>K10&amp;"-"&amp;K11</f>
        <v xml:space="preserve">2011-Year </v>
      </c>
      <c r="L13" s="55" t="str">
        <f>L10&amp;"-"&amp;L11</f>
        <v xml:space="preserve">2012-Year </v>
      </c>
      <c r="M13" s="55" t="str">
        <f>M10&amp;"-"&amp;M11</f>
        <v xml:space="preserve">2013-Year </v>
      </c>
      <c r="N13" s="55" t="str">
        <f>N10&amp;"-"&amp;N11</f>
        <v xml:space="preserve">2014-Year </v>
      </c>
    </row>
    <row r="14" spans="1:14" collapsed="1"/>
    <row r="16" spans="1:14" ht="12.75">
      <c r="B16" s="74" t="str">
        <f>B1</f>
        <v>Revenue - Assumptions</v>
      </c>
    </row>
    <row r="18" spans="3:14" ht="11.25">
      <c r="C18" s="75" t="str">
        <f>"Revenue ("&amp;INDEX(LU_Denom,DD_TS_Denom)&amp;")"</f>
        <v>Revenue ($Millions)</v>
      </c>
    </row>
    <row r="20" spans="3:14">
      <c r="D20" s="76" t="s">
        <v>164</v>
      </c>
      <c r="I20" s="78" t="s">
        <v>132</v>
      </c>
    </row>
    <row r="21" spans="3:14" ht="17.25" customHeight="1">
      <c r="D21" s="121" t="s">
        <v>175</v>
      </c>
      <c r="E21" s="121"/>
      <c r="F21" s="121"/>
      <c r="G21" s="121"/>
      <c r="I21" s="90" t="b">
        <v>1</v>
      </c>
      <c r="J21" s="91">
        <v>100</v>
      </c>
      <c r="K21" s="91">
        <v>101</v>
      </c>
      <c r="L21" s="91">
        <v>102</v>
      </c>
      <c r="M21" s="91">
        <v>103</v>
      </c>
      <c r="N21" s="91">
        <v>104</v>
      </c>
    </row>
    <row r="22" spans="3:14" ht="17.25" customHeight="1">
      <c r="D22" s="121" t="s">
        <v>176</v>
      </c>
      <c r="E22" s="121"/>
      <c r="F22" s="121"/>
      <c r="G22" s="121"/>
      <c r="I22" s="90" t="b">
        <v>1</v>
      </c>
      <c r="J22" s="91">
        <v>101</v>
      </c>
      <c r="K22" s="91">
        <v>102</v>
      </c>
      <c r="L22" s="91">
        <v>103</v>
      </c>
      <c r="M22" s="91">
        <v>104</v>
      </c>
      <c r="N22" s="91">
        <v>105</v>
      </c>
    </row>
    <row r="23" spans="3:14" ht="17.25" customHeight="1">
      <c r="D23" s="121" t="s">
        <v>177</v>
      </c>
      <c r="E23" s="121"/>
      <c r="F23" s="121"/>
      <c r="G23" s="121"/>
      <c r="I23" s="90" t="b">
        <v>0</v>
      </c>
      <c r="J23" s="91">
        <v>102</v>
      </c>
      <c r="K23" s="91">
        <v>103</v>
      </c>
      <c r="L23" s="91">
        <v>104</v>
      </c>
      <c r="M23" s="91">
        <v>105</v>
      </c>
      <c r="N23" s="91">
        <v>106</v>
      </c>
    </row>
    <row r="24" spans="3:14" ht="17.25" customHeight="1">
      <c r="D24" s="121" t="s">
        <v>178</v>
      </c>
      <c r="E24" s="121"/>
      <c r="F24" s="121"/>
      <c r="G24" s="121"/>
      <c r="I24" s="90" t="b">
        <v>1</v>
      </c>
      <c r="J24" s="91">
        <v>103</v>
      </c>
      <c r="K24" s="91">
        <v>104</v>
      </c>
      <c r="L24" s="91">
        <v>105</v>
      </c>
      <c r="M24" s="91">
        <v>106</v>
      </c>
      <c r="N24" s="91">
        <v>107</v>
      </c>
    </row>
    <row r="25" spans="3:14" ht="17.25" customHeight="1">
      <c r="D25" s="121" t="s">
        <v>179</v>
      </c>
      <c r="E25" s="121"/>
      <c r="F25" s="121"/>
      <c r="G25" s="121"/>
      <c r="I25" s="90" t="b">
        <v>1</v>
      </c>
      <c r="J25" s="91">
        <v>104</v>
      </c>
      <c r="K25" s="91">
        <v>105</v>
      </c>
      <c r="L25" s="91">
        <v>106</v>
      </c>
      <c r="M25" s="91">
        <v>107</v>
      </c>
      <c r="N25" s="91">
        <v>108</v>
      </c>
    </row>
    <row r="27" spans="3:14">
      <c r="D27" s="16" t="str">
        <f>"Go to "&amp;HL_Rev_OP</f>
        <v>Go to Revenue - Outputs</v>
      </c>
      <c r="E27" s="15"/>
      <c r="F27" s="15"/>
      <c r="G27" s="15"/>
      <c r="H27" s="15"/>
    </row>
  </sheetData>
  <mergeCells count="6">
    <mergeCell ref="D25:G25"/>
    <mergeCell ref="B3:F3"/>
    <mergeCell ref="D21:G21"/>
    <mergeCell ref="D22:G22"/>
    <mergeCell ref="D23:G23"/>
    <mergeCell ref="D24:G24"/>
  </mergeCells>
  <conditionalFormatting sqref="J21:N25">
    <cfRule type="expression" dxfId="19" priority="1" stopIfTrue="1">
      <formula>NOT($I21)</formula>
    </cfRule>
  </conditionalFormatting>
  <dataValidations count="6">
    <dataValidation type="custom" showDropDown="1" showErrorMessage="1" errorTitle="6 Cell Link" error="The value in an option button cell link must be either &quot;TRUE&quot; or &quot;FALSE&quot;" sqref="I21">
      <formula1>ISLOGICAL(I21)</formula1>
    </dataValidation>
    <dataValidation type="custom" showDropDown="1" showErrorMessage="1" errorTitle="6 Cell Link" error="The value in an option button cell link must be either &quot;TRUE&quot; or &quot;FALSE&quot;" sqref="I22">
      <formula1>ISLOGICAL(I22)</formula1>
    </dataValidation>
    <dataValidation type="custom" showDropDown="1" showErrorMessage="1" errorTitle="6 Cell Link" error="The value in an option button cell link must be either &quot;TRUE&quot; or &quot;FALSE&quot;" sqref="I23">
      <formula1>ISLOGICAL(I23)</formula1>
    </dataValidation>
    <dataValidation type="custom" showDropDown="1" showErrorMessage="1" errorTitle="6 Cell Link" error="The value in an option button cell link must be either &quot;TRUE&quot; or &quot;FALSE&quot;" sqref="I24">
      <formula1>ISLOGICAL(I24)</formula1>
    </dataValidation>
    <dataValidation type="custom" showDropDown="1" showErrorMessage="1" errorTitle="6 Cell Link" error="The value in an option button cell link must be either &quot;TRUE&quot; or &quot;FALSE&quot;" sqref="I25">
      <formula1>ISLOGICAL(I25)</formula1>
    </dataValidation>
    <dataValidation type="custom" showErrorMessage="1" errorTitle="Invalid Assumption" error="Assumption must be a number." sqref="J21:N25">
      <formula1>NOT(ISERROR(J21/1))</formula1>
    </dataValidation>
  </dataValidations>
  <hyperlinks>
    <hyperlink ref="D27:H27" location="HL_Rev_OP" tooltip="Go to Revenue - Outputs" display="HL_Rev_OP"/>
    <hyperlink ref="B3" location="HL_Home" tooltip="Go to Table of Contents" display="HL_Home"/>
    <hyperlink ref="A4" location="$B$14" tooltip="Go to Top of Sheet" display="$B$14"/>
    <hyperlink ref="B4" location="HL_Sheet_Main_4" tooltip="Go to Previous Sheet" display="HL_Sheet_Main_4"/>
    <hyperlink ref="C4" location="HL_Sheet_Main_13" tooltip="Go to Next Sheet" display="HL_Sheet_Main_13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/>
  </sheetPr>
  <dimension ref="A1:N27"/>
  <sheetViews>
    <sheetView showGridLines="0" zoomScaleNormal="100" workbookViewId="0">
      <pane xSplit="1" ySplit="13" topLeftCell="B14" activePane="bottomRight" state="frozen"/>
      <selection activeCell="I22" sqref="I22:P22"/>
      <selection pane="topRight" activeCell="I22" sqref="I22:P22"/>
      <selection pane="bottomLeft" activeCell="I22" sqref="I22:P22"/>
      <selection pane="bottomRight"/>
    </sheetView>
  </sheetViews>
  <sheetFormatPr defaultColWidth="11.83203125" defaultRowHeight="10.5" outlineLevelRow="2"/>
  <cols>
    <col min="1" max="5" width="3.83203125" style="12" customWidth="1"/>
    <col min="6" max="16384" width="11.83203125" style="12"/>
  </cols>
  <sheetData>
    <row r="1" spans="1:14" ht="18">
      <c r="B1" s="14" t="s">
        <v>168</v>
      </c>
    </row>
    <row r="2" spans="1:14" ht="15">
      <c r="B2" s="13" t="str">
        <f>Model_Name</f>
        <v>SMA 5. Assumption Entry Interfaces - Practical Exercise 2</v>
      </c>
    </row>
    <row r="3" spans="1:14">
      <c r="B3" s="105" t="s">
        <v>2</v>
      </c>
      <c r="C3" s="105"/>
      <c r="D3" s="105"/>
      <c r="E3" s="105"/>
      <c r="F3" s="105"/>
    </row>
    <row r="4" spans="1:14" ht="12.75">
      <c r="A4" s="17" t="s">
        <v>5</v>
      </c>
      <c r="B4" s="18" t="s">
        <v>11</v>
      </c>
      <c r="C4" s="19" t="s">
        <v>12</v>
      </c>
      <c r="D4" s="72" t="s">
        <v>159</v>
      </c>
      <c r="E4" s="72" t="s">
        <v>160</v>
      </c>
      <c r="F4" s="70" t="s">
        <v>161</v>
      </c>
    </row>
    <row r="6" spans="1:14">
      <c r="B6" s="45" t="str">
        <f>IF(TS_Pers_In_Yr=1,"",TS_Per_Type_Name&amp;" Ending")</f>
        <v/>
      </c>
      <c r="J6" s="46" t="str">
        <f>IF(TS_Pers_In_Yr=1,"",LEFT(INDEX(LU_Mth_Names,MONTH(J9)),3)&amp;"-"&amp;RIGHT(YEAR(J9),2))&amp;" "</f>
        <v xml:space="preserve"> </v>
      </c>
      <c r="K6" s="46" t="str">
        <f>IF(TS_Pers_In_Yr=1,"",LEFT(INDEX(LU_Mth_Names,MONTH(K9)),3)&amp;"-"&amp;RIGHT(YEAR(K9),2))&amp;" "</f>
        <v xml:space="preserve"> </v>
      </c>
      <c r="L6" s="46" t="str">
        <f>IF(TS_Pers_In_Yr=1,"",LEFT(INDEX(LU_Mth_Names,MONTH(L9)),3)&amp;"-"&amp;RIGHT(YEAR(L9),2))&amp;" "</f>
        <v xml:space="preserve"> </v>
      </c>
      <c r="M6" s="46" t="str">
        <f>IF(TS_Pers_In_Yr=1,"",LEFT(INDEX(LU_Mth_Names,MONTH(M9)),3)&amp;"-"&amp;RIGHT(YEAR(M9),2))&amp;" "</f>
        <v xml:space="preserve"> </v>
      </c>
      <c r="N6" s="46" t="str">
        <f>IF(TS_Pers_In_Yr=1,"",LEFT(INDEX(LU_Mth_Names,MONTH(N9)),3)&amp;"-"&amp;RIGHT(YEAR(N9),2))&amp;" "</f>
        <v xml:space="preserve"> </v>
      </c>
    </row>
    <row r="7" spans="1:14">
      <c r="B7" s="51" t="str">
        <f>IF(TS_Pers_In_Yr=1,Yr_Name&amp;" Ending "&amp;DAY(TS_Per_1_End_Date)&amp;" "&amp;INDEX(LU_Mth_Names,DD_TS_Fin_YE_Mth),TS_Per_Type_Name)</f>
        <v>Year Ending 31 December</v>
      </c>
      <c r="C7" s="52"/>
      <c r="D7" s="52"/>
      <c r="E7" s="52"/>
      <c r="F7" s="52"/>
      <c r="G7" s="52"/>
      <c r="H7" s="52"/>
      <c r="I7" s="52"/>
      <c r="J7" s="53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53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53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53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53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27" t="s">
        <v>144</v>
      </c>
      <c r="J8" s="47">
        <f>IF(J12=1,TS_Start_Date,I9+1)</f>
        <v>40179</v>
      </c>
      <c r="K8" s="47">
        <f>IF(K12=1,TS_Start_Date,J9+1)</f>
        <v>40544</v>
      </c>
      <c r="L8" s="47">
        <f>IF(L12=1,TS_Start_Date,K9+1)</f>
        <v>40909</v>
      </c>
      <c r="M8" s="47">
        <f>IF(M12=1,TS_Start_Date,L9+1)</f>
        <v>41275</v>
      </c>
      <c r="N8" s="47">
        <f>IF(N12=1,TS_Start_Date,M9+1)</f>
        <v>41640</v>
      </c>
    </row>
    <row r="9" spans="1:14" hidden="1" outlineLevel="2">
      <c r="B9" s="27" t="s">
        <v>145</v>
      </c>
      <c r="J9" s="47">
        <f>IF(J12=1,TS_Per_1_End_Date,
IF(TS_Mth_End,EOMONTH(EDATE(TS_Per_1_FY_Start_Date,(TS_Per_1_Number+J12-1)*TS_Mths_In_Per-1),0),
EDATE(TS_Per_1_FY_Start_Date,(TS_Per_1_Number+J12-1)*TS_Mths_In_Per)-1))</f>
        <v>40543</v>
      </c>
      <c r="K9" s="47">
        <f>IF(K12=1,TS_Per_1_End_Date,
IF(TS_Mth_End,EOMONTH(EDATE(TS_Per_1_FY_Start_Date,(TS_Per_1_Number+K12-1)*TS_Mths_In_Per-1),0),
EDATE(TS_Per_1_FY_Start_Date,(TS_Per_1_Number+K12-1)*TS_Mths_In_Per)-1))</f>
        <v>40908</v>
      </c>
      <c r="L9" s="47">
        <f>IF(L12=1,TS_Per_1_End_Date,
IF(TS_Mth_End,EOMONTH(EDATE(TS_Per_1_FY_Start_Date,(TS_Per_1_Number+L12-1)*TS_Mths_In_Per-1),0),
EDATE(TS_Per_1_FY_Start_Date,(TS_Per_1_Number+L12-1)*TS_Mths_In_Per)-1))</f>
        <v>41274</v>
      </c>
      <c r="M9" s="47">
        <f>IF(M12=1,TS_Per_1_End_Date,
IF(TS_Mth_End,EOMONTH(EDATE(TS_Per_1_FY_Start_Date,(TS_Per_1_Number+M12-1)*TS_Mths_In_Per-1),0),
EDATE(TS_Per_1_FY_Start_Date,(TS_Per_1_Number+M12-1)*TS_Mths_In_Per)-1))</f>
        <v>41639</v>
      </c>
      <c r="N9" s="47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27" t="s">
        <v>146</v>
      </c>
      <c r="J10" s="48">
        <f>YEAR(TS_Per_1_FY_End_Date)+INT((TS_Per_1_Number+J12-2)/TS_Pers_In_Yr)</f>
        <v>2010</v>
      </c>
      <c r="K10" s="48">
        <f>YEAR(TS_Per_1_FY_End_Date)+INT((TS_Per_1_Number+K12-2)/TS_Pers_In_Yr)</f>
        <v>2011</v>
      </c>
      <c r="L10" s="48">
        <f>YEAR(TS_Per_1_FY_End_Date)+INT((TS_Per_1_Number+L12-2)/TS_Pers_In_Yr)</f>
        <v>2012</v>
      </c>
      <c r="M10" s="48">
        <f>YEAR(TS_Per_1_FY_End_Date)+INT((TS_Per_1_Number+M12-2)/TS_Pers_In_Yr)</f>
        <v>2013</v>
      </c>
      <c r="N10" s="48">
        <f>YEAR(TS_Per_1_FY_End_Date)+INT((TS_Per_1_Number+N12-2)/TS_Pers_In_Yr)</f>
        <v>2014</v>
      </c>
    </row>
    <row r="11" spans="1:14" hidden="1" outlineLevel="2">
      <c r="B11" s="27" t="s">
        <v>147</v>
      </c>
      <c r="J11" s="49" t="str">
        <f>IF(TS_Pers_In_Yr=1,Yr_Name,TS_Per_Type_Prefix&amp;IF(MOD(TS_Per_1_Number+J12-1,TS_Pers_In_Yr)=0,TS_Pers_In_Yr,MOD(TS_Per_1_Number+J12-1,TS_Pers_In_Yr)))&amp;" "</f>
        <v xml:space="preserve">Year </v>
      </c>
      <c r="K11" s="49" t="str">
        <f>IF(TS_Pers_In_Yr=1,Yr_Name,TS_Per_Type_Prefix&amp;IF(MOD(TS_Per_1_Number+K12-1,TS_Pers_In_Yr)=0,TS_Pers_In_Yr,MOD(TS_Per_1_Number+K12-1,TS_Pers_In_Yr)))&amp;" "</f>
        <v xml:space="preserve">Year </v>
      </c>
      <c r="L11" s="49" t="str">
        <f>IF(TS_Pers_In_Yr=1,Yr_Name,TS_Per_Type_Prefix&amp;IF(MOD(TS_Per_1_Number+L12-1,TS_Pers_In_Yr)=0,TS_Pers_In_Yr,MOD(TS_Per_1_Number+L12-1,TS_Pers_In_Yr)))&amp;" "</f>
        <v xml:space="preserve">Year </v>
      </c>
      <c r="M11" s="49" t="str">
        <f>IF(TS_Pers_In_Yr=1,Yr_Name,TS_Per_Type_Prefix&amp;IF(MOD(TS_Per_1_Number+M12-1,TS_Pers_In_Yr)=0,TS_Pers_In_Yr,MOD(TS_Per_1_Number+M12-1,TS_Pers_In_Yr)))&amp;" "</f>
        <v xml:space="preserve">Year </v>
      </c>
      <c r="N11" s="49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27" t="s">
        <v>148</v>
      </c>
      <c r="J12" s="50">
        <f>COLUMN(J12)-COLUMN($J12)+1</f>
        <v>1</v>
      </c>
      <c r="K12" s="50">
        <f>COLUMN(K12)-COLUMN($J12)+1</f>
        <v>2</v>
      </c>
      <c r="L12" s="50">
        <f>COLUMN(L12)-COLUMN($J12)+1</f>
        <v>3</v>
      </c>
      <c r="M12" s="50">
        <f>COLUMN(M12)-COLUMN($J12)+1</f>
        <v>4</v>
      </c>
      <c r="N12" s="50">
        <f>COLUMN(N12)-COLUMN($J12)+1</f>
        <v>5</v>
      </c>
    </row>
    <row r="13" spans="1:14" hidden="1" outlineLevel="2">
      <c r="B13" s="54" t="s">
        <v>149</v>
      </c>
      <c r="C13" s="52"/>
      <c r="D13" s="52"/>
      <c r="E13" s="52"/>
      <c r="F13" s="52"/>
      <c r="G13" s="52"/>
      <c r="H13" s="52"/>
      <c r="I13" s="52"/>
      <c r="J13" s="55" t="str">
        <f>J10&amp;"-"&amp;J11</f>
        <v xml:space="preserve">2010-Year </v>
      </c>
      <c r="K13" s="55" t="str">
        <f>K10&amp;"-"&amp;K11</f>
        <v xml:space="preserve">2011-Year </v>
      </c>
      <c r="L13" s="55" t="str">
        <f>L10&amp;"-"&amp;L11</f>
        <v xml:space="preserve">2012-Year </v>
      </c>
      <c r="M13" s="55" t="str">
        <f>M10&amp;"-"&amp;M11</f>
        <v xml:space="preserve">2013-Year </v>
      </c>
      <c r="N13" s="55" t="str">
        <f>N10&amp;"-"&amp;N11</f>
        <v xml:space="preserve">2014-Year </v>
      </c>
    </row>
    <row r="14" spans="1:14" collapsed="1"/>
    <row r="16" spans="1:14" ht="12.75">
      <c r="B16" s="74" t="str">
        <f>B1</f>
        <v>Cost of Goods Sold - Assumptions</v>
      </c>
    </row>
    <row r="18" spans="3:14" ht="11.25">
      <c r="C18" s="75" t="str">
        <f>"Cost of Goods Sold ("&amp;INDEX(LU_Denom,DD_TS_Denom)&amp;")"</f>
        <v>Cost of Goods Sold ($Millions)</v>
      </c>
    </row>
    <row r="20" spans="3:14">
      <c r="D20" s="76" t="s">
        <v>164</v>
      </c>
      <c r="H20" s="125" t="s">
        <v>166</v>
      </c>
      <c r="I20" s="125"/>
    </row>
    <row r="21" spans="3:14">
      <c r="D21" s="122" t="s">
        <v>180</v>
      </c>
      <c r="E21" s="123"/>
      <c r="F21" s="123"/>
      <c r="G21" s="124"/>
      <c r="H21" s="77"/>
      <c r="I21" s="77"/>
      <c r="J21" s="77"/>
      <c r="K21" s="77"/>
      <c r="L21" s="77"/>
      <c r="M21" s="77"/>
      <c r="N21" s="77"/>
    </row>
    <row r="22" spans="3:14">
      <c r="D22" s="122" t="s">
        <v>181</v>
      </c>
      <c r="E22" s="123"/>
      <c r="F22" s="123"/>
      <c r="G22" s="124"/>
      <c r="H22" s="77"/>
      <c r="I22" s="77"/>
      <c r="J22" s="77"/>
      <c r="K22" s="77"/>
      <c r="L22" s="77"/>
      <c r="M22" s="77"/>
      <c r="N22" s="77"/>
    </row>
    <row r="23" spans="3:14">
      <c r="D23" s="122" t="s">
        <v>182</v>
      </c>
      <c r="E23" s="123"/>
      <c r="F23" s="123"/>
      <c r="G23" s="124"/>
      <c r="H23" s="77"/>
      <c r="I23" s="77"/>
      <c r="J23" s="77"/>
      <c r="K23" s="77"/>
      <c r="L23" s="77"/>
      <c r="M23" s="77"/>
      <c r="N23" s="77"/>
    </row>
    <row r="24" spans="3:14">
      <c r="D24" s="122" t="s">
        <v>183</v>
      </c>
      <c r="E24" s="123"/>
      <c r="F24" s="123"/>
      <c r="G24" s="124"/>
      <c r="H24" s="77"/>
      <c r="I24" s="77"/>
      <c r="J24" s="77"/>
      <c r="K24" s="77"/>
      <c r="L24" s="77"/>
      <c r="M24" s="77"/>
      <c r="N24" s="77"/>
    </row>
    <row r="25" spans="3:14">
      <c r="D25" s="122" t="s">
        <v>184</v>
      </c>
      <c r="E25" s="123"/>
      <c r="F25" s="123"/>
      <c r="G25" s="124"/>
      <c r="H25" s="77"/>
      <c r="I25" s="77"/>
      <c r="J25" s="77"/>
      <c r="K25" s="77"/>
      <c r="L25" s="77"/>
      <c r="M25" s="77"/>
      <c r="N25" s="77"/>
    </row>
    <row r="27" spans="3:14">
      <c r="D27" s="16" t="str">
        <f>"Go to "&amp;HL_COGS_OP</f>
        <v>Go to Cost of Goods Sold - Outputs</v>
      </c>
      <c r="E27" s="15"/>
      <c r="F27" s="15"/>
      <c r="G27" s="15"/>
      <c r="H27" s="15"/>
    </row>
  </sheetData>
  <mergeCells count="7">
    <mergeCell ref="D24:G24"/>
    <mergeCell ref="D25:G25"/>
    <mergeCell ref="B3:F3"/>
    <mergeCell ref="H20:I20"/>
    <mergeCell ref="D21:G21"/>
    <mergeCell ref="D22:G22"/>
    <mergeCell ref="D23:G23"/>
  </mergeCells>
  <hyperlinks>
    <hyperlink ref="D27:H27" location="HL_COGS_OP" tooltip="Go to Cost of Goods Sold - Outputs" display="HL_COGS_OP"/>
    <hyperlink ref="B3" location="HL_Home" tooltip="Go to Table of Contents" display="HL_Home"/>
    <hyperlink ref="A4" location="$B$14" tooltip="Go to Top of Sheet" display="$B$14"/>
    <hyperlink ref="B4" location="HL_Sheet_Main_5" tooltip="Go to Previous Sheet" display="HL_Sheet_Main_5"/>
    <hyperlink ref="C4" location="HL_Sheet_Main_6" tooltip="Go to Next Sheet" display="HL_Sheet_Main_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15</v>
      </c>
    </row>
    <row r="10" spans="3:7" ht="16.5">
      <c r="C10" s="11" t="s">
        <v>153</v>
      </c>
    </row>
    <row r="11" spans="3:7" ht="15">
      <c r="C11" s="6" t="str">
        <f>Model_Name</f>
        <v>SMA 5. Assumption Entry Interfaces - Practical Exercise 2</v>
      </c>
    </row>
    <row r="12" spans="3:7">
      <c r="C12" s="97" t="s">
        <v>2</v>
      </c>
      <c r="D12" s="97"/>
      <c r="E12" s="97"/>
      <c r="F12" s="97"/>
      <c r="G12" s="97"/>
    </row>
    <row r="13" spans="3:7" ht="12.75">
      <c r="C13" s="9" t="s">
        <v>11</v>
      </c>
      <c r="D13" s="10" t="s">
        <v>12</v>
      </c>
    </row>
    <row r="17" spans="3:3">
      <c r="C17" s="2" t="s">
        <v>7</v>
      </c>
    </row>
    <row r="18" spans="3:3">
      <c r="C18" s="3" t="s">
        <v>8</v>
      </c>
    </row>
    <row r="19" spans="3:3">
      <c r="C19" s="3" t="s">
        <v>9</v>
      </c>
    </row>
    <row r="20" spans="3:3">
      <c r="C20" s="3" t="s">
        <v>10</v>
      </c>
    </row>
  </sheetData>
  <mergeCells count="1">
    <mergeCell ref="C12:G12"/>
  </mergeCells>
  <hyperlinks>
    <hyperlink ref="C12" location="HL_Home" tooltip="Go to Table of Contents" display="HL_Home"/>
    <hyperlink ref="C13" location="HL_Sheet_Main_13" tooltip="Go to Previous Sheet" display="HL_Sheet_Main_13"/>
    <hyperlink ref="D13" location="HL_Sheet_Main_7" tooltip="Go to Next Sheet" display="HL_Sheet_Main_7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N30"/>
  <sheetViews>
    <sheetView showGridLines="0" zoomScaleNormal="100" workbookViewId="0">
      <pane xSplit="1" ySplit="13" topLeftCell="B14" activePane="bottomRight" state="frozen"/>
      <selection activeCell="I22" sqref="I22:P22"/>
      <selection pane="topRight" activeCell="I22" sqref="I22:P22"/>
      <selection pane="bottomLeft" activeCell="I22" sqref="I22:P22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4" ht="18">
      <c r="B1" s="1" t="s">
        <v>165</v>
      </c>
    </row>
    <row r="2" spans="1:14" ht="15">
      <c r="B2" s="6" t="str">
        <f>Model_Name</f>
        <v>SMA 5. Assumption Entry Interfaces - Practical Exercise 2</v>
      </c>
    </row>
    <row r="3" spans="1:14">
      <c r="B3" s="97" t="s">
        <v>2</v>
      </c>
      <c r="C3" s="97"/>
      <c r="D3" s="97"/>
      <c r="E3" s="97"/>
      <c r="F3" s="97"/>
    </row>
    <row r="4" spans="1:14" ht="12.75">
      <c r="A4" s="7" t="s">
        <v>5</v>
      </c>
      <c r="B4" s="9" t="s">
        <v>11</v>
      </c>
      <c r="C4" s="10" t="s">
        <v>12</v>
      </c>
      <c r="D4" s="73" t="s">
        <v>159</v>
      </c>
      <c r="E4" s="73" t="s">
        <v>160</v>
      </c>
      <c r="F4" s="71" t="s">
        <v>161</v>
      </c>
    </row>
    <row r="6" spans="1:14">
      <c r="B6" s="56" t="str">
        <f>IF(TS_Pers_In_Yr=1,"",TS_Per_Type_Name&amp;" Ending")</f>
        <v/>
      </c>
      <c r="J6" s="57" t="str">
        <f>IF(TS_Pers_In_Yr=1,"",LEFT(INDEX(LU_Mth_Names,MONTH(J9)),3)&amp;"-"&amp;RIGHT(YEAR(J9),2))&amp;" "</f>
        <v xml:space="preserve"> </v>
      </c>
      <c r="K6" s="57" t="str">
        <f>IF(TS_Pers_In_Yr=1,"",LEFT(INDEX(LU_Mth_Names,MONTH(K9)),3)&amp;"-"&amp;RIGHT(YEAR(K9),2))&amp;" "</f>
        <v xml:space="preserve"> </v>
      </c>
      <c r="L6" s="57" t="str">
        <f>IF(TS_Pers_In_Yr=1,"",LEFT(INDEX(LU_Mth_Names,MONTH(L9)),3)&amp;"-"&amp;RIGHT(YEAR(L9),2))&amp;" "</f>
        <v xml:space="preserve"> </v>
      </c>
      <c r="M6" s="57" t="str">
        <f>IF(TS_Pers_In_Yr=1,"",LEFT(INDEX(LU_Mth_Names,MONTH(M9)),3)&amp;"-"&amp;RIGHT(YEAR(M9),2))&amp;" "</f>
        <v xml:space="preserve"> </v>
      </c>
      <c r="N6" s="57" t="str">
        <f>IF(TS_Pers_In_Yr=1,"",LEFT(INDEX(LU_Mth_Names,MONTH(N9)),3)&amp;"-"&amp;RIGHT(YEAR(N9),2))&amp;" "</f>
        <v xml:space="preserve"> </v>
      </c>
    </row>
    <row r="7" spans="1:14">
      <c r="B7" s="62" t="str">
        <f>IF(TS_Pers_In_Yr=1,Yr_Name&amp;" Ending "&amp;DAY(TS_Per_1_End_Date)&amp;" "&amp;INDEX(LU_Mth_Names,DD_TS_Fin_YE_Mth),TS_Per_Type_Name)</f>
        <v>Year Ending 31 December</v>
      </c>
      <c r="C7" s="35"/>
      <c r="D7" s="35"/>
      <c r="E7" s="35"/>
      <c r="F7" s="35"/>
      <c r="G7" s="35"/>
      <c r="H7" s="35"/>
      <c r="I7" s="35"/>
      <c r="J7" s="63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63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63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63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63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3" t="s">
        <v>144</v>
      </c>
      <c r="J8" s="58">
        <f>IF(J12=1,TS_Start_Date,I9+1)</f>
        <v>40179</v>
      </c>
      <c r="K8" s="58">
        <f>IF(K12=1,TS_Start_Date,J9+1)</f>
        <v>40544</v>
      </c>
      <c r="L8" s="58">
        <f>IF(L12=1,TS_Start_Date,K9+1)</f>
        <v>40909</v>
      </c>
      <c r="M8" s="58">
        <f>IF(M12=1,TS_Start_Date,L9+1)</f>
        <v>41275</v>
      </c>
      <c r="N8" s="58">
        <f>IF(N12=1,TS_Start_Date,M9+1)</f>
        <v>41640</v>
      </c>
    </row>
    <row r="9" spans="1:14" hidden="1" outlineLevel="2">
      <c r="B9" s="3" t="s">
        <v>145</v>
      </c>
      <c r="J9" s="58">
        <f>IF(J12=1,TS_Per_1_End_Date,
IF(TS_Mth_End,EOMONTH(EDATE(TS_Per_1_FY_Start_Date,(TS_Per_1_Number+J12-1)*TS_Mths_In_Per-1),0),
EDATE(TS_Per_1_FY_Start_Date,(TS_Per_1_Number+J12-1)*TS_Mths_In_Per)-1))</f>
        <v>40543</v>
      </c>
      <c r="K9" s="58">
        <f>IF(K12=1,TS_Per_1_End_Date,
IF(TS_Mth_End,EOMONTH(EDATE(TS_Per_1_FY_Start_Date,(TS_Per_1_Number+K12-1)*TS_Mths_In_Per-1),0),
EDATE(TS_Per_1_FY_Start_Date,(TS_Per_1_Number+K12-1)*TS_Mths_In_Per)-1))</f>
        <v>40908</v>
      </c>
      <c r="L9" s="58">
        <f>IF(L12=1,TS_Per_1_End_Date,
IF(TS_Mth_End,EOMONTH(EDATE(TS_Per_1_FY_Start_Date,(TS_Per_1_Number+L12-1)*TS_Mths_In_Per-1),0),
EDATE(TS_Per_1_FY_Start_Date,(TS_Per_1_Number+L12-1)*TS_Mths_In_Per)-1))</f>
        <v>41274</v>
      </c>
      <c r="M9" s="58">
        <f>IF(M12=1,TS_Per_1_End_Date,
IF(TS_Mth_End,EOMONTH(EDATE(TS_Per_1_FY_Start_Date,(TS_Per_1_Number+M12-1)*TS_Mths_In_Per-1),0),
EDATE(TS_Per_1_FY_Start_Date,(TS_Per_1_Number+M12-1)*TS_Mths_In_Per)-1))</f>
        <v>41639</v>
      </c>
      <c r="N9" s="58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3" t="s">
        <v>146</v>
      </c>
      <c r="J10" s="59">
        <f>YEAR(TS_Per_1_FY_End_Date)+INT((TS_Per_1_Number+J12-2)/TS_Pers_In_Yr)</f>
        <v>2010</v>
      </c>
      <c r="K10" s="59">
        <f>YEAR(TS_Per_1_FY_End_Date)+INT((TS_Per_1_Number+K12-2)/TS_Pers_In_Yr)</f>
        <v>2011</v>
      </c>
      <c r="L10" s="59">
        <f>YEAR(TS_Per_1_FY_End_Date)+INT((TS_Per_1_Number+L12-2)/TS_Pers_In_Yr)</f>
        <v>2012</v>
      </c>
      <c r="M10" s="59">
        <f>YEAR(TS_Per_1_FY_End_Date)+INT((TS_Per_1_Number+M12-2)/TS_Pers_In_Yr)</f>
        <v>2013</v>
      </c>
      <c r="N10" s="59">
        <f>YEAR(TS_Per_1_FY_End_Date)+INT((TS_Per_1_Number+N12-2)/TS_Pers_In_Yr)</f>
        <v>2014</v>
      </c>
    </row>
    <row r="11" spans="1:14" hidden="1" outlineLevel="2">
      <c r="B11" s="3" t="s">
        <v>147</v>
      </c>
      <c r="J11" s="60" t="str">
        <f>IF(TS_Pers_In_Yr=1,Yr_Name,TS_Per_Type_Prefix&amp;IF(MOD(TS_Per_1_Number+J12-1,TS_Pers_In_Yr)=0,TS_Pers_In_Yr,MOD(TS_Per_1_Number+J12-1,TS_Pers_In_Yr)))&amp;" "</f>
        <v xml:space="preserve">Year </v>
      </c>
      <c r="K11" s="60" t="str">
        <f>IF(TS_Pers_In_Yr=1,Yr_Name,TS_Per_Type_Prefix&amp;IF(MOD(TS_Per_1_Number+K12-1,TS_Pers_In_Yr)=0,TS_Pers_In_Yr,MOD(TS_Per_1_Number+K12-1,TS_Pers_In_Yr)))&amp;" "</f>
        <v xml:space="preserve">Year </v>
      </c>
      <c r="L11" s="60" t="str">
        <f>IF(TS_Pers_In_Yr=1,Yr_Name,TS_Per_Type_Prefix&amp;IF(MOD(TS_Per_1_Number+L12-1,TS_Pers_In_Yr)=0,TS_Pers_In_Yr,MOD(TS_Per_1_Number+L12-1,TS_Pers_In_Yr)))&amp;" "</f>
        <v xml:space="preserve">Year </v>
      </c>
      <c r="M11" s="60" t="str">
        <f>IF(TS_Pers_In_Yr=1,Yr_Name,TS_Per_Type_Prefix&amp;IF(MOD(TS_Per_1_Number+M12-1,TS_Pers_In_Yr)=0,TS_Pers_In_Yr,MOD(TS_Per_1_Number+M12-1,TS_Pers_In_Yr)))&amp;" "</f>
        <v xml:space="preserve">Year </v>
      </c>
      <c r="N11" s="60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3" t="s">
        <v>148</v>
      </c>
      <c r="J12" s="61">
        <f>COLUMN(J12)-COLUMN($J12)+1</f>
        <v>1</v>
      </c>
      <c r="K12" s="61">
        <f>COLUMN(K12)-COLUMN($J12)+1</f>
        <v>2</v>
      </c>
      <c r="L12" s="61">
        <f>COLUMN(L12)-COLUMN($J12)+1</f>
        <v>3</v>
      </c>
      <c r="M12" s="61">
        <f>COLUMN(M12)-COLUMN($J12)+1</f>
        <v>4</v>
      </c>
      <c r="N12" s="61">
        <f>COLUMN(N12)-COLUMN($J12)+1</f>
        <v>5</v>
      </c>
    </row>
    <row r="13" spans="1:14" hidden="1" outlineLevel="2">
      <c r="B13" s="64" t="s">
        <v>149</v>
      </c>
      <c r="C13" s="35"/>
      <c r="D13" s="35"/>
      <c r="E13" s="35"/>
      <c r="F13" s="35"/>
      <c r="G13" s="35"/>
      <c r="H13" s="35"/>
      <c r="I13" s="35"/>
      <c r="J13" s="65" t="str">
        <f>J10&amp;"-"&amp;J11</f>
        <v xml:space="preserve">2010-Year </v>
      </c>
      <c r="K13" s="65" t="str">
        <f>K10&amp;"-"&amp;K11</f>
        <v xml:space="preserve">2011-Year </v>
      </c>
      <c r="L13" s="65" t="str">
        <f>L10&amp;"-"&amp;L11</f>
        <v xml:space="preserve">2012-Year </v>
      </c>
      <c r="M13" s="65" t="str">
        <f>M10&amp;"-"&amp;M11</f>
        <v xml:space="preserve">2013-Year </v>
      </c>
      <c r="N13" s="65" t="str">
        <f>N10&amp;"-"&amp;N11</f>
        <v xml:space="preserve">2014-Year </v>
      </c>
    </row>
    <row r="14" spans="1:14" collapsed="1"/>
    <row r="16" spans="1:14" ht="12.75">
      <c r="B16" s="79" t="str">
        <f>B1</f>
        <v>Revenue - Outputs</v>
      </c>
    </row>
    <row r="18" spans="3:14" ht="11.25">
      <c r="C18" s="80" t="str">
        <f>Revenue_TA!C18</f>
        <v>Revenue ($Millions)</v>
      </c>
    </row>
    <row r="20" spans="3:14">
      <c r="D20" s="81" t="str">
        <f>Revenue_TA!D20</f>
        <v>Category</v>
      </c>
      <c r="I20" s="82" t="str">
        <f>Revenue_TA!I20</f>
        <v>Include?</v>
      </c>
    </row>
    <row r="21" spans="3:14">
      <c r="D21" s="92" t="str">
        <f>Revenue_Category_1_Name</f>
        <v>Revenue Category 1 Name</v>
      </c>
      <c r="I21" s="93" t="b">
        <f>CB_Revenue_Category_1_Include</f>
        <v>1</v>
      </c>
      <c r="J21" s="94">
        <f>$I21*Revenue_TA!J21</f>
        <v>100</v>
      </c>
      <c r="K21" s="94">
        <f>$I21*Revenue_TA!K21</f>
        <v>101</v>
      </c>
      <c r="L21" s="94">
        <f>$I21*Revenue_TA!L21</f>
        <v>102</v>
      </c>
      <c r="M21" s="94">
        <f>$I21*Revenue_TA!M21</f>
        <v>103</v>
      </c>
      <c r="N21" s="94">
        <f>$I21*Revenue_TA!N21</f>
        <v>104</v>
      </c>
    </row>
    <row r="22" spans="3:14">
      <c r="D22" s="92" t="str">
        <f>Revenue_Category_2_Name</f>
        <v>Revenue Category 2 Name</v>
      </c>
      <c r="I22" s="93" t="b">
        <f>CB_Revenue_Category_2_Include</f>
        <v>1</v>
      </c>
      <c r="J22" s="94">
        <f>$I22*Revenue_TA!J22</f>
        <v>101</v>
      </c>
      <c r="K22" s="94">
        <f>$I22*Revenue_TA!K22</f>
        <v>102</v>
      </c>
      <c r="L22" s="94">
        <f>$I22*Revenue_TA!L22</f>
        <v>103</v>
      </c>
      <c r="M22" s="94">
        <f>$I22*Revenue_TA!M22</f>
        <v>104</v>
      </c>
      <c r="N22" s="94">
        <f>$I22*Revenue_TA!N22</f>
        <v>105</v>
      </c>
    </row>
    <row r="23" spans="3:14">
      <c r="D23" s="92" t="str">
        <f>Revenue_Category_3_Name</f>
        <v>Revenue Category 3 Name</v>
      </c>
      <c r="I23" s="93" t="b">
        <f>CB_Revenue_Category_3_Include</f>
        <v>0</v>
      </c>
      <c r="J23" s="94">
        <f>$I23*Revenue_TA!J23</f>
        <v>0</v>
      </c>
      <c r="K23" s="94">
        <f>$I23*Revenue_TA!K23</f>
        <v>0</v>
      </c>
      <c r="L23" s="94">
        <f>$I23*Revenue_TA!L23</f>
        <v>0</v>
      </c>
      <c r="M23" s="94">
        <f>$I23*Revenue_TA!M23</f>
        <v>0</v>
      </c>
      <c r="N23" s="94">
        <f>$I23*Revenue_TA!N23</f>
        <v>0</v>
      </c>
    </row>
    <row r="24" spans="3:14">
      <c r="D24" s="92" t="str">
        <f>Revenue_Category_4_Name</f>
        <v>Revenue Category 4 Name</v>
      </c>
      <c r="I24" s="93" t="b">
        <f>CB_Revenue_Category_4_Include</f>
        <v>1</v>
      </c>
      <c r="J24" s="94">
        <f>$I24*Revenue_TA!J24</f>
        <v>103</v>
      </c>
      <c r="K24" s="94">
        <f>$I24*Revenue_TA!K24</f>
        <v>104</v>
      </c>
      <c r="L24" s="94">
        <f>$I24*Revenue_TA!L24</f>
        <v>105</v>
      </c>
      <c r="M24" s="94">
        <f>$I24*Revenue_TA!M24</f>
        <v>106</v>
      </c>
      <c r="N24" s="94">
        <f>$I24*Revenue_TA!N24</f>
        <v>107</v>
      </c>
    </row>
    <row r="25" spans="3:14">
      <c r="D25" s="92" t="str">
        <f>Revenue_Category_5_Name</f>
        <v>Revenue Category 5 Name</v>
      </c>
      <c r="I25" s="93" t="b">
        <f>CB_Revenue_Category_5_Include</f>
        <v>1</v>
      </c>
      <c r="J25" s="94">
        <f>$I25*Revenue_TA!J25</f>
        <v>104</v>
      </c>
      <c r="K25" s="94">
        <f>$I25*Revenue_TA!K25</f>
        <v>105</v>
      </c>
      <c r="L25" s="94">
        <f>$I25*Revenue_TA!L25</f>
        <v>106</v>
      </c>
      <c r="M25" s="94">
        <f>$I25*Revenue_TA!M25</f>
        <v>107</v>
      </c>
      <c r="N25" s="94">
        <f>$I25*Revenue_TA!N25</f>
        <v>108</v>
      </c>
    </row>
    <row r="26" spans="3:14">
      <c r="D26" s="83" t="s">
        <v>170</v>
      </c>
      <c r="J26" s="84">
        <f>SUM(J21:J25)</f>
        <v>408</v>
      </c>
      <c r="K26" s="84">
        <f>SUM(K21:K25)</f>
        <v>412</v>
      </c>
      <c r="L26" s="84">
        <f>SUM(L21:L25)</f>
        <v>416</v>
      </c>
      <c r="M26" s="84">
        <f>SUM(M21:M25)</f>
        <v>420</v>
      </c>
      <c r="N26" s="84">
        <f>SUM(N21:N25)</f>
        <v>424</v>
      </c>
    </row>
    <row r="28" spans="3:14">
      <c r="D28" s="86" t="s">
        <v>172</v>
      </c>
      <c r="I28" s="87">
        <f>IF(ISERROR(SUM(J28:N28)),1,MIN(SUM(J28:N28),1))</f>
        <v>0</v>
      </c>
      <c r="J28" s="85">
        <f>IF(ISERROR(J26),1,0)</f>
        <v>0</v>
      </c>
      <c r="K28" s="85">
        <f>IF(ISERROR(K26),1,0)</f>
        <v>0</v>
      </c>
      <c r="L28" s="85">
        <f>IF(ISERROR(L26),1,0)</f>
        <v>0</v>
      </c>
      <c r="M28" s="85">
        <f>IF(ISERROR(M26),1,0)</f>
        <v>0</v>
      </c>
      <c r="N28" s="85">
        <f>IF(ISERROR(N26),1,0)</f>
        <v>0</v>
      </c>
    </row>
    <row r="30" spans="3:14">
      <c r="D30" s="5" t="str">
        <f>"Go to "&amp;HL_Rev_Ass</f>
        <v>Go to Revenue - Assumptions</v>
      </c>
      <c r="E30" s="4"/>
      <c r="F30" s="4"/>
      <c r="G30" s="4"/>
      <c r="H30" s="4"/>
    </row>
  </sheetData>
  <mergeCells count="1">
    <mergeCell ref="B3:F3"/>
  </mergeCells>
  <conditionalFormatting sqref="I28">
    <cfRule type="cellIs" dxfId="18" priority="1" stopIfTrue="1" operator="notEqual">
      <formula>0</formula>
    </cfRule>
  </conditionalFormatting>
  <conditionalFormatting sqref="J28:N28">
    <cfRule type="cellIs" dxfId="17" priority="2" stopIfTrue="1" operator="notEqual">
      <formula>0</formula>
    </cfRule>
  </conditionalFormatting>
  <conditionalFormatting sqref="D28">
    <cfRule type="expression" dxfId="16" priority="3" stopIfTrue="1">
      <formula>I28&lt;&gt;0</formula>
    </cfRule>
  </conditionalFormatting>
  <hyperlinks>
    <hyperlink ref="D30:H30" location="HL_Rev_Ass" tooltip="Go to Revenue - Assumptions" display="HL_Rev_Ass"/>
    <hyperlink ref="B3" location="HL_Home" tooltip="Go to Table of Contents" display="HL_Home"/>
    <hyperlink ref="A4" location="$B$14" tooltip="Go to Top of Sheet" display="$B$14"/>
    <hyperlink ref="B4" location="HL_Sheet_Main_6" tooltip="Go to Previous Sheet" display="HL_Sheet_Main_6"/>
    <hyperlink ref="C4" location="HL_Sheet_Main_14" tooltip="Go to Next Sheet" display="HL_Sheet_Main_14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/>
  </sheetPr>
  <dimension ref="A1:N30"/>
  <sheetViews>
    <sheetView showGridLines="0" zoomScaleNormal="100" workbookViewId="0">
      <pane xSplit="1" ySplit="13" topLeftCell="B14" activePane="bottomRight" state="frozen"/>
      <selection activeCell="I22" sqref="I22:P22"/>
      <selection pane="topRight" activeCell="I22" sqref="I22:P22"/>
      <selection pane="bottomLeft" activeCell="I22" sqref="I22:P22"/>
      <selection pane="bottomRight"/>
    </sheetView>
  </sheetViews>
  <sheetFormatPr defaultColWidth="11.83203125" defaultRowHeight="10.5" outlineLevelRow="2"/>
  <cols>
    <col min="1" max="5" width="3.83203125" customWidth="1"/>
  </cols>
  <sheetData>
    <row r="1" spans="1:14" ht="18">
      <c r="B1" s="1" t="s">
        <v>167</v>
      </c>
    </row>
    <row r="2" spans="1:14" ht="15">
      <c r="B2" s="6" t="str">
        <f>Model_Name</f>
        <v>SMA 5. Assumption Entry Interfaces - Practical Exercise 2</v>
      </c>
    </row>
    <row r="3" spans="1:14">
      <c r="B3" s="97" t="s">
        <v>2</v>
      </c>
      <c r="C3" s="97"/>
      <c r="D3" s="97"/>
      <c r="E3" s="97"/>
      <c r="F3" s="97"/>
    </row>
    <row r="4" spans="1:14" ht="12.75">
      <c r="A4" s="7" t="s">
        <v>5</v>
      </c>
      <c r="B4" s="9" t="s">
        <v>11</v>
      </c>
      <c r="C4" s="10" t="s">
        <v>12</v>
      </c>
      <c r="D4" s="73" t="s">
        <v>159</v>
      </c>
      <c r="E4" s="73" t="s">
        <v>160</v>
      </c>
      <c r="F4" s="71" t="s">
        <v>161</v>
      </c>
    </row>
    <row r="6" spans="1:14">
      <c r="B6" s="56" t="str">
        <f>IF(TS_Pers_In_Yr=1,"",TS_Per_Type_Name&amp;" Ending")</f>
        <v/>
      </c>
      <c r="J6" s="57" t="str">
        <f>IF(TS_Pers_In_Yr=1,"",LEFT(INDEX(LU_Mth_Names,MONTH(J9)),3)&amp;"-"&amp;RIGHT(YEAR(J9),2))&amp;" "</f>
        <v xml:space="preserve"> </v>
      </c>
      <c r="K6" s="57" t="str">
        <f>IF(TS_Pers_In_Yr=1,"",LEFT(INDEX(LU_Mth_Names,MONTH(K9)),3)&amp;"-"&amp;RIGHT(YEAR(K9),2))&amp;" "</f>
        <v xml:space="preserve"> </v>
      </c>
      <c r="L6" s="57" t="str">
        <f>IF(TS_Pers_In_Yr=1,"",LEFT(INDEX(LU_Mth_Names,MONTH(L9)),3)&amp;"-"&amp;RIGHT(YEAR(L9),2))&amp;" "</f>
        <v xml:space="preserve"> </v>
      </c>
      <c r="M6" s="57" t="str">
        <f>IF(TS_Pers_In_Yr=1,"",LEFT(INDEX(LU_Mth_Names,MONTH(M9)),3)&amp;"-"&amp;RIGHT(YEAR(M9),2))&amp;" "</f>
        <v xml:space="preserve"> </v>
      </c>
      <c r="N6" s="57" t="str">
        <f>IF(TS_Pers_In_Yr=1,"",LEFT(INDEX(LU_Mth_Names,MONTH(N9)),3)&amp;"-"&amp;RIGHT(YEAR(N9),2))&amp;" "</f>
        <v xml:space="preserve"> </v>
      </c>
    </row>
    <row r="7" spans="1:14">
      <c r="B7" s="62" t="str">
        <f>IF(TS_Pers_In_Yr=1,Yr_Name&amp;" Ending "&amp;DAY(TS_Per_1_End_Date)&amp;" "&amp;INDEX(LU_Mth_Names,DD_TS_Fin_YE_Mth),TS_Per_Type_Name)</f>
        <v>Year Ending 31 December</v>
      </c>
      <c r="C7" s="35"/>
      <c r="D7" s="35"/>
      <c r="E7" s="35"/>
      <c r="F7" s="35"/>
      <c r="G7" s="35"/>
      <c r="H7" s="35"/>
      <c r="I7" s="35"/>
      <c r="J7" s="63" t="str">
        <f>IF(TS_Pers_In_Yr=1,J10&amp;" ",J11)&amp;IF(CB_TS_Show_Hist_Fcast_Pers,IF(J12&lt;=TS_Actual_Pers,TS_Actual_Per_Title,
IF(J12&lt;=TS_Actual_Pers+TS_Budget_Pers,TS_Budget_Per_Title,TS_Fcast_Per_Title))&amp;" ","")</f>
        <v xml:space="preserve">2010 (A) </v>
      </c>
      <c r="K7" s="63" t="str">
        <f>IF(TS_Pers_In_Yr=1,K10&amp;" ",K11)&amp;IF(CB_TS_Show_Hist_Fcast_Pers,IF(K12&lt;=TS_Actual_Pers,TS_Actual_Per_Title,
IF(K12&lt;=TS_Actual_Pers+TS_Budget_Pers,TS_Budget_Per_Title,TS_Fcast_Per_Title))&amp;" ","")</f>
        <v xml:space="preserve">2011 (A) </v>
      </c>
      <c r="L7" s="63" t="str">
        <f>IF(TS_Pers_In_Yr=1,L10&amp;" ",L11)&amp;IF(CB_TS_Show_Hist_Fcast_Pers,IF(L12&lt;=TS_Actual_Pers,TS_Actual_Per_Title,
IF(L12&lt;=TS_Actual_Pers+TS_Budget_Pers,TS_Budget_Per_Title,TS_Fcast_Per_Title))&amp;" ","")</f>
        <v xml:space="preserve">2012 (A) </v>
      </c>
      <c r="M7" s="63" t="str">
        <f>IF(TS_Pers_In_Yr=1,M10&amp;" ",M11)&amp;IF(CB_TS_Show_Hist_Fcast_Pers,IF(M12&lt;=TS_Actual_Pers,TS_Actual_Per_Title,
IF(M12&lt;=TS_Actual_Pers+TS_Budget_Pers,TS_Budget_Per_Title,TS_Fcast_Per_Title))&amp;" ","")</f>
        <v xml:space="preserve">2013 (F) </v>
      </c>
      <c r="N7" s="63" t="str">
        <f>IF(TS_Pers_In_Yr=1,N10&amp;" ",N11)&amp;IF(CB_TS_Show_Hist_Fcast_Pers,IF(N12&lt;=TS_Actual_Pers,TS_Actual_Per_Title,
IF(N12&lt;=TS_Actual_Pers+TS_Budget_Pers,TS_Budget_Per_Title,TS_Fcast_Per_Title))&amp;" ","")</f>
        <v xml:space="preserve">2014 (F) </v>
      </c>
    </row>
    <row r="8" spans="1:14" hidden="1" outlineLevel="2">
      <c r="B8" s="3" t="s">
        <v>144</v>
      </c>
      <c r="J8" s="58">
        <f>IF(J12=1,TS_Start_Date,I9+1)</f>
        <v>40179</v>
      </c>
      <c r="K8" s="58">
        <f>IF(K12=1,TS_Start_Date,J9+1)</f>
        <v>40544</v>
      </c>
      <c r="L8" s="58">
        <f>IF(L12=1,TS_Start_Date,K9+1)</f>
        <v>40909</v>
      </c>
      <c r="M8" s="58">
        <f>IF(M12=1,TS_Start_Date,L9+1)</f>
        <v>41275</v>
      </c>
      <c r="N8" s="58">
        <f>IF(N12=1,TS_Start_Date,M9+1)</f>
        <v>41640</v>
      </c>
    </row>
    <row r="9" spans="1:14" hidden="1" outlineLevel="2">
      <c r="B9" s="3" t="s">
        <v>145</v>
      </c>
      <c r="J9" s="58">
        <f>IF(J12=1,TS_Per_1_End_Date,
IF(TS_Mth_End,EOMONTH(EDATE(TS_Per_1_FY_Start_Date,(TS_Per_1_Number+J12-1)*TS_Mths_In_Per-1),0),
EDATE(TS_Per_1_FY_Start_Date,(TS_Per_1_Number+J12-1)*TS_Mths_In_Per)-1))</f>
        <v>40543</v>
      </c>
      <c r="K9" s="58">
        <f>IF(K12=1,TS_Per_1_End_Date,
IF(TS_Mth_End,EOMONTH(EDATE(TS_Per_1_FY_Start_Date,(TS_Per_1_Number+K12-1)*TS_Mths_In_Per-1),0),
EDATE(TS_Per_1_FY_Start_Date,(TS_Per_1_Number+K12-1)*TS_Mths_In_Per)-1))</f>
        <v>40908</v>
      </c>
      <c r="L9" s="58">
        <f>IF(L12=1,TS_Per_1_End_Date,
IF(TS_Mth_End,EOMONTH(EDATE(TS_Per_1_FY_Start_Date,(TS_Per_1_Number+L12-1)*TS_Mths_In_Per-1),0),
EDATE(TS_Per_1_FY_Start_Date,(TS_Per_1_Number+L12-1)*TS_Mths_In_Per)-1))</f>
        <v>41274</v>
      </c>
      <c r="M9" s="58">
        <f>IF(M12=1,TS_Per_1_End_Date,
IF(TS_Mth_End,EOMONTH(EDATE(TS_Per_1_FY_Start_Date,(TS_Per_1_Number+M12-1)*TS_Mths_In_Per-1),0),
EDATE(TS_Per_1_FY_Start_Date,(TS_Per_1_Number+M12-1)*TS_Mths_In_Per)-1))</f>
        <v>41639</v>
      </c>
      <c r="N9" s="58">
        <f>IF(N12=1,TS_Per_1_End_Date,
IF(TS_Mth_End,EOMONTH(EDATE(TS_Per_1_FY_Start_Date,(TS_Per_1_Number+N12-1)*TS_Mths_In_Per-1),0),
EDATE(TS_Per_1_FY_Start_Date,(TS_Per_1_Number+N12-1)*TS_Mths_In_Per)-1))</f>
        <v>42004</v>
      </c>
    </row>
    <row r="10" spans="1:14" hidden="1" outlineLevel="2">
      <c r="B10" s="3" t="s">
        <v>146</v>
      </c>
      <c r="J10" s="59">
        <f>YEAR(TS_Per_1_FY_End_Date)+INT((TS_Per_1_Number+J12-2)/TS_Pers_In_Yr)</f>
        <v>2010</v>
      </c>
      <c r="K10" s="59">
        <f>YEAR(TS_Per_1_FY_End_Date)+INT((TS_Per_1_Number+K12-2)/TS_Pers_In_Yr)</f>
        <v>2011</v>
      </c>
      <c r="L10" s="59">
        <f>YEAR(TS_Per_1_FY_End_Date)+INT((TS_Per_1_Number+L12-2)/TS_Pers_In_Yr)</f>
        <v>2012</v>
      </c>
      <c r="M10" s="59">
        <f>YEAR(TS_Per_1_FY_End_Date)+INT((TS_Per_1_Number+M12-2)/TS_Pers_In_Yr)</f>
        <v>2013</v>
      </c>
      <c r="N10" s="59">
        <f>YEAR(TS_Per_1_FY_End_Date)+INT((TS_Per_1_Number+N12-2)/TS_Pers_In_Yr)</f>
        <v>2014</v>
      </c>
    </row>
    <row r="11" spans="1:14" hidden="1" outlineLevel="2">
      <c r="B11" s="3" t="s">
        <v>147</v>
      </c>
      <c r="J11" s="60" t="str">
        <f>IF(TS_Pers_In_Yr=1,Yr_Name,TS_Per_Type_Prefix&amp;IF(MOD(TS_Per_1_Number+J12-1,TS_Pers_In_Yr)=0,TS_Pers_In_Yr,MOD(TS_Per_1_Number+J12-1,TS_Pers_In_Yr)))&amp;" "</f>
        <v xml:space="preserve">Year </v>
      </c>
      <c r="K11" s="60" t="str">
        <f>IF(TS_Pers_In_Yr=1,Yr_Name,TS_Per_Type_Prefix&amp;IF(MOD(TS_Per_1_Number+K12-1,TS_Pers_In_Yr)=0,TS_Pers_In_Yr,MOD(TS_Per_1_Number+K12-1,TS_Pers_In_Yr)))&amp;" "</f>
        <v xml:space="preserve">Year </v>
      </c>
      <c r="L11" s="60" t="str">
        <f>IF(TS_Pers_In_Yr=1,Yr_Name,TS_Per_Type_Prefix&amp;IF(MOD(TS_Per_1_Number+L12-1,TS_Pers_In_Yr)=0,TS_Pers_In_Yr,MOD(TS_Per_1_Number+L12-1,TS_Pers_In_Yr)))&amp;" "</f>
        <v xml:space="preserve">Year </v>
      </c>
      <c r="M11" s="60" t="str">
        <f>IF(TS_Pers_In_Yr=1,Yr_Name,TS_Per_Type_Prefix&amp;IF(MOD(TS_Per_1_Number+M12-1,TS_Pers_In_Yr)=0,TS_Pers_In_Yr,MOD(TS_Per_1_Number+M12-1,TS_Pers_In_Yr)))&amp;" "</f>
        <v xml:space="preserve">Year </v>
      </c>
      <c r="N11" s="60" t="str">
        <f>IF(TS_Pers_In_Yr=1,Yr_Name,TS_Per_Type_Prefix&amp;IF(MOD(TS_Per_1_Number+N12-1,TS_Pers_In_Yr)=0,TS_Pers_In_Yr,MOD(TS_Per_1_Number+N12-1,TS_Pers_In_Yr)))&amp;" "</f>
        <v xml:space="preserve">Year </v>
      </c>
    </row>
    <row r="12" spans="1:14" hidden="1" outlineLevel="2">
      <c r="B12" s="3" t="s">
        <v>148</v>
      </c>
      <c r="J12" s="61">
        <f>COLUMN(J12)-COLUMN($J12)+1</f>
        <v>1</v>
      </c>
      <c r="K12" s="61">
        <f>COLUMN(K12)-COLUMN($J12)+1</f>
        <v>2</v>
      </c>
      <c r="L12" s="61">
        <f>COLUMN(L12)-COLUMN($J12)+1</f>
        <v>3</v>
      </c>
      <c r="M12" s="61">
        <f>COLUMN(M12)-COLUMN($J12)+1</f>
        <v>4</v>
      </c>
      <c r="N12" s="61">
        <f>COLUMN(N12)-COLUMN($J12)+1</f>
        <v>5</v>
      </c>
    </row>
    <row r="13" spans="1:14" hidden="1" outlineLevel="2">
      <c r="B13" s="64" t="s">
        <v>149</v>
      </c>
      <c r="C13" s="35"/>
      <c r="D13" s="35"/>
      <c r="E13" s="35"/>
      <c r="F13" s="35"/>
      <c r="G13" s="35"/>
      <c r="H13" s="35"/>
      <c r="I13" s="35"/>
      <c r="J13" s="65" t="str">
        <f>J10&amp;"-"&amp;J11</f>
        <v xml:space="preserve">2010-Year </v>
      </c>
      <c r="K13" s="65" t="str">
        <f>K10&amp;"-"&amp;K11</f>
        <v xml:space="preserve">2011-Year </v>
      </c>
      <c r="L13" s="65" t="str">
        <f>L10&amp;"-"&amp;L11</f>
        <v xml:space="preserve">2012-Year </v>
      </c>
      <c r="M13" s="65" t="str">
        <f>M10&amp;"-"&amp;M11</f>
        <v xml:space="preserve">2013-Year </v>
      </c>
      <c r="N13" s="65" t="str">
        <f>N10&amp;"-"&amp;N11</f>
        <v xml:space="preserve">2014-Year </v>
      </c>
    </row>
    <row r="14" spans="1:14" collapsed="1"/>
    <row r="16" spans="1:14" ht="12.75">
      <c r="B16" s="79" t="str">
        <f>B1</f>
        <v>Cost of Goods Sold - Outputs</v>
      </c>
    </row>
    <row r="18" spans="3:14" ht="11.25">
      <c r="C18" s="80" t="str">
        <f>COGS_TA!C18</f>
        <v>Cost of Goods Sold ($Millions)</v>
      </c>
    </row>
    <row r="20" spans="3:14">
      <c r="D20" s="81" t="str">
        <f>COGS_TA!D20</f>
        <v>Category</v>
      </c>
    </row>
    <row r="21" spans="3:14">
      <c r="D21" s="95" t="str">
        <f>COGS_Category_1_Name</f>
        <v>COGS Category 1 Name</v>
      </c>
      <c r="J21" s="77"/>
      <c r="K21" s="77"/>
      <c r="L21" s="77"/>
      <c r="M21" s="77"/>
      <c r="N21" s="77"/>
    </row>
    <row r="22" spans="3:14">
      <c r="D22" s="95" t="str">
        <f>COGS_Category_2_Name</f>
        <v>COGS Category 2 Name</v>
      </c>
      <c r="J22" s="77"/>
      <c r="K22" s="77"/>
      <c r="L22" s="77"/>
      <c r="M22" s="77"/>
      <c r="N22" s="77"/>
    </row>
    <row r="23" spans="3:14">
      <c r="D23" s="95" t="str">
        <f>COGS_Category_3_Name</f>
        <v>COGS Category 3 Name</v>
      </c>
      <c r="J23" s="77"/>
      <c r="K23" s="77"/>
      <c r="L23" s="77"/>
      <c r="M23" s="77"/>
      <c r="N23" s="77"/>
    </row>
    <row r="24" spans="3:14">
      <c r="D24" s="95" t="str">
        <f>COGS_Category_4_Name</f>
        <v>COGS Category 4 Name</v>
      </c>
      <c r="J24" s="77"/>
      <c r="K24" s="77"/>
      <c r="L24" s="77"/>
      <c r="M24" s="77"/>
      <c r="N24" s="77"/>
    </row>
    <row r="25" spans="3:14">
      <c r="D25" s="95" t="str">
        <f>COGS_Category_5_Name</f>
        <v>COGS Category 5 Name</v>
      </c>
      <c r="J25" s="77"/>
      <c r="K25" s="77"/>
      <c r="L25" s="77"/>
      <c r="M25" s="77"/>
      <c r="N25" s="77"/>
    </row>
    <row r="26" spans="3:14">
      <c r="D26" s="83" t="s">
        <v>171</v>
      </c>
      <c r="J26" s="84">
        <f>SUM(J21:J25)</f>
        <v>0</v>
      </c>
      <c r="K26" s="84">
        <f>SUM(K21:K25)</f>
        <v>0</v>
      </c>
      <c r="L26" s="84">
        <f>SUM(L21:L25)</f>
        <v>0</v>
      </c>
      <c r="M26" s="84">
        <f>SUM(M21:M25)</f>
        <v>0</v>
      </c>
      <c r="N26" s="84">
        <f>SUM(N21:N25)</f>
        <v>0</v>
      </c>
    </row>
    <row r="28" spans="3:14">
      <c r="D28" s="86" t="s">
        <v>172</v>
      </c>
      <c r="I28" s="87">
        <f>IF(ISERROR(SUM(J28:N28)),1,MIN(SUM(J28:N28),1))</f>
        <v>0</v>
      </c>
      <c r="J28" s="85">
        <f>IF(ISERROR(J26),1,0)</f>
        <v>0</v>
      </c>
      <c r="K28" s="85">
        <f>IF(ISERROR(K26),1,0)</f>
        <v>0</v>
      </c>
      <c r="L28" s="85">
        <f>IF(ISERROR(L26),1,0)</f>
        <v>0</v>
      </c>
      <c r="M28" s="85">
        <f>IF(ISERROR(M26),1,0)</f>
        <v>0</v>
      </c>
      <c r="N28" s="85">
        <f>IF(ISERROR(N26),1,0)</f>
        <v>0</v>
      </c>
    </row>
    <row r="30" spans="3:14">
      <c r="D30" s="5" t="str">
        <f>"Go to "&amp;HL_COGS_Ass</f>
        <v>Go to Cost of Goods Sold - Assumptions</v>
      </c>
      <c r="E30" s="4"/>
      <c r="F30" s="4"/>
      <c r="G30" s="4"/>
      <c r="H30" s="4"/>
    </row>
  </sheetData>
  <mergeCells count="1">
    <mergeCell ref="B3:F3"/>
  </mergeCells>
  <conditionalFormatting sqref="I28">
    <cfRule type="cellIs" dxfId="15" priority="1" stopIfTrue="1" operator="notEqual">
      <formula>0</formula>
    </cfRule>
  </conditionalFormatting>
  <conditionalFormatting sqref="D28">
    <cfRule type="expression" dxfId="14" priority="2" stopIfTrue="1">
      <formula>I28&lt;&gt;0</formula>
    </cfRule>
  </conditionalFormatting>
  <hyperlinks>
    <hyperlink ref="D30:H30" location="HL_COGS_Ass" tooltip="Go to Cost of Goods Sold - Assumptions" display="HL_COGS_Ass"/>
    <hyperlink ref="B3" location="HL_Home" tooltip="Go to Table of Contents" display="HL_Home"/>
    <hyperlink ref="A4" location="$B$14" tooltip="Go to Top of Sheet" display="$B$14"/>
    <hyperlink ref="B4" location="HL_Sheet_Main_7" tooltip="Go to Previous Sheet" display="HL_Sheet_Main_7"/>
    <hyperlink ref="C4" location="HL_Sheet_Main_8" tooltip="Go to Next Sheet" display="HL_Sheet_Main_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133</vt:i4>
      </vt:variant>
    </vt:vector>
  </HeadingPairs>
  <TitlesOfParts>
    <vt:vector size="147" baseType="lpstr">
      <vt:lpstr>Cover</vt:lpstr>
      <vt:lpstr>Contents</vt:lpstr>
      <vt:lpstr>Assumptions_SC</vt:lpstr>
      <vt:lpstr>TS_BA</vt:lpstr>
      <vt:lpstr>Revenue_TA</vt:lpstr>
      <vt:lpstr>COGS_TA</vt:lpstr>
      <vt:lpstr>Outputs_SC</vt:lpstr>
      <vt:lpstr>Revenue_TO</vt:lpstr>
      <vt:lpstr>COGS_TO</vt:lpstr>
      <vt:lpstr>Appendices_SC</vt:lpstr>
      <vt:lpstr>Lookup_Tables_SSC</vt:lpstr>
      <vt:lpstr>TS_LU</vt:lpstr>
      <vt:lpstr>Checks_SSC</vt:lpstr>
      <vt:lpstr>Checks_BO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CB_Revenue_Category_1_Include</vt:lpstr>
      <vt:lpstr>CB_Revenue_Category_2_Include</vt:lpstr>
      <vt:lpstr>CB_Revenue_Category_3_Include</vt:lpstr>
      <vt:lpstr>CB_Revenue_Category_4_Include</vt:lpstr>
      <vt:lpstr>CB_Revenue_Category_5_Include</vt:lpstr>
      <vt:lpstr>CB_Sens_Chks_Show_Msg</vt:lpstr>
      <vt:lpstr>CB_TS_Show_Hist_Fcast_Pers</vt:lpstr>
      <vt:lpstr>COGS_Category_1_Name</vt:lpstr>
      <vt:lpstr>COGS_Category_2_Name</vt:lpstr>
      <vt:lpstr>COGS_Category_3_Name</vt:lpstr>
      <vt:lpstr>COGS_Category_4_Name</vt:lpstr>
      <vt:lpstr>COGS_Category_5_Name</vt:lpstr>
      <vt:lpstr>Currency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HL_COGS_Ass</vt:lpstr>
      <vt:lpstr>HL_COGS_OP</vt:lpstr>
      <vt:lpstr>HL_Err_Chk</vt:lpstr>
      <vt:lpstr>HL_Home</vt:lpstr>
      <vt:lpstr>HL_Rev_Ass</vt:lpstr>
      <vt:lpstr>HL_Rev_OP</vt:lpstr>
      <vt:lpstr>HL_Sens_Chk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Checks_BO!Print_Area</vt:lpstr>
      <vt:lpstr>Checks_SSC!Print_Area</vt:lpstr>
      <vt:lpstr>COGS_TA!Print_Area</vt:lpstr>
      <vt:lpstr>COGS_TO!Print_Area</vt:lpstr>
      <vt:lpstr>Contents!Print_Area</vt:lpstr>
      <vt:lpstr>Cover!Print_Area</vt:lpstr>
      <vt:lpstr>Lookup_Tables_SSC!Print_Area</vt:lpstr>
      <vt:lpstr>Outputs_SC!Print_Area</vt:lpstr>
      <vt:lpstr>Revenue_TA!Print_Area</vt:lpstr>
      <vt:lpstr>Revenue_TO!Print_Area</vt:lpstr>
      <vt:lpstr>TS_BA!Print_Area</vt:lpstr>
      <vt:lpstr>TS_LU!Print_Area</vt:lpstr>
      <vt:lpstr>Checks_BO!Print_Titles</vt:lpstr>
      <vt:lpstr>COGS_TA!Print_Titles</vt:lpstr>
      <vt:lpstr>COGS_TO!Print_Titles</vt:lpstr>
      <vt:lpstr>Contents!Print_Titles</vt:lpstr>
      <vt:lpstr>Revenue_TA!Print_Titles</vt:lpstr>
      <vt:lpstr>Revenue_TO!Print_Titles</vt:lpstr>
      <vt:lpstr>TS_BA!Print_Titles</vt:lpstr>
      <vt:lpstr>TS_LU!Print_Titles</vt:lpstr>
      <vt:lpstr>Qtr_Name</vt:lpstr>
      <vt:lpstr>Qtrly</vt:lpstr>
      <vt:lpstr>Qtrs_In_Yr</vt:lpstr>
      <vt:lpstr>Revenue_Category_1_Name</vt:lpstr>
      <vt:lpstr>Revenue_Category_2_Name</vt:lpstr>
      <vt:lpstr>Revenue_Category_3_Name</vt:lpstr>
      <vt:lpstr>Revenue_Category_4_Name</vt:lpstr>
      <vt:lpstr>Revenue_Category_5_Name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 Practice Modelling</dc:creator>
  <cp:lastModifiedBy>Best Practice Modelling</cp:lastModifiedBy>
  <dcterms:created xsi:type="dcterms:W3CDTF">2010-07-21T10:15:15Z</dcterms:created>
  <dcterms:modified xsi:type="dcterms:W3CDTF">2010-11-30T01:15:43Z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