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00" yWindow="615" windowWidth="28095" windowHeight="12720"/>
  </bookViews>
  <sheets>
    <sheet name="Cover" sheetId="4" r:id="rId1"/>
    <sheet name="Contents" sheetId="5" r:id="rId2"/>
    <sheet name="Assumptions_SC" sheetId="6" r:id="rId3"/>
    <sheet name="TS_BA" sheetId="7" r:id="rId4"/>
    <sheet name="Base_Ass_SSC" sheetId="16" r:id="rId5"/>
    <sheet name="Rev_Base_TA" sheetId="8" r:id="rId6"/>
    <sheet name="Sens_Ass_SSC" sheetId="17" r:id="rId7"/>
    <sheet name="Rev_Sens_TA" sheetId="18" r:id="rId8"/>
    <sheet name="Outputs_SC" sheetId="9" r:id="rId9"/>
    <sheet name="Rev_TO" sheetId="10" r:id="rId10"/>
    <sheet name="Rev_P_MS" sheetId="19" r:id="rId11"/>
    <sheet name="Appendices_SC" sheetId="11" r:id="rId12"/>
    <sheet name="Lookup_Tables_SSC" sheetId="12" r:id="rId13"/>
    <sheet name="TS_LU" sheetId="13" r:id="rId14"/>
    <sheet name="Checks_SSC" sheetId="14" r:id="rId15"/>
    <sheet name="Checks_BO" sheetId="15" r:id="rId16"/>
  </sheets>
  <definedNames>
    <definedName name="Alt_Chks_Msg">Checks_BO!$I$50</definedName>
    <definedName name="Alt_Chks_Ttl_Areas">Checks_BO!$M$56</definedName>
    <definedName name="Annual">TS_LU!$D$77</definedName>
    <definedName name="BA_Alt_Chks" hidden="1">Checks_BO!$41:$56</definedName>
    <definedName name="BA_Err_Chks" hidden="1">Checks_BO!$5:$22</definedName>
    <definedName name="BA_LU" hidden="1">TS_LU!$5:$105</definedName>
    <definedName name="BA_Sens_Chks" hidden="1">Checks_BO!$23:$40</definedName>
    <definedName name="BA_TS_Ass" hidden="1">TS_BA!$5:$65</definedName>
    <definedName name="Billion">TS_LU!$D$105</definedName>
    <definedName name="Billions">TS_LU!$D$63</definedName>
    <definedName name="BPM_TC_1" hidden="1">Cover!$C$10</definedName>
    <definedName name="BPM_TC_2" hidden="1">Contents!$D$12</definedName>
    <definedName name="BPM_TC_3" hidden="1">Rev_Base_TA!$J$21</definedName>
    <definedName name="BPM_TC_4" hidden="1">Sens_Ass_SSC!$C$9</definedName>
    <definedName name="BPM_TC_5" hidden="1">Rev_Sens_TA!$H$33</definedName>
    <definedName name="BPM_TC_6" hidden="1">Rev_Sens_TA!$B$16</definedName>
    <definedName name="BPM_TC_7" hidden="1">Rev_Sens_TA!$J$23</definedName>
    <definedName name="BPM_TC_8" hidden="1">Rev_Sens_TA!$K$31</definedName>
    <definedName name="BPM_TC_9" hidden="1">Rev_TO!$B$16</definedName>
    <definedName name="CA_Alt_Chks">Checks_BO!$K$55</definedName>
    <definedName name="CA_Alt_Chks_Area_Names">Checks_BO!$D$55</definedName>
    <definedName name="CA_Alt_Chks_Flags">Checks_BO!$M$55</definedName>
    <definedName name="CA_Alt_Chks_Inc">Checks_BO!$L$55</definedName>
    <definedName name="CA_Err_Chks">Checks_BO!$K$20</definedName>
    <definedName name="CA_Err_Chks_Area_Names">Checks_BO!$D$20</definedName>
    <definedName name="CA_Err_Chks_Flags">Checks_BO!$M$20</definedName>
    <definedName name="CA_Err_Chks_Inc">Checks_BO!$L$20</definedName>
    <definedName name="CA_Sens_Chks">Checks_BO!$K$38</definedName>
    <definedName name="CA_Sens_Chks_Area_Names">Checks_BO!$D$38</definedName>
    <definedName name="CA_Sens_Chks_Flags">Checks_BO!$M$38</definedName>
    <definedName name="CA_Sens_Chks_Inc">Checks_BO!$L$38</definedName>
    <definedName name="CB_Alt_Chks_Show_Msg">Checks_BO!$C$45</definedName>
    <definedName name="CB_Err_Chks_Show_Msg">Checks_BO!$C$9</definedName>
    <definedName name="CB_Rev_Sens_Ass_Inc">Rev_Sens_TA!$C$18</definedName>
    <definedName name="CB_Revenue_Category_1_Include">Rev_Base_TA!$I$21</definedName>
    <definedName name="CB_Revenue_Category_2_Include">Rev_Base_TA!$I$22</definedName>
    <definedName name="CB_Revenue_Category_3_Include">Rev_Base_TA!$I$23</definedName>
    <definedName name="CB_Revenue_Category_4_Include">Rev_Base_TA!$I$24</definedName>
    <definedName name="CB_Revenue_Category_5_Include">Rev_Base_TA!$I$25</definedName>
    <definedName name="CB_Sens_Chks_Show_Msg">Checks_BO!$C$27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Rev_TO!$B$1</definedName>
    <definedName name="Err_Chks_Msg">Checks_BO!$I$14</definedName>
    <definedName name="Err_Chks_Ttl_Areas">Checks_BO!$M$22</definedName>
    <definedName name="Half_Yr_Name">TS_LU!$D$86</definedName>
    <definedName name="Halves_In_Yr">TS_LU!$D$94</definedName>
    <definedName name="HL_Alt_Chk">Checks_BO!$B$43</definedName>
    <definedName name="HL_Err_Chk">Checks_BO!$B$7</definedName>
    <definedName name="HL_Err_Chk_1" hidden="1">Rev_TO!$I$28</definedName>
    <definedName name="HL_Home">Contents!$B$1</definedName>
    <definedName name="HL_Rev_Base_Ass">Rev_Base_TA!$B$16</definedName>
    <definedName name="HL_Rev_OP">Rev_TO!$B$16</definedName>
    <definedName name="HL_Rev_Sens_Ass">Rev_Sens_TA!$B$16</definedName>
    <definedName name="HL_Sens_Chk">Checks_BO!$B$25</definedName>
    <definedName name="HL_Sens_Chk_1" hidden="1">Rev_Sens_TA!$I$29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13" hidden="1">Base_Ass_SSC!$A$1</definedName>
    <definedName name="HL_Sheet_Main_14" hidden="1">Sens_Ass_SSC!$A$1</definedName>
    <definedName name="HL_Sheet_Main_15" hidden="1">Rev_Sens_TA!$A$1</definedName>
    <definedName name="HL_Sheet_Main_16" hidden="1">Rev_P_MS!$A$1</definedName>
    <definedName name="HL_Sheet_Main_2" hidden="1">Contents!$A$1</definedName>
    <definedName name="HL_Sheet_Main_3" hidden="1">Assumptions_SC!$A$1</definedName>
    <definedName name="HL_Sheet_Main_4" hidden="1">TS_BA!$A$1</definedName>
    <definedName name="HL_Sheet_Main_5" hidden="1">Rev_Base_TA!$A$1</definedName>
    <definedName name="HL_Sheet_Main_6" hidden="1">Outputs_SC!$A$1</definedName>
    <definedName name="HL_Sheet_Main_7" hidden="1">Rev_TO!$A$1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Checks_BO!$B$25</definedName>
    <definedName name="HL_TOC_5" hidden="1">Checks_BO!$B$43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1">Appendices_SC!$B$1:$N$30</definedName>
    <definedName name="_xlnm.Print_Area" localSheetId="2">Assumptions_SC!$B$1:$N$30</definedName>
    <definedName name="_xlnm.Print_Area" localSheetId="4">Base_Ass_SSC!$B$1:$N$30</definedName>
    <definedName name="_xlnm.Print_Area" localSheetId="15">Checks_BO!$B$1:$M$56</definedName>
    <definedName name="_xlnm.Print_Area" localSheetId="14">Checks_SSC!$B$1:$N$30</definedName>
    <definedName name="_xlnm.Print_Area" localSheetId="1">Contents!$B$1:$Q$24</definedName>
    <definedName name="_xlnm.Print_Area" localSheetId="0">Cover!$B$1:$N$30</definedName>
    <definedName name="_xlnm.Print_Area" localSheetId="12">Lookup_Tables_SSC!$B$1:$N$30</definedName>
    <definedName name="_xlnm.Print_Area" localSheetId="8">Outputs_SC!$B$1:$N$30</definedName>
    <definedName name="_xlnm.Print_Area" localSheetId="5">Rev_Base_TA!$B$1:$Q$35</definedName>
    <definedName name="_xlnm.Print_Area" localSheetId="10">Rev_P_MS!$B$1:$AH$24</definedName>
    <definedName name="_xlnm.Print_Area" localSheetId="7">Rev_Sens_TA!$B$1:$Q$33</definedName>
    <definedName name="_xlnm.Print_Area" localSheetId="9">Rev_TO!$B$1:$Q$32</definedName>
    <definedName name="_xlnm.Print_Area" localSheetId="6">Sens_Ass_SSC!$B$1:$N$30</definedName>
    <definedName name="_xlnm.Print_Area" localSheetId="3">TS_BA!$B$1:$N$66</definedName>
    <definedName name="_xlnm.Print_Area" localSheetId="13">TS_LU!$B$1:$G$105</definedName>
    <definedName name="_xlnm.Print_Titles" localSheetId="15">Checks_BO!$1:$6</definedName>
    <definedName name="_xlnm.Print_Titles" localSheetId="1">Contents!$1:$7</definedName>
    <definedName name="_xlnm.Print_Titles" localSheetId="5">Rev_Base_TA!$1:$15</definedName>
    <definedName name="_xlnm.Print_Titles" localSheetId="7">Rev_Sens_TA!$1:$15</definedName>
    <definedName name="_xlnm.Print_Titles" localSheetId="9">Rev_TO!$1:$15</definedName>
    <definedName name="_xlnm.Print_Titles" localSheetId="3">TS_BA!$1:$6</definedName>
    <definedName name="_xlnm.Print_Titles" localSheetId="13">TS_LU!$1:$6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Revenue_Category_1_Name">Rev_Base_TA!$D$21</definedName>
    <definedName name="Revenue_Category_2_Name">Rev_Base_TA!$D$22</definedName>
    <definedName name="Revenue_Category_3_Name">Rev_Base_TA!$D$23</definedName>
    <definedName name="Revenue_Category_4_Name">Rev_Base_TA!$D$24</definedName>
    <definedName name="Revenue_Category_5_Name">Rev_Base_TA!$D$25</definedName>
    <definedName name="Semi_Annual">TS_LU!$D$78</definedName>
    <definedName name="Sens_Chk_1_Hdg" hidden="1">Rev_Sens_TA!$B$1</definedName>
    <definedName name="Sens_Chks_Msg">Checks_BO!$I$32</definedName>
    <definedName name="Sens_Chks_Ttl_Areas">Checks_BO!$M$40</definedName>
    <definedName name="TBXBST" localSheetId="11" hidden="1">"|B|SC|B|"</definedName>
    <definedName name="TBXBST" localSheetId="2" hidden="1">"|B|SC|B|"</definedName>
    <definedName name="TBXBST" localSheetId="4" hidden="1">"|B|SSC|B|"</definedName>
    <definedName name="TBXBST" localSheetId="15" hidden="1">"|B|BO|B|"</definedName>
    <definedName name="TBXBST" localSheetId="14" hidden="1">"|B|SSC|B|"</definedName>
    <definedName name="TBXBST" localSheetId="1" hidden="1">"|B|Contents|B|"</definedName>
    <definedName name="TBXBST" localSheetId="0" hidden="1">"|B|Cover|B|"</definedName>
    <definedName name="TBXBST" localSheetId="12" hidden="1">"|B|SSC|B|"</definedName>
    <definedName name="TBXBST" localSheetId="8" hidden="1">"|B|SC|B|"</definedName>
    <definedName name="TBXBST" localSheetId="5" hidden="1">"|B|TA|B||T|All|T||N|1|N||FTSCN|10|FTSCN||TSP|8|TSP|"</definedName>
    <definedName name="TBXBST" localSheetId="10" hidden="1">"|B|MS|B||P|"</definedName>
    <definedName name="TBXBST" localSheetId="7" hidden="1">"|B|TA|B||T|All|T||N|1|N||FTSCN|10|FTSCN||TSP|5|TSP|"</definedName>
    <definedName name="TBXBST" localSheetId="9" hidden="1">"|B|TO|B||T|All|T||N|1|N||FTSCN|10|FTSCN||TSP|8|TSP|"</definedName>
    <definedName name="TBXBST" localSheetId="6" hidden="1">"|B|SSC|B|"</definedName>
    <definedName name="TBXBST" localSheetId="3" hidden="1">"|B|BA|B|"</definedName>
    <definedName name="TBXBST" localSheetId="13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Checks_BO!$B$25</definedName>
    <definedName name="TOC_Hdg_5" hidden="1">Checks_BO!$B$43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M56" i="15"/>
  <c r="I50" s="1"/>
  <c r="I49" s="1"/>
  <c r="D49"/>
  <c r="D38"/>
  <c r="D31"/>
  <c r="D20"/>
  <c r="D13"/>
  <c r="D13" i="13"/>
  <c r="D14" s="1"/>
  <c r="D15" s="1"/>
  <c r="AK17" i="19"/>
  <c r="B17" l="1"/>
  <c r="AK16"/>
  <c r="B16"/>
  <c r="AK15"/>
  <c r="B15"/>
  <c r="AK14"/>
  <c r="B14"/>
  <c r="AK13"/>
  <c r="B13"/>
  <c r="B12"/>
  <c r="AW9"/>
  <c r="B7"/>
  <c r="I25" i="10" l="1"/>
  <c r="D25"/>
  <c r="I24"/>
  <c r="M24" s="1"/>
  <c r="D24"/>
  <c r="I23"/>
  <c r="M23" s="1"/>
  <c r="D23"/>
  <c r="I22"/>
  <c r="M22" s="1"/>
  <c r="D22"/>
  <c r="L23" l="1"/>
  <c r="J23"/>
  <c r="N23"/>
  <c r="AZ14" i="19"/>
  <c r="O13"/>
  <c r="AZ16"/>
  <c r="O15"/>
  <c r="AZ15"/>
  <c r="O14"/>
  <c r="AY15"/>
  <c r="N14"/>
  <c r="K25" i="10"/>
  <c r="N25"/>
  <c r="L25"/>
  <c r="J25"/>
  <c r="M25"/>
  <c r="K22"/>
  <c r="AX14" i="19" s="1"/>
  <c r="J22" i="10"/>
  <c r="L22"/>
  <c r="N22"/>
  <c r="K23"/>
  <c r="J24"/>
  <c r="L24"/>
  <c r="N24"/>
  <c r="AW15" i="19"/>
  <c r="L14"/>
  <c r="BA15"/>
  <c r="P14"/>
  <c r="K24" i="10"/>
  <c r="I21"/>
  <c r="N21" s="1"/>
  <c r="D21"/>
  <c r="I20"/>
  <c r="D20"/>
  <c r="B16"/>
  <c r="N12"/>
  <c r="M12"/>
  <c r="L12"/>
  <c r="K12"/>
  <c r="J12"/>
  <c r="J21" l="1"/>
  <c r="L21"/>
  <c r="P12" i="19"/>
  <c r="BA13"/>
  <c r="N26" i="10"/>
  <c r="BA16" i="19"/>
  <c r="P15"/>
  <c r="AW16"/>
  <c r="L15"/>
  <c r="BA14"/>
  <c r="P13"/>
  <c r="L13"/>
  <c r="AW14"/>
  <c r="AZ17"/>
  <c r="O16"/>
  <c r="AY17"/>
  <c r="N16"/>
  <c r="AX17"/>
  <c r="M16"/>
  <c r="K21" i="10"/>
  <c r="M21"/>
  <c r="L12" i="19"/>
  <c r="AW13"/>
  <c r="J26" i="10"/>
  <c r="N12" i="19"/>
  <c r="AY13"/>
  <c r="L26" i="10"/>
  <c r="AX16" i="19"/>
  <c r="M15"/>
  <c r="AY16"/>
  <c r="N15"/>
  <c r="AX15"/>
  <c r="M14"/>
  <c r="AY14"/>
  <c r="N13"/>
  <c r="M13" s="1"/>
  <c r="AW17"/>
  <c r="L16"/>
  <c r="BA17"/>
  <c r="P16"/>
  <c r="AZ13" l="1"/>
  <c r="O12"/>
  <c r="O17" s="1"/>
  <c r="M26" i="10"/>
  <c r="N17" i="19"/>
  <c r="P17"/>
  <c r="AX13"/>
  <c r="M12"/>
  <c r="M17" s="1"/>
  <c r="K26" i="10"/>
  <c r="K28" s="1"/>
  <c r="J28" s="1"/>
  <c r="L17" i="19"/>
  <c r="I27" i="18" l="1"/>
  <c r="D27"/>
  <c r="I26"/>
  <c r="D26"/>
  <c r="I25"/>
  <c r="D25"/>
  <c r="I24"/>
  <c r="D24"/>
  <c r="I23"/>
  <c r="D23"/>
  <c r="C20"/>
  <c r="B16"/>
  <c r="D31" i="10" s="1"/>
  <c r="N12" i="18"/>
  <c r="M12"/>
  <c r="L12"/>
  <c r="K12"/>
  <c r="J12"/>
  <c r="N29" l="1"/>
  <c r="L29"/>
  <c r="J29"/>
  <c r="M29"/>
  <c r="K29"/>
  <c r="D28" i="8"/>
  <c r="D27" s="1"/>
  <c r="C18"/>
  <c r="C18" i="10" s="1"/>
  <c r="B16" i="8"/>
  <c r="N12"/>
  <c r="M12"/>
  <c r="L12"/>
  <c r="K12"/>
  <c r="J12"/>
  <c r="J8" s="1"/>
  <c r="D30" i="10" l="1"/>
  <c r="N28" s="1"/>
  <c r="M28" s="1"/>
  <c r="L28" s="1"/>
  <c r="I28" s="1"/>
  <c r="D31" i="18"/>
  <c r="I29"/>
  <c r="J27" i="7" l="1"/>
  <c r="J18" l="1"/>
  <c r="J20" l="1"/>
  <c r="J19" s="1"/>
  <c r="J12"/>
  <c r="J16" s="1"/>
  <c r="I24" i="5"/>
  <c r="I23"/>
  <c r="I22"/>
  <c r="H21"/>
  <c r="F20"/>
  <c r="H19"/>
  <c r="F18"/>
  <c r="D17"/>
  <c r="H16"/>
  <c r="H15"/>
  <c r="D14"/>
  <c r="H13"/>
  <c r="F12"/>
  <c r="H11"/>
  <c r="F10"/>
  <c r="H9"/>
  <c r="D8"/>
  <c r="J21" i="7" l="1"/>
  <c r="J17"/>
  <c r="M11" i="10" l="1"/>
  <c r="K11"/>
  <c r="N11"/>
  <c r="L11"/>
  <c r="J11"/>
  <c r="N6"/>
  <c r="L6"/>
  <c r="J6"/>
  <c r="M6"/>
  <c r="K6"/>
  <c r="B6"/>
  <c r="M11" i="18"/>
  <c r="K11"/>
  <c r="N11"/>
  <c r="L11"/>
  <c r="J11"/>
  <c r="M6"/>
  <c r="K6"/>
  <c r="B6"/>
  <c r="M11" i="8"/>
  <c r="K11"/>
  <c r="N6"/>
  <c r="L6"/>
  <c r="N6" i="18"/>
  <c r="L6"/>
  <c r="J6"/>
  <c r="N11" i="8"/>
  <c r="L11"/>
  <c r="J11"/>
  <c r="M6"/>
  <c r="K6"/>
  <c r="J6"/>
  <c r="B6"/>
  <c r="J22" i="7" l="1"/>
  <c r="J23" s="1"/>
  <c r="J8" i="18"/>
  <c r="J8" i="10"/>
  <c r="B11" i="19"/>
  <c r="K20" i="15"/>
  <c r="M20" s="1"/>
  <c r="M22" s="1"/>
  <c r="K38"/>
  <c r="M38"/>
  <c r="M40" s="1"/>
  <c r="D32" i="18"/>
  <c r="D16" i="13"/>
  <c r="D17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I31" i="15" l="1"/>
  <c r="I32"/>
  <c r="K10" i="8"/>
  <c r="N10" i="10"/>
  <c r="J10" i="8"/>
  <c r="M10" i="18"/>
  <c r="L10" i="10"/>
  <c r="L10" i="8"/>
  <c r="K10" i="18"/>
  <c r="J10" i="10"/>
  <c r="J24" i="7"/>
  <c r="M9" i="8"/>
  <c r="N8" s="1"/>
  <c r="L9" i="18"/>
  <c r="M8" s="1"/>
  <c r="M9" i="10"/>
  <c r="N8" s="1"/>
  <c r="K9" i="8"/>
  <c r="L8" s="1"/>
  <c r="K9" i="18"/>
  <c r="L8" s="1"/>
  <c r="K9" i="10"/>
  <c r="L8" s="1"/>
  <c r="J53" i="7"/>
  <c r="N10" i="8"/>
  <c r="J10" i="18"/>
  <c r="N10"/>
  <c r="M10" i="10"/>
  <c r="M10" i="8"/>
  <c r="L10" i="18"/>
  <c r="K10" i="10"/>
  <c r="J25" i="7"/>
  <c r="N9" i="8"/>
  <c r="M9" i="18"/>
  <c r="N8" s="1"/>
  <c r="N9" i="10"/>
  <c r="L9" i="8"/>
  <c r="M8" s="1"/>
  <c r="N9" i="18"/>
  <c r="L9" i="10"/>
  <c r="M8" s="1"/>
  <c r="I13" i="15"/>
  <c r="I14"/>
  <c r="C10" i="4" s="1"/>
  <c r="K13" i="10" l="1"/>
  <c r="K7"/>
  <c r="M9" i="19" s="1"/>
  <c r="AX11" s="1"/>
  <c r="M7" i="8"/>
  <c r="M13"/>
  <c r="N13" i="18"/>
  <c r="N7"/>
  <c r="N13" i="8"/>
  <c r="N7"/>
  <c r="K13" i="18"/>
  <c r="K7"/>
  <c r="L7" i="10"/>
  <c r="N9" i="19" s="1"/>
  <c r="AY11" s="1"/>
  <c r="L13" i="10"/>
  <c r="J7" i="8"/>
  <c r="J13"/>
  <c r="K13"/>
  <c r="K7"/>
  <c r="B2" i="7"/>
  <c r="C11" i="6"/>
  <c r="B2" i="8"/>
  <c r="C11" i="17"/>
  <c r="B2" i="19"/>
  <c r="C11" i="12"/>
  <c r="B2" i="13"/>
  <c r="B2" i="5"/>
  <c r="C11" i="16"/>
  <c r="B2" i="18"/>
  <c r="C11" i="9"/>
  <c r="B2" i="10"/>
  <c r="B2" i="15"/>
  <c r="C11" i="11"/>
  <c r="C11" i="14"/>
  <c r="B7" i="8"/>
  <c r="J9"/>
  <c r="K8" s="1"/>
  <c r="B7" i="10"/>
  <c r="B9" i="19" s="1"/>
  <c r="B7" i="18"/>
  <c r="J9"/>
  <c r="K8" s="1"/>
  <c r="J9" i="10"/>
  <c r="K8" s="1"/>
  <c r="L13" i="18"/>
  <c r="L7"/>
  <c r="M7" i="10"/>
  <c r="O9" i="19" s="1"/>
  <c r="AZ11" s="1"/>
  <c r="M13" i="10"/>
  <c r="J13" i="18"/>
  <c r="J7"/>
  <c r="J55" i="7"/>
  <c r="J54" s="1"/>
  <c r="J56" s="1"/>
  <c r="J46"/>
  <c r="J13" i="10"/>
  <c r="J7"/>
  <c r="L9" i="19" s="1"/>
  <c r="AW11" s="1"/>
  <c r="L7" i="8"/>
  <c r="L13"/>
  <c r="M13" i="18"/>
  <c r="M7"/>
  <c r="N13" i="10"/>
  <c r="N7"/>
  <c r="P9" i="19" s="1"/>
  <c r="BA11" s="1"/>
  <c r="J58" i="7" l="1"/>
  <c r="J57"/>
  <c r="J47"/>
  <c r="J48" s="1"/>
  <c r="J49" l="1"/>
</calcChain>
</file>

<file path=xl/comments1.xml><?xml version="1.0" encoding="utf-8"?>
<comments xmlns="http://schemas.openxmlformats.org/spreadsheetml/2006/main">
  <authors>
    <author>Best Practice Modelling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Operative sensitivity assumptions identified via Sensitivity Checks Summary linked to Model Name (see SMA 11. Checks).</t>
        </r>
      </text>
    </comment>
  </commentList>
</comments>
</file>

<file path=xl/comments2.xml><?xml version="1.0" encoding="utf-8"?>
<comments xmlns="http://schemas.openxmlformats.org/spreadsheetml/2006/main">
  <authors>
    <author>Best Practice Modelling</author>
  </authors>
  <commentList>
    <comment ref="D12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Separate sensitivity assumptions section (BPMS 6-1).</t>
        </r>
      </text>
    </comment>
  </commentList>
</comments>
</file>

<file path=xl/comments3.xml><?xml version="1.0" encoding="utf-8"?>
<comments xmlns="http://schemas.openxmlformats.org/spreadsheetml/2006/main">
  <authors>
    <author>Best Practice Modelling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4.xml><?xml version="1.0" encoding="utf-8"?>
<comments xmlns="http://schemas.openxmlformats.org/spreadsheetml/2006/main">
  <authors>
    <author>Best Practice Modelling</author>
  </authors>
  <commentList>
    <comment ref="J21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Base assumptions - used to calculate base case output.</t>
        </r>
      </text>
    </comment>
  </commentList>
</comments>
</file>

<file path=xl/comments5.xml><?xml version="1.0" encoding="utf-8"?>
<comments xmlns="http://schemas.openxmlformats.org/spreadsheetml/2006/main">
  <authors>
    <author>Best Practice Modelling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Separate sensitivity assumptions section (BPMS 6-1).</t>
        </r>
      </text>
    </comment>
  </commentList>
</comments>
</file>

<file path=xl/comments6.xml><?xml version="1.0" encoding="utf-8"?>
<comments xmlns="http://schemas.openxmlformats.org/spreadsheetml/2006/main">
  <authors>
    <author>Best Practice Modelling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Separate sensitivity assumption entry interface (BPMS 6-3).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Sensitivity assumptions - added to base assumptions to analyse the sensitivity of outputs to base assumptions.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 xml:space="preserve">Sensitivity Check
</t>
        </r>
        <r>
          <rPr>
            <sz val="9"/>
            <color indexed="81"/>
            <rFont val="Tahoma"/>
            <family val="2"/>
          </rPr>
          <t>Flags the existence of operative sensitivity assumptions.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Sensitivity assumption entry interface structure is consistent with base assumption entry interface structure (BPMC 6-1).</t>
        </r>
      </text>
    </comment>
    <comment ref="H33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Assumption sheet used for sensitivity assumption entry interface (BPMS 6-2).</t>
        </r>
      </text>
    </comment>
  </commentList>
</comments>
</file>

<file path=xl/comments7.xml><?xml version="1.0" encoding="utf-8"?>
<comments xmlns="http://schemas.openxmlformats.org/spreadsheetml/2006/main">
  <authors>
    <author>Best Practice Modelling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Single set of model outputs when using single output sensitivity analysis.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<sst xmlns="http://schemas.openxmlformats.org/spreadsheetml/2006/main" count="332" uniqueCount="190">
  <si>
    <t>Primary Developer:  BPM</t>
  </si>
  <si>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</si>
  <si>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</si>
  <si>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</si>
  <si>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</si>
  <si>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</si>
  <si>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</si>
  <si>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</si>
  <si>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</si>
  <si>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</si>
  <si>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</si>
  <si>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</si>
  <si>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</si>
  <si>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</si>
  <si>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</si>
  <si>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</si>
  <si>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</si>
  <si>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</si>
  <si>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</si>
  <si>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</si>
  <si>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</si>
  <si>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</si>
  <si>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</si>
  <si>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</si>
  <si>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</si>
  <si>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</si>
  <si>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</si>
  <si>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</si>
  <si>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</si>
  <si>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</si>
  <si>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</si>
  <si>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</si>
  <si>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</si>
  <si>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</si>
  <si>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</si>
  <si>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</si>
  <si>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</si>
  <si>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</si>
  <si>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</si>
  <si>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</si>
  <si>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</si>
  <si>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</si>
  <si>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</si>
  <si>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</si>
  <si>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</si>
  <si>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</si>
  <si>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</si>
  <si>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</si>
  <si>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</si>
  <si>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</si>
  <si>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</si>
  <si>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</si>
  <si>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</si>
  <si>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</si>
  <si>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</si>
  <si>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</si>
  <si>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</si>
  <si>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</si>
  <si>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</si>
  <si>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</si>
  <si>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</si>
  <si>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</si>
  <si>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</si>
  <si>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</si>
  <si>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</si>
  <si>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</si>
  <si>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</si>
  <si>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</si>
  <si>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</si>
  <si>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</si>
  <si>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</si>
  <si>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</si>
  <si>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</si>
  <si>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</si>
  <si>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</si>
  <si>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</si>
  <si>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</si>
  <si>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</si>
  <si>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</si>
  <si>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</si>
  <si>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</si>
  <si>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</si>
  <si>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</si>
  <si>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</si>
  <si>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</si>
  <si>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</si>
  <si>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</si>
  <si>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</si>
  <si>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</si>
  <si>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</si>
  <si>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</si>
  <si>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</si>
  <si>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</si>
  <si>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</si>
  <si>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</si>
  <si>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</si>
  <si>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</si>
  <si>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</si>
  <si>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</si>
  <si>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</si>
  <si>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</si>
  <si>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</si>
  <si>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</si>
  <si>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</si>
  <si>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</si>
  <si>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</si>
  <si>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</si>
  <si>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</si>
  <si>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</si>
  <si>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</si>
  <si>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</si>
  <si>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</si>
  <si>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</si>
  <si>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</si>
  <si>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</si>
  <si>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</si>
  <si>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</si>
  <si>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</si>
  <si>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</si>
  <si>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</si>
  <si>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</si>
  <si>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</si>
  <si>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</si>
  <si>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</si>
  <si>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</si>
  <si>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</si>
  <si>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</si>
  <si>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</si>
  <si>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</si>
  <si>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</si>
  <si>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</si>
  <si>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</si>
  <si>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</si>
  <si>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</si>
  <si>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</si>
  <si>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</si>
  <si>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</si>
  <si>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</si>
  <si>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</si>
  <si>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</si>
  <si>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</si>
  <si>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</si>
  <si>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</si>
  <si>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</si>
  <si>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</si>
  <si>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</si>
  <si>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</si>
  <si>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</si>
  <si>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</si>
  <si>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</si>
  <si>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</si>
  <si>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</si>
  <si>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</si>
  <si>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</si>
  <si>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</si>
  <si>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</si>
  <si>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</si>
  <si>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</si>
  <si>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</si>
  <si>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</si>
  <si>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</si>
  <si>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</si>
  <si>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Best Practice Modelling</t>
  </si>
  <si>
    <t>Category</t>
  </si>
  <si>
    <t>Revenue - Outputs</t>
  </si>
  <si>
    <t>Total Revenue</t>
  </si>
  <si>
    <t>Error Check</t>
  </si>
  <si>
    <t>Yes</t>
  </si>
  <si>
    <t>Revenue Category 1 Name</t>
  </si>
  <si>
    <t>Revenue Category 2 Name</t>
  </si>
  <si>
    <t>Revenue Category 3 Name</t>
  </si>
  <si>
    <t>Revenue Category 4 Name</t>
  </si>
  <si>
    <t>Revenue Category 5 Name</t>
  </si>
  <si>
    <t>Best practice example of single-output sensitivity analysis.</t>
  </si>
  <si>
    <t>Base Assumptions</t>
  </si>
  <si>
    <t>Contains base assumptions - i.e. assumptions used to determine base case outputs.</t>
  </si>
  <si>
    <t>Revenue - Base Assumptions</t>
  </si>
  <si>
    <t>Sensitivity Assumptions</t>
  </si>
  <si>
    <t>Contains sensitivity assumptions - i.e. assumptions used to analyse the sensitivity of base assumptions.</t>
  </si>
  <si>
    <t>Revenue - Sensitivity Assumptions</t>
  </si>
  <si>
    <t>Included?</t>
  </si>
  <si>
    <t>Sensitivity Check</t>
  </si>
  <si>
    <t>Sub-Section 1.1.</t>
  </si>
  <si>
    <t>1.1.</t>
  </si>
  <si>
    <t>Sub-Section 1.2.</t>
  </si>
  <si>
    <t>1.2.</t>
  </si>
  <si>
    <t>Revenue - Dashboard</t>
  </si>
  <si>
    <t>Chart Data</t>
  </si>
  <si>
    <t>Axis Titles</t>
  </si>
  <si>
    <t>Chart Title</t>
  </si>
</sst>
</file>

<file path=xl/styles.xml><?xml version="1.0" encoding="utf-8"?>
<styleSheet xmlns="http://schemas.openxmlformats.org/spreadsheetml/2006/main">
  <numFmts count="10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</numFmts>
  <fonts count="47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u/>
      <sz val="8"/>
      <color theme="10"/>
      <name val="Tahoma"/>
      <family val="2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9"/>
      <color indexed="59"/>
      <name val="Tahoma"/>
      <family val="2"/>
      <scheme val="major"/>
    </font>
    <font>
      <sz val="9"/>
      <color indexed="81"/>
      <name val="Tahoma"/>
      <family val="2"/>
    </font>
    <font>
      <i/>
      <sz val="8"/>
      <name val="Tahoma"/>
      <family val="2"/>
      <scheme val="major"/>
    </font>
    <font>
      <b/>
      <sz val="9"/>
      <color indexed="6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8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1">
      <alignment vertical="center"/>
      <protection locked="0"/>
    </xf>
    <xf numFmtId="164" fontId="15" fillId="0" borderId="1">
      <alignment vertical="center"/>
      <protection locked="0"/>
    </xf>
    <xf numFmtId="165" fontId="15" fillId="0" borderId="1">
      <alignment vertical="center"/>
      <protection locked="0"/>
    </xf>
    <xf numFmtId="166" fontId="15" fillId="0" borderId="1">
      <alignment vertical="center"/>
      <protection locked="0"/>
    </xf>
    <xf numFmtId="167" fontId="15" fillId="0" borderId="1">
      <alignment vertical="center"/>
      <protection locked="0"/>
    </xf>
    <xf numFmtId="168" fontId="15" fillId="0" borderId="1">
      <alignment vertical="center"/>
      <protection locked="0"/>
    </xf>
    <xf numFmtId="169" fontId="15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3" applyFill="0">
      <alignment horizontal="center" vertical="center"/>
    </xf>
    <xf numFmtId="170" fontId="15" fillId="0" borderId="3" applyFill="0">
      <alignment horizontal="center" vertical="center"/>
    </xf>
    <xf numFmtId="0" fontId="15" fillId="0" borderId="3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152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29" fillId="0" borderId="0" xfId="57" applyAlignment="1" applyProtection="1">
      <alignment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30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1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29" fillId="2" borderId="0" xfId="57" applyFill="1" applyAlignment="1" applyProtection="1">
      <alignment vertical="center"/>
    </xf>
    <xf numFmtId="0" fontId="18" fillId="2" borderId="0" xfId="27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2" fillId="0" borderId="0" xfId="5" applyFont="1" applyAlignment="1">
      <alignment horizontal="left" vertical="center"/>
    </xf>
    <xf numFmtId="0" fontId="33" fillId="0" borderId="3" xfId="24" applyFont="1" applyAlignment="1">
      <alignment horizontal="center" vertical="center"/>
    </xf>
    <xf numFmtId="0" fontId="34" fillId="0" borderId="3" xfId="26" applyFont="1" applyAlignment="1">
      <alignment horizontal="center" vertical="center"/>
    </xf>
    <xf numFmtId="171" fontId="34" fillId="0" borderId="3" xfId="25" applyNumberFormat="1" applyFont="1" applyAlignment="1">
      <alignment horizontal="center" vertical="center"/>
    </xf>
    <xf numFmtId="171" fontId="15" fillId="0" borderId="3" xfId="25" applyNumberFormat="1" applyFont="1" applyAlignment="1">
      <alignment horizontal="center" vertical="center"/>
    </xf>
    <xf numFmtId="0" fontId="30" fillId="2" borderId="0" xfId="4" applyFont="1" applyFill="1" applyAlignment="1">
      <alignment horizontal="left" vertical="center"/>
    </xf>
    <xf numFmtId="0" fontId="32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0" borderId="0" xfId="16" applyFont="1" applyAlignment="1">
      <alignment horizontal="center" vertical="center"/>
      <protection locked="0"/>
    </xf>
    <xf numFmtId="0" fontId="39" fillId="0" borderId="0" xfId="16" applyFont="1" applyAlignment="1">
      <alignment horizontal="center" vertical="center"/>
      <protection locked="0"/>
    </xf>
    <xf numFmtId="0" fontId="27" fillId="0" borderId="7" xfId="6" applyFont="1" applyBorder="1" applyAlignment="1">
      <alignment horizontal="left" vertical="center"/>
    </xf>
    <xf numFmtId="0" fontId="0" fillId="0" borderId="7" xfId="0" applyBorder="1">
      <alignment vertical="center"/>
    </xf>
    <xf numFmtId="0" fontId="27" fillId="0" borderId="7" xfId="6" applyFont="1" applyBorder="1" applyAlignment="1">
      <alignment horizontal="center" vertical="center"/>
    </xf>
    <xf numFmtId="171" fontId="38" fillId="0" borderId="0" xfId="19" applyNumberFormat="1" applyFont="1" applyAlignment="1">
      <alignment horizontal="center" vertical="center"/>
    </xf>
    <xf numFmtId="171" fontId="40" fillId="0" borderId="3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5" fillId="0" borderId="0" xfId="19" applyNumberFormat="1" applyFont="1" applyAlignment="1">
      <alignment horizontal="center" vertical="center"/>
    </xf>
    <xf numFmtId="171" fontId="16" fillId="0" borderId="2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1" fillId="0" borderId="8" xfId="7" applyNumberFormat="1" applyFont="1" applyBorder="1" applyAlignment="1">
      <alignment horizontal="left" vertical="center"/>
    </xf>
    <xf numFmtId="0" fontId="42" fillId="0" borderId="0" xfId="3" applyFont="1">
      <alignment vertical="center"/>
    </xf>
    <xf numFmtId="0" fontId="40" fillId="2" borderId="0" xfId="23" applyFont="1" applyFill="1" applyAlignment="1">
      <alignment horizontal="left" vertical="center"/>
    </xf>
    <xf numFmtId="0" fontId="40" fillId="2" borderId="0" xfId="23" applyFont="1" applyFill="1" applyAlignment="1">
      <alignment horizontal="right" vertical="center"/>
    </xf>
    <xf numFmtId="165" fontId="15" fillId="2" borderId="0" xfId="18" applyFont="1" applyFill="1" applyAlignment="1">
      <alignment horizontal="right" vertical="center"/>
    </xf>
    <xf numFmtId="164" fontId="38" fillId="2" borderId="0" xfId="17" applyFont="1" applyFill="1" applyAlignment="1">
      <alignment horizontal="right" vertical="center"/>
    </xf>
    <xf numFmtId="0" fontId="37" fillId="2" borderId="0" xfId="7" applyFont="1" applyFill="1" applyAlignment="1">
      <alignment horizontal="right" vertical="center"/>
    </xf>
    <xf numFmtId="171" fontId="15" fillId="2" borderId="0" xfId="19" applyNumberFormat="1" applyFont="1" applyFill="1" applyAlignment="1">
      <alignment horizontal="right" vertical="center"/>
    </xf>
    <xf numFmtId="0" fontId="40" fillId="2" borderId="7" xfId="23" applyFont="1" applyFill="1" applyBorder="1" applyAlignment="1">
      <alignment horizontal="left" vertical="center"/>
    </xf>
    <xf numFmtId="0" fontId="0" fillId="2" borderId="7" xfId="0" applyFill="1" applyBorder="1">
      <alignment vertical="center"/>
    </xf>
    <xf numFmtId="0" fontId="40" fillId="2" borderId="7" xfId="23" applyFont="1" applyFill="1" applyBorder="1" applyAlignment="1">
      <alignment horizontal="right" vertical="center"/>
    </xf>
    <xf numFmtId="0" fontId="28" fillId="2" borderId="7" xfId="7" applyFont="1" applyFill="1" applyBorder="1" applyAlignment="1">
      <alignment horizontal="left" vertical="center"/>
    </xf>
    <xf numFmtId="166" fontId="38" fillId="2" borderId="7" xfId="19" applyFont="1" applyFill="1" applyBorder="1" applyAlignment="1">
      <alignment horizontal="right" vertical="center"/>
    </xf>
    <xf numFmtId="0" fontId="40" fillId="0" borderId="0" xfId="23" applyFont="1" applyAlignment="1">
      <alignment horizontal="left" vertical="center"/>
    </xf>
    <xf numFmtId="0" fontId="40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8" fillId="0" borderId="0" xfId="17" applyFont="1" applyAlignment="1">
      <alignment horizontal="right" vertical="center"/>
    </xf>
    <xf numFmtId="0" fontId="37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40" fillId="0" borderId="7" xfId="23" applyFont="1" applyBorder="1" applyAlignment="1">
      <alignment horizontal="left" vertical="center"/>
    </xf>
    <xf numFmtId="0" fontId="40" fillId="0" borderId="7" xfId="23" applyFont="1" applyBorder="1" applyAlignment="1">
      <alignment horizontal="right" vertical="center"/>
    </xf>
    <xf numFmtId="0" fontId="28" fillId="0" borderId="7" xfId="7" applyFont="1" applyBorder="1" applyAlignment="1">
      <alignment horizontal="left" vertical="center"/>
    </xf>
    <xf numFmtId="166" fontId="38" fillId="0" borderId="7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30" fillId="0" borderId="0" xfId="4" applyFont="1" applyBorder="1" applyAlignment="1">
      <alignment horizontal="left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19" fillId="2" borderId="0" xfId="29" applyFill="1" applyAlignment="1">
      <alignment horizontal="center" vertical="center"/>
    </xf>
    <xf numFmtId="0" fontId="10" fillId="2" borderId="0" xfId="4" applyFont="1" applyFill="1">
      <alignment vertical="center"/>
    </xf>
    <xf numFmtId="0" fontId="43" fillId="2" borderId="0" xfId="5" applyFont="1" applyFill="1">
      <alignment vertical="center"/>
    </xf>
    <xf numFmtId="0" fontId="27" fillId="2" borderId="0" xfId="6" applyFont="1" applyFill="1">
      <alignment vertical="center"/>
    </xf>
    <xf numFmtId="0" fontId="27" fillId="2" borderId="0" xfId="6" applyFont="1" applyFill="1" applyAlignment="1">
      <alignment horizontal="center" vertical="center"/>
    </xf>
    <xf numFmtId="0" fontId="10" fillId="0" borderId="0" xfId="4" applyFont="1" applyFill="1" applyBorder="1">
      <alignment vertical="center"/>
    </xf>
    <xf numFmtId="0" fontId="12" fillId="0" borderId="0" xfId="5" applyFont="1" applyFill="1">
      <alignment vertical="center"/>
    </xf>
    <xf numFmtId="0" fontId="13" fillId="0" borderId="0" xfId="6" applyFont="1">
      <alignment vertical="center"/>
    </xf>
    <xf numFmtId="0" fontId="13" fillId="0" borderId="0" xfId="6" applyFont="1" applyAlignment="1">
      <alignment horizontal="center" vertical="center"/>
    </xf>
    <xf numFmtId="0" fontId="27" fillId="0" borderId="0" xfId="6" applyFont="1">
      <alignment vertical="center"/>
    </xf>
    <xf numFmtId="166" fontId="16" fillId="0" borderId="9" xfId="19" applyFont="1" applyBorder="1">
      <alignment vertical="center"/>
    </xf>
    <xf numFmtId="171" fontId="15" fillId="0" borderId="0" xfId="19" applyNumberFormat="1" applyFont="1">
      <alignment vertical="center"/>
    </xf>
    <xf numFmtId="0" fontId="28" fillId="0" borderId="0" xfId="7" applyFont="1">
      <alignment vertical="center"/>
    </xf>
    <xf numFmtId="173" fontId="16" fillId="0" borderId="10" xfId="19" applyNumberFormat="1" applyFont="1" applyBorder="1" applyAlignment="1">
      <alignment horizontal="right"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36" fillId="2" borderId="0" xfId="16" applyFont="1" applyFill="1" applyAlignment="1">
      <alignment horizontal="center" vertical="center"/>
      <protection locked="0"/>
    </xf>
    <xf numFmtId="0" fontId="18" fillId="0" borderId="0" xfId="27">
      <alignment vertical="center"/>
    </xf>
    <xf numFmtId="166" fontId="34" fillId="0" borderId="1" xfId="12" applyFont="1">
      <alignment vertical="center"/>
      <protection locked="0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66" fontId="15" fillId="0" borderId="0" xfId="19" applyFont="1" applyFill="1">
      <alignment vertical="center"/>
    </xf>
    <xf numFmtId="0" fontId="18" fillId="0" borderId="0" xfId="27">
      <alignment vertical="center"/>
    </xf>
    <xf numFmtId="0" fontId="18" fillId="2" borderId="0" xfId="27" applyFill="1">
      <alignment vertical="center"/>
    </xf>
    <xf numFmtId="0" fontId="36" fillId="2" borderId="0" xfId="16" applyFont="1" applyFill="1" applyAlignment="1">
      <alignment horizontal="center" vertical="center"/>
      <protection locked="0"/>
    </xf>
    <xf numFmtId="0" fontId="14" fillId="2" borderId="0" xfId="7" applyFont="1" applyFill="1">
      <alignment vertical="center"/>
    </xf>
    <xf numFmtId="0" fontId="45" fillId="2" borderId="0" xfId="7" applyFont="1" applyFill="1">
      <alignment vertical="center"/>
    </xf>
    <xf numFmtId="0" fontId="28" fillId="2" borderId="0" xfId="7" applyFont="1" applyFill="1">
      <alignment vertical="center"/>
    </xf>
    <xf numFmtId="171" fontId="15" fillId="2" borderId="0" xfId="19" applyNumberFormat="1" applyFont="1" applyFill="1">
      <alignment vertical="center"/>
    </xf>
    <xf numFmtId="173" fontId="16" fillId="2" borderId="10" xfId="19" applyNumberFormat="1" applyFont="1" applyFill="1" applyBorder="1" applyAlignment="1">
      <alignment horizontal="right" vertical="center"/>
    </xf>
    <xf numFmtId="0" fontId="1" fillId="0" borderId="0" xfId="56">
      <alignment vertical="center"/>
    </xf>
    <xf numFmtId="0" fontId="7" fillId="0" borderId="0" xfId="36">
      <alignment vertical="center"/>
    </xf>
    <xf numFmtId="0" fontId="3" fillId="0" borderId="0" xfId="34">
      <alignment vertical="center"/>
    </xf>
    <xf numFmtId="0" fontId="17" fillId="0" borderId="0" xfId="49">
      <alignment vertical="center"/>
    </xf>
    <xf numFmtId="0" fontId="19" fillId="0" borderId="0" xfId="50">
      <alignment horizontal="center" vertical="center"/>
    </xf>
    <xf numFmtId="0" fontId="1" fillId="0" borderId="0" xfId="56" applyFill="1">
      <alignment vertical="center"/>
    </xf>
    <xf numFmtId="0" fontId="2" fillId="0" borderId="0" xfId="48" applyFill="1">
      <alignment vertical="center"/>
    </xf>
    <xf numFmtId="0" fontId="2" fillId="0" borderId="0" xfId="48" applyFill="1" applyAlignment="1">
      <alignment horizontal="right" vertical="center"/>
    </xf>
    <xf numFmtId="0" fontId="2" fillId="0" borderId="0" xfId="39" applyFill="1">
      <alignment vertical="center"/>
    </xf>
    <xf numFmtId="0" fontId="1" fillId="0" borderId="0" xfId="40" applyFill="1">
      <alignment vertical="center"/>
    </xf>
    <xf numFmtId="166" fontId="1" fillId="0" borderId="0" xfId="42" applyFill="1">
      <alignment vertical="center"/>
    </xf>
    <xf numFmtId="166" fontId="2" fillId="0" borderId="9" xfId="42" applyFont="1" applyFill="1" applyBorder="1">
      <alignment vertical="center"/>
    </xf>
    <xf numFmtId="0" fontId="16" fillId="0" borderId="0" xfId="23" applyFont="1" applyAlignment="1">
      <alignment horizontal="right" vertical="center"/>
    </xf>
    <xf numFmtId="0" fontId="14" fillId="0" borderId="0" xfId="7" applyFont="1">
      <alignment vertical="center"/>
    </xf>
    <xf numFmtId="0" fontId="41" fillId="0" borderId="0" xfId="6" applyFont="1">
      <alignment vertical="center"/>
    </xf>
    <xf numFmtId="0" fontId="18" fillId="0" borderId="0" xfId="27" applyFill="1">
      <alignment vertical="center"/>
    </xf>
    <xf numFmtId="0" fontId="29" fillId="0" borderId="0" xfId="57" applyFill="1" applyAlignment="1" applyProtection="1">
      <alignment vertical="center"/>
    </xf>
    <xf numFmtId="0" fontId="18" fillId="0" borderId="0" xfId="27">
      <alignment vertical="center"/>
    </xf>
    <xf numFmtId="0" fontId="19" fillId="0" borderId="0" xfId="29" applyAlignment="1">
      <alignment horizontal="center" vertical="center"/>
    </xf>
    <xf numFmtId="0" fontId="18" fillId="0" borderId="0" xfId="27">
      <alignment vertical="center"/>
    </xf>
    <xf numFmtId="0" fontId="25" fillId="0" borderId="0" xfId="33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0" fontId="21" fillId="0" borderId="0" xfId="30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172" fontId="21" fillId="0" borderId="0" xfId="30" applyNumberFormat="1" applyAlignment="1">
      <alignment horizontal="right" vertical="center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65" fontId="34" fillId="0" borderId="4" xfId="11" applyFont="1" applyBorder="1" applyAlignment="1">
      <alignment horizontal="center" vertical="center"/>
      <protection locked="0"/>
    </xf>
    <xf numFmtId="165" fontId="34" fillId="0" borderId="5" xfId="11" applyFont="1" applyBorder="1" applyAlignment="1">
      <alignment horizontal="center" vertical="center"/>
      <protection locked="0"/>
    </xf>
    <xf numFmtId="171" fontId="34" fillId="2" borderId="6" xfId="19" applyNumberFormat="1" applyFont="1" applyFill="1" applyBorder="1" applyAlignment="1">
      <alignment horizontal="center" vertical="center"/>
    </xf>
    <xf numFmtId="0" fontId="37" fillId="2" borderId="0" xfId="7" applyFont="1" applyFill="1" applyAlignment="1">
      <alignment horizontal="center" vertical="center"/>
    </xf>
    <xf numFmtId="171" fontId="15" fillId="2" borderId="0" xfId="19" applyNumberFormat="1" applyFont="1" applyFill="1" applyAlignment="1">
      <alignment horizontal="center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2" borderId="0" xfId="16" applyFont="1" applyFill="1" applyAlignment="1">
      <alignment horizontal="center" vertical="center"/>
      <protection locked="0"/>
    </xf>
    <xf numFmtId="171" fontId="34" fillId="0" borderId="4" xfId="12" applyNumberFormat="1" applyFont="1" applyBorder="1" applyAlignment="1">
      <alignment horizontal="center" vertical="center"/>
      <protection locked="0"/>
    </xf>
    <xf numFmtId="171" fontId="34" fillId="0" borderId="5" xfId="12" applyNumberFormat="1" applyFont="1" applyBorder="1" applyAlignment="1">
      <alignment horizontal="center" vertical="center"/>
      <protection locked="0"/>
    </xf>
    <xf numFmtId="0" fontId="34" fillId="0" borderId="4" xfId="9" applyFont="1" applyBorder="1" applyAlignment="1">
      <alignment horizontal="center" vertical="center"/>
      <protection locked="0"/>
    </xf>
    <xf numFmtId="0" fontId="34" fillId="0" borderId="5" xfId="9" applyFont="1" applyBorder="1" applyAlignment="1">
      <alignment horizontal="center" vertical="center"/>
      <protection locked="0"/>
    </xf>
    <xf numFmtId="171" fontId="38" fillId="2" borderId="0" xfId="19" applyNumberFormat="1" applyFont="1" applyFill="1" applyAlignment="1">
      <alignment horizontal="center" vertical="center"/>
    </xf>
    <xf numFmtId="0" fontId="34" fillId="0" borderId="1" xfId="9" applyFont="1">
      <alignment vertical="center"/>
      <protection locked="0"/>
    </xf>
    <xf numFmtId="0" fontId="46" fillId="3" borderId="11" xfId="38" applyFont="1" applyFill="1" applyBorder="1" applyAlignment="1">
      <alignment horizontal="center" vertical="center"/>
    </xf>
    <xf numFmtId="0" fontId="46" fillId="3" borderId="12" xfId="38" applyFont="1" applyFill="1" applyBorder="1" applyAlignment="1">
      <alignment horizontal="center" vertical="center"/>
    </xf>
    <xf numFmtId="0" fontId="46" fillId="3" borderId="13" xfId="38" applyFont="1" applyFill="1" applyBorder="1" applyAlignment="1">
      <alignment horizontal="center" vertical="center"/>
    </xf>
    <xf numFmtId="0" fontId="17" fillId="0" borderId="0" xfId="49">
      <alignment vertical="center"/>
    </xf>
    <xf numFmtId="0" fontId="19" fillId="0" borderId="0" xfId="50" applyAlignment="1">
      <alignment horizontal="right" vertical="center"/>
    </xf>
    <xf numFmtId="0" fontId="19" fillId="0" borderId="0" xfId="50" applyAlignment="1">
      <alignment horizontal="left" vertical="center"/>
    </xf>
    <xf numFmtId="0" fontId="19" fillId="0" borderId="0" xfId="29" applyAlignment="1">
      <alignment horizontal="center" vertical="center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28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Rev_P_MS!$AW$9</c:f>
          <c:strCache>
            <c:ptCount val="1"/>
            <c:pt idx="0">
              <c:v>Revenue ($Millions)</c:v>
            </c:pt>
          </c:strCache>
        </c:strRef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Rev_P_MS!$AK$13</c:f>
              <c:strCache>
                <c:ptCount val="1"/>
                <c:pt idx="0">
                  <c:v>Revenue Category 1 Name</c:v>
                </c:pt>
              </c:strCache>
            </c:strRef>
          </c:tx>
          <c:cat>
            <c:strRef>
              <c:f>Rev_P_MS!$AW$11:$BA$11</c:f>
              <c:strCache>
                <c:ptCount val="5"/>
                <c:pt idx="0">
                  <c:v>2010 (A) </c:v>
                </c:pt>
                <c:pt idx="1">
                  <c:v>2011 (A) </c:v>
                </c:pt>
                <c:pt idx="2">
                  <c:v>2012 (A) </c:v>
                </c:pt>
                <c:pt idx="3">
                  <c:v>2013 (F) </c:v>
                </c:pt>
                <c:pt idx="4">
                  <c:v>2014 (F) </c:v>
                </c:pt>
              </c:strCache>
            </c:strRef>
          </c:cat>
          <c:val>
            <c:numRef>
              <c:f>Rev_P_MS!$AW$13:$BA$13</c:f>
              <c:numCache>
                <c:formatCode>_(#,##0_);\(#,##0\);_("-"_)</c:formatCode>
                <c:ptCount val="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</c:numCache>
            </c:numRef>
          </c:val>
        </c:ser>
        <c:ser>
          <c:idx val="1"/>
          <c:order val="1"/>
          <c:tx>
            <c:strRef>
              <c:f>Rev_P_MS!$AK$14</c:f>
              <c:strCache>
                <c:ptCount val="1"/>
                <c:pt idx="0">
                  <c:v>Revenue Category 2 Name</c:v>
                </c:pt>
              </c:strCache>
            </c:strRef>
          </c:tx>
          <c:cat>
            <c:strRef>
              <c:f>Rev_P_MS!$AW$11:$BA$11</c:f>
              <c:strCache>
                <c:ptCount val="5"/>
                <c:pt idx="0">
                  <c:v>2010 (A) </c:v>
                </c:pt>
                <c:pt idx="1">
                  <c:v>2011 (A) </c:v>
                </c:pt>
                <c:pt idx="2">
                  <c:v>2012 (A) </c:v>
                </c:pt>
                <c:pt idx="3">
                  <c:v>2013 (F) </c:v>
                </c:pt>
                <c:pt idx="4">
                  <c:v>2014 (F) </c:v>
                </c:pt>
              </c:strCache>
            </c:strRef>
          </c:cat>
          <c:val>
            <c:numRef>
              <c:f>Rev_P_MS!$AW$14:$BA$14</c:f>
              <c:numCache>
                <c:formatCode>_(#,##0_);\(#,##0\);_("-"_)</c:formatCode>
                <c:ptCount val="5"/>
                <c:pt idx="0">
                  <c:v>106</c:v>
                </c:pt>
                <c:pt idx="1">
                  <c:v>102</c:v>
                </c:pt>
                <c:pt idx="2">
                  <c:v>103</c:v>
                </c:pt>
                <c:pt idx="3">
                  <c:v>108</c:v>
                </c:pt>
                <c:pt idx="4">
                  <c:v>105</c:v>
                </c:pt>
              </c:numCache>
            </c:numRef>
          </c:val>
        </c:ser>
        <c:ser>
          <c:idx val="2"/>
          <c:order val="2"/>
          <c:tx>
            <c:strRef>
              <c:f>Rev_P_MS!$AK$15</c:f>
              <c:strCache>
                <c:ptCount val="1"/>
                <c:pt idx="0">
                  <c:v>Revenue Category 3 Name</c:v>
                </c:pt>
              </c:strCache>
            </c:strRef>
          </c:tx>
          <c:cat>
            <c:strRef>
              <c:f>Rev_P_MS!$AW$11:$BA$11</c:f>
              <c:strCache>
                <c:ptCount val="5"/>
                <c:pt idx="0">
                  <c:v>2010 (A) </c:v>
                </c:pt>
                <c:pt idx="1">
                  <c:v>2011 (A) </c:v>
                </c:pt>
                <c:pt idx="2">
                  <c:v>2012 (A) </c:v>
                </c:pt>
                <c:pt idx="3">
                  <c:v>2013 (F) </c:v>
                </c:pt>
                <c:pt idx="4">
                  <c:v>2014 (F) </c:v>
                </c:pt>
              </c:strCache>
            </c:strRef>
          </c:cat>
          <c:val>
            <c:numRef>
              <c:f>Rev_P_MS!$AW$15:$BA$15</c:f>
              <c:numCache>
                <c:formatCode>_(#,##0_);\(#,##0\);_("-"_)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Rev_P_MS!$AK$16</c:f>
              <c:strCache>
                <c:ptCount val="1"/>
                <c:pt idx="0">
                  <c:v>Revenue Category 4 Name</c:v>
                </c:pt>
              </c:strCache>
            </c:strRef>
          </c:tx>
          <c:cat>
            <c:strRef>
              <c:f>Rev_P_MS!$AW$11:$BA$11</c:f>
              <c:strCache>
                <c:ptCount val="5"/>
                <c:pt idx="0">
                  <c:v>2010 (A) </c:v>
                </c:pt>
                <c:pt idx="1">
                  <c:v>2011 (A) </c:v>
                </c:pt>
                <c:pt idx="2">
                  <c:v>2012 (A) </c:v>
                </c:pt>
                <c:pt idx="3">
                  <c:v>2013 (F) </c:v>
                </c:pt>
                <c:pt idx="4">
                  <c:v>2014 (F) </c:v>
                </c:pt>
              </c:strCache>
            </c:strRef>
          </c:cat>
          <c:val>
            <c:numRef>
              <c:f>Rev_P_MS!$AW$16:$BA$16</c:f>
              <c:numCache>
                <c:formatCode>_(#,##0_);\(#,##0\);_("-"_)</c:formatCode>
                <c:ptCount val="5"/>
                <c:pt idx="0">
                  <c:v>103</c:v>
                </c:pt>
                <c:pt idx="1">
                  <c:v>114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</c:numCache>
            </c:numRef>
          </c:val>
        </c:ser>
        <c:ser>
          <c:idx val="4"/>
          <c:order val="4"/>
          <c:tx>
            <c:strRef>
              <c:f>Rev_P_MS!$AK$17</c:f>
              <c:strCache>
                <c:ptCount val="1"/>
                <c:pt idx="0">
                  <c:v>Revenue Category 5 Name</c:v>
                </c:pt>
              </c:strCache>
            </c:strRef>
          </c:tx>
          <c:cat>
            <c:strRef>
              <c:f>Rev_P_MS!$AW$11:$BA$11</c:f>
              <c:strCache>
                <c:ptCount val="5"/>
                <c:pt idx="0">
                  <c:v>2010 (A) </c:v>
                </c:pt>
                <c:pt idx="1">
                  <c:v>2011 (A) </c:v>
                </c:pt>
                <c:pt idx="2">
                  <c:v>2012 (A) </c:v>
                </c:pt>
                <c:pt idx="3">
                  <c:v>2013 (F) </c:v>
                </c:pt>
                <c:pt idx="4">
                  <c:v>2014 (F) </c:v>
                </c:pt>
              </c:strCache>
            </c:strRef>
          </c:cat>
          <c:val>
            <c:numRef>
              <c:f>Rev_P_MS!$AW$17:$BA$17</c:f>
              <c:numCache>
                <c:formatCode>_(#,##0_);\(#,##0\);_("-"_)</c:formatCode>
                <c:ptCount val="5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</c:numCache>
            </c:numRef>
          </c:val>
        </c:ser>
        <c:gapWidth val="55"/>
        <c:overlap val="100"/>
        <c:axId val="283763072"/>
        <c:axId val="283764608"/>
      </c:barChart>
      <c:catAx>
        <c:axId val="28376307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83764608"/>
        <c:crosses val="autoZero"/>
        <c:auto val="1"/>
        <c:lblAlgn val="ctr"/>
        <c:lblOffset val="100"/>
      </c:catAx>
      <c:valAx>
        <c:axId val="283764608"/>
        <c:scaling>
          <c:orientation val="minMax"/>
        </c:scaling>
        <c:axPos val="l"/>
        <c:majorGridlines/>
        <c:numFmt formatCode="_(#,##0_);\(#,##0\);_(&quot;-&quot;_)" sourceLinked="1"/>
        <c:majorTickMark val="none"/>
        <c:tickLblPos val="nextTo"/>
        <c:crossAx val="2837630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5260913177932006"/>
          <c:y val="0.14834030683403118"/>
          <c:w val="0.75550780904862169"/>
          <c:h val="0.16522650149902809"/>
        </c:manualLayout>
      </c:layout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133349</xdr:colOff>
      <xdr:row>6</xdr:row>
      <xdr:rowOff>0</xdr:rowOff>
    </xdr:from>
    <xdr:to>
      <xdr:col>32</xdr:col>
      <xdr:colOff>676274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G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162</v>
      </c>
    </row>
    <row r="10" spans="3:7" ht="15">
      <c r="C10" s="43" t="str">
        <f>"SMA 6. Sensitivity Analysis - Best Practice Model Example 1"&amp;Err_Chks_Msg&amp;Sens_Chks_Msg&amp;Alt_Chks_Msg</f>
        <v>SMA 6. Sensitivity Analysis - Best Practice Model Example 1 (Sensitivity in Revenue - Sensitivity Assumptions)</v>
      </c>
    </row>
    <row r="11" spans="3:7">
      <c r="C11" s="120" t="s">
        <v>2</v>
      </c>
      <c r="D11" s="120"/>
      <c r="E11" s="120"/>
      <c r="F11" s="120"/>
      <c r="G11" s="120"/>
    </row>
    <row r="19" spans="3:3">
      <c r="C19" s="2" t="s">
        <v>0</v>
      </c>
    </row>
    <row r="21" spans="3:3">
      <c r="C21" s="2" t="s">
        <v>1</v>
      </c>
    </row>
    <row r="22" spans="3:3">
      <c r="C22" s="3" t="s">
        <v>173</v>
      </c>
    </row>
    <row r="23" spans="3:3">
      <c r="C23" s="3"/>
    </row>
    <row r="24" spans="3:3">
      <c r="C24" s="3"/>
    </row>
  </sheetData>
  <mergeCells count="1">
    <mergeCell ref="C11:G11"/>
  </mergeCells>
  <hyperlinks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N31"/>
  <sheetViews>
    <sheetView showGridLines="0" zoomScaleNormal="100" workbookViewId="0">
      <pane xSplit="1" ySplit="13" topLeftCell="B14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164</v>
      </c>
    </row>
    <row r="2" spans="1:14" ht="15">
      <c r="B2" s="5" t="str">
        <f>Model_Name</f>
        <v>SMA 6. Sensitivity Analysis - Best Practice Model Example 1 (Sensitivity in Revenue - Sensitivity Assumptions)</v>
      </c>
    </row>
    <row r="3" spans="1:14">
      <c r="B3" s="120" t="s">
        <v>2</v>
      </c>
      <c r="C3" s="120"/>
      <c r="D3" s="120"/>
      <c r="E3" s="120"/>
      <c r="F3" s="120"/>
    </row>
    <row r="4" spans="1:14" ht="12.75">
      <c r="A4" s="6" t="s">
        <v>5</v>
      </c>
      <c r="B4" s="8" t="s">
        <v>11</v>
      </c>
      <c r="C4" s="9" t="s">
        <v>12</v>
      </c>
      <c r="D4" s="119" t="s">
        <v>159</v>
      </c>
      <c r="E4" s="119" t="s">
        <v>160</v>
      </c>
      <c r="F4" s="70" t="s">
        <v>161</v>
      </c>
    </row>
    <row r="6" spans="1:14">
      <c r="B6" s="55" t="str">
        <f>IF(TS_Pers_In_Yr=1,"",TS_Per_Type_Name&amp;" Ending")</f>
        <v/>
      </c>
      <c r="J6" s="56" t="str">
        <f>IF(TS_Pers_In_Yr=1,"",LEFT(INDEX(LU_Mth_Names,MONTH(J9)),3)&amp;"-"&amp;RIGHT(YEAR(J9),2))&amp;" "</f>
        <v xml:space="preserve"> </v>
      </c>
      <c r="K6" s="56" t="str">
        <f>IF(TS_Pers_In_Yr=1,"",LEFT(INDEX(LU_Mth_Names,MONTH(K9)),3)&amp;"-"&amp;RIGHT(YEAR(K9),2))&amp;" "</f>
        <v xml:space="preserve"> </v>
      </c>
      <c r="L6" s="56" t="str">
        <f>IF(TS_Pers_In_Yr=1,"",LEFT(INDEX(LU_Mth_Names,MONTH(L9)),3)&amp;"-"&amp;RIGHT(YEAR(L9),2))&amp;" "</f>
        <v xml:space="preserve"> </v>
      </c>
      <c r="M6" s="56" t="str">
        <f>IF(TS_Pers_In_Yr=1,"",LEFT(INDEX(LU_Mth_Names,MONTH(M9)),3)&amp;"-"&amp;RIGHT(YEAR(M9),2))&amp;" "</f>
        <v xml:space="preserve"> </v>
      </c>
      <c r="N6" s="56" t="str">
        <f>IF(TS_Pers_In_Yr=1,"",LEFT(INDEX(LU_Mth_Names,MONTH(N9)),3)&amp;"-"&amp;RIGHT(YEAR(N9),2))&amp;" "</f>
        <v xml:space="preserve"> </v>
      </c>
    </row>
    <row r="7" spans="1:14">
      <c r="B7" s="61" t="str">
        <f>IF(TS_Pers_In_Yr=1,Yr_Name&amp;" Ending "&amp;DAY(TS_Per_1_End_Date)&amp;" "&amp;INDEX(LU_Mth_Names,DD_TS_Fin_YE_Mth),TS_Per_Type_Name)</f>
        <v>Year Ending 31 December</v>
      </c>
      <c r="C7" s="34"/>
      <c r="D7" s="34"/>
      <c r="E7" s="34"/>
      <c r="F7" s="34"/>
      <c r="G7" s="34"/>
      <c r="H7" s="34"/>
      <c r="I7" s="34"/>
      <c r="J7" s="62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62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62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62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62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144</v>
      </c>
      <c r="J8" s="57">
        <f>IF(J12=1,TS_Start_Date,I9+1)</f>
        <v>40179</v>
      </c>
      <c r="K8" s="57">
        <f>IF(K12=1,TS_Start_Date,J9+1)</f>
        <v>40544</v>
      </c>
      <c r="L8" s="57">
        <f>IF(L12=1,TS_Start_Date,K9+1)</f>
        <v>40909</v>
      </c>
      <c r="M8" s="57">
        <f>IF(M12=1,TS_Start_Date,L9+1)</f>
        <v>41275</v>
      </c>
      <c r="N8" s="57">
        <f>IF(N12=1,TS_Start_Date,M9+1)</f>
        <v>41640</v>
      </c>
    </row>
    <row r="9" spans="1:14" hidden="1" outlineLevel="2">
      <c r="B9" s="3" t="s">
        <v>145</v>
      </c>
      <c r="J9" s="57">
        <f>IF(J12=1,TS_Per_1_End_Date,
IF(TS_Mth_End,EOMONTH(EDATE(TS_Per_1_FY_Start_Date,(TS_Per_1_Number+J12-1)*TS_Mths_In_Per-1),0),
EDATE(TS_Per_1_FY_Start_Date,(TS_Per_1_Number+J12-1)*TS_Mths_In_Per)-1))</f>
        <v>40543</v>
      </c>
      <c r="K9" s="57">
        <f>IF(K12=1,TS_Per_1_End_Date,
IF(TS_Mth_End,EOMONTH(EDATE(TS_Per_1_FY_Start_Date,(TS_Per_1_Number+K12-1)*TS_Mths_In_Per-1),0),
EDATE(TS_Per_1_FY_Start_Date,(TS_Per_1_Number+K12-1)*TS_Mths_In_Per)-1))</f>
        <v>40908</v>
      </c>
      <c r="L9" s="57">
        <f>IF(L12=1,TS_Per_1_End_Date,
IF(TS_Mth_End,EOMONTH(EDATE(TS_Per_1_FY_Start_Date,(TS_Per_1_Number+L12-1)*TS_Mths_In_Per-1),0),
EDATE(TS_Per_1_FY_Start_Date,(TS_Per_1_Number+L12-1)*TS_Mths_In_Per)-1))</f>
        <v>41274</v>
      </c>
      <c r="M9" s="57">
        <f>IF(M12=1,TS_Per_1_End_Date,
IF(TS_Mth_End,EOMONTH(EDATE(TS_Per_1_FY_Start_Date,(TS_Per_1_Number+M12-1)*TS_Mths_In_Per-1),0),
EDATE(TS_Per_1_FY_Start_Date,(TS_Per_1_Number+M12-1)*TS_Mths_In_Per)-1))</f>
        <v>41639</v>
      </c>
      <c r="N9" s="57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146</v>
      </c>
      <c r="J10" s="58">
        <f>YEAR(TS_Per_1_FY_End_Date)+INT((TS_Per_1_Number+J12-2)/TS_Pers_In_Yr)</f>
        <v>2010</v>
      </c>
      <c r="K10" s="58">
        <f>YEAR(TS_Per_1_FY_End_Date)+INT((TS_Per_1_Number+K12-2)/TS_Pers_In_Yr)</f>
        <v>2011</v>
      </c>
      <c r="L10" s="58">
        <f>YEAR(TS_Per_1_FY_End_Date)+INT((TS_Per_1_Number+L12-2)/TS_Pers_In_Yr)</f>
        <v>2012</v>
      </c>
      <c r="M10" s="58">
        <f>YEAR(TS_Per_1_FY_End_Date)+INT((TS_Per_1_Number+M12-2)/TS_Pers_In_Yr)</f>
        <v>2013</v>
      </c>
      <c r="N10" s="58">
        <f>YEAR(TS_Per_1_FY_End_Date)+INT((TS_Per_1_Number+N12-2)/TS_Pers_In_Yr)</f>
        <v>2014</v>
      </c>
    </row>
    <row r="11" spans="1:14" hidden="1" outlineLevel="2">
      <c r="B11" s="3" t="s">
        <v>147</v>
      </c>
      <c r="J11" s="59" t="str">
        <f>IF(TS_Pers_In_Yr=1,Yr_Name,TS_Per_Type_Prefix&amp;IF(MOD(TS_Per_1_Number+J12-1,TS_Pers_In_Yr)=0,TS_Pers_In_Yr,MOD(TS_Per_1_Number+J12-1,TS_Pers_In_Yr)))&amp;" "</f>
        <v xml:space="preserve">Year </v>
      </c>
      <c r="K11" s="59" t="str">
        <f>IF(TS_Pers_In_Yr=1,Yr_Name,TS_Per_Type_Prefix&amp;IF(MOD(TS_Per_1_Number+K12-1,TS_Pers_In_Yr)=0,TS_Pers_In_Yr,MOD(TS_Per_1_Number+K12-1,TS_Pers_In_Yr)))&amp;" "</f>
        <v xml:space="preserve">Year </v>
      </c>
      <c r="L11" s="59" t="str">
        <f>IF(TS_Pers_In_Yr=1,Yr_Name,TS_Per_Type_Prefix&amp;IF(MOD(TS_Per_1_Number+L12-1,TS_Pers_In_Yr)=0,TS_Pers_In_Yr,MOD(TS_Per_1_Number+L12-1,TS_Pers_In_Yr)))&amp;" "</f>
        <v xml:space="preserve">Year </v>
      </c>
      <c r="M11" s="59" t="str">
        <f>IF(TS_Pers_In_Yr=1,Yr_Name,TS_Per_Type_Prefix&amp;IF(MOD(TS_Per_1_Number+M12-1,TS_Pers_In_Yr)=0,TS_Pers_In_Yr,MOD(TS_Per_1_Number+M12-1,TS_Pers_In_Yr)))&amp;" "</f>
        <v xml:space="preserve">Year </v>
      </c>
      <c r="N11" s="59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148</v>
      </c>
      <c r="J12" s="60">
        <f>COLUMN(J12)-COLUMN($J12)+1</f>
        <v>1</v>
      </c>
      <c r="K12" s="60">
        <f>COLUMN(K12)-COLUMN($J12)+1</f>
        <v>2</v>
      </c>
      <c r="L12" s="60">
        <f>COLUMN(L12)-COLUMN($J12)+1</f>
        <v>3</v>
      </c>
      <c r="M12" s="60">
        <f>COLUMN(M12)-COLUMN($J12)+1</f>
        <v>4</v>
      </c>
      <c r="N12" s="60">
        <f>COLUMN(N12)-COLUMN($J12)+1</f>
        <v>5</v>
      </c>
    </row>
    <row r="13" spans="1:14" hidden="1" outlineLevel="2">
      <c r="B13" s="63" t="s">
        <v>149</v>
      </c>
      <c r="C13" s="34"/>
      <c r="D13" s="34"/>
      <c r="E13" s="34"/>
      <c r="F13" s="34"/>
      <c r="G13" s="34"/>
      <c r="H13" s="34"/>
      <c r="I13" s="34"/>
      <c r="J13" s="64" t="str">
        <f>J10&amp;"-"&amp;J11</f>
        <v xml:space="preserve">2010-Year </v>
      </c>
      <c r="K13" s="64" t="str">
        <f>K10&amp;"-"&amp;K11</f>
        <v xml:space="preserve">2011-Year </v>
      </c>
      <c r="L13" s="64" t="str">
        <f>L10&amp;"-"&amp;L11</f>
        <v xml:space="preserve">2012-Year </v>
      </c>
      <c r="M13" s="64" t="str">
        <f>M10&amp;"-"&amp;M11</f>
        <v xml:space="preserve">2013-Year </v>
      </c>
      <c r="N13" s="64" t="str">
        <f>N10&amp;"-"&amp;N11</f>
        <v xml:space="preserve">2014-Year </v>
      </c>
    </row>
    <row r="14" spans="1:14" collapsed="1"/>
    <row r="16" spans="1:14" ht="12.75">
      <c r="B16" s="76" t="str">
        <f>B1</f>
        <v>Revenue - Outputs</v>
      </c>
    </row>
    <row r="18" spans="3:14" ht="11.25">
      <c r="C18" s="77" t="str">
        <f>Rev_Base_TA!C18</f>
        <v>Revenue ($Millions)</v>
      </c>
    </row>
    <row r="20" spans="3:14">
      <c r="D20" s="78" t="str">
        <f>Rev_Base_TA!D20</f>
        <v>Category</v>
      </c>
      <c r="I20" s="79" t="str">
        <f>Rev_Base_TA!I20</f>
        <v>Include?</v>
      </c>
    </row>
    <row r="21" spans="3:14">
      <c r="D21" s="90" t="str">
        <f>Revenue_Category_1_Name</f>
        <v>Revenue Category 1 Name</v>
      </c>
      <c r="I21" s="91" t="b">
        <f>CB_Revenue_Category_1_Include</f>
        <v>1</v>
      </c>
      <c r="J21" s="92">
        <f>$I21*(Rev_Base_TA!J21+Rev_Sens_TA!J23*CB_Rev_Sens_Ass_Inc)</f>
        <v>100</v>
      </c>
      <c r="K21" s="92">
        <f>$I21*(Rev_Base_TA!K21+Rev_Sens_TA!K23*CB_Rev_Sens_Ass_Inc)</f>
        <v>101</v>
      </c>
      <c r="L21" s="92">
        <f>$I21*(Rev_Base_TA!L21+Rev_Sens_TA!L23*CB_Rev_Sens_Ass_Inc)</f>
        <v>102</v>
      </c>
      <c r="M21" s="92">
        <f>$I21*(Rev_Base_TA!M21+Rev_Sens_TA!M23*CB_Rev_Sens_Ass_Inc)</f>
        <v>103</v>
      </c>
      <c r="N21" s="92">
        <f>$I21*(Rev_Base_TA!N21+Rev_Sens_TA!N23*CB_Rev_Sens_Ass_Inc)</f>
        <v>104</v>
      </c>
    </row>
    <row r="22" spans="3:14">
      <c r="D22" s="90" t="str">
        <f>Revenue_Category_2_Name</f>
        <v>Revenue Category 2 Name</v>
      </c>
      <c r="I22" s="91" t="b">
        <f>CB_Revenue_Category_2_Include</f>
        <v>1</v>
      </c>
      <c r="J22" s="92">
        <f>$I22*(Rev_Base_TA!J22+Rev_Sens_TA!J24*CB_Rev_Sens_Ass_Inc)</f>
        <v>106</v>
      </c>
      <c r="K22" s="92">
        <f>$I22*(Rev_Base_TA!K22+Rev_Sens_TA!K24*CB_Rev_Sens_Ass_Inc)</f>
        <v>102</v>
      </c>
      <c r="L22" s="92">
        <f>$I22*(Rev_Base_TA!L22+Rev_Sens_TA!L24*CB_Rev_Sens_Ass_Inc)</f>
        <v>103</v>
      </c>
      <c r="M22" s="92">
        <f>$I22*(Rev_Base_TA!M22+Rev_Sens_TA!M24*CB_Rev_Sens_Ass_Inc)</f>
        <v>108</v>
      </c>
      <c r="N22" s="92">
        <f>$I22*(Rev_Base_TA!N22+Rev_Sens_TA!N24*CB_Rev_Sens_Ass_Inc)</f>
        <v>105</v>
      </c>
    </row>
    <row r="23" spans="3:14">
      <c r="D23" s="90" t="str">
        <f>Revenue_Category_3_Name</f>
        <v>Revenue Category 3 Name</v>
      </c>
      <c r="I23" s="91" t="b">
        <f>CB_Revenue_Category_3_Include</f>
        <v>0</v>
      </c>
      <c r="J23" s="92">
        <f>$I23*(Rev_Base_TA!J23+Rev_Sens_TA!J25*CB_Rev_Sens_Ass_Inc)</f>
        <v>0</v>
      </c>
      <c r="K23" s="92">
        <f>$I23*(Rev_Base_TA!K23+Rev_Sens_TA!K25*CB_Rev_Sens_Ass_Inc)</f>
        <v>0</v>
      </c>
      <c r="L23" s="92">
        <f>$I23*(Rev_Base_TA!L23+Rev_Sens_TA!L25*CB_Rev_Sens_Ass_Inc)</f>
        <v>0</v>
      </c>
      <c r="M23" s="92">
        <f>$I23*(Rev_Base_TA!M23+Rev_Sens_TA!M25*CB_Rev_Sens_Ass_Inc)</f>
        <v>0</v>
      </c>
      <c r="N23" s="92">
        <f>$I23*(Rev_Base_TA!N23+Rev_Sens_TA!N25*CB_Rev_Sens_Ass_Inc)</f>
        <v>0</v>
      </c>
    </row>
    <row r="24" spans="3:14">
      <c r="D24" s="90" t="str">
        <f>Revenue_Category_4_Name</f>
        <v>Revenue Category 4 Name</v>
      </c>
      <c r="I24" s="91" t="b">
        <f>CB_Revenue_Category_4_Include</f>
        <v>1</v>
      </c>
      <c r="J24" s="92">
        <f>$I24*(Rev_Base_TA!J24+Rev_Sens_TA!J26*CB_Rev_Sens_Ass_Inc)</f>
        <v>103</v>
      </c>
      <c r="K24" s="92">
        <f>$I24*(Rev_Base_TA!K24+Rev_Sens_TA!K26*CB_Rev_Sens_Ass_Inc)</f>
        <v>114</v>
      </c>
      <c r="L24" s="92">
        <f>$I24*(Rev_Base_TA!L24+Rev_Sens_TA!L26*CB_Rev_Sens_Ass_Inc)</f>
        <v>105</v>
      </c>
      <c r="M24" s="92">
        <f>$I24*(Rev_Base_TA!M24+Rev_Sens_TA!M26*CB_Rev_Sens_Ass_Inc)</f>
        <v>106</v>
      </c>
      <c r="N24" s="92">
        <f>$I24*(Rev_Base_TA!N24+Rev_Sens_TA!N26*CB_Rev_Sens_Ass_Inc)</f>
        <v>107</v>
      </c>
    </row>
    <row r="25" spans="3:14">
      <c r="D25" s="90" t="str">
        <f>Revenue_Category_5_Name</f>
        <v>Revenue Category 5 Name</v>
      </c>
      <c r="I25" s="91" t="b">
        <f>CB_Revenue_Category_5_Include</f>
        <v>1</v>
      </c>
      <c r="J25" s="92">
        <f>$I25*(Rev_Base_TA!J25+Rev_Sens_TA!J27*CB_Rev_Sens_Ass_Inc)</f>
        <v>104</v>
      </c>
      <c r="K25" s="92">
        <f>$I25*(Rev_Base_TA!K25+Rev_Sens_TA!K27*CB_Rev_Sens_Ass_Inc)</f>
        <v>105</v>
      </c>
      <c r="L25" s="92">
        <f>$I25*(Rev_Base_TA!L25+Rev_Sens_TA!L27*CB_Rev_Sens_Ass_Inc)</f>
        <v>106</v>
      </c>
      <c r="M25" s="92">
        <f>$I25*(Rev_Base_TA!M25+Rev_Sens_TA!M27*CB_Rev_Sens_Ass_Inc)</f>
        <v>107</v>
      </c>
      <c r="N25" s="92">
        <f>$I25*(Rev_Base_TA!N25+Rev_Sens_TA!N27*CB_Rev_Sens_Ass_Inc)</f>
        <v>108</v>
      </c>
    </row>
    <row r="26" spans="3:14">
      <c r="D26" s="80" t="s">
        <v>165</v>
      </c>
      <c r="J26" s="81">
        <f>SUM(J21:J25)</f>
        <v>413</v>
      </c>
      <c r="K26" s="81">
        <f>SUM(K21:K25)</f>
        <v>422</v>
      </c>
      <c r="L26" s="81">
        <f>SUM(L21:L25)</f>
        <v>416</v>
      </c>
      <c r="M26" s="81">
        <f>SUM(M21:M25)</f>
        <v>424</v>
      </c>
      <c r="N26" s="81">
        <f>SUM(N21:N25)</f>
        <v>424</v>
      </c>
    </row>
    <row r="28" spans="3:14">
      <c r="D28" s="83" t="s">
        <v>166</v>
      </c>
      <c r="I28" s="84">
        <f>IF(ISERROR(SUM(J28:N28)),1,MIN(SUM(J28:N28),1))</f>
        <v>0</v>
      </c>
      <c r="J28" s="82">
        <f>IF(ISERROR(J26),1,0)</f>
        <v>0</v>
      </c>
      <c r="K28" s="82">
        <f>IF(ISERROR(K26),1,0)</f>
        <v>0</v>
      </c>
      <c r="L28" s="82">
        <f>IF(ISERROR(L26),1,0)</f>
        <v>0</v>
      </c>
      <c r="M28" s="82">
        <f>IF(ISERROR(M26),1,0)</f>
        <v>0</v>
      </c>
      <c r="N28" s="82">
        <f>IF(ISERROR(N26),1,0)</f>
        <v>0</v>
      </c>
    </row>
    <row r="30" spans="3:14">
      <c r="D30" s="116" t="str">
        <f>"Go to "&amp;HL_Rev_Base_Ass</f>
        <v>Go to Revenue - Base Assumptions</v>
      </c>
      <c r="E30" s="117"/>
      <c r="F30" s="117"/>
      <c r="G30" s="117"/>
      <c r="H30" s="117"/>
    </row>
    <row r="31" spans="3:14">
      <c r="D31" s="116" t="str">
        <f>"Go to "&amp;HL_Rev_Sens_Ass</f>
        <v>Go to Revenue - Sensitivity Assumptions</v>
      </c>
      <c r="E31" s="117"/>
      <c r="F31" s="117"/>
      <c r="G31" s="117"/>
      <c r="H31" s="117"/>
    </row>
  </sheetData>
  <mergeCells count="1">
    <mergeCell ref="B3:F3"/>
  </mergeCells>
  <conditionalFormatting sqref="I28">
    <cfRule type="cellIs" dxfId="15" priority="1" stopIfTrue="1" operator="notEqual">
      <formula>0</formula>
    </cfRule>
  </conditionalFormatting>
  <conditionalFormatting sqref="J28:N28">
    <cfRule type="cellIs" dxfId="14" priority="2" stopIfTrue="1" operator="notEqual">
      <formula>0</formula>
    </cfRule>
  </conditionalFormatting>
  <conditionalFormatting sqref="D28">
    <cfRule type="expression" dxfId="13" priority="3" stopIfTrue="1">
      <formula>I28&lt;&gt;0</formula>
    </cfRule>
  </conditionalFormatting>
  <hyperlinks>
    <hyperlink ref="D30:H30" location="HL_Rev_Base_Ass" tooltip="Go to Revenue - Base Assumptions" display="HL_Rev_Base_Ass"/>
    <hyperlink ref="D31:H31" location="HL_Rev_Sens_Ass" tooltip="Go to Revenue - Sensitivity Assumptions" display="HL_Rev_Sens_Ass"/>
    <hyperlink ref="B3" location="HL_Home" tooltip="Go to Table of Contents" display="HL_Home"/>
    <hyperlink ref="A4" location="$B$14" tooltip="Go to Top of Sheet" display="$B$14"/>
    <hyperlink ref="B4" location="HL_Sheet_Main_6" tooltip="Go to Previous Sheet" display="HL_Sheet_Main_6"/>
    <hyperlink ref="C4" location="HL_Sheet_Main_16" tooltip="Go to Next Sheet" display="HL_Sheet_Main_1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6">
    <pageSetUpPr autoPageBreaks="0"/>
  </sheetPr>
  <dimension ref="A1:BA24"/>
  <sheetViews>
    <sheetView showGridLines="0" zoomScaleNormal="100" workbookViewId="0">
      <pane xSplit="1" ySplit="4" topLeftCell="B5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ColWidth="2.33203125" defaultRowHeight="10.5"/>
  <cols>
    <col min="1" max="1" width="3.83203125" style="101" customWidth="1"/>
    <col min="2" max="11" width="2.5" style="101" customWidth="1"/>
    <col min="12" max="16" width="11.83203125" style="101" customWidth="1"/>
    <col min="17" max="18" width="2.33203125" style="101"/>
    <col min="19" max="28" width="2.5" style="101" customWidth="1"/>
    <col min="29" max="33" width="11.83203125" style="101" customWidth="1"/>
    <col min="34" max="48" width="2.33203125" style="101"/>
    <col min="49" max="53" width="11.83203125" style="101" customWidth="1"/>
    <col min="54" max="16384" width="2.33203125" style="101"/>
  </cols>
  <sheetData>
    <row r="1" spans="1:53" ht="18">
      <c r="B1" s="103" t="s">
        <v>186</v>
      </c>
    </row>
    <row r="2" spans="1:53" ht="15">
      <c r="B2" s="102" t="str">
        <f>Model_Name</f>
        <v>SMA 6. Sensitivity Analysis - Best Practice Model Example 1 (Sensitivity in Revenue - Sensitivity Assumptions)</v>
      </c>
    </row>
    <row r="3" spans="1:53">
      <c r="B3" s="148" t="s">
        <v>2</v>
      </c>
      <c r="C3" s="148"/>
      <c r="D3" s="148"/>
      <c r="E3" s="148"/>
      <c r="F3" s="148"/>
      <c r="G3" s="148"/>
      <c r="H3" s="148"/>
      <c r="I3" s="148"/>
      <c r="J3" s="148"/>
      <c r="K3" s="148"/>
      <c r="L3" s="104"/>
    </row>
    <row r="4" spans="1:53" ht="12.75">
      <c r="A4" s="105" t="s">
        <v>5</v>
      </c>
      <c r="B4" s="149" t="s">
        <v>11</v>
      </c>
      <c r="C4" s="149"/>
      <c r="D4" s="150" t="s">
        <v>12</v>
      </c>
      <c r="E4" s="150"/>
      <c r="F4" s="151" t="s">
        <v>159</v>
      </c>
      <c r="G4" s="151"/>
      <c r="H4" s="151" t="s">
        <v>160</v>
      </c>
      <c r="I4" s="151"/>
      <c r="J4" s="151" t="s">
        <v>161</v>
      </c>
      <c r="K4" s="151"/>
    </row>
    <row r="7" spans="1:53" ht="11.25">
      <c r="B7" s="145" t="str">
        <f>"Revenue ("&amp;INDEX(LU_Denom,DD_TS_Denom)&amp;")"</f>
        <v>Revenue ($Millions)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J7" s="80" t="s">
        <v>187</v>
      </c>
    </row>
    <row r="8" spans="1:53"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53">
      <c r="B9" s="107" t="str">
        <f>IF(TS_Periodicity=Annual,Rev_TO!B$7,Rev_TO!B$6)</f>
        <v>Year Ending 31 December</v>
      </c>
      <c r="C9" s="106"/>
      <c r="D9" s="106"/>
      <c r="E9" s="106"/>
      <c r="F9" s="106"/>
      <c r="G9" s="106"/>
      <c r="H9" s="106"/>
      <c r="I9" s="106"/>
      <c r="J9" s="106"/>
      <c r="K9" s="106"/>
      <c r="L9" s="108" t="str">
        <f>IF(TS_Periodicity=Annual,Rev_TO!J$7,Rev_TO!J$6)</f>
        <v xml:space="preserve">2010 (A) </v>
      </c>
      <c r="M9" s="108" t="str">
        <f>IF(TS_Periodicity=Annual,Rev_TO!K$7,Rev_TO!K$6)</f>
        <v xml:space="preserve">2011 (A) </v>
      </c>
      <c r="N9" s="108" t="str">
        <f>IF(TS_Periodicity=Annual,Rev_TO!L$7,Rev_TO!L$6)</f>
        <v xml:space="preserve">2012 (A) </v>
      </c>
      <c r="O9" s="108" t="str">
        <f>IF(TS_Periodicity=Annual,Rev_TO!M$7,Rev_TO!M$6)</f>
        <v xml:space="preserve">2013 (F) </v>
      </c>
      <c r="P9" s="108" t="str">
        <f>IF(TS_Periodicity=Annual,Rev_TO!N$7,Rev_TO!N$6)</f>
        <v xml:space="preserve">2014 (F) 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K9" s="80" t="s">
        <v>189</v>
      </c>
      <c r="AW9" s="115" t="str">
        <f>"Revenue ("&amp;INDEX(LU_Denom,DD_TS_Denom)&amp;")"</f>
        <v>Revenue ($Millions)</v>
      </c>
    </row>
    <row r="10" spans="1:53"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53">
      <c r="B11" s="109" t="str">
        <f>Rev_TO!D20</f>
        <v>Category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K11" s="80" t="s">
        <v>188</v>
      </c>
      <c r="AW11" s="113" t="str">
        <f>L9</f>
        <v xml:space="preserve">2010 (A) </v>
      </c>
      <c r="AX11" s="113" t="str">
        <f>M9</f>
        <v xml:space="preserve">2011 (A) </v>
      </c>
      <c r="AY11" s="113" t="str">
        <f>N9</f>
        <v xml:space="preserve">2012 (A) </v>
      </c>
      <c r="AZ11" s="113" t="str">
        <f>O9</f>
        <v xml:space="preserve">2013 (F) </v>
      </c>
      <c r="BA11" s="113" t="str">
        <f>P9</f>
        <v xml:space="preserve">2014 (F) </v>
      </c>
    </row>
    <row r="12" spans="1:53">
      <c r="B12" s="110" t="str">
        <f>Revenue_Category_1_Name</f>
        <v>Revenue Category 1 Name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11">
        <f>Rev_TO!J21</f>
        <v>100</v>
      </c>
      <c r="M12" s="111">
        <f>Rev_TO!K21</f>
        <v>101</v>
      </c>
      <c r="N12" s="111">
        <f>Rev_TO!L21</f>
        <v>102</v>
      </c>
      <c r="O12" s="111">
        <f>Rev_TO!M21</f>
        <v>103</v>
      </c>
      <c r="P12" s="111">
        <f>Rev_TO!N21</f>
        <v>104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53">
      <c r="B13" s="110" t="str">
        <f>Revenue_Category_2_Name</f>
        <v>Revenue Category 2 Name</v>
      </c>
      <c r="C13" s="106"/>
      <c r="D13" s="106"/>
      <c r="E13" s="106"/>
      <c r="F13" s="106"/>
      <c r="G13" s="106"/>
      <c r="H13" s="106"/>
      <c r="I13" s="106"/>
      <c r="J13" s="106"/>
      <c r="K13" s="106"/>
      <c r="L13" s="111">
        <f>Rev_TO!J22</f>
        <v>106</v>
      </c>
      <c r="M13" s="111">
        <f>Rev_TO!K22</f>
        <v>102</v>
      </c>
      <c r="N13" s="111">
        <f>Rev_TO!L22</f>
        <v>103</v>
      </c>
      <c r="O13" s="111">
        <f>Rev_TO!M22</f>
        <v>108</v>
      </c>
      <c r="P13" s="111">
        <f>Rev_TO!N22</f>
        <v>105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K13" s="114" t="str">
        <f>Revenue_Category_1_Name</f>
        <v>Revenue Category 1 Name</v>
      </c>
      <c r="AW13" s="82">
        <f>Rev_TO!J21</f>
        <v>100</v>
      </c>
      <c r="AX13" s="82">
        <f>Rev_TO!K21</f>
        <v>101</v>
      </c>
      <c r="AY13" s="82">
        <f>Rev_TO!L21</f>
        <v>102</v>
      </c>
      <c r="AZ13" s="82">
        <f>Rev_TO!M21</f>
        <v>103</v>
      </c>
      <c r="BA13" s="82">
        <f>Rev_TO!N21</f>
        <v>104</v>
      </c>
    </row>
    <row r="14" spans="1:53">
      <c r="B14" s="110" t="str">
        <f>Revenue_Category_3_Name</f>
        <v>Revenue Category 3 Name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11">
        <f>Rev_TO!J23</f>
        <v>0</v>
      </c>
      <c r="M14" s="111">
        <f>Rev_TO!K23</f>
        <v>0</v>
      </c>
      <c r="N14" s="111">
        <f>Rev_TO!L23</f>
        <v>0</v>
      </c>
      <c r="O14" s="111">
        <f>Rev_TO!M23</f>
        <v>0</v>
      </c>
      <c r="P14" s="111">
        <f>Rev_TO!N23</f>
        <v>0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K14" s="114" t="str">
        <f>Revenue_Category_2_Name</f>
        <v>Revenue Category 2 Name</v>
      </c>
      <c r="AW14" s="82">
        <f>Rev_TO!J22</f>
        <v>106</v>
      </c>
      <c r="AX14" s="82">
        <f>Rev_TO!K22</f>
        <v>102</v>
      </c>
      <c r="AY14" s="82">
        <f>Rev_TO!L22</f>
        <v>103</v>
      </c>
      <c r="AZ14" s="82">
        <f>Rev_TO!M22</f>
        <v>108</v>
      </c>
      <c r="BA14" s="82">
        <f>Rev_TO!N22</f>
        <v>105</v>
      </c>
    </row>
    <row r="15" spans="1:53">
      <c r="B15" s="110" t="str">
        <f>Revenue_Category_4_Name</f>
        <v>Revenue Category 4 Name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11">
        <f>Rev_TO!J24</f>
        <v>103</v>
      </c>
      <c r="M15" s="111">
        <f>Rev_TO!K24</f>
        <v>114</v>
      </c>
      <c r="N15" s="111">
        <f>Rev_TO!L24</f>
        <v>105</v>
      </c>
      <c r="O15" s="111">
        <f>Rev_TO!M24</f>
        <v>106</v>
      </c>
      <c r="P15" s="111">
        <f>Rev_TO!N24</f>
        <v>107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K15" s="114" t="str">
        <f>Revenue_Category_3_Name</f>
        <v>Revenue Category 3 Name</v>
      </c>
      <c r="AW15" s="82">
        <f>Rev_TO!J23</f>
        <v>0</v>
      </c>
      <c r="AX15" s="82">
        <f>Rev_TO!K23</f>
        <v>0</v>
      </c>
      <c r="AY15" s="82">
        <f>Rev_TO!L23</f>
        <v>0</v>
      </c>
      <c r="AZ15" s="82">
        <f>Rev_TO!M23</f>
        <v>0</v>
      </c>
      <c r="BA15" s="82">
        <f>Rev_TO!N23</f>
        <v>0</v>
      </c>
    </row>
    <row r="16" spans="1:53">
      <c r="B16" s="110" t="str">
        <f>Revenue_Category_5_Name</f>
        <v>Revenue Category 5 Name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11">
        <f>Rev_TO!J25</f>
        <v>104</v>
      </c>
      <c r="M16" s="111">
        <f>Rev_TO!K25</f>
        <v>105</v>
      </c>
      <c r="N16" s="111">
        <f>Rev_TO!L25</f>
        <v>106</v>
      </c>
      <c r="O16" s="111">
        <f>Rev_TO!M25</f>
        <v>107</v>
      </c>
      <c r="P16" s="111">
        <f>Rev_TO!N25</f>
        <v>108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K16" s="114" t="str">
        <f>Revenue_Category_4_Name</f>
        <v>Revenue Category 4 Name</v>
      </c>
      <c r="AW16" s="82">
        <f>Rev_TO!J24</f>
        <v>103</v>
      </c>
      <c r="AX16" s="82">
        <f>Rev_TO!K24</f>
        <v>114</v>
      </c>
      <c r="AY16" s="82">
        <f>Rev_TO!L24</f>
        <v>105</v>
      </c>
      <c r="AZ16" s="82">
        <f>Rev_TO!M24</f>
        <v>106</v>
      </c>
      <c r="BA16" s="82">
        <f>Rev_TO!N24</f>
        <v>107</v>
      </c>
    </row>
    <row r="17" spans="2:53">
      <c r="B17" s="109" t="str">
        <f>Rev_TO!D26</f>
        <v>Total Revenue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12">
        <f>SUM(L12:L16)</f>
        <v>413</v>
      </c>
      <c r="M17" s="112">
        <f>SUM(M12:M16)</f>
        <v>422</v>
      </c>
      <c r="N17" s="112">
        <f>SUM(N12:N16)</f>
        <v>416</v>
      </c>
      <c r="O17" s="112">
        <f>SUM(O12:O16)</f>
        <v>424</v>
      </c>
      <c r="P17" s="112">
        <f>SUM(P12:P16)</f>
        <v>424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K17" s="114" t="str">
        <f>Revenue_Category_5_Name</f>
        <v>Revenue Category 5 Name</v>
      </c>
      <c r="AW17" s="82">
        <f>Rev_TO!J25</f>
        <v>104</v>
      </c>
      <c r="AX17" s="82">
        <f>Rev_TO!K25</f>
        <v>105</v>
      </c>
      <c r="AY17" s="82">
        <f>Rev_TO!L25</f>
        <v>106</v>
      </c>
      <c r="AZ17" s="82">
        <f>Rev_TO!M25</f>
        <v>107</v>
      </c>
      <c r="BA17" s="82">
        <f>Rev_TO!N25</f>
        <v>108</v>
      </c>
    </row>
    <row r="18" spans="2:53"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2:53"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2:53"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2:53"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2:53"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2:53"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2:53"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</sheetData>
  <mergeCells count="7">
    <mergeCell ref="B7:P7"/>
    <mergeCell ref="B3:K3"/>
    <mergeCell ref="B4:C4"/>
    <mergeCell ref="D4:E4"/>
    <mergeCell ref="F4:G4"/>
    <mergeCell ref="H4:I4"/>
    <mergeCell ref="J4:K4"/>
  </mergeCells>
  <hyperlinks>
    <hyperlink ref="B3" location="HL_Home" tooltip="Go to Table of Contents" display="HL_Home"/>
    <hyperlink ref="A4" location="$B$5" tooltip="Go to Top of Sheet" display="$B$5"/>
    <hyperlink ref="D4" location="HL_Sheet_Main_8" tooltip="Go to Next Sheet" display="HL_Sheet_Main_8"/>
    <hyperlink ref="B4" location="HL_Sheet_Main_7" tooltip="Go to Previous Sheet" display="HL_Sheet_Main_7"/>
    <hyperlink ref="F4" location="HL_Err_Chk" tooltip="Go to Error Checks" display="HL_Err_Chk"/>
    <hyperlink ref="H4" location="HL_Sens_Chk" tooltip="Go to Sensitivity Checks" display="HL_Sens_Chk"/>
    <hyperlink ref="J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orientation="landscape" horizontalDpi="1200" verticalDpi="1200" r:id="rId1"/>
  <headerFooter>
    <oddFooter>&amp;L&amp;F
&amp;A
Printed: &amp;T on &amp;D&amp;CPage &amp;P of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</v>
      </c>
    </row>
    <row r="10" spans="3:7" ht="16.5">
      <c r="C10" s="10" t="s">
        <v>154</v>
      </c>
    </row>
    <row r="11" spans="3:7" ht="15">
      <c r="C11" s="5" t="str">
        <f>Model_Name</f>
        <v>SMA 6. Sensitivity Analysis - Best Practice Model Example 1 (Sensitivity in Revenue - Sensitivity Assumptions)</v>
      </c>
    </row>
    <row r="12" spans="3:7">
      <c r="C12" s="120" t="s">
        <v>2</v>
      </c>
      <c r="D12" s="120"/>
      <c r="E12" s="120"/>
      <c r="F12" s="120"/>
      <c r="G12" s="120"/>
    </row>
    <row r="13" spans="3:7" ht="12.75">
      <c r="C13" s="8" t="s">
        <v>11</v>
      </c>
      <c r="D13" s="9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16" tooltip="Go to Previous Sheet" display="HL_Sheet_Main_16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21</v>
      </c>
    </row>
    <row r="10" spans="3:7" ht="16.5">
      <c r="C10" s="10" t="s">
        <v>155</v>
      </c>
    </row>
    <row r="11" spans="3:7" ht="15">
      <c r="C11" s="5" t="str">
        <f>Model_Name</f>
        <v>SMA 6. Sensitivity Analysis - Best Practice Model Example 1 (Sensitivity in Revenue - Sensitivity Assumptions)</v>
      </c>
    </row>
    <row r="12" spans="3:7">
      <c r="C12" s="120" t="s">
        <v>2</v>
      </c>
      <c r="D12" s="120"/>
      <c r="E12" s="120"/>
      <c r="F12" s="120"/>
      <c r="G12" s="120"/>
    </row>
    <row r="13" spans="3:7" ht="12.75">
      <c r="C13" s="8" t="s">
        <v>11</v>
      </c>
      <c r="D13" s="9" t="s">
        <v>12</v>
      </c>
    </row>
    <row r="17" spans="3:3">
      <c r="C17" s="2" t="s">
        <v>17</v>
      </c>
    </row>
    <row r="18" spans="3:3">
      <c r="C18" s="3" t="s">
        <v>18</v>
      </c>
    </row>
    <row r="19" spans="3:3">
      <c r="C19" s="3" t="s">
        <v>19</v>
      </c>
    </row>
    <row r="20" spans="3:3">
      <c r="C20" s="3" t="s">
        <v>20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23</v>
      </c>
    </row>
    <row r="2" spans="1:6" ht="15">
      <c r="B2" s="5" t="str">
        <f>Model_Name</f>
        <v>SMA 6. Sensitivity Analysis - Best Practice Model Example 1 (Sensitivity in Revenue - Sensitivity Assumptions)</v>
      </c>
    </row>
    <row r="3" spans="1:6">
      <c r="B3" s="120" t="s">
        <v>2</v>
      </c>
      <c r="C3" s="120"/>
      <c r="D3" s="120"/>
    </row>
    <row r="4" spans="1:6" ht="12.75">
      <c r="A4" s="6" t="s">
        <v>5</v>
      </c>
      <c r="B4" s="8" t="s">
        <v>11</v>
      </c>
      <c r="C4" s="9" t="s">
        <v>12</v>
      </c>
    </row>
    <row r="7" spans="1:6" ht="12.75">
      <c r="B7" s="7" t="s">
        <v>23</v>
      </c>
    </row>
    <row r="9" spans="1:6" ht="11.25">
      <c r="C9" s="19" t="s">
        <v>25</v>
      </c>
      <c r="F9" s="19" t="s">
        <v>22</v>
      </c>
    </row>
    <row r="11" spans="1:6">
      <c r="D11" s="20" t="s">
        <v>25</v>
      </c>
      <c r="F11" s="3" t="s">
        <v>26</v>
      </c>
    </row>
    <row r="12" spans="1:6">
      <c r="D12" s="22">
        <v>1</v>
      </c>
    </row>
    <row r="13" spans="1:6">
      <c r="D13" s="23">
        <f t="shared" ref="D13:D42" si="0">D12+1</f>
        <v>2</v>
      </c>
    </row>
    <row r="14" spans="1:6">
      <c r="D14" s="23">
        <f t="shared" si="0"/>
        <v>3</v>
      </c>
    </row>
    <row r="15" spans="1:6">
      <c r="D15" s="23">
        <f t="shared" si="0"/>
        <v>4</v>
      </c>
    </row>
    <row r="16" spans="1:6">
      <c r="D16" s="23">
        <f t="shared" si="0"/>
        <v>5</v>
      </c>
    </row>
    <row r="17" spans="4:4">
      <c r="D17" s="23">
        <f t="shared" si="0"/>
        <v>6</v>
      </c>
    </row>
    <row r="18" spans="4:4">
      <c r="D18" s="23">
        <f t="shared" si="0"/>
        <v>7</v>
      </c>
    </row>
    <row r="19" spans="4:4">
      <c r="D19" s="23">
        <f t="shared" si="0"/>
        <v>8</v>
      </c>
    </row>
    <row r="20" spans="4:4">
      <c r="D20" s="23">
        <f t="shared" si="0"/>
        <v>9</v>
      </c>
    </row>
    <row r="21" spans="4:4">
      <c r="D21" s="23">
        <f t="shared" si="0"/>
        <v>10</v>
      </c>
    </row>
    <row r="22" spans="4:4">
      <c r="D22" s="23">
        <f t="shared" si="0"/>
        <v>11</v>
      </c>
    </row>
    <row r="23" spans="4:4">
      <c r="D23" s="23">
        <f t="shared" si="0"/>
        <v>12</v>
      </c>
    </row>
    <row r="24" spans="4:4">
      <c r="D24" s="23">
        <f t="shared" si="0"/>
        <v>13</v>
      </c>
    </row>
    <row r="25" spans="4:4">
      <c r="D25" s="23">
        <f t="shared" si="0"/>
        <v>14</v>
      </c>
    </row>
    <row r="26" spans="4:4">
      <c r="D26" s="23">
        <f t="shared" si="0"/>
        <v>15</v>
      </c>
    </row>
    <row r="27" spans="4:4">
      <c r="D27" s="23">
        <f t="shared" si="0"/>
        <v>16</v>
      </c>
    </row>
    <row r="28" spans="4:4">
      <c r="D28" s="23">
        <f t="shared" si="0"/>
        <v>17</v>
      </c>
    </row>
    <row r="29" spans="4:4">
      <c r="D29" s="23">
        <f t="shared" si="0"/>
        <v>18</v>
      </c>
    </row>
    <row r="30" spans="4:4">
      <c r="D30" s="23">
        <f t="shared" si="0"/>
        <v>19</v>
      </c>
    </row>
    <row r="31" spans="4:4">
      <c r="D31" s="23">
        <f t="shared" si="0"/>
        <v>20</v>
      </c>
    </row>
    <row r="32" spans="4:4">
      <c r="D32" s="23">
        <f t="shared" si="0"/>
        <v>21</v>
      </c>
    </row>
    <row r="33" spans="3:6">
      <c r="D33" s="23">
        <f t="shared" si="0"/>
        <v>22</v>
      </c>
    </row>
    <row r="34" spans="3:6">
      <c r="D34" s="23">
        <f t="shared" si="0"/>
        <v>23</v>
      </c>
    </row>
    <row r="35" spans="3:6">
      <c r="D35" s="23">
        <f t="shared" si="0"/>
        <v>24</v>
      </c>
    </row>
    <row r="36" spans="3:6">
      <c r="D36" s="23">
        <f t="shared" si="0"/>
        <v>25</v>
      </c>
    </row>
    <row r="37" spans="3:6">
      <c r="D37" s="23">
        <f t="shared" si="0"/>
        <v>26</v>
      </c>
    </row>
    <row r="38" spans="3:6">
      <c r="D38" s="23">
        <f t="shared" si="0"/>
        <v>27</v>
      </c>
    </row>
    <row r="39" spans="3:6">
      <c r="D39" s="23">
        <f t="shared" si="0"/>
        <v>28</v>
      </c>
    </row>
    <row r="40" spans="3:6">
      <c r="D40" s="23">
        <f t="shared" si="0"/>
        <v>29</v>
      </c>
    </row>
    <row r="41" spans="3:6">
      <c r="D41" s="23">
        <f t="shared" si="0"/>
        <v>30</v>
      </c>
    </row>
    <row r="42" spans="3:6">
      <c r="D42" s="23">
        <f t="shared" si="0"/>
        <v>31</v>
      </c>
    </row>
    <row r="44" spans="3:6" ht="11.25">
      <c r="C44" s="19" t="s">
        <v>27</v>
      </c>
      <c r="F44" s="19" t="s">
        <v>22</v>
      </c>
    </row>
    <row r="46" spans="3:6">
      <c r="D46" s="20" t="s">
        <v>27</v>
      </c>
      <c r="F46" s="3" t="s">
        <v>28</v>
      </c>
    </row>
    <row r="47" spans="3:6">
      <c r="D47" s="21" t="s">
        <v>29</v>
      </c>
    </row>
    <row r="48" spans="3:6">
      <c r="D48" s="21" t="s">
        <v>30</v>
      </c>
    </row>
    <row r="49" spans="3:6">
      <c r="D49" s="21" t="s">
        <v>31</v>
      </c>
    </row>
    <row r="50" spans="3:6">
      <c r="D50" s="21" t="s">
        <v>32</v>
      </c>
    </row>
    <row r="51" spans="3:6">
      <c r="D51" s="21" t="s">
        <v>33</v>
      </c>
    </row>
    <row r="52" spans="3:6">
      <c r="D52" s="21" t="s">
        <v>34</v>
      </c>
    </row>
    <row r="53" spans="3:6">
      <c r="D53" s="21" t="s">
        <v>35</v>
      </c>
    </row>
    <row r="54" spans="3:6">
      <c r="D54" s="21" t="s">
        <v>36</v>
      </c>
    </row>
    <row r="55" spans="3:6">
      <c r="D55" s="21" t="s">
        <v>37</v>
      </c>
    </row>
    <row r="56" spans="3:6">
      <c r="D56" s="21" t="s">
        <v>38</v>
      </c>
    </row>
    <row r="57" spans="3:6">
      <c r="D57" s="21" t="s">
        <v>39</v>
      </c>
    </row>
    <row r="58" spans="3:6">
      <c r="D58" s="21" t="s">
        <v>40</v>
      </c>
    </row>
    <row r="60" spans="3:6" ht="11.25">
      <c r="C60" s="19" t="s">
        <v>41</v>
      </c>
      <c r="F60" s="19" t="s">
        <v>22</v>
      </c>
    </row>
    <row r="62" spans="3:6">
      <c r="D62" s="20" t="s">
        <v>41</v>
      </c>
      <c r="F62" s="3" t="s">
        <v>42</v>
      </c>
    </row>
    <row r="63" spans="3:6">
      <c r="D63" s="21" t="s">
        <v>43</v>
      </c>
      <c r="F63" s="3" t="s">
        <v>44</v>
      </c>
    </row>
    <row r="64" spans="3:6">
      <c r="D64" s="21" t="s">
        <v>45</v>
      </c>
      <c r="F64" s="3" t="s">
        <v>46</v>
      </c>
    </row>
    <row r="65" spans="3:6">
      <c r="D65" s="21" t="s">
        <v>47</v>
      </c>
      <c r="F65" s="3" t="s">
        <v>48</v>
      </c>
    </row>
    <row r="66" spans="3:6">
      <c r="D66" s="21" t="s">
        <v>49</v>
      </c>
      <c r="F66" s="3" t="s">
        <v>50</v>
      </c>
    </row>
    <row r="68" spans="3:6" ht="11.25">
      <c r="C68" s="19" t="s">
        <v>51</v>
      </c>
      <c r="F68" s="19" t="s">
        <v>22</v>
      </c>
    </row>
    <row r="70" spans="3:6">
      <c r="D70" s="20" t="s">
        <v>51</v>
      </c>
      <c r="F70" s="3" t="s">
        <v>52</v>
      </c>
    </row>
    <row r="71" spans="3:6">
      <c r="D71" s="21" t="s">
        <v>53</v>
      </c>
    </row>
    <row r="72" spans="3:6">
      <c r="D72" s="21" t="s">
        <v>54</v>
      </c>
    </row>
    <row r="74" spans="3:6" ht="11.25">
      <c r="C74" s="19" t="s">
        <v>55</v>
      </c>
      <c r="F74" s="19" t="s">
        <v>22</v>
      </c>
    </row>
    <row r="76" spans="3:6">
      <c r="D76" s="20" t="s">
        <v>55</v>
      </c>
      <c r="F76" s="3" t="s">
        <v>56</v>
      </c>
    </row>
    <row r="77" spans="3:6">
      <c r="D77" s="21" t="s">
        <v>57</v>
      </c>
      <c r="F77" s="3" t="s">
        <v>57</v>
      </c>
    </row>
    <row r="78" spans="3:6">
      <c r="D78" s="21" t="s">
        <v>58</v>
      </c>
      <c r="F78" s="3" t="s">
        <v>59</v>
      </c>
    </row>
    <row r="79" spans="3:6">
      <c r="D79" s="21" t="s">
        <v>60</v>
      </c>
      <c r="F79" s="3" t="s">
        <v>61</v>
      </c>
    </row>
    <row r="80" spans="3:6">
      <c r="D80" s="21" t="s">
        <v>62</v>
      </c>
      <c r="F80" s="3" t="s">
        <v>63</v>
      </c>
    </row>
    <row r="82" spans="3:6" ht="11.25">
      <c r="C82" s="19" t="s">
        <v>64</v>
      </c>
      <c r="F82" s="19" t="s">
        <v>22</v>
      </c>
    </row>
    <row r="84" spans="3:6">
      <c r="D84" s="20" t="s">
        <v>64</v>
      </c>
      <c r="F84" s="3" t="s">
        <v>65</v>
      </c>
    </row>
    <row r="85" spans="3:6">
      <c r="D85" s="21" t="s">
        <v>66</v>
      </c>
      <c r="F85" s="3" t="s">
        <v>67</v>
      </c>
    </row>
    <row r="86" spans="3:6">
      <c r="D86" s="21" t="s">
        <v>68</v>
      </c>
      <c r="F86" s="3" t="s">
        <v>69</v>
      </c>
    </row>
    <row r="87" spans="3:6">
      <c r="D87" s="21" t="s">
        <v>70</v>
      </c>
      <c r="F87" s="3" t="s">
        <v>71</v>
      </c>
    </row>
    <row r="88" spans="3:6">
      <c r="D88" s="21" t="s">
        <v>72</v>
      </c>
      <c r="F88" s="3" t="s">
        <v>73</v>
      </c>
    </row>
    <row r="90" spans="3:6" ht="11.25">
      <c r="C90" s="19" t="s">
        <v>74</v>
      </c>
      <c r="F90" s="19" t="s">
        <v>22</v>
      </c>
    </row>
    <row r="92" spans="3:6">
      <c r="D92" s="20" t="s">
        <v>74</v>
      </c>
      <c r="F92" s="3" t="s">
        <v>75</v>
      </c>
    </row>
    <row r="93" spans="3:6">
      <c r="D93" s="22">
        <v>1</v>
      </c>
      <c r="F93" s="3" t="s">
        <v>76</v>
      </c>
    </row>
    <row r="94" spans="3:6">
      <c r="D94" s="22">
        <v>2</v>
      </c>
      <c r="F94" s="3" t="s">
        <v>77</v>
      </c>
    </row>
    <row r="95" spans="3:6">
      <c r="D95" s="22">
        <v>4</v>
      </c>
      <c r="F95" s="3" t="s">
        <v>78</v>
      </c>
    </row>
    <row r="96" spans="3:6">
      <c r="D96" s="22">
        <v>12</v>
      </c>
      <c r="F96" s="3" t="s">
        <v>79</v>
      </c>
    </row>
    <row r="98" spans="3:6" ht="11.25">
      <c r="C98" s="19" t="s">
        <v>80</v>
      </c>
      <c r="F98" s="19" t="s">
        <v>22</v>
      </c>
    </row>
    <row r="100" spans="3:6">
      <c r="D100" s="20" t="s">
        <v>80</v>
      </c>
    </row>
    <row r="101" spans="3:6">
      <c r="D101" s="22">
        <v>10</v>
      </c>
      <c r="F101" s="3" t="s">
        <v>81</v>
      </c>
    </row>
    <row r="102" spans="3:6">
      <c r="D102" s="22">
        <v>100</v>
      </c>
      <c r="F102" s="3" t="s">
        <v>82</v>
      </c>
    </row>
    <row r="103" spans="3:6">
      <c r="D103" s="22">
        <v>1000</v>
      </c>
      <c r="F103" s="3" t="s">
        <v>83</v>
      </c>
    </row>
    <row r="104" spans="3:6">
      <c r="D104" s="22">
        <v>1000000</v>
      </c>
      <c r="F104" s="3" t="s">
        <v>84</v>
      </c>
    </row>
    <row r="105" spans="3:6">
      <c r="D105" s="22">
        <v>1000000000</v>
      </c>
      <c r="F105" s="3" t="s">
        <v>85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24</v>
      </c>
    </row>
    <row r="10" spans="3:7" ht="16.5">
      <c r="C10" s="10" t="s">
        <v>157</v>
      </c>
    </row>
    <row r="11" spans="3:7" ht="15">
      <c r="C11" s="5" t="str">
        <f>Model_Name</f>
        <v>SMA 6. Sensitivity Analysis - Best Practice Model Example 1 (Sensitivity in Revenue - Sensitivity Assumptions)</v>
      </c>
    </row>
    <row r="12" spans="3:7">
      <c r="C12" s="120" t="s">
        <v>2</v>
      </c>
      <c r="D12" s="120"/>
      <c r="E12" s="120"/>
      <c r="F12" s="120"/>
      <c r="G12" s="120"/>
    </row>
    <row r="13" spans="3:7" ht="12.75">
      <c r="C13" s="8" t="s">
        <v>11</v>
      </c>
      <c r="D13" s="9" t="s">
        <v>12</v>
      </c>
    </row>
    <row r="17" spans="3:3">
      <c r="C17" s="2" t="s">
        <v>17</v>
      </c>
    </row>
    <row r="18" spans="3:3">
      <c r="C18" s="3" t="s">
        <v>18</v>
      </c>
    </row>
    <row r="19" spans="3:3">
      <c r="C19" s="3" t="s">
        <v>19</v>
      </c>
    </row>
    <row r="20" spans="3:3">
      <c r="C20" s="3" t="s">
        <v>20</v>
      </c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>
    <pageSetUpPr autoPageBreaks="0"/>
  </sheetPr>
  <dimension ref="A1:M56"/>
  <sheetViews>
    <sheetView showGridLines="0" zoomScaleNormal="100" workbookViewId="0">
      <pane xSplit="1" ySplit="4" topLeftCell="B5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24</v>
      </c>
    </row>
    <row r="2" spans="1:9" ht="15">
      <c r="B2" s="5" t="str">
        <f>Model_Name</f>
        <v>SMA 6. Sensitivity Analysis - Best Practice Model Example 1 (Sensitivity in Revenue - Sensitivity Assumptions)</v>
      </c>
    </row>
    <row r="3" spans="1:9">
      <c r="B3" s="120" t="s">
        <v>2</v>
      </c>
      <c r="C3" s="120"/>
      <c r="D3" s="120"/>
      <c r="E3" s="120"/>
      <c r="F3" s="120"/>
    </row>
    <row r="4" spans="1:9" ht="12.75">
      <c r="A4" s="6" t="s">
        <v>5</v>
      </c>
      <c r="B4" s="8" t="s">
        <v>11</v>
      </c>
      <c r="C4" s="9"/>
      <c r="D4" s="119" t="s">
        <v>159</v>
      </c>
      <c r="E4" s="119" t="s">
        <v>160</v>
      </c>
      <c r="F4" s="70" t="s">
        <v>161</v>
      </c>
    </row>
    <row r="7" spans="1:9" ht="12.75">
      <c r="B7" s="7" t="s">
        <v>129</v>
      </c>
    </row>
    <row r="9" spans="1:9" ht="17.25" customHeight="1">
      <c r="C9" s="32" t="b">
        <v>1</v>
      </c>
    </row>
    <row r="11" spans="1:9" ht="11.25">
      <c r="C11" s="19" t="s">
        <v>130</v>
      </c>
    </row>
    <row r="13" spans="1:9">
      <c r="D13" s="38" t="str">
        <f>D22</f>
        <v>Total Errors:</v>
      </c>
      <c r="I13" s="40">
        <f>Err_Chks_Ttl_Areas</f>
        <v>0</v>
      </c>
    </row>
    <row r="14" spans="1:9">
      <c r="D14" s="41" t="s">
        <v>135</v>
      </c>
      <c r="I14" s="42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9" t="s">
        <v>129</v>
      </c>
    </row>
    <row r="18" spans="2:13">
      <c r="D18" s="33" t="s">
        <v>129</v>
      </c>
      <c r="E18" s="34"/>
      <c r="F18" s="34"/>
      <c r="G18" s="34"/>
      <c r="H18" s="34"/>
      <c r="I18" s="34"/>
      <c r="J18" s="34"/>
      <c r="K18" s="35" t="s">
        <v>131</v>
      </c>
      <c r="L18" s="35" t="s">
        <v>132</v>
      </c>
      <c r="M18" s="35" t="s">
        <v>133</v>
      </c>
    </row>
    <row r="19" spans="2:13">
      <c r="D19" s="85"/>
      <c r="E19" s="67"/>
      <c r="F19" s="67"/>
      <c r="G19" s="67"/>
      <c r="H19" s="67"/>
      <c r="I19" s="67"/>
      <c r="J19" s="67"/>
      <c r="K19" s="86"/>
      <c r="L19" s="86"/>
      <c r="M19" s="86"/>
    </row>
    <row r="20" spans="2:13">
      <c r="D20" s="88" t="str">
        <f>IF(ISERROR(Err_Chk_1_Hdg),"Miscellaneous Check",Err_Chk_1_Hdg)</f>
        <v>Revenue - Outputs</v>
      </c>
      <c r="E20" s="4"/>
      <c r="F20" s="4"/>
      <c r="G20" s="4"/>
      <c r="H20" s="4"/>
      <c r="I20" s="4"/>
      <c r="J20" s="4"/>
      <c r="K20" s="39">
        <f>IF(ISERROR(HL_Err_Chk_1),1,(HL_Err_Chk_1&lt;&gt;0)*1)</f>
        <v>0</v>
      </c>
      <c r="L20" s="31" t="s">
        <v>167</v>
      </c>
      <c r="M20" s="36">
        <f>K20*(L20="Yes")</f>
        <v>0</v>
      </c>
    </row>
    <row r="22" spans="2:13">
      <c r="D22" s="2" t="s">
        <v>134</v>
      </c>
      <c r="M22" s="37">
        <f>SUMIF(CA_Err_Chks_Inc,"Yes",CA_Err_Chks_Flags)</f>
        <v>0</v>
      </c>
    </row>
    <row r="25" spans="2:13" ht="12.75">
      <c r="B25" s="7" t="s">
        <v>136</v>
      </c>
    </row>
    <row r="27" spans="2:13" ht="17.25" customHeight="1">
      <c r="C27" s="32" t="b">
        <v>1</v>
      </c>
    </row>
    <row r="29" spans="2:13" ht="11.25">
      <c r="C29" s="19" t="s">
        <v>137</v>
      </c>
    </row>
    <row r="31" spans="2:13">
      <c r="D31" s="38" t="str">
        <f>D40</f>
        <v>Total Sensitivities:</v>
      </c>
      <c r="I31" s="40">
        <f>Sens_Chks_Ttl_Areas</f>
        <v>1</v>
      </c>
    </row>
    <row r="32" spans="2:13">
      <c r="D32" s="41" t="s">
        <v>139</v>
      </c>
      <c r="I32" s="42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 xml:space="preserve"> (Sensitivity in Revenue - Sensitivity Assumptions)</v>
      </c>
    </row>
    <row r="34" spans="2:13" ht="11.25">
      <c r="C34" s="19" t="s">
        <v>136</v>
      </c>
    </row>
    <row r="36" spans="2:13">
      <c r="D36" s="33" t="s">
        <v>136</v>
      </c>
      <c r="E36" s="34"/>
      <c r="F36" s="34"/>
      <c r="G36" s="34"/>
      <c r="H36" s="34"/>
      <c r="I36" s="34"/>
      <c r="J36" s="34"/>
      <c r="K36" s="35" t="s">
        <v>131</v>
      </c>
      <c r="L36" s="35" t="s">
        <v>132</v>
      </c>
      <c r="M36" s="35" t="s">
        <v>133</v>
      </c>
    </row>
    <row r="37" spans="2:13">
      <c r="D37" s="85"/>
      <c r="E37" s="67"/>
      <c r="F37" s="67"/>
      <c r="G37" s="67"/>
      <c r="H37" s="67"/>
      <c r="I37" s="67"/>
      <c r="J37" s="67"/>
      <c r="K37" s="86"/>
      <c r="L37" s="86"/>
      <c r="M37" s="86"/>
    </row>
    <row r="38" spans="2:13">
      <c r="D38" s="93" t="str">
        <f>IF(ISERROR(Sens_Chk_1_Hdg),"Miscellaneous Check",Sens_Chk_1_Hdg)</f>
        <v>Revenue - Sensitivity Assumptions</v>
      </c>
      <c r="E38" s="4"/>
      <c r="F38" s="4"/>
      <c r="G38" s="4"/>
      <c r="H38" s="4"/>
      <c r="I38" s="4"/>
      <c r="J38" s="4"/>
      <c r="K38" s="39">
        <f>IF(ISERROR(HL_Sens_Chk_1),1,(HL_Sens_Chk_1&lt;&gt;0)*1)</f>
        <v>1</v>
      </c>
      <c r="L38" s="31" t="s">
        <v>167</v>
      </c>
      <c r="M38" s="36">
        <f>K38*(L38="Yes")</f>
        <v>1</v>
      </c>
    </row>
    <row r="40" spans="2:13">
      <c r="D40" s="2" t="s">
        <v>138</v>
      </c>
      <c r="M40" s="37">
        <f>SUMIF(CA_Sens_Chks_Inc,"Yes",CA_Sens_Chks_Flags)</f>
        <v>1</v>
      </c>
    </row>
    <row r="43" spans="2:13" ht="12.75">
      <c r="B43" s="7" t="s">
        <v>140</v>
      </c>
    </row>
    <row r="45" spans="2:13" ht="17.25" customHeight="1">
      <c r="C45" s="32" t="b">
        <v>1</v>
      </c>
    </row>
    <row r="47" spans="2:13" ht="11.25">
      <c r="C47" s="19" t="s">
        <v>141</v>
      </c>
    </row>
    <row r="49" spans="3:13">
      <c r="D49" s="38" t="str">
        <f>D56</f>
        <v>Total Alerts:</v>
      </c>
      <c r="I49" s="40">
        <f>Alt_Chks_Ttl_Areas</f>
        <v>0</v>
      </c>
    </row>
    <row r="50" spans="3:13">
      <c r="D50" s="41" t="s">
        <v>143</v>
      </c>
      <c r="I50" s="42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2" spans="3:13" ht="11.25">
      <c r="C52" s="19" t="s">
        <v>140</v>
      </c>
    </row>
    <row r="54" spans="3:13">
      <c r="D54" s="33" t="s">
        <v>140</v>
      </c>
      <c r="E54" s="34"/>
      <c r="F54" s="34"/>
      <c r="G54" s="34"/>
      <c r="H54" s="34"/>
      <c r="I54" s="34"/>
      <c r="J54" s="34"/>
      <c r="K54" s="35" t="s">
        <v>131</v>
      </c>
      <c r="L54" s="35" t="s">
        <v>132</v>
      </c>
      <c r="M54" s="35" t="s">
        <v>133</v>
      </c>
    </row>
    <row r="56" spans="3:13">
      <c r="D56" s="2" t="s">
        <v>142</v>
      </c>
      <c r="M56" s="37">
        <f>SUMIF(CA_Alt_Chks_Inc,"Yes",CA_Alt_Chks_Flags)</f>
        <v>0</v>
      </c>
    </row>
  </sheetData>
  <mergeCells count="1">
    <mergeCell ref="B3:F3"/>
  </mergeCells>
  <conditionalFormatting sqref="M22 I13">
    <cfRule type="cellIs" dxfId="12" priority="1" stopIfTrue="1" operator="notEqual">
      <formula>0</formula>
    </cfRule>
  </conditionalFormatting>
  <conditionalFormatting sqref="M40">
    <cfRule type="cellIs" dxfId="11" priority="3" stopIfTrue="1" operator="notEqual">
      <formula>0</formula>
    </cfRule>
  </conditionalFormatting>
  <conditionalFormatting sqref="I31">
    <cfRule type="cellIs" dxfId="10" priority="4" stopIfTrue="1" operator="notEqual">
      <formula>0</formula>
    </cfRule>
  </conditionalFormatting>
  <conditionalFormatting sqref="M56">
    <cfRule type="cellIs" dxfId="9" priority="5" stopIfTrue="1" operator="notEqual">
      <formula>0</formula>
    </cfRule>
  </conditionalFormatting>
  <conditionalFormatting sqref="I49">
    <cfRule type="cellIs" dxfId="8" priority="6" stopIfTrue="1" operator="notEqual">
      <formula>0</formula>
    </cfRule>
  </conditionalFormatting>
  <conditionalFormatting sqref="D20">
    <cfRule type="expression" dxfId="7" priority="7" stopIfTrue="1">
      <formula>K20&lt;&gt;0</formula>
    </cfRule>
  </conditionalFormatting>
  <conditionalFormatting sqref="K20">
    <cfRule type="cellIs" dxfId="6" priority="8" stopIfTrue="1" operator="notEqual">
      <formula>0</formula>
    </cfRule>
  </conditionalFormatting>
  <conditionalFormatting sqref="L20">
    <cfRule type="expression" dxfId="5" priority="9" stopIfTrue="1">
      <formula>K20&lt;&gt;0</formula>
    </cfRule>
  </conditionalFormatting>
  <conditionalFormatting sqref="M20">
    <cfRule type="expression" dxfId="4" priority="10" stopIfTrue="1">
      <formula>K20&lt;&gt;0</formula>
    </cfRule>
  </conditionalFormatting>
  <conditionalFormatting sqref="D38">
    <cfRule type="expression" dxfId="3" priority="11" stopIfTrue="1">
      <formula>K38&lt;&gt;0</formula>
    </cfRule>
  </conditionalFormatting>
  <conditionalFormatting sqref="K38">
    <cfRule type="cellIs" dxfId="2" priority="12" stopIfTrue="1" operator="notEqual">
      <formula>0</formula>
    </cfRule>
  </conditionalFormatting>
  <conditionalFormatting sqref="L38">
    <cfRule type="expression" dxfId="1" priority="13" stopIfTrue="1">
      <formula>K38&lt;&gt;0</formula>
    </cfRule>
  </conditionalFormatting>
  <conditionalFormatting sqref="M38">
    <cfRule type="expression" dxfId="0" priority="14" stopIfTrue="1">
      <formula>K38&lt;&gt;0</formula>
    </cfRule>
  </conditionalFormatting>
  <dataValidations count="3">
    <dataValidation type="custom" showDropDown="1" showErrorMessage="1" errorTitle="6 Cell Link" error="The value in an option button cell link must be either &quot;TRUE&quot; or &quot;FALSE&quot;" sqref="C45 C27 C9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  <dataValidation type="list" showErrorMessage="1" errorTitle="Include Sensitivity Check" error="The include sensitivity check trigger must correspond with one of the options provided in the drop down list." sqref="L38">
      <formula1>"Yes,No"</formula1>
    </dataValidation>
  </dataValidations>
  <hyperlinks>
    <hyperlink ref="D20:J20" location="HL_Err_Chk_1" tooltip="Go to Revenue - Outputs" display="HL_Err_Chk_1"/>
    <hyperlink ref="D38:J38" location="HL_Sens_Chk_1" tooltip="Go to Revenue - Sensitivity Assumptions" display="HL_Sens_Chk_1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rowBreaks count="2" manualBreakCount="2">
    <brk id="24" min="1" max="12" man="1"/>
    <brk id="42" min="1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P24"/>
  <sheetViews>
    <sheetView showGridLines="0" zoomScaleNormal="100" workbookViewId="0">
      <pane xSplit="1" ySplit="6" topLeftCell="B7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</cols>
  <sheetData>
    <row r="1" spans="1:16" ht="18">
      <c r="B1" s="1" t="s">
        <v>3</v>
      </c>
    </row>
    <row r="2" spans="1:16" ht="15">
      <c r="B2" s="5" t="str">
        <f>Model_Name</f>
        <v>SMA 6. Sensitivity Analysis - Best Practice Model Example 1 (Sensitivity in Revenue - Sensitivity Assumptions)</v>
      </c>
    </row>
    <row r="3" spans="1:16">
      <c r="B3" s="120" t="s">
        <v>4</v>
      </c>
      <c r="C3" s="120"/>
      <c r="D3" s="120"/>
      <c r="E3" s="120"/>
      <c r="F3" s="120"/>
      <c r="G3" s="120"/>
      <c r="H3" s="120"/>
      <c r="I3" s="120"/>
      <c r="J3" s="118"/>
    </row>
    <row r="6" spans="1:16" s="67" customFormat="1" ht="12.75">
      <c r="A6" s="65" t="s">
        <v>5</v>
      </c>
      <c r="B6" s="66" t="s">
        <v>6</v>
      </c>
    </row>
    <row r="8" spans="1:16" ht="19.149999999999999" customHeight="1">
      <c r="B8" s="127">
        <v>1</v>
      </c>
      <c r="C8" s="127"/>
      <c r="D8" s="124" t="str">
        <f>Assumptions_SC!C9</f>
        <v>Assumptions</v>
      </c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</row>
    <row r="9" spans="1:16" outlineLevel="1">
      <c r="F9" s="122" t="s">
        <v>151</v>
      </c>
      <c r="G9" s="122"/>
      <c r="H9" s="123" t="str">
        <f>TS_BA!B1</f>
        <v>Time Series Assumptions</v>
      </c>
      <c r="I9" s="123"/>
      <c r="J9" s="123"/>
      <c r="K9" s="123"/>
      <c r="L9" s="123"/>
      <c r="M9" s="123"/>
      <c r="N9" s="123"/>
      <c r="O9" s="123"/>
      <c r="P9" s="123"/>
    </row>
    <row r="10" spans="1:16" ht="11.25">
      <c r="D10" s="125" t="s">
        <v>183</v>
      </c>
      <c r="E10" s="125"/>
      <c r="F10" s="126" t="str">
        <f>Base_Ass_SSC!C9</f>
        <v>Base Assumptions</v>
      </c>
      <c r="G10" s="126"/>
      <c r="H10" s="126"/>
      <c r="I10" s="126"/>
      <c r="J10" s="126"/>
      <c r="K10" s="126"/>
      <c r="L10" s="126"/>
      <c r="M10" s="126"/>
      <c r="N10" s="126"/>
      <c r="O10" s="126"/>
      <c r="P10" s="126"/>
    </row>
    <row r="11" spans="1:16" outlineLevel="1">
      <c r="F11" s="122" t="s">
        <v>151</v>
      </c>
      <c r="G11" s="122"/>
      <c r="H11" s="123" t="str">
        <f>Rev_Base_TA!B1</f>
        <v>Revenue - Base Assumptions</v>
      </c>
      <c r="I11" s="123"/>
      <c r="J11" s="123"/>
      <c r="K11" s="123"/>
      <c r="L11" s="123"/>
      <c r="M11" s="123"/>
      <c r="N11" s="123"/>
      <c r="O11" s="123"/>
      <c r="P11" s="123"/>
    </row>
    <row r="12" spans="1:16" ht="11.25">
      <c r="D12" s="125" t="s">
        <v>185</v>
      </c>
      <c r="E12" s="125"/>
      <c r="F12" s="126" t="str">
        <f>Sens_Ass_SSC!C9</f>
        <v>Sensitivity Assumptions</v>
      </c>
      <c r="G12" s="126"/>
      <c r="H12" s="126"/>
      <c r="I12" s="126"/>
      <c r="J12" s="126"/>
      <c r="K12" s="126"/>
      <c r="L12" s="126"/>
      <c r="M12" s="126"/>
      <c r="N12" s="126"/>
      <c r="O12" s="126"/>
      <c r="P12" s="126"/>
    </row>
    <row r="13" spans="1:16" outlineLevel="1">
      <c r="F13" s="122" t="s">
        <v>151</v>
      </c>
      <c r="G13" s="122"/>
      <c r="H13" s="123" t="str">
        <f>Rev_Sens_TA!B1</f>
        <v>Revenue - Sensitivity Assumptions</v>
      </c>
      <c r="I13" s="123"/>
      <c r="J13" s="123"/>
      <c r="K13" s="123"/>
      <c r="L13" s="123"/>
      <c r="M13" s="123"/>
      <c r="N13" s="123"/>
      <c r="O13" s="123"/>
      <c r="P13" s="123"/>
    </row>
    <row r="14" spans="1:16" ht="19.149999999999999" customHeight="1">
      <c r="B14" s="127">
        <v>2</v>
      </c>
      <c r="C14" s="127"/>
      <c r="D14" s="124" t="str">
        <f>Outputs_SC!C9</f>
        <v>Outputs</v>
      </c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</row>
    <row r="15" spans="1:16" outlineLevel="1">
      <c r="F15" s="122" t="s">
        <v>151</v>
      </c>
      <c r="G15" s="122"/>
      <c r="H15" s="123" t="str">
        <f>Rev_TO!B1</f>
        <v>Revenue - Outputs</v>
      </c>
      <c r="I15" s="123"/>
      <c r="J15" s="123"/>
      <c r="K15" s="123"/>
      <c r="L15" s="123"/>
      <c r="M15" s="123"/>
      <c r="N15" s="123"/>
      <c r="O15" s="123"/>
      <c r="P15" s="123"/>
    </row>
    <row r="16" spans="1:16" outlineLevel="1">
      <c r="F16" s="122" t="s">
        <v>152</v>
      </c>
      <c r="G16" s="122"/>
      <c r="H16" s="123" t="str">
        <f>Rev_P_MS!B1</f>
        <v>Revenue - Dashboard</v>
      </c>
      <c r="I16" s="123"/>
      <c r="J16" s="123"/>
      <c r="K16" s="123"/>
      <c r="L16" s="123"/>
      <c r="M16" s="123"/>
      <c r="N16" s="123"/>
      <c r="O16" s="123"/>
      <c r="P16" s="123"/>
    </row>
    <row r="17" spans="2:16" ht="19.149999999999999" customHeight="1">
      <c r="B17" s="127">
        <v>3</v>
      </c>
      <c r="C17" s="127"/>
      <c r="D17" s="124" t="str">
        <f>Appendices_SC!C9</f>
        <v>Appendices</v>
      </c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</row>
    <row r="18" spans="2:16" ht="11.25">
      <c r="D18" s="125" t="s">
        <v>156</v>
      </c>
      <c r="E18" s="125"/>
      <c r="F18" s="126" t="str">
        <f>Lookup_Tables_SSC!C9</f>
        <v>Lookup Tables</v>
      </c>
      <c r="G18" s="126"/>
      <c r="H18" s="126"/>
      <c r="I18" s="126"/>
      <c r="J18" s="126"/>
      <c r="K18" s="126"/>
      <c r="L18" s="126"/>
      <c r="M18" s="126"/>
      <c r="N18" s="126"/>
      <c r="O18" s="126"/>
      <c r="P18" s="126"/>
    </row>
    <row r="19" spans="2:16" outlineLevel="1">
      <c r="F19" s="122" t="s">
        <v>151</v>
      </c>
      <c r="G19" s="122"/>
      <c r="H19" s="123" t="str">
        <f>TS_LU!B1</f>
        <v>Time Series Lookup Tables</v>
      </c>
      <c r="I19" s="123"/>
      <c r="J19" s="123"/>
      <c r="K19" s="123"/>
      <c r="L19" s="123"/>
      <c r="M19" s="123"/>
      <c r="N19" s="123"/>
      <c r="O19" s="123"/>
      <c r="P19" s="123"/>
    </row>
    <row r="20" spans="2:16" ht="11.25">
      <c r="D20" s="125" t="s">
        <v>158</v>
      </c>
      <c r="E20" s="125"/>
      <c r="F20" s="126" t="str">
        <f>Checks_SSC!C9</f>
        <v>Checks</v>
      </c>
      <c r="G20" s="126"/>
      <c r="H20" s="126"/>
      <c r="I20" s="126"/>
      <c r="J20" s="126"/>
      <c r="K20" s="126"/>
      <c r="L20" s="126"/>
      <c r="M20" s="126"/>
      <c r="N20" s="126"/>
      <c r="O20" s="126"/>
      <c r="P20" s="126"/>
    </row>
    <row r="21" spans="2:16" outlineLevel="1">
      <c r="F21" s="122" t="s">
        <v>151</v>
      </c>
      <c r="G21" s="122"/>
      <c r="H21" s="123" t="str">
        <f>Checks_BO!B1</f>
        <v>Checks</v>
      </c>
      <c r="I21" s="123"/>
      <c r="J21" s="123"/>
      <c r="K21" s="123"/>
      <c r="L21" s="123"/>
      <c r="M21" s="123"/>
      <c r="N21" s="123"/>
      <c r="O21" s="123"/>
      <c r="P21" s="123"/>
    </row>
    <row r="22" spans="2:16" outlineLevel="1">
      <c r="H22" s="68" t="s">
        <v>119</v>
      </c>
      <c r="I22" s="121" t="str">
        <f>TOC_Hdg_3</f>
        <v>Error Checks</v>
      </c>
      <c r="J22" s="121"/>
      <c r="K22" s="121"/>
      <c r="L22" s="121"/>
      <c r="M22" s="121"/>
      <c r="N22" s="121"/>
      <c r="O22" s="121"/>
      <c r="P22" s="121"/>
    </row>
    <row r="23" spans="2:16" outlineLevel="1">
      <c r="H23" s="68" t="s">
        <v>119</v>
      </c>
      <c r="I23" s="121" t="str">
        <f>TOC_Hdg_4</f>
        <v>Sensitivity Checks</v>
      </c>
      <c r="J23" s="121"/>
      <c r="K23" s="121"/>
      <c r="L23" s="121"/>
      <c r="M23" s="121"/>
      <c r="N23" s="121"/>
      <c r="O23" s="121"/>
      <c r="P23" s="121"/>
    </row>
    <row r="24" spans="2:16" outlineLevel="1">
      <c r="H24" s="68" t="s">
        <v>119</v>
      </c>
      <c r="I24" s="121" t="str">
        <f>TOC_Hdg_5</f>
        <v>Alert Checks</v>
      </c>
      <c r="J24" s="121"/>
      <c r="K24" s="121"/>
      <c r="L24" s="121"/>
      <c r="M24" s="121"/>
      <c r="N24" s="121"/>
      <c r="O24" s="121"/>
      <c r="P24" s="121"/>
    </row>
  </sheetData>
  <mergeCells count="32">
    <mergeCell ref="B8:C8"/>
    <mergeCell ref="D8:P8"/>
    <mergeCell ref="F9:G9"/>
    <mergeCell ref="H9:P9"/>
    <mergeCell ref="B3:I3"/>
    <mergeCell ref="D10:E10"/>
    <mergeCell ref="F10:P10"/>
    <mergeCell ref="B14:C14"/>
    <mergeCell ref="D14:P14"/>
    <mergeCell ref="B17:C17"/>
    <mergeCell ref="F11:G11"/>
    <mergeCell ref="H11:P11"/>
    <mergeCell ref="D12:E12"/>
    <mergeCell ref="F12:P12"/>
    <mergeCell ref="F13:G13"/>
    <mergeCell ref="H13:P13"/>
    <mergeCell ref="F15:G15"/>
    <mergeCell ref="H15:P15"/>
    <mergeCell ref="I24:P24"/>
    <mergeCell ref="I22:P22"/>
    <mergeCell ref="I23:P23"/>
    <mergeCell ref="F16:G16"/>
    <mergeCell ref="H16:P16"/>
    <mergeCell ref="D17:P17"/>
    <mergeCell ref="D18:E18"/>
    <mergeCell ref="F18:P18"/>
    <mergeCell ref="F19:G19"/>
    <mergeCell ref="H19:P19"/>
    <mergeCell ref="D20:E20"/>
    <mergeCell ref="F20:P20"/>
    <mergeCell ref="F21:G21"/>
    <mergeCell ref="H21:P21"/>
  </mergeCells>
  <hyperlinks>
    <hyperlink ref="B8" location="HL_Sheet_Main_3" tooltip="Go to Assumptions" display="HL_Sheet_Main_3"/>
    <hyperlink ref="D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D10" location="HL_Sheet_Main_13" tooltip="Go to Base Assumptions" display="HL_Sheet_Main_13"/>
    <hyperlink ref="F10" location="HL_Sheet_Main_13" tooltip="Go to Base Assumptions" display="HL_Sheet_Main_13"/>
    <hyperlink ref="F11" location="HL_Sheet_Main_5" tooltip="Go to Revenue - Base Assumptions" display="HL_Sheet_Main_5"/>
    <hyperlink ref="H11" location="HL_Sheet_Main_5" tooltip="Go to Revenue - Base Assumptions" display="HL_Sheet_Main_5"/>
    <hyperlink ref="D12" location="HL_Sheet_Main_14" tooltip="Go to Sensitivity Assumptions" display="HL_Sheet_Main_14"/>
    <hyperlink ref="F12" location="HL_Sheet_Main_14" tooltip="Go to Sensitivity Assumptions" display="HL_Sheet_Main_14"/>
    <hyperlink ref="F13" location="HL_Sheet_Main_15" tooltip="Go to Revenue - Sensitivity Assumptions" display="HL_Sheet_Main_15"/>
    <hyperlink ref="H13" location="HL_Sheet_Main_15" tooltip="Go to Revenue - Sensitivity Assumptions" display="HL_Sheet_Main_15"/>
    <hyperlink ref="B14" location="HL_Sheet_Main_6" tooltip="Go to Outputs" display="HL_Sheet_Main_6"/>
    <hyperlink ref="D14" location="HL_Sheet_Main_6" tooltip="Go to Outputs" display="HL_Sheet_Main_6"/>
    <hyperlink ref="F15" location="HL_Sheet_Main_7" tooltip="Go to Revenue - Outputs" display="HL_Sheet_Main_7"/>
    <hyperlink ref="H15" location="HL_Sheet_Main_7" tooltip="Go to Revenue - Outputs" display="HL_Sheet_Main_7"/>
    <hyperlink ref="F16" location="HL_Sheet_Main_16" tooltip="Go to Revenue - Dashboard" display="HL_Sheet_Main_16"/>
    <hyperlink ref="H16" location="HL_Sheet_Main_16" tooltip="Go to Revenue - Dashboard" display="HL_Sheet_Main_16"/>
    <hyperlink ref="B17" location="HL_Sheet_Main_8" tooltip="Go to Appendices" display="HL_Sheet_Main_8"/>
    <hyperlink ref="D17" location="HL_Sheet_Main_8" tooltip="Go to Appendices" display="HL_Sheet_Main_8"/>
    <hyperlink ref="D18" location="HL_Sheet_Main_9" tooltip="Go to Lookup Tables" display="HL_Sheet_Main_9"/>
    <hyperlink ref="F18" location="HL_Sheet_Main_9" tooltip="Go to Lookup Tables" display="HL_Sheet_Main_9"/>
    <hyperlink ref="F19" location="HL_Sheet_Main_10" tooltip="Go to Time Series Lookup Tables" display="HL_Sheet_Main_10"/>
    <hyperlink ref="H19" location="HL_Sheet_Main_10" tooltip="Go to Time Series Lookup Tables" display="HL_Sheet_Main_10"/>
    <hyperlink ref="D20" location="HL_Sheet_Main_11" tooltip="Go to Checks" display="HL_Sheet_Main_11"/>
    <hyperlink ref="F20" location="HL_Sheet_Main_11" tooltip="Go to Checks" display="HL_Sheet_Main_11"/>
    <hyperlink ref="F21" location="HL_Sheet_Main_12" tooltip="Go to Checks" display="HL_Sheet_Main_12"/>
    <hyperlink ref="H21" location="HL_Sheet_Main_12" tooltip="Go to Checks" display="HL_Sheet_Main_12"/>
    <hyperlink ref="H22" location="HL_TOC_3" tooltip="Go to Error Checks" display="HL_TOC_3"/>
    <hyperlink ref="I22" location="HL_TOC_3" tooltip="Go to Error Checks" display="HL_TOC_3"/>
    <hyperlink ref="H23" location="HL_TOC_4" tooltip="Go to Sensitivity Checks" display="HL_TOC_4"/>
    <hyperlink ref="I23" location="HL_TOC_4" tooltip="Go to Sensitivity Checks" display="HL_TOC_4"/>
    <hyperlink ref="H24" location="HL_TOC_5" tooltip="Go to Alert Checks" display="HL_TOC_5"/>
    <hyperlink ref="I24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13</v>
      </c>
    </row>
    <row r="10" spans="3:7" ht="16.5">
      <c r="C10" s="10" t="s">
        <v>150</v>
      </c>
    </row>
    <row r="11" spans="3:7" ht="15">
      <c r="C11" s="5" t="str">
        <f>Model_Name</f>
        <v>SMA 6. Sensitivity Analysis - Best Practice Model Example 1 (Sensitivity in Revenue - Sensitivity Assumptions)</v>
      </c>
    </row>
    <row r="12" spans="3:7">
      <c r="C12" s="120" t="s">
        <v>2</v>
      </c>
      <c r="D12" s="120"/>
      <c r="E12" s="120"/>
      <c r="F12" s="120"/>
      <c r="G12" s="120"/>
    </row>
    <row r="13" spans="3:7" ht="12.75">
      <c r="C13" s="8" t="s">
        <v>11</v>
      </c>
      <c r="D13" s="9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ColWidth="11.83203125" defaultRowHeight="10.5" outlineLevelRow="2"/>
  <cols>
    <col min="1" max="5" width="3.83203125" style="11" customWidth="1"/>
    <col min="6" max="16384" width="11.83203125" style="11"/>
  </cols>
  <sheetData>
    <row r="1" spans="1:11" ht="18">
      <c r="B1" s="13" t="s">
        <v>14</v>
      </c>
    </row>
    <row r="2" spans="1:11" ht="15">
      <c r="B2" s="12" t="str">
        <f>Model_Name</f>
        <v>SMA 6. Sensitivity Analysis - Best Practice Model Example 1 (Sensitivity in Revenue - Sensitivity Assumptions)</v>
      </c>
    </row>
    <row r="3" spans="1:11">
      <c r="B3" s="128" t="s">
        <v>2</v>
      </c>
      <c r="C3" s="128"/>
      <c r="D3" s="128"/>
      <c r="E3" s="128"/>
      <c r="F3" s="128"/>
    </row>
    <row r="4" spans="1:11" ht="12.75">
      <c r="A4" s="16" t="s">
        <v>5</v>
      </c>
      <c r="B4" s="17" t="s">
        <v>11</v>
      </c>
      <c r="C4" s="18" t="s">
        <v>12</v>
      </c>
      <c r="D4" s="71" t="s">
        <v>159</v>
      </c>
      <c r="E4" s="71" t="s">
        <v>160</v>
      </c>
      <c r="F4" s="69" t="s">
        <v>161</v>
      </c>
    </row>
    <row r="7" spans="1:11" ht="12.75">
      <c r="B7" s="24" t="s">
        <v>14</v>
      </c>
    </row>
    <row r="9" spans="1:11" ht="11.25">
      <c r="C9" s="25" t="s">
        <v>86</v>
      </c>
    </row>
    <row r="11" spans="1:11">
      <c r="D11" s="26" t="s">
        <v>87</v>
      </c>
      <c r="J11" s="129" t="s">
        <v>125</v>
      </c>
      <c r="K11" s="129"/>
    </row>
    <row r="12" spans="1:11">
      <c r="D12" s="26" t="s">
        <v>55</v>
      </c>
      <c r="J12" s="130" t="str">
        <f>Annual</f>
        <v>Annual</v>
      </c>
      <c r="K12" s="130"/>
    </row>
    <row r="13" spans="1:11" ht="15.75" customHeight="1">
      <c r="D13" s="26" t="s">
        <v>88</v>
      </c>
      <c r="J13" s="30">
        <v>31</v>
      </c>
      <c r="K13" s="30">
        <v>12</v>
      </c>
    </row>
    <row r="14" spans="1:11">
      <c r="D14" s="26" t="s">
        <v>89</v>
      </c>
      <c r="J14" s="132">
        <v>40179</v>
      </c>
      <c r="K14" s="133"/>
    </row>
    <row r="15" spans="1:11">
      <c r="D15" s="26" t="s">
        <v>90</v>
      </c>
      <c r="J15" s="134">
        <v>5</v>
      </c>
      <c r="K15" s="134"/>
    </row>
    <row r="16" spans="1:11" ht="10.5" hidden="1" customHeight="1" outlineLevel="2">
      <c r="D16" s="26" t="s">
        <v>91</v>
      </c>
      <c r="J16" s="130" t="str">
        <f>INDEX(LU_Period_Type_Names,MATCH(TS_Periodicity,LU_Periodicity,0))</f>
        <v>Year</v>
      </c>
      <c r="K16" s="130"/>
    </row>
    <row r="17" spans="3:11" ht="10.5" hidden="1" customHeight="1" outlineLevel="2">
      <c r="D17" s="26" t="s">
        <v>92</v>
      </c>
      <c r="J17" s="135" t="str">
        <f>CHOOSE(MATCH(TS_Periodicity,LU_Periodicity,0),Yr_Name,"H","Q","M")</f>
        <v>Year</v>
      </c>
      <c r="K17" s="135"/>
    </row>
    <row r="18" spans="3:11" ht="10.5" hidden="1" customHeight="1" outlineLevel="2">
      <c r="D18" s="26" t="s">
        <v>93</v>
      </c>
      <c r="J18" s="135" t="b">
        <f>OR(AND(DD_TS_Fin_YE_Day&gt;=28,DD_TS_Fin_YE_Mth=2),
DD_TS_Fin_YE_Day&gt;=DAY(EOMONTH(DATE(YEAR(TS_Start_Date),DD_TS_Fin_YE_Mth,1),0)))</f>
        <v>1</v>
      </c>
      <c r="K18" s="135"/>
    </row>
    <row r="19" spans="3:11" ht="10.5" hidden="1" customHeight="1" outlineLevel="2">
      <c r="D19" s="26" t="s">
        <v>94</v>
      </c>
      <c r="J19" s="131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31"/>
    </row>
    <row r="20" spans="3:11" ht="10.5" hidden="1" customHeight="1" outlineLevel="2">
      <c r="D20" s="26" t="s">
        <v>95</v>
      </c>
      <c r="J20" s="131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31"/>
    </row>
    <row r="21" spans="3:11" ht="10.5" hidden="1" customHeight="1" outlineLevel="2">
      <c r="D21" s="26" t="s">
        <v>74</v>
      </c>
      <c r="J21" s="136">
        <f>INDEX(LU_Pers_In_Yr,MATCH(TS_Periodicity,LU_Periodicity,0))</f>
        <v>1</v>
      </c>
      <c r="K21" s="136"/>
    </row>
    <row r="22" spans="3:11" ht="10.5" hidden="1" customHeight="1" outlineLevel="2">
      <c r="D22" s="26" t="s">
        <v>96</v>
      </c>
      <c r="J22" s="136">
        <f>Mths_In_Yr/TS_Pers_In_Yr</f>
        <v>12</v>
      </c>
      <c r="K22" s="136"/>
    </row>
    <row r="23" spans="3:11" ht="10.5" hidden="1" customHeight="1" outlineLevel="2">
      <c r="D23" s="26" t="s">
        <v>97</v>
      </c>
      <c r="J23" s="136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36"/>
    </row>
    <row r="24" spans="3:11" ht="10.5" hidden="1" customHeight="1" outlineLevel="2">
      <c r="D24" s="26" t="s">
        <v>98</v>
      </c>
      <c r="J24" s="131">
        <f>IF(TS_Mth_End,EOMONTH(EDATE(TS_Per_1_FY_Start_Date,(TS_Per_1_Number-1)*TS_Mths_In_Per-1),0)+1,
EDATE(TS_Per_1_FY_Start_Date,(TS_Per_1_Number-1)*TS_Mths_In_Per))</f>
        <v>40179</v>
      </c>
      <c r="K24" s="131"/>
    </row>
    <row r="25" spans="3:11" ht="10.5" hidden="1" customHeight="1" outlineLevel="2">
      <c r="D25" s="26" t="s">
        <v>99</v>
      </c>
      <c r="J25" s="131">
        <f>IF(TS_Mth_End,EOMONTH(EDATE(TS_Per_1_FY_Start_Date,TS_Per_1_Number*TS_Mths_In_Per-1),0),
EDATE(TS_Per_1_FY_Start_Date,TS_Per_1_Number*TS_Mths_In_Per)-1)</f>
        <v>40543</v>
      </c>
      <c r="K25" s="131"/>
    </row>
    <row r="26" spans="3:11" ht="15.75" customHeight="1" collapsed="1">
      <c r="D26" s="26" t="s">
        <v>41</v>
      </c>
      <c r="J26" s="137">
        <v>2</v>
      </c>
      <c r="K26" s="138"/>
    </row>
    <row r="27" spans="3:11" ht="10.5" hidden="1" customHeight="1" outlineLevel="2">
      <c r="D27" s="26" t="s">
        <v>100</v>
      </c>
      <c r="J27" s="130" t="str">
        <f>INDEX(LU_Denom,DD_TS_Denom)</f>
        <v>$Millions</v>
      </c>
      <c r="K27" s="130"/>
    </row>
    <row r="28" spans="3:11" collapsed="1"/>
    <row r="29" spans="3:11" ht="11.25">
      <c r="C29" s="25" t="s">
        <v>101</v>
      </c>
    </row>
    <row r="31" spans="3:11" ht="17.25" customHeight="1">
      <c r="D31" s="26" t="s">
        <v>102</v>
      </c>
      <c r="J31" s="137" t="b">
        <v>1</v>
      </c>
      <c r="K31" s="138"/>
    </row>
    <row r="32" spans="3:11">
      <c r="D32" s="26" t="s">
        <v>103</v>
      </c>
      <c r="J32" s="139">
        <v>3</v>
      </c>
      <c r="K32" s="140"/>
    </row>
    <row r="33" spans="3:11">
      <c r="D33" s="26" t="s">
        <v>104</v>
      </c>
      <c r="J33" s="139">
        <v>0</v>
      </c>
      <c r="K33" s="140"/>
    </row>
    <row r="34" spans="3:11" ht="10.5" hidden="1" customHeight="1" outlineLevel="2">
      <c r="D34" s="26" t="s">
        <v>105</v>
      </c>
      <c r="J34" s="141" t="s">
        <v>126</v>
      </c>
      <c r="K34" s="142"/>
    </row>
    <row r="35" spans="3:11" ht="10.5" hidden="1" customHeight="1" outlineLevel="2">
      <c r="D35" s="26" t="s">
        <v>106</v>
      </c>
      <c r="J35" s="141" t="s">
        <v>127</v>
      </c>
      <c r="K35" s="142"/>
    </row>
    <row r="36" spans="3:11" ht="10.5" hidden="1" customHeight="1" outlineLevel="2">
      <c r="D36" s="26" t="s">
        <v>107</v>
      </c>
      <c r="J36" s="141" t="s">
        <v>128</v>
      </c>
      <c r="K36" s="142"/>
    </row>
    <row r="37" spans="3:11" collapsed="1"/>
    <row r="38" spans="3:11" ht="11.25">
      <c r="C38" s="25" t="s">
        <v>108</v>
      </c>
    </row>
    <row r="40" spans="3:11" ht="15.75" customHeight="1">
      <c r="D40" s="26" t="s">
        <v>51</v>
      </c>
      <c r="J40" s="137">
        <v>1</v>
      </c>
      <c r="K40" s="138"/>
    </row>
    <row r="41" spans="3:11">
      <c r="D41" s="26" t="s">
        <v>109</v>
      </c>
      <c r="J41" s="139">
        <v>3</v>
      </c>
      <c r="K41" s="140"/>
    </row>
    <row r="42" spans="3:11">
      <c r="D42" s="26" t="s">
        <v>110</v>
      </c>
      <c r="J42" s="132">
        <v>41275</v>
      </c>
      <c r="K42" s="133"/>
    </row>
    <row r="43" spans="3:11" hidden="1" outlineLevel="2"/>
    <row r="44" spans="3:11" hidden="1" outlineLevel="2">
      <c r="D44" s="27" t="s">
        <v>111</v>
      </c>
    </row>
    <row r="45" spans="3:11" hidden="1" outlineLevel="2"/>
    <row r="46" spans="3:11" ht="10.5" hidden="1" customHeight="1" outlineLevel="2">
      <c r="E46" s="26" t="s">
        <v>112</v>
      </c>
      <c r="J46" s="131">
        <f>TS_Proj_Start_Date-1</f>
        <v>41274</v>
      </c>
      <c r="K46" s="131"/>
    </row>
    <row r="47" spans="3:11" ht="10.5" hidden="1" customHeight="1" outlineLevel="2">
      <c r="E47" s="26" t="s">
        <v>113</v>
      </c>
      <c r="J47" s="143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43"/>
    </row>
    <row r="48" spans="3:11" ht="10.5" hidden="1" customHeight="1" outlineLevel="2">
      <c r="E48" s="26" t="s">
        <v>114</v>
      </c>
      <c r="J48" s="136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36"/>
    </row>
    <row r="49" spans="3:11" ht="10.5" hidden="1" customHeight="1" outlineLevel="2">
      <c r="E49" s="26" t="s">
        <v>115</v>
      </c>
      <c r="J49" s="130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30"/>
    </row>
    <row r="50" spans="3:11" hidden="1" outlineLevel="2"/>
    <row r="51" spans="3:11" hidden="1" outlineLevel="2">
      <c r="D51" s="27" t="s">
        <v>116</v>
      </c>
    </row>
    <row r="52" spans="3:11" hidden="1" outlineLevel="2"/>
    <row r="53" spans="3:11" ht="10.5" hidden="1" customHeight="1" outlineLevel="2">
      <c r="E53" s="26" t="s">
        <v>117</v>
      </c>
      <c r="J53" s="131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131"/>
    </row>
    <row r="54" spans="3:11" ht="10.5" hidden="1" customHeight="1" outlineLevel="2">
      <c r="E54" s="26" t="s">
        <v>94</v>
      </c>
      <c r="J54" s="131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131"/>
    </row>
    <row r="55" spans="3:11" ht="10.5" hidden="1" customHeight="1" outlineLevel="2">
      <c r="E55" s="26" t="s">
        <v>95</v>
      </c>
      <c r="J55" s="131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131"/>
    </row>
    <row r="56" spans="3:11" ht="10.5" hidden="1" customHeight="1" outlineLevel="2">
      <c r="E56" s="26" t="s">
        <v>97</v>
      </c>
      <c r="J56" s="136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136"/>
    </row>
    <row r="57" spans="3:11" ht="10.5" hidden="1" customHeight="1" outlineLevel="2">
      <c r="E57" s="26" t="s">
        <v>98</v>
      </c>
      <c r="J57" s="131">
        <f>IF(TS_Mth_End,EOMONTH(EDATE(TS_Proj_Per_1_FY_Start_Date,(TS_Proj_Per_1_Number-1)*TS_Mths_In_Per-1),0)+
1,EDATE(TS_Proj_Per_1_FY_Start_Date,(TS_Proj_Per_1_Number-1)*TS_Mths_In_Per))</f>
        <v>41275</v>
      </c>
      <c r="K57" s="131"/>
    </row>
    <row r="58" spans="3:11" ht="10.5" hidden="1" customHeight="1" outlineLevel="2">
      <c r="E58" s="26" t="s">
        <v>99</v>
      </c>
      <c r="J58" s="131">
        <f>IF(TS_Mth_End,EOMONTH(EDATE(TS_Proj_Per_1_FY_Start_Date,TS_Proj_Per_1_Number*TS_Mths_In_Per-1),0),
EDATE(TS_Proj_Per_1_FY_Start_Date,TS_Proj_Per_1_Number*TS_Mths_In_Per)-1)</f>
        <v>41639</v>
      </c>
      <c r="K58" s="131"/>
    </row>
    <row r="59" spans="3:11" collapsed="1"/>
    <row r="60" spans="3:11">
      <c r="C60" s="27" t="s">
        <v>118</v>
      </c>
    </row>
    <row r="61" spans="3:11">
      <c r="C61" s="28" t="s">
        <v>119</v>
      </c>
      <c r="D61" s="26" t="s">
        <v>120</v>
      </c>
    </row>
    <row r="62" spans="3:11">
      <c r="C62" s="28" t="s">
        <v>119</v>
      </c>
      <c r="D62" s="26" t="s">
        <v>121</v>
      </c>
    </row>
    <row r="63" spans="3:11">
      <c r="C63" s="28" t="s">
        <v>119</v>
      </c>
      <c r="D63" s="26" t="s">
        <v>122</v>
      </c>
    </row>
    <row r="64" spans="3:11">
      <c r="C64" s="28" t="s">
        <v>119</v>
      </c>
      <c r="D64" s="29" t="s">
        <v>123</v>
      </c>
    </row>
    <row r="65" spans="3:4">
      <c r="C65" s="28" t="s">
        <v>119</v>
      </c>
      <c r="D65" s="29" t="s">
        <v>124</v>
      </c>
    </row>
  </sheetData>
  <mergeCells count="36"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conditionalFormatting sqref="J32">
    <cfRule type="expression" dxfId="27" priority="1" stopIfTrue="1">
      <formula>NOT(J$31)</formula>
    </cfRule>
  </conditionalFormatting>
  <conditionalFormatting sqref="J33">
    <cfRule type="expression" dxfId="26" priority="2" stopIfTrue="1">
      <formula>NOT(J$31)</formula>
    </cfRule>
  </conditionalFormatting>
  <conditionalFormatting sqref="J34">
    <cfRule type="expression" dxfId="25" priority="3" stopIfTrue="1">
      <formula>NOT(J$31)</formula>
    </cfRule>
  </conditionalFormatting>
  <conditionalFormatting sqref="J35">
    <cfRule type="expression" dxfId="24" priority="4" stopIfTrue="1">
      <formula>NOT(J$31)</formula>
    </cfRule>
  </conditionalFormatting>
  <conditionalFormatting sqref="J36">
    <cfRule type="expression" dxfId="23" priority="5" stopIfTrue="1">
      <formula>NOT(J$31)</formula>
    </cfRule>
  </conditionalFormatting>
  <conditionalFormatting sqref="J41">
    <cfRule type="expression" dxfId="22" priority="6" stopIfTrue="1">
      <formula>DD_TS_Data_Term_Basis&lt;&gt;1</formula>
    </cfRule>
  </conditionalFormatting>
  <conditionalFormatting sqref="J42">
    <cfRule type="expression" dxfId="21" priority="7" stopIfTrue="1">
      <formula>DD_TS_Data_Term_Basis&lt;&gt;2</formula>
    </cfRule>
    <cfRule type="cellIs" dxfId="20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13" tooltip="Go to Next Sheet" display="HL_Sheet_Main_1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174</v>
      </c>
    </row>
    <row r="10" spans="3:7" ht="16.5">
      <c r="C10" s="10" t="s">
        <v>182</v>
      </c>
    </row>
    <row r="11" spans="3:7" ht="15">
      <c r="C11" s="5" t="str">
        <f>Model_Name</f>
        <v>SMA 6. Sensitivity Analysis - Best Practice Model Example 1 (Sensitivity in Revenue - Sensitivity Assumptions)</v>
      </c>
    </row>
    <row r="12" spans="3:7">
      <c r="C12" s="120" t="s">
        <v>2</v>
      </c>
      <c r="D12" s="120"/>
      <c r="E12" s="120"/>
      <c r="F12" s="120"/>
      <c r="G12" s="120"/>
    </row>
    <row r="13" spans="3:7" ht="12.75">
      <c r="C13" s="8" t="s">
        <v>11</v>
      </c>
      <c r="D13" s="9" t="s">
        <v>12</v>
      </c>
    </row>
    <row r="17" spans="3:3">
      <c r="C17" s="2" t="s">
        <v>17</v>
      </c>
    </row>
    <row r="18" spans="3:3">
      <c r="C18" s="3" t="s">
        <v>175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4" tooltip="Go to Previous Sheet" display="HL_Sheet_Main_4"/>
    <hyperlink ref="D13" location="HL_Sheet_Main_5" tooltip="Go to Next Sheet" display="HL_Sheet_Main_5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N28"/>
  <sheetViews>
    <sheetView showGridLines="0" zoomScaleNormal="100" workbookViewId="0">
      <pane xSplit="1" ySplit="13" topLeftCell="B14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ColWidth="11.83203125" defaultRowHeight="10.5" outlineLevelRow="2"/>
  <cols>
    <col min="1" max="5" width="3.83203125" style="11" customWidth="1"/>
    <col min="6" max="16384" width="11.83203125" style="11"/>
  </cols>
  <sheetData>
    <row r="1" spans="1:14" ht="18">
      <c r="B1" s="13" t="s">
        <v>176</v>
      </c>
    </row>
    <row r="2" spans="1:14" ht="15">
      <c r="B2" s="12" t="str">
        <f>Model_Name</f>
        <v>SMA 6. Sensitivity Analysis - Best Practice Model Example 1 (Sensitivity in Revenue - Sensitivity Assumptions)</v>
      </c>
    </row>
    <row r="3" spans="1:14">
      <c r="B3" s="128" t="s">
        <v>2</v>
      </c>
      <c r="C3" s="128"/>
      <c r="D3" s="128"/>
      <c r="E3" s="128"/>
      <c r="F3" s="128"/>
    </row>
    <row r="4" spans="1:14" ht="12.75">
      <c r="A4" s="16" t="s">
        <v>5</v>
      </c>
      <c r="B4" s="17" t="s">
        <v>11</v>
      </c>
      <c r="C4" s="18" t="s">
        <v>12</v>
      </c>
      <c r="D4" s="71" t="s">
        <v>159</v>
      </c>
      <c r="E4" s="71" t="s">
        <v>160</v>
      </c>
      <c r="F4" s="69" t="s">
        <v>161</v>
      </c>
    </row>
    <row r="6" spans="1:14">
      <c r="B6" s="44" t="str">
        <f>IF(TS_Pers_In_Yr=1,"",TS_Per_Type_Name&amp;" Ending")</f>
        <v/>
      </c>
      <c r="J6" s="45" t="str">
        <f>IF(TS_Pers_In_Yr=1,"",LEFT(INDEX(LU_Mth_Names,MONTH(J9)),3)&amp;"-"&amp;RIGHT(YEAR(J9),2))&amp;" "</f>
        <v xml:space="preserve"> </v>
      </c>
      <c r="K6" s="45" t="str">
        <f>IF(TS_Pers_In_Yr=1,"",LEFT(INDEX(LU_Mth_Names,MONTH(K9)),3)&amp;"-"&amp;RIGHT(YEAR(K9),2))&amp;" "</f>
        <v xml:space="preserve"> </v>
      </c>
      <c r="L6" s="45" t="str">
        <f>IF(TS_Pers_In_Yr=1,"",LEFT(INDEX(LU_Mth_Names,MONTH(L9)),3)&amp;"-"&amp;RIGHT(YEAR(L9),2))&amp;" "</f>
        <v xml:space="preserve"> </v>
      </c>
      <c r="M6" s="45" t="str">
        <f>IF(TS_Pers_In_Yr=1,"",LEFT(INDEX(LU_Mth_Names,MONTH(M9)),3)&amp;"-"&amp;RIGHT(YEAR(M9),2))&amp;" "</f>
        <v xml:space="preserve"> </v>
      </c>
      <c r="N6" s="45" t="str">
        <f>IF(TS_Pers_In_Yr=1,"",LEFT(INDEX(LU_Mth_Names,MONTH(N9)),3)&amp;"-"&amp;RIGHT(YEAR(N9),2))&amp;" "</f>
        <v xml:space="preserve"> </v>
      </c>
    </row>
    <row r="7" spans="1:14">
      <c r="B7" s="50" t="str">
        <f>IF(TS_Pers_In_Yr=1,Yr_Name&amp;" Ending "&amp;DAY(TS_Per_1_End_Date)&amp;" "&amp;INDEX(LU_Mth_Names,DD_TS_Fin_YE_Mth),TS_Per_Type_Name)</f>
        <v>Year Ending 31 December</v>
      </c>
      <c r="C7" s="51"/>
      <c r="D7" s="51"/>
      <c r="E7" s="51"/>
      <c r="F7" s="51"/>
      <c r="G7" s="51"/>
      <c r="H7" s="51"/>
      <c r="I7" s="51"/>
      <c r="J7" s="52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2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52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52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52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26" t="s">
        <v>144</v>
      </c>
      <c r="J8" s="46">
        <f>IF(J12=1,TS_Start_Date,I9+1)</f>
        <v>40179</v>
      </c>
      <c r="K8" s="46">
        <f>IF(K12=1,TS_Start_Date,J9+1)</f>
        <v>40544</v>
      </c>
      <c r="L8" s="46">
        <f>IF(L12=1,TS_Start_Date,K9+1)</f>
        <v>40909</v>
      </c>
      <c r="M8" s="46">
        <f>IF(M12=1,TS_Start_Date,L9+1)</f>
        <v>41275</v>
      </c>
      <c r="N8" s="46">
        <f>IF(N12=1,TS_Start_Date,M9+1)</f>
        <v>41640</v>
      </c>
    </row>
    <row r="9" spans="1:14" hidden="1" outlineLevel="2">
      <c r="B9" s="26" t="s">
        <v>145</v>
      </c>
      <c r="J9" s="46">
        <f>IF(J12=1,TS_Per_1_End_Date,
IF(TS_Mth_End,EOMONTH(EDATE(TS_Per_1_FY_Start_Date,(TS_Per_1_Number+J12-1)*TS_Mths_In_Per-1),0),
EDATE(TS_Per_1_FY_Start_Date,(TS_Per_1_Number+J12-1)*TS_Mths_In_Per)-1))</f>
        <v>40543</v>
      </c>
      <c r="K9" s="46">
        <f>IF(K12=1,TS_Per_1_End_Date,
IF(TS_Mth_End,EOMONTH(EDATE(TS_Per_1_FY_Start_Date,(TS_Per_1_Number+K12-1)*TS_Mths_In_Per-1),0),
EDATE(TS_Per_1_FY_Start_Date,(TS_Per_1_Number+K12-1)*TS_Mths_In_Per)-1))</f>
        <v>40908</v>
      </c>
      <c r="L9" s="46">
        <f>IF(L12=1,TS_Per_1_End_Date,
IF(TS_Mth_End,EOMONTH(EDATE(TS_Per_1_FY_Start_Date,(TS_Per_1_Number+L12-1)*TS_Mths_In_Per-1),0),
EDATE(TS_Per_1_FY_Start_Date,(TS_Per_1_Number+L12-1)*TS_Mths_In_Per)-1))</f>
        <v>41274</v>
      </c>
      <c r="M9" s="46">
        <f>IF(M12=1,TS_Per_1_End_Date,
IF(TS_Mth_End,EOMONTH(EDATE(TS_Per_1_FY_Start_Date,(TS_Per_1_Number+M12-1)*TS_Mths_In_Per-1),0),
EDATE(TS_Per_1_FY_Start_Date,(TS_Per_1_Number+M12-1)*TS_Mths_In_Per)-1))</f>
        <v>41639</v>
      </c>
      <c r="N9" s="46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26" t="s">
        <v>146</v>
      </c>
      <c r="J10" s="47">
        <f>YEAR(TS_Per_1_FY_End_Date)+INT((TS_Per_1_Number+J12-2)/TS_Pers_In_Yr)</f>
        <v>2010</v>
      </c>
      <c r="K10" s="47">
        <f>YEAR(TS_Per_1_FY_End_Date)+INT((TS_Per_1_Number+K12-2)/TS_Pers_In_Yr)</f>
        <v>2011</v>
      </c>
      <c r="L10" s="47">
        <f>YEAR(TS_Per_1_FY_End_Date)+INT((TS_Per_1_Number+L12-2)/TS_Pers_In_Yr)</f>
        <v>2012</v>
      </c>
      <c r="M10" s="47">
        <f>YEAR(TS_Per_1_FY_End_Date)+INT((TS_Per_1_Number+M12-2)/TS_Pers_In_Yr)</f>
        <v>2013</v>
      </c>
      <c r="N10" s="47">
        <f>YEAR(TS_Per_1_FY_End_Date)+INT((TS_Per_1_Number+N12-2)/TS_Pers_In_Yr)</f>
        <v>2014</v>
      </c>
    </row>
    <row r="11" spans="1:14" hidden="1" outlineLevel="2">
      <c r="B11" s="26" t="s">
        <v>147</v>
      </c>
      <c r="J11" s="48" t="str">
        <f>IF(TS_Pers_In_Yr=1,Yr_Name,TS_Per_Type_Prefix&amp;IF(MOD(TS_Per_1_Number+J12-1,TS_Pers_In_Yr)=0,TS_Pers_In_Yr,MOD(TS_Per_1_Number+J12-1,TS_Pers_In_Yr)))&amp;" "</f>
        <v xml:space="preserve">Year </v>
      </c>
      <c r="K11" s="48" t="str">
        <f>IF(TS_Pers_In_Yr=1,Yr_Name,TS_Per_Type_Prefix&amp;IF(MOD(TS_Per_1_Number+K12-1,TS_Pers_In_Yr)=0,TS_Pers_In_Yr,MOD(TS_Per_1_Number+K12-1,TS_Pers_In_Yr)))&amp;" "</f>
        <v xml:space="preserve">Year </v>
      </c>
      <c r="L11" s="48" t="str">
        <f>IF(TS_Pers_In_Yr=1,Yr_Name,TS_Per_Type_Prefix&amp;IF(MOD(TS_Per_1_Number+L12-1,TS_Pers_In_Yr)=0,TS_Pers_In_Yr,MOD(TS_Per_1_Number+L12-1,TS_Pers_In_Yr)))&amp;" "</f>
        <v xml:space="preserve">Year </v>
      </c>
      <c r="M11" s="48" t="str">
        <f>IF(TS_Pers_In_Yr=1,Yr_Name,TS_Per_Type_Prefix&amp;IF(MOD(TS_Per_1_Number+M12-1,TS_Pers_In_Yr)=0,TS_Pers_In_Yr,MOD(TS_Per_1_Number+M12-1,TS_Pers_In_Yr)))&amp;" "</f>
        <v xml:space="preserve">Year </v>
      </c>
      <c r="N11" s="48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26" t="s">
        <v>148</v>
      </c>
      <c r="J12" s="49">
        <f>COLUMN(J12)-COLUMN($J12)+1</f>
        <v>1</v>
      </c>
      <c r="K12" s="49">
        <f>COLUMN(K12)-COLUMN($J12)+1</f>
        <v>2</v>
      </c>
      <c r="L12" s="49">
        <f>COLUMN(L12)-COLUMN($J12)+1</f>
        <v>3</v>
      </c>
      <c r="M12" s="49">
        <f>COLUMN(M12)-COLUMN($J12)+1</f>
        <v>4</v>
      </c>
      <c r="N12" s="49">
        <f>COLUMN(N12)-COLUMN($J12)+1</f>
        <v>5</v>
      </c>
    </row>
    <row r="13" spans="1:14" hidden="1" outlineLevel="2">
      <c r="B13" s="53" t="s">
        <v>149</v>
      </c>
      <c r="C13" s="51"/>
      <c r="D13" s="51"/>
      <c r="E13" s="51"/>
      <c r="F13" s="51"/>
      <c r="G13" s="51"/>
      <c r="H13" s="51"/>
      <c r="I13" s="51"/>
      <c r="J13" s="54" t="str">
        <f>J10&amp;"-"&amp;J11</f>
        <v xml:space="preserve">2010-Year </v>
      </c>
      <c r="K13" s="54" t="str">
        <f>K10&amp;"-"&amp;K11</f>
        <v xml:space="preserve">2011-Year </v>
      </c>
      <c r="L13" s="54" t="str">
        <f>L10&amp;"-"&amp;L11</f>
        <v xml:space="preserve">2012-Year </v>
      </c>
      <c r="M13" s="54" t="str">
        <f>M10&amp;"-"&amp;M11</f>
        <v xml:space="preserve">2013-Year </v>
      </c>
      <c r="N13" s="54" t="str">
        <f>N10&amp;"-"&amp;N11</f>
        <v xml:space="preserve">2014-Year </v>
      </c>
    </row>
    <row r="14" spans="1:14" collapsed="1"/>
    <row r="16" spans="1:14" ht="12.75">
      <c r="B16" s="72" t="str">
        <f>B1</f>
        <v>Revenue - Base Assumptions</v>
      </c>
    </row>
    <row r="18" spans="3:14" ht="11.25">
      <c r="C18" s="73" t="str">
        <f>"Revenue ("&amp;INDEX(LU_Denom,DD_TS_Denom)&amp;")"</f>
        <v>Revenue ($Millions)</v>
      </c>
    </row>
    <row r="20" spans="3:14">
      <c r="D20" s="74" t="s">
        <v>163</v>
      </c>
      <c r="I20" s="75" t="s">
        <v>132</v>
      </c>
    </row>
    <row r="21" spans="3:14" ht="17.25" customHeight="1">
      <c r="D21" s="144" t="s">
        <v>168</v>
      </c>
      <c r="E21" s="144"/>
      <c r="F21" s="144"/>
      <c r="G21" s="144"/>
      <c r="I21" s="87" t="b">
        <v>1</v>
      </c>
      <c r="J21" s="89">
        <v>100</v>
      </c>
      <c r="K21" s="89">
        <v>101</v>
      </c>
      <c r="L21" s="89">
        <v>102</v>
      </c>
      <c r="M21" s="89">
        <v>103</v>
      </c>
      <c r="N21" s="89">
        <v>104</v>
      </c>
    </row>
    <row r="22" spans="3:14" ht="17.25" customHeight="1">
      <c r="D22" s="144" t="s">
        <v>169</v>
      </c>
      <c r="E22" s="144"/>
      <c r="F22" s="144"/>
      <c r="G22" s="144"/>
      <c r="I22" s="87" t="b">
        <v>1</v>
      </c>
      <c r="J22" s="89">
        <v>101</v>
      </c>
      <c r="K22" s="89">
        <v>102</v>
      </c>
      <c r="L22" s="89">
        <v>103</v>
      </c>
      <c r="M22" s="89">
        <v>104</v>
      </c>
      <c r="N22" s="89">
        <v>105</v>
      </c>
    </row>
    <row r="23" spans="3:14" ht="17.25" customHeight="1">
      <c r="D23" s="144" t="s">
        <v>170</v>
      </c>
      <c r="E23" s="144"/>
      <c r="F23" s="144"/>
      <c r="G23" s="144"/>
      <c r="I23" s="87" t="b">
        <v>0</v>
      </c>
      <c r="J23" s="89">
        <v>102</v>
      </c>
      <c r="K23" s="89">
        <v>103</v>
      </c>
      <c r="L23" s="89">
        <v>104</v>
      </c>
      <c r="M23" s="89">
        <v>105</v>
      </c>
      <c r="N23" s="89">
        <v>106</v>
      </c>
    </row>
    <row r="24" spans="3:14" ht="17.25" customHeight="1">
      <c r="D24" s="144" t="s">
        <v>171</v>
      </c>
      <c r="E24" s="144"/>
      <c r="F24" s="144"/>
      <c r="G24" s="144"/>
      <c r="I24" s="87" t="b">
        <v>1</v>
      </c>
      <c r="J24" s="89">
        <v>103</v>
      </c>
      <c r="K24" s="89">
        <v>104</v>
      </c>
      <c r="L24" s="89">
        <v>105</v>
      </c>
      <c r="M24" s="89">
        <v>106</v>
      </c>
      <c r="N24" s="89">
        <v>107</v>
      </c>
    </row>
    <row r="25" spans="3:14" ht="17.25" customHeight="1">
      <c r="D25" s="144" t="s">
        <v>172</v>
      </c>
      <c r="E25" s="144"/>
      <c r="F25" s="144"/>
      <c r="G25" s="144"/>
      <c r="I25" s="87" t="b">
        <v>1</v>
      </c>
      <c r="J25" s="89">
        <v>104</v>
      </c>
      <c r="K25" s="89">
        <v>105</v>
      </c>
      <c r="L25" s="89">
        <v>106</v>
      </c>
      <c r="M25" s="89">
        <v>107</v>
      </c>
      <c r="N25" s="89">
        <v>108</v>
      </c>
    </row>
    <row r="27" spans="3:14">
      <c r="D27" s="94" t="str">
        <f>"Go to "&amp;HL_Rev_Sens_Ass</f>
        <v>Go to Revenue - Sensitivity Assumptions</v>
      </c>
      <c r="E27" s="14"/>
      <c r="F27" s="14"/>
      <c r="G27" s="14"/>
      <c r="H27" s="14"/>
    </row>
    <row r="28" spans="3:14">
      <c r="D28" s="15" t="str">
        <f>"Go to "&amp;HL_Rev_OP</f>
        <v>Go to Revenue - Outputs</v>
      </c>
      <c r="E28" s="14"/>
      <c r="F28" s="14"/>
      <c r="G28" s="14"/>
      <c r="H28" s="14"/>
    </row>
  </sheetData>
  <mergeCells count="6">
    <mergeCell ref="D25:G25"/>
    <mergeCell ref="B3:F3"/>
    <mergeCell ref="D21:G21"/>
    <mergeCell ref="D22:G22"/>
    <mergeCell ref="D23:G23"/>
    <mergeCell ref="D24:G24"/>
  </mergeCells>
  <conditionalFormatting sqref="J21:N25">
    <cfRule type="expression" dxfId="19" priority="2" stopIfTrue="1">
      <formula>NOT($I21)</formula>
    </cfRule>
  </conditionalFormatting>
  <dataValidations count="2">
    <dataValidation type="custom" showDropDown="1" showErrorMessage="1" errorTitle="6 Cell Link" error="The value in an option button cell link must be either &quot;TRUE&quot; or &quot;FALSE&quot;" sqref="I21:I25">
      <formula1>ISLOGICAL(I21)</formula1>
    </dataValidation>
    <dataValidation type="custom" showErrorMessage="1" errorTitle="Invalid Assumption" error="Assumption must be a number." sqref="J21:N25">
      <formula1>NOT(ISERROR(J21/1))</formula1>
    </dataValidation>
  </dataValidations>
  <hyperlinks>
    <hyperlink ref="D28:H28" location="HL_Rev_OP" tooltip="Go to Revenue - Outputs" display="HL_Rev_OP"/>
    <hyperlink ref="D27:H27" location="HL_Rev_Sens_Ass" tooltip="Go to Revenue - Sensitivity Assumptions" display="HL_Rev_Sens_Ass"/>
    <hyperlink ref="B3" location="HL_Home" tooltip="Go to Table of Contents" display="HL_Home"/>
    <hyperlink ref="A4" location="$B$14" tooltip="Go to Top of Sheet" display="$B$14"/>
    <hyperlink ref="B4" location="HL_Sheet_Main_13" tooltip="Go to Previous Sheet" display="HL_Sheet_Main_13"/>
    <hyperlink ref="C4" location="HL_Sheet_Main_14" tooltip="Go to Next Sheet" display="HL_Sheet_Main_14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177</v>
      </c>
    </row>
    <row r="10" spans="3:7" ht="16.5">
      <c r="C10" s="10" t="s">
        <v>184</v>
      </c>
    </row>
    <row r="11" spans="3:7" ht="15">
      <c r="C11" s="5" t="str">
        <f>Model_Name</f>
        <v>SMA 6. Sensitivity Analysis - Best Practice Model Example 1 (Sensitivity in Revenue - Sensitivity Assumptions)</v>
      </c>
    </row>
    <row r="12" spans="3:7">
      <c r="C12" s="120" t="s">
        <v>2</v>
      </c>
      <c r="D12" s="120"/>
      <c r="E12" s="120"/>
      <c r="F12" s="120"/>
      <c r="G12" s="120"/>
    </row>
    <row r="13" spans="3:7" ht="12.75">
      <c r="C13" s="8" t="s">
        <v>11</v>
      </c>
      <c r="D13" s="9" t="s">
        <v>12</v>
      </c>
    </row>
    <row r="17" spans="3:3">
      <c r="C17" s="2" t="s">
        <v>17</v>
      </c>
    </row>
    <row r="18" spans="3:3">
      <c r="C18" s="3" t="s">
        <v>178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5" tooltip="Go to Previous Sheet" display="HL_Sheet_Main_5"/>
    <hyperlink ref="D13" location="HL_Sheet_Main_15" tooltip="Go to Next Sheet" display="HL_Sheet_Main_15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5">
    <pageSetUpPr autoPageBreaks="0"/>
  </sheetPr>
  <dimension ref="A1:N33"/>
  <sheetViews>
    <sheetView showGridLines="0" zoomScaleNormal="100" workbookViewId="0">
      <pane xSplit="1" ySplit="13" topLeftCell="B14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ColWidth="11.83203125" defaultRowHeight="10.5" outlineLevelRow="2"/>
  <cols>
    <col min="1" max="5" width="3.83203125" style="11" customWidth="1"/>
    <col min="6" max="16384" width="11.83203125" style="11"/>
  </cols>
  <sheetData>
    <row r="1" spans="1:14" ht="18">
      <c r="B1" s="13" t="s">
        <v>179</v>
      </c>
    </row>
    <row r="2" spans="1:14" ht="15">
      <c r="B2" s="12" t="str">
        <f>Model_Name</f>
        <v>SMA 6. Sensitivity Analysis - Best Practice Model Example 1 (Sensitivity in Revenue - Sensitivity Assumptions)</v>
      </c>
    </row>
    <row r="3" spans="1:14">
      <c r="B3" s="128" t="s">
        <v>2</v>
      </c>
      <c r="C3" s="128"/>
      <c r="D3" s="128"/>
      <c r="E3" s="128"/>
      <c r="F3" s="128"/>
    </row>
    <row r="4" spans="1:14" ht="12.75">
      <c r="A4" s="16" t="s">
        <v>5</v>
      </c>
      <c r="B4" s="17" t="s">
        <v>11</v>
      </c>
      <c r="C4" s="18" t="s">
        <v>12</v>
      </c>
      <c r="D4" s="71" t="s">
        <v>159</v>
      </c>
      <c r="E4" s="71" t="s">
        <v>160</v>
      </c>
      <c r="F4" s="69" t="s">
        <v>161</v>
      </c>
    </row>
    <row r="6" spans="1:14">
      <c r="B6" s="44" t="str">
        <f>IF(TS_Pers_In_Yr=1,"",TS_Per_Type_Name&amp;" Ending")</f>
        <v/>
      </c>
      <c r="J6" s="45" t="str">
        <f>IF(TS_Pers_In_Yr=1,"",LEFT(INDEX(LU_Mth_Names,MONTH(J9)),3)&amp;"-"&amp;RIGHT(YEAR(J9),2))&amp;" "</f>
        <v xml:space="preserve"> </v>
      </c>
      <c r="K6" s="45" t="str">
        <f>IF(TS_Pers_In_Yr=1,"",LEFT(INDEX(LU_Mth_Names,MONTH(K9)),3)&amp;"-"&amp;RIGHT(YEAR(K9),2))&amp;" "</f>
        <v xml:space="preserve"> </v>
      </c>
      <c r="L6" s="45" t="str">
        <f>IF(TS_Pers_In_Yr=1,"",LEFT(INDEX(LU_Mth_Names,MONTH(L9)),3)&amp;"-"&amp;RIGHT(YEAR(L9),2))&amp;" "</f>
        <v xml:space="preserve"> </v>
      </c>
      <c r="M6" s="45" t="str">
        <f>IF(TS_Pers_In_Yr=1,"",LEFT(INDEX(LU_Mth_Names,MONTH(M9)),3)&amp;"-"&amp;RIGHT(YEAR(M9),2))&amp;" "</f>
        <v xml:space="preserve"> </v>
      </c>
      <c r="N6" s="45" t="str">
        <f>IF(TS_Pers_In_Yr=1,"",LEFT(INDEX(LU_Mth_Names,MONTH(N9)),3)&amp;"-"&amp;RIGHT(YEAR(N9),2))&amp;" "</f>
        <v xml:space="preserve"> </v>
      </c>
    </row>
    <row r="7" spans="1:14">
      <c r="B7" s="50" t="str">
        <f>IF(TS_Pers_In_Yr=1,Yr_Name&amp;" Ending "&amp;DAY(TS_Per_1_End_Date)&amp;" "&amp;INDEX(LU_Mth_Names,DD_TS_Fin_YE_Mth),TS_Per_Type_Name)</f>
        <v>Year Ending 31 December</v>
      </c>
      <c r="C7" s="51"/>
      <c r="D7" s="51"/>
      <c r="E7" s="51"/>
      <c r="F7" s="51"/>
      <c r="G7" s="51"/>
      <c r="H7" s="51"/>
      <c r="I7" s="51"/>
      <c r="J7" s="52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2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52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52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52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26" t="s">
        <v>144</v>
      </c>
      <c r="J8" s="46">
        <f>IF(J12=1,TS_Start_Date,I9+1)</f>
        <v>40179</v>
      </c>
      <c r="K8" s="46">
        <f>IF(K12=1,TS_Start_Date,J9+1)</f>
        <v>40544</v>
      </c>
      <c r="L8" s="46">
        <f>IF(L12=1,TS_Start_Date,K9+1)</f>
        <v>40909</v>
      </c>
      <c r="M8" s="46">
        <f>IF(M12=1,TS_Start_Date,L9+1)</f>
        <v>41275</v>
      </c>
      <c r="N8" s="46">
        <f>IF(N12=1,TS_Start_Date,M9+1)</f>
        <v>41640</v>
      </c>
    </row>
    <row r="9" spans="1:14" hidden="1" outlineLevel="2">
      <c r="B9" s="26" t="s">
        <v>145</v>
      </c>
      <c r="J9" s="46">
        <f>IF(J12=1,TS_Per_1_End_Date,
IF(TS_Mth_End,EOMONTH(EDATE(TS_Per_1_FY_Start_Date,(TS_Per_1_Number+J12-1)*TS_Mths_In_Per-1),0),
EDATE(TS_Per_1_FY_Start_Date,(TS_Per_1_Number+J12-1)*TS_Mths_In_Per)-1))</f>
        <v>40543</v>
      </c>
      <c r="K9" s="46">
        <f>IF(K12=1,TS_Per_1_End_Date,
IF(TS_Mth_End,EOMONTH(EDATE(TS_Per_1_FY_Start_Date,(TS_Per_1_Number+K12-1)*TS_Mths_In_Per-1),0),
EDATE(TS_Per_1_FY_Start_Date,(TS_Per_1_Number+K12-1)*TS_Mths_In_Per)-1))</f>
        <v>40908</v>
      </c>
      <c r="L9" s="46">
        <f>IF(L12=1,TS_Per_1_End_Date,
IF(TS_Mth_End,EOMONTH(EDATE(TS_Per_1_FY_Start_Date,(TS_Per_1_Number+L12-1)*TS_Mths_In_Per-1),0),
EDATE(TS_Per_1_FY_Start_Date,(TS_Per_1_Number+L12-1)*TS_Mths_In_Per)-1))</f>
        <v>41274</v>
      </c>
      <c r="M9" s="46">
        <f>IF(M12=1,TS_Per_1_End_Date,
IF(TS_Mth_End,EOMONTH(EDATE(TS_Per_1_FY_Start_Date,(TS_Per_1_Number+M12-1)*TS_Mths_In_Per-1),0),
EDATE(TS_Per_1_FY_Start_Date,(TS_Per_1_Number+M12-1)*TS_Mths_In_Per)-1))</f>
        <v>41639</v>
      </c>
      <c r="N9" s="46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26" t="s">
        <v>146</v>
      </c>
      <c r="J10" s="47">
        <f>YEAR(TS_Per_1_FY_End_Date)+INT((TS_Per_1_Number+J12-2)/TS_Pers_In_Yr)</f>
        <v>2010</v>
      </c>
      <c r="K10" s="47">
        <f>YEAR(TS_Per_1_FY_End_Date)+INT((TS_Per_1_Number+K12-2)/TS_Pers_In_Yr)</f>
        <v>2011</v>
      </c>
      <c r="L10" s="47">
        <f>YEAR(TS_Per_1_FY_End_Date)+INT((TS_Per_1_Number+L12-2)/TS_Pers_In_Yr)</f>
        <v>2012</v>
      </c>
      <c r="M10" s="47">
        <f>YEAR(TS_Per_1_FY_End_Date)+INT((TS_Per_1_Number+M12-2)/TS_Pers_In_Yr)</f>
        <v>2013</v>
      </c>
      <c r="N10" s="47">
        <f>YEAR(TS_Per_1_FY_End_Date)+INT((TS_Per_1_Number+N12-2)/TS_Pers_In_Yr)</f>
        <v>2014</v>
      </c>
    </row>
    <row r="11" spans="1:14" hidden="1" outlineLevel="2">
      <c r="B11" s="26" t="s">
        <v>147</v>
      </c>
      <c r="J11" s="48" t="str">
        <f>IF(TS_Pers_In_Yr=1,Yr_Name,TS_Per_Type_Prefix&amp;IF(MOD(TS_Per_1_Number+J12-1,TS_Pers_In_Yr)=0,TS_Pers_In_Yr,MOD(TS_Per_1_Number+J12-1,TS_Pers_In_Yr)))&amp;" "</f>
        <v xml:space="preserve">Year </v>
      </c>
      <c r="K11" s="48" t="str">
        <f>IF(TS_Pers_In_Yr=1,Yr_Name,TS_Per_Type_Prefix&amp;IF(MOD(TS_Per_1_Number+K12-1,TS_Pers_In_Yr)=0,TS_Pers_In_Yr,MOD(TS_Per_1_Number+K12-1,TS_Pers_In_Yr)))&amp;" "</f>
        <v xml:space="preserve">Year </v>
      </c>
      <c r="L11" s="48" t="str">
        <f>IF(TS_Pers_In_Yr=1,Yr_Name,TS_Per_Type_Prefix&amp;IF(MOD(TS_Per_1_Number+L12-1,TS_Pers_In_Yr)=0,TS_Pers_In_Yr,MOD(TS_Per_1_Number+L12-1,TS_Pers_In_Yr)))&amp;" "</f>
        <v xml:space="preserve">Year </v>
      </c>
      <c r="M11" s="48" t="str">
        <f>IF(TS_Pers_In_Yr=1,Yr_Name,TS_Per_Type_Prefix&amp;IF(MOD(TS_Per_1_Number+M12-1,TS_Pers_In_Yr)=0,TS_Pers_In_Yr,MOD(TS_Per_1_Number+M12-1,TS_Pers_In_Yr)))&amp;" "</f>
        <v xml:space="preserve">Year </v>
      </c>
      <c r="N11" s="48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26" t="s">
        <v>148</v>
      </c>
      <c r="J12" s="49">
        <f>COLUMN(J12)-COLUMN($J12)+1</f>
        <v>1</v>
      </c>
      <c r="K12" s="49">
        <f>COLUMN(K12)-COLUMN($J12)+1</f>
        <v>2</v>
      </c>
      <c r="L12" s="49">
        <f>COLUMN(L12)-COLUMN($J12)+1</f>
        <v>3</v>
      </c>
      <c r="M12" s="49">
        <f>COLUMN(M12)-COLUMN($J12)+1</f>
        <v>4</v>
      </c>
      <c r="N12" s="49">
        <f>COLUMN(N12)-COLUMN($J12)+1</f>
        <v>5</v>
      </c>
    </row>
    <row r="13" spans="1:14" hidden="1" outlineLevel="2">
      <c r="B13" s="53" t="s">
        <v>149</v>
      </c>
      <c r="C13" s="51"/>
      <c r="D13" s="51"/>
      <c r="E13" s="51"/>
      <c r="F13" s="51"/>
      <c r="G13" s="51"/>
      <c r="H13" s="51"/>
      <c r="I13" s="51"/>
      <c r="J13" s="54" t="str">
        <f>J10&amp;"-"&amp;J11</f>
        <v xml:space="preserve">2010-Year </v>
      </c>
      <c r="K13" s="54" t="str">
        <f>K10&amp;"-"&amp;K11</f>
        <v xml:space="preserve">2011-Year </v>
      </c>
      <c r="L13" s="54" t="str">
        <f>L10&amp;"-"&amp;L11</f>
        <v xml:space="preserve">2012-Year </v>
      </c>
      <c r="M13" s="54" t="str">
        <f>M10&amp;"-"&amp;M11</f>
        <v xml:space="preserve">2013-Year </v>
      </c>
      <c r="N13" s="54" t="str">
        <f>N10&amp;"-"&amp;N11</f>
        <v xml:space="preserve">2014-Year </v>
      </c>
    </row>
    <row r="14" spans="1:14" collapsed="1"/>
    <row r="16" spans="1:14" ht="12.75">
      <c r="B16" s="72" t="str">
        <f>B1</f>
        <v>Revenue - Sensitivity Assumptions</v>
      </c>
    </row>
    <row r="18" spans="3:14" ht="17.25" customHeight="1">
      <c r="C18" s="95" t="b">
        <v>1</v>
      </c>
    </row>
    <row r="20" spans="3:14" ht="11.25">
      <c r="C20" s="73" t="str">
        <f>"Revenue - Incremental Change ("&amp;INDEX(LU_Denom,DD_TS_Denom)&amp;")"</f>
        <v>Revenue - Incremental Change ($Millions)</v>
      </c>
    </row>
    <row r="22" spans="3:14">
      <c r="D22" s="74" t="s">
        <v>163</v>
      </c>
      <c r="I22" s="75" t="s">
        <v>180</v>
      </c>
    </row>
    <row r="23" spans="3:14">
      <c r="D23" s="96" t="str">
        <f>Revenue_Category_1_Name</f>
        <v>Revenue Category 1 Name</v>
      </c>
      <c r="I23" s="97" t="b">
        <f>CB_Revenue_Category_1_Include</f>
        <v>1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</row>
    <row r="24" spans="3:14">
      <c r="D24" s="96" t="str">
        <f>Revenue_Category_2_Name</f>
        <v>Revenue Category 2 Name</v>
      </c>
      <c r="I24" s="97" t="b">
        <f>CB_Revenue_Category_2_Include</f>
        <v>1</v>
      </c>
      <c r="J24" s="89">
        <v>5</v>
      </c>
      <c r="K24" s="89">
        <v>0</v>
      </c>
      <c r="L24" s="89">
        <v>0</v>
      </c>
      <c r="M24" s="89">
        <v>4</v>
      </c>
      <c r="N24" s="89">
        <v>0</v>
      </c>
    </row>
    <row r="25" spans="3:14">
      <c r="D25" s="96" t="str">
        <f>Revenue_Category_3_Name</f>
        <v>Revenue Category 3 Name</v>
      </c>
      <c r="I25" s="97" t="b">
        <f>CB_Revenue_Category_3_Include</f>
        <v>0</v>
      </c>
      <c r="J25" s="89">
        <v>2</v>
      </c>
      <c r="K25" s="89">
        <v>0</v>
      </c>
      <c r="L25" s="89">
        <v>0</v>
      </c>
      <c r="M25" s="89">
        <v>0</v>
      </c>
      <c r="N25" s="89">
        <v>0</v>
      </c>
    </row>
    <row r="26" spans="3:14">
      <c r="D26" s="96" t="str">
        <f>Revenue_Category_4_Name</f>
        <v>Revenue Category 4 Name</v>
      </c>
      <c r="I26" s="97" t="b">
        <f>CB_Revenue_Category_4_Include</f>
        <v>1</v>
      </c>
      <c r="J26" s="89">
        <v>0</v>
      </c>
      <c r="K26" s="89">
        <v>10</v>
      </c>
      <c r="L26" s="89">
        <v>0</v>
      </c>
      <c r="M26" s="89">
        <v>0</v>
      </c>
      <c r="N26" s="89">
        <v>0</v>
      </c>
    </row>
    <row r="27" spans="3:14">
      <c r="D27" s="96" t="str">
        <f>Revenue_Category_5_Name</f>
        <v>Revenue Category 5 Name</v>
      </c>
      <c r="I27" s="97" t="b">
        <f>CB_Revenue_Category_5_Include</f>
        <v>1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</row>
    <row r="29" spans="3:14">
      <c r="D29" s="98" t="s">
        <v>181</v>
      </c>
      <c r="I29" s="100">
        <f>IF(ISERROR(SUM(J29:N29)),1,MIN(SUM(J29:N29),1))</f>
        <v>1</v>
      </c>
      <c r="J29" s="99">
        <f>IF(CB_Rev_Sens_Ass_Inc,MIN(1,SUMPRODUCT(((J23:J27)&lt;&gt;0)*($I23:$I27))),0)</f>
        <v>1</v>
      </c>
      <c r="K29" s="99">
        <f>IF(CB_Rev_Sens_Ass_Inc,MIN(1,SUMPRODUCT(((K23:K27)&lt;&gt;0)*($I23:$I27))),0)</f>
        <v>1</v>
      </c>
      <c r="L29" s="99">
        <f>IF(CB_Rev_Sens_Ass_Inc,MIN(1,SUMPRODUCT(((L23:L27)&lt;&gt;0)*($I23:$I27))),0)</f>
        <v>0</v>
      </c>
      <c r="M29" s="99">
        <f>IF(CB_Rev_Sens_Ass_Inc,MIN(1,SUMPRODUCT(((M23:M27)&lt;&gt;0)*($I23:$I27))),0)</f>
        <v>1</v>
      </c>
      <c r="N29" s="99">
        <f>IF(CB_Rev_Sens_Ass_Inc,MIN(1,SUMPRODUCT(((N23:N27)&lt;&gt;0)*($I23:$I27))),0)</f>
        <v>0</v>
      </c>
    </row>
    <row r="31" spans="3:14">
      <c r="D31" s="94" t="str">
        <f>"Go to "&amp;HL_Rev_Base_Ass</f>
        <v>Go to Revenue - Base Assumptions</v>
      </c>
      <c r="E31" s="14"/>
      <c r="F31" s="14"/>
      <c r="G31" s="14"/>
      <c r="H31" s="14"/>
    </row>
    <row r="32" spans="3:14">
      <c r="D32" s="94" t="str">
        <f>"Go to "&amp;HL_Rev_OP</f>
        <v>Go to Revenue - Outputs</v>
      </c>
      <c r="E32" s="14"/>
      <c r="F32" s="14"/>
      <c r="G32" s="14"/>
      <c r="H32" s="14"/>
    </row>
    <row r="33" spans="8:8"/>
  </sheetData>
  <mergeCells count="1">
    <mergeCell ref="B3:F3"/>
  </mergeCells>
  <conditionalFormatting sqref="I23:N27">
    <cfRule type="expression" dxfId="18" priority="1" stopIfTrue="1">
      <formula>OR(NOT($C$18),NOT($I23))</formula>
    </cfRule>
  </conditionalFormatting>
  <conditionalFormatting sqref="I29:N29">
    <cfRule type="cellIs" dxfId="17" priority="2" stopIfTrue="1" operator="notEqual">
      <formula>0</formula>
    </cfRule>
  </conditionalFormatting>
  <conditionalFormatting sqref="D29">
    <cfRule type="expression" dxfId="16" priority="4" stopIfTrue="1">
      <formula>I29&lt;&gt;0</formula>
    </cfRule>
  </conditionalFormatting>
  <dataValidations count="2">
    <dataValidation type="custom" showErrorMessage="1" errorTitle="Invalid Assumption" error="Assumption must be a number." sqref="J23:N27">
      <formula1>NOT(ISERROR(J23/1))</formula1>
    </dataValidation>
    <dataValidation type="custom" showDropDown="1" showErrorMessage="1" errorTitle="6 Cell Link" error="The value in an option button cell link must be either &quot;TRUE&quot; or &quot;FALSE&quot;" sqref="C18">
      <formula1>ISLOGICAL(C18)</formula1>
    </dataValidation>
  </dataValidations>
  <hyperlinks>
    <hyperlink ref="D32:H32" location="HL_Rev_OP" tooltip="Go to Revenue - Outputs" display="HL_Rev_OP"/>
    <hyperlink ref="D31:H31" location="HL_Rev_Base_Ass" tooltip="Go to Revenue - Base Assumptions" display="HL_Rev_Base_Ass"/>
    <hyperlink ref="B3" location="HL_Home" tooltip="Go to Table of Contents" display="HL_Home"/>
    <hyperlink ref="A4" location="$B$14" tooltip="Go to Top of Sheet" display="$B$14"/>
    <hyperlink ref="B4" location="HL_Sheet_Main_14" tooltip="Go to Previous Sheet" display="HL_Sheet_Main_14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10" t="s">
        <v>153</v>
      </c>
    </row>
    <row r="11" spans="3:7" ht="15">
      <c r="C11" s="5" t="str">
        <f>Model_Name</f>
        <v>SMA 6. Sensitivity Analysis - Best Practice Model Example 1 (Sensitivity in Revenue - Sensitivity Assumptions)</v>
      </c>
    </row>
    <row r="12" spans="3:7">
      <c r="C12" s="120" t="s">
        <v>2</v>
      </c>
      <c r="D12" s="120"/>
      <c r="E12" s="120"/>
      <c r="F12" s="120"/>
      <c r="G12" s="120"/>
    </row>
    <row r="13" spans="3:7" ht="12.75">
      <c r="C13" s="8" t="s">
        <v>11</v>
      </c>
      <c r="D13" s="9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15" tooltip="Go to Previous Sheet" display="HL_Sheet_Main_15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129</vt:i4>
      </vt:variant>
    </vt:vector>
  </HeadingPairs>
  <TitlesOfParts>
    <vt:vector size="145" baseType="lpstr">
      <vt:lpstr>Cover</vt:lpstr>
      <vt:lpstr>Contents</vt:lpstr>
      <vt:lpstr>Assumptions_SC</vt:lpstr>
      <vt:lpstr>TS_BA</vt:lpstr>
      <vt:lpstr>Base_Ass_SSC</vt:lpstr>
      <vt:lpstr>Rev_Base_TA</vt:lpstr>
      <vt:lpstr>Sens_Ass_SSC</vt:lpstr>
      <vt:lpstr>Rev_Sens_TA</vt:lpstr>
      <vt:lpstr>Outputs_SC</vt:lpstr>
      <vt:lpstr>Rev_TO</vt:lpstr>
      <vt:lpstr>Rev_P_MS</vt:lpstr>
      <vt:lpstr>Appendices_SC</vt:lpstr>
      <vt:lpstr>Lookup_Tables_SSC</vt:lpstr>
      <vt:lpstr>TS_LU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CB_Rev_Sens_Ass_Inc</vt:lpstr>
      <vt:lpstr>CB_Revenue_Category_1_Include</vt:lpstr>
      <vt:lpstr>CB_Revenue_Category_2_Include</vt:lpstr>
      <vt:lpstr>CB_Revenue_Category_3_Include</vt:lpstr>
      <vt:lpstr>CB_Revenue_Category_4_Include</vt:lpstr>
      <vt:lpstr>CB_Revenue_Category_5_Include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HL_Rev_Base_Ass</vt:lpstr>
      <vt:lpstr>HL_Rev_OP</vt:lpstr>
      <vt:lpstr>HL_Rev_Sens_Ass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Base_Ass_SSC!Print_Area</vt:lpstr>
      <vt:lpstr>Checks_BO!Print_Area</vt:lpstr>
      <vt:lpstr>Checks_SSC!Print_Area</vt:lpstr>
      <vt:lpstr>Contents!Print_Area</vt:lpstr>
      <vt:lpstr>Cover!Print_Area</vt:lpstr>
      <vt:lpstr>Lookup_Tables_SSC!Print_Area</vt:lpstr>
      <vt:lpstr>Outputs_SC!Print_Area</vt:lpstr>
      <vt:lpstr>Rev_Base_TA!Print_Area</vt:lpstr>
      <vt:lpstr>Rev_P_MS!Print_Area</vt:lpstr>
      <vt:lpstr>Rev_Sens_TA!Print_Area</vt:lpstr>
      <vt:lpstr>Rev_TO!Print_Area</vt:lpstr>
      <vt:lpstr>Sens_Ass_SSC!Print_Area</vt:lpstr>
      <vt:lpstr>TS_BA!Print_Area</vt:lpstr>
      <vt:lpstr>TS_LU!Print_Area</vt:lpstr>
      <vt:lpstr>Checks_BO!Print_Titles</vt:lpstr>
      <vt:lpstr>Contents!Print_Titles</vt:lpstr>
      <vt:lpstr>Rev_Base_TA!Print_Titles</vt:lpstr>
      <vt:lpstr>Rev_Sens_TA!Print_Titles</vt:lpstr>
      <vt:lpstr>Rev_TO!Print_Titles</vt:lpstr>
      <vt:lpstr>TS_BA!Print_Titles</vt:lpstr>
      <vt:lpstr>TS_LU!Print_Titles</vt:lpstr>
      <vt:lpstr>Qtr_Name</vt:lpstr>
      <vt:lpstr>Qtrly</vt:lpstr>
      <vt:lpstr>Qtrs_In_Yr</vt:lpstr>
      <vt:lpstr>Revenue_Category_1_Name</vt:lpstr>
      <vt:lpstr>Revenue_Category_2_Name</vt:lpstr>
      <vt:lpstr>Revenue_Category_3_Name</vt:lpstr>
      <vt:lpstr>Revenue_Category_4_Name</vt:lpstr>
      <vt:lpstr>Revenue_Category_5_Name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Practice Modelling</dc:creator>
  <cp:lastModifiedBy>Best Practice Modelling</cp:lastModifiedBy>
  <cp:lastPrinted>2010-10-11T23:34:36Z</cp:lastPrinted>
  <dcterms:created xsi:type="dcterms:W3CDTF">2010-07-21T10:15:15Z</dcterms:created>
  <dcterms:modified xsi:type="dcterms:W3CDTF">2010-11-30T01:15:44Z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