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600" yWindow="615" windowWidth="28095" windowHeight="12720"/>
  </bookViews>
  <sheets>
    <sheet name="Cover" sheetId="4" r:id="rId1"/>
    <sheet name="Contents" sheetId="5" r:id="rId2"/>
    <sheet name="Assumptions_SC" sheetId="6" r:id="rId3"/>
    <sheet name="TS_BA" sheetId="7" r:id="rId4"/>
    <sheet name="Base_Ass_SSC" sheetId="16" r:id="rId5"/>
    <sheet name="Rev_Base_TA" sheetId="8" r:id="rId6"/>
    <sheet name="Sens_Ass_SSC" sheetId="17" r:id="rId7"/>
    <sheet name="Rev_Sens_TA" sheetId="18" r:id="rId8"/>
    <sheet name="Outputs_SC" sheetId="9" r:id="rId9"/>
    <sheet name="Base_OP_SSC" sheetId="20" r:id="rId10"/>
    <sheet name="Rev_Base_TO" sheetId="10" r:id="rId11"/>
    <sheet name="Running_OP_SSC" sheetId="21" r:id="rId12"/>
    <sheet name="Rev_Running_TO" sheetId="23" r:id="rId13"/>
    <sheet name="Presentation_OP_SSC" sheetId="22" r:id="rId14"/>
    <sheet name="Rev_P_MS" sheetId="19" r:id="rId15"/>
    <sheet name="Appendices_SC" sheetId="11" r:id="rId16"/>
    <sheet name="Lookup_Tables_SSC" sheetId="12" r:id="rId17"/>
    <sheet name="TS_LU" sheetId="13" r:id="rId18"/>
    <sheet name="Checks_SSC" sheetId="14" r:id="rId19"/>
    <sheet name="Checks_BO" sheetId="15" r:id="rId20"/>
  </sheets>
  <definedNames>
    <definedName name="Alt_Chks_Msg">Checks_BO!$I$48</definedName>
    <definedName name="Alt_Chks_Ttl_Areas">Checks_BO!$M$54</definedName>
    <definedName name="Annual">TS_LU!$D$77</definedName>
    <definedName name="BA_Alt_Chks" hidden="1">Checks_BO!$39:$54</definedName>
    <definedName name="BA_Err_Chks" hidden="1">Checks_BO!$5:$22</definedName>
    <definedName name="BA_LU" hidden="1">TS_LU!$5:$105</definedName>
    <definedName name="BA_Sens_Chks" hidden="1">Checks_BO!$23:$38</definedName>
    <definedName name="BA_TS_Ass" hidden="1">TS_BA!$5:$65</definedName>
    <definedName name="Billion">TS_LU!$D$105</definedName>
    <definedName name="Billions">TS_LU!$D$63</definedName>
    <definedName name="BPM_TC_1" hidden="1">Contents!$D$12</definedName>
    <definedName name="BPM_TC_10" hidden="1">Rev_Running_TO!$B$16</definedName>
    <definedName name="BPM_TC_11" hidden="1">Rev_P_MS!$B$26</definedName>
    <definedName name="BPM_TC_2" hidden="1">Contents!$D$17</definedName>
    <definedName name="BPM_TC_3" hidden="1">Rev_Base_TA!$J$21</definedName>
    <definedName name="BPM_TC_4" hidden="1">Sens_Ass_SSC!$C$9</definedName>
    <definedName name="BPM_TC_5" hidden="1">Rev_Sens_TA!$G$33</definedName>
    <definedName name="BPM_TC_6" hidden="1">Rev_Sens_TA!$B$16</definedName>
    <definedName name="BPM_TC_7" hidden="1">Rev_Sens_TA!$J$23</definedName>
    <definedName name="BPM_TC_8" hidden="1">Rev_Sens_TA!$K$31</definedName>
    <definedName name="BPM_TC_9" hidden="1">Running_OP_SSC!$C$9</definedName>
    <definedName name="CA_Alt_Chks">Checks_BO!$K$53</definedName>
    <definedName name="CA_Alt_Chks_Area_Names">Checks_BO!$D$53</definedName>
    <definedName name="CA_Alt_Chks_Flags">Checks_BO!$M$53</definedName>
    <definedName name="CA_Alt_Chks_Inc">Checks_BO!$L$53</definedName>
    <definedName name="CA_Err_Chks">Checks_BO!$K$20</definedName>
    <definedName name="CA_Err_Chks_Area_Names">Checks_BO!$D$20</definedName>
    <definedName name="CA_Err_Chks_Flags">Checks_BO!$M$20</definedName>
    <definedName name="CA_Err_Chks_Inc">Checks_BO!$L$20</definedName>
    <definedName name="CA_Sens_Chks">Checks_BO!$K$37</definedName>
    <definedName name="CA_Sens_Chks_Area_Names">Checks_BO!$D$37</definedName>
    <definedName name="CA_Sens_Chks_Flags">Checks_BO!$M$37</definedName>
    <definedName name="CA_Sens_Chks_Inc">Checks_BO!$L$37</definedName>
    <definedName name="CB_Alt_Chks_Show_Msg">Checks_BO!$C$43</definedName>
    <definedName name="CB_Err_Chks_Show_Msg">Checks_BO!$C$9</definedName>
    <definedName name="CB_Rev_Sens_Ass_Inc">Rev_Sens_TA!$C$18</definedName>
    <definedName name="CB_Revenue_Category_1_Include">Rev_Base_TA!$I$21</definedName>
    <definedName name="CB_Revenue_Category_2_Include">Rev_Base_TA!$I$22</definedName>
    <definedName name="CB_Revenue_Category_3_Include">Rev_Base_TA!$I$23</definedName>
    <definedName name="CB_Revenue_Category_4_Include">Rev_Base_TA!$I$24</definedName>
    <definedName name="CB_Revenue_Category_5_Include">Rev_Base_TA!$I$25</definedName>
    <definedName name="CB_Sens_Chks_Show_Msg">Checks_BO!$C$27</definedName>
    <definedName name="CB_TS_Show_Hist_Fcast_Pers">TS_BA!$J$31</definedName>
    <definedName name="Currency">TS_LU!$D$66</definedName>
    <definedName name="DD_TS_Data_Term_Basis">TS_BA!$J$40</definedName>
    <definedName name="DD_TS_Denom">TS_BA!$J$26</definedName>
    <definedName name="DD_TS_Fin_YE_Day">TS_BA!$J$13</definedName>
    <definedName name="DD_TS_Fin_YE_Mth">TS_BA!$K$13</definedName>
    <definedName name="Err_Chk_1_Hdg" hidden="1">Rev_Base_TO!$B$1</definedName>
    <definedName name="Err_Chks_Msg">Checks_BO!$I$14</definedName>
    <definedName name="Err_Chks_Ttl_Areas">Checks_BO!$M$22</definedName>
    <definedName name="Half_Yr_Name">TS_LU!$D$86</definedName>
    <definedName name="Halves_In_Yr">TS_LU!$D$94</definedName>
    <definedName name="HL_Alt_Chk">Checks_BO!$B$41</definedName>
    <definedName name="HL_Err_Chk">Checks_BO!$B$7</definedName>
    <definedName name="HL_Err_Chk_1" hidden="1">Rev_Base_TO!$I$28</definedName>
    <definedName name="HL_Home">Contents!$B$1</definedName>
    <definedName name="HL_Rev_Base_Ass">Rev_Base_TA!$B$16</definedName>
    <definedName name="HL_Rev_Base_OP">Rev_Base_TO!$B$16</definedName>
    <definedName name="HL_Rev_Running_OP">Rev_Running_TO!$B$16</definedName>
    <definedName name="HL_Rev_Sens_Ass">Rev_Sens_TA!$B$16</definedName>
    <definedName name="HL_Sens_Chk">Checks_BO!$B$25</definedName>
    <definedName name="HL_Sheet_Main" hidden="1">Cover!$A$1</definedName>
    <definedName name="HL_Sheet_Main_10" hidden="1">TS_LU!$A$1</definedName>
    <definedName name="HL_Sheet_Main_11" hidden="1">Checks_SSC!$A$1</definedName>
    <definedName name="HL_Sheet_Main_12" hidden="1">Checks_BO!$A$1</definedName>
    <definedName name="HL_Sheet_Main_13" hidden="1">Base_Ass_SSC!$A$1</definedName>
    <definedName name="HL_Sheet_Main_14" hidden="1">Sens_Ass_SSC!$A$1</definedName>
    <definedName name="HL_Sheet_Main_15" hidden="1">Rev_Sens_TA!$A$1</definedName>
    <definedName name="HL_Sheet_Main_16" hidden="1">Rev_P_MS!$A$1</definedName>
    <definedName name="HL_Sheet_Main_17" hidden="1">Base_OP_SSC!$A$1</definedName>
    <definedName name="HL_Sheet_Main_18" hidden="1">Running_OP_SSC!$A$1</definedName>
    <definedName name="HL_Sheet_Main_19" hidden="1">Presentation_OP_SSC!$A$1</definedName>
    <definedName name="HL_Sheet_Main_2" hidden="1">Contents!$A$1</definedName>
    <definedName name="HL_Sheet_Main_20" hidden="1">Rev_Running_TO!$A$1</definedName>
    <definedName name="HL_Sheet_Main_3" hidden="1">Assumptions_SC!$A$1</definedName>
    <definedName name="HL_Sheet_Main_4" hidden="1">TS_BA!$A$1</definedName>
    <definedName name="HL_Sheet_Main_5" hidden="1">Rev_Base_TA!$A$1</definedName>
    <definedName name="HL_Sheet_Main_6" hidden="1">Outputs_SC!$A$1</definedName>
    <definedName name="HL_Sheet_Main_7" hidden="1">Rev_Base_TO!$A$1</definedName>
    <definedName name="HL_Sheet_Main_8" hidden="1">Appendices_SC!$A$1</definedName>
    <definedName name="HL_Sheet_Main_9" hidden="1">Lookup_Tables_SSC!$A$1</definedName>
    <definedName name="HL_TOC_1" hidden="1">TS_LU!$B$7</definedName>
    <definedName name="HL_TOC_2" hidden="1">TS_BA!$B$7</definedName>
    <definedName name="HL_TOC_3" hidden="1">Checks_BO!$B$7</definedName>
    <definedName name="HL_TOC_4" hidden="1">Checks_BO!$B$25</definedName>
    <definedName name="HL_TOC_5" hidden="1">Checks_BO!$B$41</definedName>
    <definedName name="Hundred">TS_LU!$D$102</definedName>
    <definedName name="LU_Data_Term_Basis">TS_LU!$D$71:$D$72</definedName>
    <definedName name="LU_Denom">TS_LU!$D$63:$D$66</definedName>
    <definedName name="LU_Mth_Days">TS_LU!$D$12:$D$42</definedName>
    <definedName name="LU_Mth_Names">TS_LU!$D$47:$D$58</definedName>
    <definedName name="LU_Period_Type_Names">TS_LU!$D$85:$D$88</definedName>
    <definedName name="LU_Periodicity">TS_LU!$D$77:$D$80</definedName>
    <definedName name="LU_Pers_In_Yr">TS_LU!$D$93:$D$96</definedName>
    <definedName name="Million">TS_LU!$D$104</definedName>
    <definedName name="Millions">TS_LU!$D$64</definedName>
    <definedName name="Model_Name">Cover!$C$10</definedName>
    <definedName name="Mth_Name">TS_LU!$D$88</definedName>
    <definedName name="Mthly">TS_LU!$D$80</definedName>
    <definedName name="Mths_In_Yr">TS_LU!$D$96</definedName>
    <definedName name="_xlnm.Print_Area" localSheetId="15">Appendices_SC!$B$1:$N$30</definedName>
    <definedName name="_xlnm.Print_Area" localSheetId="2">Assumptions_SC!$B$1:$N$30</definedName>
    <definedName name="_xlnm.Print_Area" localSheetId="4">Base_Ass_SSC!$B$1:$N$30</definedName>
    <definedName name="_xlnm.Print_Area" localSheetId="9">Base_OP_SSC!$B$1:$N$30</definedName>
    <definedName name="_xlnm.Print_Area" localSheetId="19">Checks_BO!$B$1:$M$54</definedName>
    <definedName name="_xlnm.Print_Area" localSheetId="18">Checks_SSC!$B$1:$N$30</definedName>
    <definedName name="_xlnm.Print_Area" localSheetId="1">Contents!$B$1:$Q$28</definedName>
    <definedName name="_xlnm.Print_Area" localSheetId="0">Cover!$B$1:$N$30</definedName>
    <definedName name="_xlnm.Print_Area" localSheetId="16">Lookup_Tables_SSC!$B$1:$N$30</definedName>
    <definedName name="_xlnm.Print_Area" localSheetId="8">Outputs_SC!$B$1:$N$30</definedName>
    <definedName name="_xlnm.Print_Area" localSheetId="13">Presentation_OP_SSC!$B$1:$N$30</definedName>
    <definedName name="_xlnm.Print_Area" localSheetId="5">Rev_Base_TA!$B$1:$Q$35</definedName>
    <definedName name="_xlnm.Print_Area" localSheetId="10">Rev_Base_TO!$B$1:$Q$33</definedName>
    <definedName name="_xlnm.Print_Area" localSheetId="14">Rev_P_MS!$B$1:$AH$43</definedName>
    <definedName name="_xlnm.Print_Area" localSheetId="12">Rev_Running_TO!$B$1:$Q$33</definedName>
    <definedName name="_xlnm.Print_Area" localSheetId="7">Rev_Sens_TA!$B$1:$Q$32</definedName>
    <definedName name="_xlnm.Print_Area" localSheetId="11">Running_OP_SSC!$B$1:$N$30</definedName>
    <definedName name="_xlnm.Print_Area" localSheetId="6">Sens_Ass_SSC!$B$1:$N$30</definedName>
    <definedName name="_xlnm.Print_Area" localSheetId="3">TS_BA!$B$1:$N$66</definedName>
    <definedName name="_xlnm.Print_Area" localSheetId="17">TS_LU!$B$1:$G$105</definedName>
    <definedName name="_xlnm.Print_Titles" localSheetId="19">Checks_BO!$1:$6</definedName>
    <definedName name="_xlnm.Print_Titles" localSheetId="1">Contents!$1:$7</definedName>
    <definedName name="_xlnm.Print_Titles" localSheetId="5">Rev_Base_TA!$1:$15</definedName>
    <definedName name="_xlnm.Print_Titles" localSheetId="10">Rev_Base_TO!$1:$15</definedName>
    <definedName name="_xlnm.Print_Titles" localSheetId="12">Rev_Running_TO!$1:$15</definedName>
    <definedName name="_xlnm.Print_Titles" localSheetId="7">Rev_Sens_TA!$1:$15</definedName>
    <definedName name="_xlnm.Print_Titles" localSheetId="3">TS_BA!$1:$6</definedName>
    <definedName name="_xlnm.Print_Titles" localSheetId="17">TS_LU!$1:$6</definedName>
    <definedName name="Qtr_Name">TS_LU!$D$87</definedName>
    <definedName name="Qtrly">TS_LU!$D$79</definedName>
    <definedName name="Qtrs_In_Yr">TS_LU!$D$95</definedName>
    <definedName name="RA_TS_Ass_Actual_Per_Title" hidden="1">TS_BA!$34:$34</definedName>
    <definedName name="RA_TS_Ass_Actual_Pers" hidden="1">TS_BA!$32:$32</definedName>
    <definedName name="RA_TS_Ass_Budget_Per_Title" hidden="1">TS_BA!$35:$35</definedName>
    <definedName name="RA_TS_Ass_Budget_Pers" hidden="1">TS_BA!$33:$33</definedName>
    <definedName name="RA_TS_Ass_Core_Fin_YE" hidden="1">TS_BA!$13:$13</definedName>
    <definedName name="RA_TS_Ass_Core_Main_Ass_Hdg" hidden="1">TS_BA!$9:$9</definedName>
    <definedName name="RA_TS_Ass_Core_Main_Ass_Hdg_Spacer" hidden="1">TS_BA!$8:$8</definedName>
    <definedName name="RA_TS_Ass_Core_Main_Ass_Spacer" hidden="1">TS_BA!$10:$10</definedName>
    <definedName name="RA_TS_Ass_Core_Main_Hdg" hidden="1">TS_BA!$7:$7</definedName>
    <definedName name="RA_TS_Ass_Core_Main_Hdg_Spacer1" hidden="1">TS_BA!$5:$5</definedName>
    <definedName name="RA_TS_Ass_Core_Main_Hdg_Spacer2" hidden="1">TS_BA!$6:$6</definedName>
    <definedName name="RA_TS_Ass_Data_Ass_Spacer" hidden="1">TS_BA!$45:$45</definedName>
    <definedName name="RA_TS_Ass_Data_End_Date" hidden="1">TS_BA!$46:$46</definedName>
    <definedName name="RA_TS_Ass_Data_Final_Stub" hidden="1">TS_BA!$49:$49</definedName>
    <definedName name="RA_TS_Ass_Data_Full_Pers" hidden="1">TS_BA!$48:$48</definedName>
    <definedName name="RA_TS_Ass_Data_Hdg" hidden="1">TS_BA!$44:$44</definedName>
    <definedName name="RA_TS_Ass_Data_Hdg_Spacer" hidden="1">TS_BA!$43:$43</definedName>
    <definedName name="RA_TS_Ass_Data_Pers_Ass" hidden="1">TS_BA!$41:$41</definedName>
    <definedName name="RA_TS_Ass_Data_Proj_Ass_Spacer" hidden="1">TS_BA!$39:$39</definedName>
    <definedName name="RA_TS_Ass_Data_Proj_Hdg" hidden="1">TS_BA!$38:$38</definedName>
    <definedName name="RA_TS_Ass_Data_Proj_Hdg_Spacer" hidden="1">TS_BA!$37:$37</definedName>
    <definedName name="RA_TS_Ass_Data_Term_Basis" hidden="1">TS_BA!$40:$40</definedName>
    <definedName name="RA_TS_Ass_Data_Total_Pers" hidden="1">TS_BA!$47:$47</definedName>
    <definedName name="RA_TS_Ass_Denom" hidden="1">TS_BA!$26:$26</definedName>
    <definedName name="RA_TS_Ass_Denom_Label" hidden="1">TS_BA!$27:$27</definedName>
    <definedName name="RA_TS_Ass_Fcast_Per_Title" hidden="1">TS_BA!$36:$36</definedName>
    <definedName name="RA_TS_Ass_Hist_Fcast_Ass_Spacer" hidden="1">TS_BA!$30:$30</definedName>
    <definedName name="RA_TS_Ass_Hist_Fcast_Hdg" hidden="1">TS_BA!$29:$29</definedName>
    <definedName name="RA_TS_Ass_Hist_Fcast_Hdg_Spacer" hidden="1">TS_BA!$28:$28</definedName>
    <definedName name="RA_TS_Ass_Mth_End" hidden="1">TS_BA!$18:$18</definedName>
    <definedName name="RA_TS_Ass_Mths_In_Per" hidden="1">TS_BA!$22:$22</definedName>
    <definedName name="RA_TS_Ass_Note_Budget_Per" hidden="1">TS_BA!$63:$63</definedName>
    <definedName name="RA_TS_Ass_Note_Data_Proj_Timing" hidden="1">TS_BA!$64:$64</definedName>
    <definedName name="RA_TS_Ass_Note_Denom" hidden="1">TS_BA!$62:$62</definedName>
    <definedName name="RA_TS_Ass_Note_Fin_YE" hidden="1">TS_BA!$61:$61</definedName>
    <definedName name="RA_TS_Ass_Note_Inactive_Cols_Treat" hidden="1">TS_BA!$65:$65</definedName>
    <definedName name="RA_TS_Ass_Notes_Hdg" hidden="1">TS_BA!$60:$60</definedName>
    <definedName name="RA_TS_Ass_Notes_Hdg_Spacer" hidden="1">TS_BA!$59:$59</definedName>
    <definedName name="RA_TS_Ass_Per_1_End_Date" hidden="1">TS_BA!$25:$25</definedName>
    <definedName name="RA_TS_Ass_Per_1_FY_End_Date" hidden="1">TS_BA!$20:$20</definedName>
    <definedName name="RA_TS_Ass_Per_1_FY_Start_Date" hidden="1">TS_BA!$19:$19</definedName>
    <definedName name="RA_TS_Ass_Per_1_Number" hidden="1">TS_BA!$23:$23</definedName>
    <definedName name="RA_TS_Ass_Per_1_Start_Date" hidden="1">TS_BA!$24:$24</definedName>
    <definedName name="RA_TS_Ass_Per_Type_Name" hidden="1">TS_BA!$16:$16</definedName>
    <definedName name="RA_TS_Ass_Per_Type_Prefix" hidden="1">TS_BA!$17:$17</definedName>
    <definedName name="RA_TS_Ass_Periodicity" hidden="1">TS_BA!$12:$12</definedName>
    <definedName name="RA_TS_Ass_Pers_In_Yr" hidden="1">TS_BA!$21:$21</definedName>
    <definedName name="RA_TS_Ass_Proj_Ass_Spacer" hidden="1">TS_BA!$52:$52</definedName>
    <definedName name="RA_TS_Ass_Proj_Hdg" hidden="1">TS_BA!$51:$51</definedName>
    <definedName name="RA_TS_Ass_Proj_Hdg_Spacer" hidden="1">TS_BA!$50:$50</definedName>
    <definedName name="RA_TS_Ass_Proj_Per_1_End_Date" hidden="1">TS_BA!$58:$58</definedName>
    <definedName name="RA_TS_Ass_Proj_Per_1_FY_End_Date" hidden="1">TS_BA!$55:$55</definedName>
    <definedName name="RA_TS_Ass_Proj_Per_1_FY_Start_Date" hidden="1">TS_BA!$54:$54</definedName>
    <definedName name="RA_TS_Ass_Proj_Per_1_Number" hidden="1">TS_BA!$56:$56</definedName>
    <definedName name="RA_TS_Ass_Proj_Per_1_Start_Date" hidden="1">TS_BA!$57:$57</definedName>
    <definedName name="RA_TS_Ass_Proj_Start_Date" hidden="1">TS_BA!$53:$53</definedName>
    <definedName name="RA_TS_Ass_Proj_Start_Date_Ass" hidden="1">TS_BA!$42:$42</definedName>
    <definedName name="RA_TS_Ass_Show_Hist_Fcast_Pers" hidden="1">TS_BA!$31:$31</definedName>
    <definedName name="RA_TS_Ass_Start_Date" hidden="1">TS_BA!$14:$14</definedName>
    <definedName name="RA_TS_Ass_Std_Pers" hidden="1">TS_BA!$15:$15</definedName>
    <definedName name="RA_TS_Ass_Title" hidden="1">TS_BA!$11:$11</definedName>
    <definedName name="Revenue_Category_1_Name">Rev_Base_TA!$D$21</definedName>
    <definedName name="Revenue_Category_2_Name">Rev_Base_TA!$D$22</definedName>
    <definedName name="Revenue_Category_3_Name">Rev_Base_TA!$D$23</definedName>
    <definedName name="Revenue_Category_4_Name">Rev_Base_TA!$D$24</definedName>
    <definedName name="Revenue_Category_5_Name">Rev_Base_TA!$D$25</definedName>
    <definedName name="Semi_Annual">TS_LU!$D$78</definedName>
    <definedName name="Sens_Chk_1_Hdg" hidden="1">Rev_Sens_TA!$B$1</definedName>
    <definedName name="Sens_Chks_Msg">Checks_BO!$I$32</definedName>
    <definedName name="Sens_Chks_Ttl_Areas">Checks_BO!$M$38</definedName>
    <definedName name="TBXBST" localSheetId="15" hidden="1">"|B|SC|B|"</definedName>
    <definedName name="TBXBST" localSheetId="2" hidden="1">"|B|SC|B|"</definedName>
    <definedName name="TBXBST" localSheetId="4" hidden="1">"|B|SSC|B|"</definedName>
    <definedName name="TBXBST" localSheetId="9" hidden="1">"|B|SSC|B|"</definedName>
    <definedName name="TBXBST" localSheetId="19" hidden="1">"|B|BO|B|"</definedName>
    <definedName name="TBXBST" localSheetId="18" hidden="1">"|B|SSC|B|"</definedName>
    <definedName name="TBXBST" localSheetId="1" hidden="1">"|B|Contents|B|"</definedName>
    <definedName name="TBXBST" localSheetId="0" hidden="1">"|B|Cover|B|"</definedName>
    <definedName name="TBXBST" localSheetId="16" hidden="1">"|B|SSC|B|"</definedName>
    <definedName name="TBXBST" localSheetId="8" hidden="1">"|B|SC|B|"</definedName>
    <definedName name="TBXBST" localSheetId="13" hidden="1">"|B|SSC|B|"</definedName>
    <definedName name="TBXBST" localSheetId="5" hidden="1">"|B|TA|B||T|All|T||N|1|N||FTSCN|10|FTSCN||TSP|8|TSP|"</definedName>
    <definedName name="TBXBST" localSheetId="10" hidden="1">"|B|TO|B||T|All|T||N|1|N||FTSCN|10|FTSCN||TSP|8|TSP|"</definedName>
    <definedName name="TBXBST" localSheetId="14" hidden="1">"|B|MS|B||P|"</definedName>
    <definedName name="TBXBST" localSheetId="12" hidden="1">"|B|TO|B||T|All|T||N|1|N||FTSCN|10|FTSCN||TSP|8|TSP|"</definedName>
    <definedName name="TBXBST" localSheetId="7" hidden="1">"|B|TA|B||T|All|T||N|1|N||FTSCN|10|FTSCN||TSP|5|TSP|"</definedName>
    <definedName name="TBXBST" localSheetId="11" hidden="1">"|B|SSC|B|"</definedName>
    <definedName name="TBXBST" localSheetId="6" hidden="1">"|B|SSC|B|"</definedName>
    <definedName name="TBXBST" localSheetId="3" hidden="1">"|B|BA|B|"</definedName>
    <definedName name="TBXBST" localSheetId="17" hidden="1">"|B|LU|B|"</definedName>
    <definedName name="Ten">TS_LU!$D$101</definedName>
    <definedName name="Thousand">TS_LU!$D$103</definedName>
    <definedName name="Thousands">TS_LU!$D$65</definedName>
    <definedName name="TOC_Hdg_1" hidden="1">TS_LU!$B$7</definedName>
    <definedName name="TOC_Hdg_2" hidden="1">TS_BA!$B$7</definedName>
    <definedName name="TOC_Hdg_3" hidden="1">Checks_BO!$B$7</definedName>
    <definedName name="TOC_Hdg_4" hidden="1">Checks_BO!$B$25</definedName>
    <definedName name="TOC_Hdg_5" hidden="1">Checks_BO!$B$41</definedName>
    <definedName name="TS">TS_BA!$J$65</definedName>
    <definedName name="TS_Actual_Per_Title">TS_BA!$J$34</definedName>
    <definedName name="TS_Actual_Pers">TS_BA!$J$32</definedName>
    <definedName name="TS_Budget_Per_Title">TS_BA!$J$35</definedName>
    <definedName name="TS_Budget_Pers">TS_BA!$J$33</definedName>
    <definedName name="TS_Data_End_Date">TS_BA!$J$46</definedName>
    <definedName name="TS_Data_Final_Stub">TS_BA!$J$49</definedName>
    <definedName name="TS_Data_Full_Pers">TS_BA!$J$48</definedName>
    <definedName name="TS_Data_Pers_Ass">TS_BA!$J$41</definedName>
    <definedName name="TS_Data_Total_Pers">TS_BA!$J$47</definedName>
    <definedName name="TS_Denom_Label">TS_BA!$J$27</definedName>
    <definedName name="TS_Fcast_Per_Title">TS_BA!$J$36</definedName>
    <definedName name="TS_Mth_End">TS_BA!$J$18</definedName>
    <definedName name="TS_Mths_In_Per">TS_BA!$J$22</definedName>
    <definedName name="TS_Per_1_End_Date">TS_BA!$J$25</definedName>
    <definedName name="TS_Per_1_FY_End_Date">TS_BA!$J$20</definedName>
    <definedName name="TS_Per_1_FY_Start_Date">TS_BA!$J$19</definedName>
    <definedName name="TS_Per_1_Number">TS_BA!$J$23</definedName>
    <definedName name="TS_Per_1_Start_Date">TS_BA!$J$24</definedName>
    <definedName name="TS_Per_Type_Name">TS_BA!$J$16</definedName>
    <definedName name="TS_Per_Type_Prefix">TS_BA!$J$17</definedName>
    <definedName name="TS_Periodicity">TS_BA!$J$12</definedName>
    <definedName name="TS_Pers_In_Yr">TS_BA!$J$21</definedName>
    <definedName name="TS_Proj_Per_1_End_Date">TS_BA!$J$58</definedName>
    <definedName name="TS_Proj_Per_1_FY_End_Date">TS_BA!$J$55</definedName>
    <definedName name="TS_Proj_Per_1_FY_Start_Date">TS_BA!$J$54</definedName>
    <definedName name="TS_Proj_Per_1_Number">TS_BA!$J$56</definedName>
    <definedName name="TS_Proj_Per_1_Start_Date">TS_BA!$J$57</definedName>
    <definedName name="TS_Proj_Start_Date">TS_BA!$J$53</definedName>
    <definedName name="TS_Proj_Start_Date_Ass">TS_BA!$J$42</definedName>
    <definedName name="TS_Start_Date">TS_BA!$J$14</definedName>
    <definedName name="TS_Std_Pers">TS_BA!$J$15</definedName>
    <definedName name="TS_Title">TS_BA!$J$11</definedName>
    <definedName name="Yr_Name">TS_LU!$D$85</definedName>
    <definedName name="Yrs_In_Yr">TS_LU!$D$93</definedName>
  </definedNames>
  <calcPr calcId="125725"/>
</workbook>
</file>

<file path=xl/calcChain.xml><?xml version="1.0" encoding="utf-8"?>
<calcChain xmlns="http://schemas.openxmlformats.org/spreadsheetml/2006/main">
  <c r="I28" i="5"/>
  <c r="I27"/>
  <c r="I26"/>
  <c r="H25"/>
  <c r="F24"/>
  <c r="H23"/>
  <c r="F22"/>
  <c r="D21"/>
  <c r="H20"/>
  <c r="F19"/>
  <c r="H18"/>
  <c r="F17"/>
  <c r="H16"/>
  <c r="F15"/>
  <c r="D14"/>
  <c r="H13"/>
  <c r="F12"/>
  <c r="H11"/>
  <c r="F10"/>
  <c r="H9"/>
  <c r="D8"/>
  <c r="AW28" i="19"/>
  <c r="AK36"/>
  <c r="AK35"/>
  <c r="AK34"/>
  <c r="AK33"/>
  <c r="AK32"/>
  <c r="AW9"/>
  <c r="B36"/>
  <c r="B26"/>
  <c r="B35"/>
  <c r="B34"/>
  <c r="B33"/>
  <c r="B32"/>
  <c r="B31"/>
  <c r="B7"/>
  <c r="I25" i="23"/>
  <c r="N25" s="1"/>
  <c r="BA36" i="19" s="1"/>
  <c r="D25" i="23"/>
  <c r="I24"/>
  <c r="M24" s="1"/>
  <c r="AZ35" i="19" s="1"/>
  <c r="D24" i="23"/>
  <c r="I23"/>
  <c r="N23" s="1"/>
  <c r="BA34" i="19" s="1"/>
  <c r="D23" i="23"/>
  <c r="I22"/>
  <c r="M22" s="1"/>
  <c r="AZ33" i="19" s="1"/>
  <c r="D22" i="23"/>
  <c r="I21"/>
  <c r="N21" s="1"/>
  <c r="BA32" i="19" s="1"/>
  <c r="D21" i="23"/>
  <c r="I20"/>
  <c r="D20"/>
  <c r="B16"/>
  <c r="N12"/>
  <c r="M12"/>
  <c r="L12"/>
  <c r="K12"/>
  <c r="J12"/>
  <c r="J8" s="1"/>
  <c r="D20" i="15"/>
  <c r="D32" i="10" l="1"/>
  <c r="D31" i="18"/>
  <c r="D29" i="8"/>
  <c r="O34" i="19"/>
  <c r="P31"/>
  <c r="P33"/>
  <c r="P35"/>
  <c r="O32"/>
  <c r="K21" i="23"/>
  <c r="M21"/>
  <c r="J22"/>
  <c r="L22"/>
  <c r="N22"/>
  <c r="K23"/>
  <c r="M23"/>
  <c r="J24"/>
  <c r="L24"/>
  <c r="N24"/>
  <c r="K25"/>
  <c r="M25"/>
  <c r="J21"/>
  <c r="L21"/>
  <c r="K22"/>
  <c r="J23"/>
  <c r="L23"/>
  <c r="K24"/>
  <c r="J25"/>
  <c r="L25"/>
  <c r="AK17" i="19"/>
  <c r="AK16"/>
  <c r="AK15"/>
  <c r="AK14"/>
  <c r="AK13"/>
  <c r="B17"/>
  <c r="B16"/>
  <c r="B15"/>
  <c r="B14"/>
  <c r="B13"/>
  <c r="B12"/>
  <c r="D27" i="18"/>
  <c r="D26"/>
  <c r="D25"/>
  <c r="D24"/>
  <c r="D23"/>
  <c r="I25"/>
  <c r="I27"/>
  <c r="I26"/>
  <c r="I24"/>
  <c r="I23"/>
  <c r="C20"/>
  <c r="B16"/>
  <c r="N12"/>
  <c r="M12"/>
  <c r="L12"/>
  <c r="K12"/>
  <c r="J12"/>
  <c r="J8" s="1"/>
  <c r="D27" i="8" l="1"/>
  <c r="D31" i="23"/>
  <c r="AY36" i="19"/>
  <c r="N35"/>
  <c r="AW34"/>
  <c r="L33"/>
  <c r="AY32"/>
  <c r="N31"/>
  <c r="AZ36"/>
  <c r="O35"/>
  <c r="AW35"/>
  <c r="L34"/>
  <c r="AX34"/>
  <c r="M33"/>
  <c r="AY33"/>
  <c r="N32"/>
  <c r="AZ32"/>
  <c r="O31"/>
  <c r="AW36"/>
  <c r="L35"/>
  <c r="AY34"/>
  <c r="N33"/>
  <c r="AX33"/>
  <c r="M32"/>
  <c r="AW32"/>
  <c r="L31"/>
  <c r="AX36"/>
  <c r="M35"/>
  <c r="AY35"/>
  <c r="N34"/>
  <c r="AZ34"/>
  <c r="O33"/>
  <c r="O36" s="1"/>
  <c r="N26" i="23"/>
  <c r="N28" s="1"/>
  <c r="BA33" i="19"/>
  <c r="P32"/>
  <c r="AX32"/>
  <c r="M31"/>
  <c r="BA35"/>
  <c r="P34"/>
  <c r="P36" s="1"/>
  <c r="M34"/>
  <c r="AX35"/>
  <c r="AW33"/>
  <c r="L32"/>
  <c r="L26" i="23"/>
  <c r="L28" s="1"/>
  <c r="M26"/>
  <c r="M28" s="1"/>
  <c r="J26"/>
  <c r="J28" s="1"/>
  <c r="K26"/>
  <c r="K28" s="1"/>
  <c r="D31" i="10"/>
  <c r="M54" i="15"/>
  <c r="I48" s="1"/>
  <c r="I47" s="1"/>
  <c r="D47"/>
  <c r="D31"/>
  <c r="M36" i="19" l="1"/>
  <c r="L36"/>
  <c r="N36"/>
  <c r="I28" i="23"/>
  <c r="M38" i="15"/>
  <c r="I32" s="1"/>
  <c r="I31" s="1"/>
  <c r="D13"/>
  <c r="D13" i="13"/>
  <c r="I25" i="10" l="1"/>
  <c r="D25"/>
  <c r="I24"/>
  <c r="D24"/>
  <c r="I23"/>
  <c r="D23"/>
  <c r="I22"/>
  <c r="D22"/>
  <c r="I21"/>
  <c r="D21"/>
  <c r="I20"/>
  <c r="D20"/>
  <c r="B16"/>
  <c r="N12"/>
  <c r="M12"/>
  <c r="L12"/>
  <c r="K12"/>
  <c r="J12"/>
  <c r="J8" s="1"/>
  <c r="C18" i="8"/>
  <c r="C18" i="23" s="1"/>
  <c r="B16" i="8"/>
  <c r="D30" i="23" s="1"/>
  <c r="D30" i="18" l="1"/>
  <c r="D28" i="8"/>
  <c r="D32" i="23"/>
  <c r="M21" i="10"/>
  <c r="K21"/>
  <c r="N21"/>
  <c r="L21"/>
  <c r="J21"/>
  <c r="N22"/>
  <c r="L22"/>
  <c r="J22"/>
  <c r="M22"/>
  <c r="K22"/>
  <c r="M23"/>
  <c r="K23"/>
  <c r="N23"/>
  <c r="L23"/>
  <c r="J23"/>
  <c r="N24"/>
  <c r="L24"/>
  <c r="J24"/>
  <c r="M24"/>
  <c r="K24"/>
  <c r="M25"/>
  <c r="K25"/>
  <c r="N25"/>
  <c r="L25"/>
  <c r="J25"/>
  <c r="B11" i="19"/>
  <c r="B30"/>
  <c r="D29" i="18"/>
  <c r="D30" i="10"/>
  <c r="C18"/>
  <c r="N12" i="8"/>
  <c r="M12"/>
  <c r="L12"/>
  <c r="K12"/>
  <c r="J12"/>
  <c r="M26" i="10" l="1"/>
  <c r="AY17" i="19"/>
  <c r="N16"/>
  <c r="AW17"/>
  <c r="L16"/>
  <c r="BA17"/>
  <c r="P16"/>
  <c r="AZ17"/>
  <c r="O16"/>
  <c r="AZ16"/>
  <c r="O15"/>
  <c r="N15"/>
  <c r="AY16"/>
  <c r="L14"/>
  <c r="AW15"/>
  <c r="P14"/>
  <c r="BA15"/>
  <c r="AZ15"/>
  <c r="O14"/>
  <c r="O13"/>
  <c r="AZ14"/>
  <c r="AY14"/>
  <c r="N13"/>
  <c r="AW13"/>
  <c r="L12"/>
  <c r="BA13"/>
  <c r="P12"/>
  <c r="O12"/>
  <c r="AZ13"/>
  <c r="AX17"/>
  <c r="M16"/>
  <c r="AX16"/>
  <c r="M15"/>
  <c r="AW16"/>
  <c r="L15"/>
  <c r="P15"/>
  <c r="BA16"/>
  <c r="N14"/>
  <c r="AY15"/>
  <c r="AX15"/>
  <c r="M14"/>
  <c r="M13"/>
  <c r="AX14"/>
  <c r="AW14"/>
  <c r="L13"/>
  <c r="BA14"/>
  <c r="P13"/>
  <c r="AY13"/>
  <c r="N12"/>
  <c r="M12"/>
  <c r="AX13"/>
  <c r="K26" i="10"/>
  <c r="AX37" i="19" s="1"/>
  <c r="N26" i="10"/>
  <c r="J26"/>
  <c r="AW37" i="19" s="1"/>
  <c r="L26" i="10"/>
  <c r="L28" l="1"/>
  <c r="AY37" i="19"/>
  <c r="N28" i="10"/>
  <c r="BA37" i="19"/>
  <c r="M28" i="10"/>
  <c r="AZ37" i="19"/>
  <c r="N17"/>
  <c r="L17"/>
  <c r="M17"/>
  <c r="O17"/>
  <c r="P17"/>
  <c r="K28" i="10"/>
  <c r="J28" s="1"/>
  <c r="J27" i="7"/>
  <c r="J18"/>
  <c r="J12"/>
  <c r="I28" i="10" l="1"/>
  <c r="K20" i="15" s="1"/>
  <c r="M20" s="1"/>
  <c r="J17" i="7"/>
  <c r="J16"/>
  <c r="J20"/>
  <c r="J19" l="1"/>
  <c r="J21"/>
  <c r="J11" i="8" s="1"/>
  <c r="L11" i="10"/>
  <c r="J8" i="8"/>
  <c r="L6"/>
  <c r="K6"/>
  <c r="J6"/>
  <c r="B6" i="10"/>
  <c r="M6"/>
  <c r="L6"/>
  <c r="K11"/>
  <c r="M22" i="15"/>
  <c r="I14" s="1"/>
  <c r="C10" i="4" s="1"/>
  <c r="D14" i="13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M11" i="10" l="1"/>
  <c r="N6"/>
  <c r="J6"/>
  <c r="K6"/>
  <c r="N6" i="8"/>
  <c r="M6"/>
  <c r="B6"/>
  <c r="M11"/>
  <c r="N11" i="10"/>
  <c r="N11" i="8"/>
  <c r="C11" i="22"/>
  <c r="B2" i="23"/>
  <c r="J22" i="7"/>
  <c r="M11" i="23"/>
  <c r="K11"/>
  <c r="M6"/>
  <c r="K6"/>
  <c r="B6"/>
  <c r="N11"/>
  <c r="L11"/>
  <c r="J11"/>
  <c r="N6"/>
  <c r="L6"/>
  <c r="J6"/>
  <c r="C11" i="20"/>
  <c r="C11" i="21"/>
  <c r="J11" i="10"/>
  <c r="L11" i="8"/>
  <c r="K11"/>
  <c r="M11" i="18"/>
  <c r="K11"/>
  <c r="M6"/>
  <c r="K6"/>
  <c r="J11"/>
  <c r="N11"/>
  <c r="L11"/>
  <c r="N6"/>
  <c r="L6"/>
  <c r="J6"/>
  <c r="B6"/>
  <c r="B2"/>
  <c r="B2" i="19"/>
  <c r="C11" i="16"/>
  <c r="C11" i="17"/>
  <c r="J23" i="7"/>
  <c r="K9" i="10" s="1"/>
  <c r="L8" s="1"/>
  <c r="C11" i="6"/>
  <c r="B2" i="7"/>
  <c r="C11" i="9"/>
  <c r="C11" i="11"/>
  <c r="C11" i="12"/>
  <c r="C11" i="14"/>
  <c r="B2" i="5"/>
  <c r="B2" i="8"/>
  <c r="B2" i="10"/>
  <c r="B2" i="13"/>
  <c r="B2" i="15"/>
  <c r="I13"/>
  <c r="N9" i="8" l="1"/>
  <c r="K9"/>
  <c r="L8" s="1"/>
  <c r="N9" i="10"/>
  <c r="L9"/>
  <c r="M8" s="1"/>
  <c r="J24" i="7"/>
  <c r="N10" i="10"/>
  <c r="N13" s="1"/>
  <c r="M10"/>
  <c r="M13" s="1"/>
  <c r="M10" i="8"/>
  <c r="M13" s="1"/>
  <c r="J10"/>
  <c r="J7" s="1"/>
  <c r="K10" i="10"/>
  <c r="K13" s="1"/>
  <c r="M9"/>
  <c r="N8" s="1"/>
  <c r="J53" i="7"/>
  <c r="J46" s="1"/>
  <c r="K9" i="23"/>
  <c r="L8" s="1"/>
  <c r="L9"/>
  <c r="M8" s="1"/>
  <c r="M9"/>
  <c r="N8" s="1"/>
  <c r="N9"/>
  <c r="L10"/>
  <c r="M10"/>
  <c r="N10"/>
  <c r="J10"/>
  <c r="K10"/>
  <c r="M9" i="8"/>
  <c r="N8" s="1"/>
  <c r="N10"/>
  <c r="N13" s="1"/>
  <c r="L10"/>
  <c r="L7" s="1"/>
  <c r="M9" i="18"/>
  <c r="N8" s="1"/>
  <c r="N9"/>
  <c r="K9"/>
  <c r="L8" s="1"/>
  <c r="L9"/>
  <c r="M8" s="1"/>
  <c r="K10"/>
  <c r="L10"/>
  <c r="M10"/>
  <c r="N10"/>
  <c r="J10"/>
  <c r="J25" i="7"/>
  <c r="B7" i="8" s="1"/>
  <c r="L9"/>
  <c r="M8" s="1"/>
  <c r="J10" i="10"/>
  <c r="J7" s="1"/>
  <c r="L9" i="19" s="1"/>
  <c r="AW11" s="1"/>
  <c r="L10" i="10"/>
  <c r="L7" s="1"/>
  <c r="N9" i="19" s="1"/>
  <c r="AY11" s="1"/>
  <c r="K10" i="8"/>
  <c r="K13" s="1"/>
  <c r="J13"/>
  <c r="K7" i="10"/>
  <c r="M9" i="19" s="1"/>
  <c r="AX11" s="1"/>
  <c r="J55" i="7"/>
  <c r="J54" s="1"/>
  <c r="J56" s="1"/>
  <c r="L13" i="10"/>
  <c r="L13" i="8"/>
  <c r="M7" i="10"/>
  <c r="O9" i="19" s="1"/>
  <c r="AZ11" s="1"/>
  <c r="N7" i="10"/>
  <c r="P9" i="19" s="1"/>
  <c r="BA11" s="1"/>
  <c r="M7" i="8"/>
  <c r="J9"/>
  <c r="K8" s="1"/>
  <c r="B7" i="10"/>
  <c r="B9" i="19" s="1"/>
  <c r="N7" i="8"/>
  <c r="J13" i="10"/>
  <c r="J9" l="1"/>
  <c r="K8" s="1"/>
  <c r="K7" i="8"/>
  <c r="K13" i="23"/>
  <c r="K7"/>
  <c r="M28" i="19" s="1"/>
  <c r="AX30" s="1"/>
  <c r="N13" i="23"/>
  <c r="N7"/>
  <c r="P28" i="19" s="1"/>
  <c r="BA30" s="1"/>
  <c r="L13" i="23"/>
  <c r="L7"/>
  <c r="N28" i="19" s="1"/>
  <c r="AY30" s="1"/>
  <c r="J9" i="23"/>
  <c r="K8" s="1"/>
  <c r="B7"/>
  <c r="B28" i="19" s="1"/>
  <c r="J13" i="23"/>
  <c r="J7"/>
  <c r="L28" i="19" s="1"/>
  <c r="AW30" s="1"/>
  <c r="M13" i="23"/>
  <c r="M7"/>
  <c r="O28" i="19" s="1"/>
  <c r="AZ30" s="1"/>
  <c r="J9" i="18"/>
  <c r="K8" s="1"/>
  <c r="B7"/>
  <c r="N13"/>
  <c r="N7"/>
  <c r="L13"/>
  <c r="L7"/>
  <c r="J7"/>
  <c r="J13"/>
  <c r="M13"/>
  <c r="M7"/>
  <c r="K13"/>
  <c r="K7"/>
  <c r="J58" i="7"/>
  <c r="J57"/>
  <c r="J47"/>
  <c r="J48" s="1"/>
  <c r="J49" l="1"/>
</calcChain>
</file>

<file path=xl/comments1.xml><?xml version="1.0" encoding="utf-8"?>
<comments xmlns="http://schemas.openxmlformats.org/spreadsheetml/2006/main">
  <authors>
    <author>Best Practice Modelling</author>
  </authors>
  <commentList>
    <comment ref="D12" authorId="0">
      <text>
        <r>
          <rPr>
            <b/>
            <sz val="9"/>
            <color indexed="81"/>
            <rFont val="Tahoma"/>
            <family val="2"/>
          </rPr>
          <t>Best Practice Modelling:</t>
        </r>
        <r>
          <rPr>
            <sz val="9"/>
            <color indexed="81"/>
            <rFont val="Tahoma"/>
            <family val="2"/>
          </rPr>
          <t xml:space="preserve">
Separate sensitivity assumptions section (BPMS 6-1).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>Best Practice Modelling:</t>
        </r>
        <r>
          <rPr>
            <sz val="9"/>
            <color indexed="81"/>
            <rFont val="Tahoma"/>
            <family val="2"/>
          </rPr>
          <t xml:space="preserve">
Dual outputs sensitivity analysis results in separate base case outputs and sensitivity case outputs.</t>
        </r>
      </text>
    </comment>
  </commentList>
</comments>
</file>

<file path=xl/comments2.xml><?xml version="1.0" encoding="utf-8"?>
<comments xmlns="http://schemas.openxmlformats.org/spreadsheetml/2006/main">
  <authors>
    <author>Best Practice Modelling</author>
  </authors>
  <commentList>
    <comment ref="E46" authorId="0">
      <text>
        <r>
          <rPr>
            <b/>
            <sz val="9"/>
            <color indexed="81"/>
            <rFont val="Tahoma"/>
            <family val="2"/>
          </rPr>
          <t>Data time series sheets will end at this date.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Total number of active columns on data time series sheets.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Period number of last full period on data time series sheets. First period is always treated as a full period if more than one total period.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Indicates whether or not the final active period of data time series sheets is a partial period.</t>
        </r>
      </text>
    </comment>
  </commentList>
</comments>
</file>

<file path=xl/comments3.xml><?xml version="1.0" encoding="utf-8"?>
<comments xmlns="http://schemas.openxmlformats.org/spreadsheetml/2006/main">
  <authors>
    <author>Best Practice Modelling</author>
  </authors>
  <commentList>
    <comment ref="J21" authorId="0">
      <text>
        <r>
          <rPr>
            <b/>
            <sz val="9"/>
            <color indexed="81"/>
            <rFont val="Tahoma"/>
            <family val="2"/>
          </rPr>
          <t>Best Practice Modelling:</t>
        </r>
        <r>
          <rPr>
            <sz val="9"/>
            <color indexed="81"/>
            <rFont val="Tahoma"/>
            <family val="2"/>
          </rPr>
          <t xml:space="preserve">
Base assumptions - used to calculate base case output.</t>
        </r>
      </text>
    </comment>
  </commentList>
</comments>
</file>

<file path=xl/comments4.xml><?xml version="1.0" encoding="utf-8"?>
<comments xmlns="http://schemas.openxmlformats.org/spreadsheetml/2006/main">
  <authors>
    <author>Best Practice Modelling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Best Practice Modelling:</t>
        </r>
        <r>
          <rPr>
            <sz val="9"/>
            <color indexed="81"/>
            <rFont val="Tahoma"/>
            <family val="2"/>
          </rPr>
          <t xml:space="preserve">
Separate sensitivity assumptions section (BPMS 6-1).</t>
        </r>
      </text>
    </comment>
  </commentList>
</comments>
</file>

<file path=xl/comments5.xml><?xml version="1.0" encoding="utf-8"?>
<comments xmlns="http://schemas.openxmlformats.org/spreadsheetml/2006/main">
  <authors>
    <author>Best Practice Modelling</author>
  </authors>
  <commentList>
    <comment ref="B16" authorId="0">
      <text>
        <r>
          <rPr>
            <b/>
            <sz val="9"/>
            <color indexed="81"/>
            <rFont val="Tahoma"/>
            <family val="2"/>
          </rPr>
          <t>Best Practice Modelling:</t>
        </r>
        <r>
          <rPr>
            <sz val="9"/>
            <color indexed="81"/>
            <rFont val="Tahoma"/>
            <family val="2"/>
          </rPr>
          <t xml:space="preserve">
Sensitivity assumptions - added to base assumptions to analyse the sensitivity of outputs to base assumptions.</t>
        </r>
      </text>
    </comment>
    <comment ref="J23" authorId="0">
      <text>
        <r>
          <rPr>
            <b/>
            <sz val="9"/>
            <color indexed="81"/>
            <rFont val="Tahoma"/>
            <family val="2"/>
          </rPr>
          <t>Best Practice Modelling:</t>
        </r>
        <r>
          <rPr>
            <sz val="9"/>
            <color indexed="81"/>
            <rFont val="Tahoma"/>
            <family val="2"/>
          </rPr>
          <t xml:space="preserve">
Sensitivity assumptions - added to base assumptions to analyse the sensitivity of outputs to base assumptions.</t>
        </r>
      </text>
    </comment>
    <comment ref="K31" authorId="0">
      <text>
        <r>
          <rPr>
            <b/>
            <sz val="9"/>
            <color indexed="81"/>
            <rFont val="Tahoma"/>
            <family val="2"/>
          </rPr>
          <t>Best Practice Modelling:</t>
        </r>
        <r>
          <rPr>
            <sz val="9"/>
            <color indexed="81"/>
            <rFont val="Tahoma"/>
            <family val="2"/>
          </rPr>
          <t xml:space="preserve">
Sensitivity assumption entry interface structure is consistent with base assumption entry interface structure (BPMC 6-1).</t>
        </r>
      </text>
    </comment>
    <comment ref="G33" authorId="0">
      <text>
        <r>
          <rPr>
            <b/>
            <sz val="9"/>
            <color indexed="81"/>
            <rFont val="Tahoma"/>
            <family val="2"/>
          </rPr>
          <t>Best Practice Modelling:</t>
        </r>
        <r>
          <rPr>
            <sz val="9"/>
            <color indexed="81"/>
            <rFont val="Tahoma"/>
            <family val="2"/>
          </rPr>
          <t xml:space="preserve">
Assumption sheet used for sensitivity assumption entry interface (BPMS 6-2).</t>
        </r>
      </text>
    </comment>
  </commentList>
</comments>
</file>

<file path=xl/comments6.xml><?xml version="1.0" encoding="utf-8"?>
<comments xmlns="http://schemas.openxmlformats.org/spreadsheetml/2006/main">
  <authors>
    <author>Best Practice Modelling</author>
  </authors>
  <commentList>
    <comment ref="I28" authorId="0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</commentList>
</comments>
</file>

<file path=xl/comments7.xml><?xml version="1.0" encoding="utf-8"?>
<comments xmlns="http://schemas.openxmlformats.org/spreadsheetml/2006/main">
  <authors>
    <author>Best Practice Modelling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Best Practice Modelling:</t>
        </r>
        <r>
          <rPr>
            <sz val="9"/>
            <color indexed="81"/>
            <rFont val="Tahoma"/>
            <family val="2"/>
          </rPr>
          <t xml:space="preserve">
Separate running case output section when using dual output sensitivity analysis.</t>
        </r>
      </text>
    </comment>
  </commentList>
</comments>
</file>

<file path=xl/comments8.xml><?xml version="1.0" encoding="utf-8"?>
<comments xmlns="http://schemas.openxmlformats.org/spreadsheetml/2006/main">
  <authors>
    <author>Best Practice Modelling</author>
  </authors>
  <commentList>
    <comment ref="B16" authorId="0">
      <text>
        <r>
          <rPr>
            <b/>
            <sz val="9"/>
            <color indexed="81"/>
            <rFont val="Tahoma"/>
            <family val="2"/>
          </rPr>
          <t>Best Practice Modelling:</t>
        </r>
        <r>
          <rPr>
            <sz val="9"/>
            <color indexed="81"/>
            <rFont val="Tahoma"/>
            <family val="2"/>
          </rPr>
          <t xml:space="preserve">
Multiple sets of model outputs when using dual output sensitivity analysis.</t>
        </r>
      </text>
    </comment>
    <comment ref="I28" authorId="0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</commentList>
</comments>
</file>

<file path=xl/comments9.xml><?xml version="1.0" encoding="utf-8"?>
<comments xmlns="http://schemas.openxmlformats.org/spreadsheetml/2006/main">
  <authors>
    <author>Best Practice Modelling</author>
  </authors>
  <commentList>
    <comment ref="B26" authorId="0">
      <text>
        <r>
          <rPr>
            <b/>
            <sz val="9"/>
            <color indexed="81"/>
            <rFont val="Tahoma"/>
            <family val="2"/>
          </rPr>
          <t>Best Practice Modelling:</t>
        </r>
        <r>
          <rPr>
            <sz val="9"/>
            <color indexed="81"/>
            <rFont val="Tahoma"/>
            <family val="2"/>
          </rPr>
          <t xml:space="preserve">
Side-by-side comparisons possible when using dual output sensitivity analysis.</t>
        </r>
      </text>
    </comment>
  </commentList>
</comments>
</file>

<file path=xl/sharedStrings.xml><?xml version="1.0" encoding="utf-8"?>
<sst xmlns="http://schemas.openxmlformats.org/spreadsheetml/2006/main" count="375" uniqueCount="203">
  <si>
    <t>Primary Developer:  BPM</t>
  </si>
  <si>
    <t>Cover Notes:</t>
  </si>
  <si>
    <t>Go to Table of Contents</t>
  </si>
  <si>
    <t>Table of Contents</t>
  </si>
  <si>
    <t>Go to Cover Sheet</t>
  </si>
  <si>
    <t>é</t>
  </si>
  <si>
    <t>Section &amp; Sheet Titles</t>
  </si>
  <si>
    <t>Section Cover Notes:</t>
  </si>
  <si>
    <t>[Insert section cover note 1]</t>
  </si>
  <si>
    <t>[Insert section cover note 2]</t>
  </si>
  <si>
    <t>[Insert section cover note 3]</t>
  </si>
  <si>
    <t>ç</t>
  </si>
  <si>
    <t>è</t>
  </si>
  <si>
    <t>Assumptions</t>
  </si>
  <si>
    <t>Time Series Assumptions</t>
  </si>
  <si>
    <t>Outputs</t>
  </si>
  <si>
    <t>Appendices</t>
  </si>
  <si>
    <t>Sub-Section Cover Notes:</t>
  </si>
  <si>
    <t>[Insert sub-section cover note 1]</t>
  </si>
  <si>
    <t>[Insert sub-section cover note 2]</t>
  </si>
  <si>
    <t>[Insert sub-section cover note 3]</t>
  </si>
  <si>
    <t>Lookup Tables</t>
  </si>
  <si>
    <t>Names</t>
  </si>
  <si>
    <t>Time Series Lookup Tables</t>
  </si>
  <si>
    <t>Checks</t>
  </si>
  <si>
    <t>Month Days</t>
  </si>
  <si>
    <t>LU_Mth_Days</t>
  </si>
  <si>
    <t>Month Names</t>
  </si>
  <si>
    <t>LU_Mth_Names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</si>
  <si>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</si>
  <si>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</si>
  <si>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</si>
  <si>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</si>
  <si>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</si>
  <si>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</si>
  <si>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</si>
  <si>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</si>
  <si>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</si>
  <si>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</si>
  <si>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</si>
  <si>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</si>
  <si>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Denomination</t>
  </si>
  <si>
    <t>LU_Denom</t>
  </si>
  <si>
    <t>$Billions</t>
  </si>
  <si>
    <t>Billions</t>
  </si>
  <si>
    <t>$Millions</t>
  </si>
  <si>
    <t>Millions</t>
  </si>
  <si>
    <t>$'000</t>
  </si>
  <si>
    <t>Thousands</t>
  </si>
  <si>
    <t>$</t>
  </si>
  <si>
    <t>Currency</t>
  </si>
  <si>
    <t>Data Term Basis</t>
  </si>
  <si>
    <t>LU_Data_Term_Basis</t>
  </si>
  <si>
    <t>Active Data Periods</t>
  </si>
  <si>
    <t>Projections Start</t>
  </si>
  <si>
    <t>Periodicity</t>
  </si>
  <si>
    <t>LU_Periodicity</t>
  </si>
  <si>
    <t>Annual</t>
  </si>
  <si>
    <t>Semi-Annual</t>
  </si>
  <si>
    <t>Semi_Annual</t>
  </si>
  <si>
    <t>Quarterly</t>
  </si>
  <si>
    <t>Qtrly</t>
  </si>
  <si>
    <t>Monthly</t>
  </si>
  <si>
    <t>Mthly</t>
  </si>
  <si>
    <t>Period Type Names</t>
  </si>
  <si>
    <t>LU_Period_Type_Names</t>
  </si>
  <si>
    <t>Year</t>
  </si>
  <si>
    <t>Yr_Name</t>
  </si>
  <si>
    <t>Half Year</t>
  </si>
  <si>
    <t>Half_Yr_Name</t>
  </si>
  <si>
    <t>Quarter</t>
  </si>
  <si>
    <t>Qtr_Name</t>
  </si>
  <si>
    <t>Month</t>
  </si>
  <si>
    <t>Mth_Name</t>
  </si>
  <si>
    <t>Periods In Year</t>
  </si>
  <si>
    <t>LU_Pers_In_Yr</t>
  </si>
  <si>
    <t>Yrs_In_Yr</t>
  </si>
  <si>
    <t>Halves_In_Yr</t>
  </si>
  <si>
    <t>Qtrs_In_Yr</t>
  </si>
  <si>
    <t>Mths_In_Yr</t>
  </si>
  <si>
    <t>Conversion Factors</t>
  </si>
  <si>
    <t>Ten</t>
  </si>
  <si>
    <t>Hundred</t>
  </si>
  <si>
    <t>Thousand</t>
  </si>
  <si>
    <t>Million</t>
  </si>
  <si>
    <t>Billion</t>
  </si>
  <si>
    <t>Core Time Series Assumptions</t>
  </si>
  <si>
    <t>Title</t>
  </si>
  <si>
    <t>Financial Year End</t>
  </si>
  <si>
    <t>Start Date</t>
  </si>
  <si>
    <t>Periods</t>
  </si>
  <si>
    <t>Period Type</t>
  </si>
  <si>
    <t>Period Type Prefix</t>
  </si>
  <si>
    <t>Financial Year End Is Month End?</t>
  </si>
  <si>
    <t>First Period Financial Year Start Date</t>
  </si>
  <si>
    <t>First Period Financial Year End Date</t>
  </si>
  <si>
    <t>Months In Period</t>
  </si>
  <si>
    <t>First Period Financial Period Number</t>
  </si>
  <si>
    <t>First Period Start Date (If Full Period)</t>
  </si>
  <si>
    <t>First Period End Date</t>
  </si>
  <si>
    <t>Denomination Label</t>
  </si>
  <si>
    <t>Historical &amp; Forecast Period Titles</t>
  </si>
  <si>
    <t>Include in Period Titles?</t>
  </si>
  <si>
    <t>Actual Periods</t>
  </si>
  <si>
    <t>Budget Periods</t>
  </si>
  <si>
    <t>Historical / Actual Periods Title</t>
  </si>
  <si>
    <t>Budget Periods Title</t>
  </si>
  <si>
    <t>Forecast Period Title</t>
  </si>
  <si>
    <t>Data &amp; Projections - Timing Assumptions</t>
  </si>
  <si>
    <t>Data - Active Periods</t>
  </si>
  <si>
    <t>Projections - Start Date</t>
  </si>
  <si>
    <t>Data Time Series Sheets</t>
  </si>
  <si>
    <t>Data End Date</t>
  </si>
  <si>
    <t>Total Data Periods</t>
  </si>
  <si>
    <t>Full Data Periods</t>
  </si>
  <si>
    <t>Final Data Period Is Stub</t>
  </si>
  <si>
    <t>Projections Time Series Sheets</t>
  </si>
  <si>
    <t>Projections Start Date</t>
  </si>
  <si>
    <t>Notes:</t>
  </si>
  <si>
    <t>-</t>
  </si>
  <si>
    <t>A Financial Year End assumption of 28th of February is assumed to be a month end financial year end, even in a leap year.</t>
  </si>
  <si>
    <t>The "Model Denomination" assumption will not necessarily automatically change the denomination of the outputs of this model.</t>
  </si>
  <si>
    <t>A "Budget Period" refers to either a period in the current financial year or periods containing combined actual and forecast data.</t>
  </si>
  <si>
    <t>"Data &amp; Projections - Timing Assumptions" are used as the basis for related data and projections time series sheets.</t>
  </si>
  <si>
    <t>Use the bpmToolbox "Update Time Series Columns" tool to hide inactive data and projections time series periods.</t>
  </si>
  <si>
    <t>Primary</t>
  </si>
  <si>
    <t>(A)</t>
  </si>
  <si>
    <t>(B)</t>
  </si>
  <si>
    <t>(F)</t>
  </si>
  <si>
    <t>Error Checks</t>
  </si>
  <si>
    <t>Errors Detected - Summary</t>
  </si>
  <si>
    <t>Check</t>
  </si>
  <si>
    <t>Include?</t>
  </si>
  <si>
    <t>Flag</t>
  </si>
  <si>
    <t>Total Errors:</t>
  </si>
  <si>
    <t>Error Message (Empty if None):</t>
  </si>
  <si>
    <t>Sensitivity Checks</t>
  </si>
  <si>
    <t>Sensitivities Detected - Summary</t>
  </si>
  <si>
    <t>Total Sensitivities:</t>
  </si>
  <si>
    <t>Sensitivity Message (Empty if None):</t>
  </si>
  <si>
    <t>Alert Checks</t>
  </si>
  <si>
    <t>Alerts Detected - Summary</t>
  </si>
  <si>
    <t>Total Alerts:</t>
  </si>
  <si>
    <t>Alert Message (Empty if None):</t>
  </si>
  <si>
    <t>Period Start Date (From Start of Day...)</t>
  </si>
  <si>
    <t>Period End Date (Until End of Day...)</t>
  </si>
  <si>
    <t>Financial Year</t>
  </si>
  <si>
    <t>Financial Year Period</t>
  </si>
  <si>
    <t>Counter</t>
  </si>
  <si>
    <t>Period Key</t>
  </si>
  <si>
    <t>Section 1.</t>
  </si>
  <si>
    <t>a.</t>
  </si>
  <si>
    <t>Section 2.</t>
  </si>
  <si>
    <t>Section 3.</t>
  </si>
  <si>
    <t>Sub-Section 3.1.</t>
  </si>
  <si>
    <t>3.1.</t>
  </si>
  <si>
    <t>Sub-Section 3.2.</t>
  </si>
  <si>
    <t>3.2.</t>
  </si>
  <si>
    <t>x</t>
  </si>
  <si>
    <t>h</t>
  </si>
  <si>
    <t>O</t>
  </si>
  <si>
    <t>Best Practice Modelling</t>
  </si>
  <si>
    <t>Category</t>
  </si>
  <si>
    <t>Total Revenue</t>
  </si>
  <si>
    <t>Error Check</t>
  </si>
  <si>
    <t>Yes</t>
  </si>
  <si>
    <t>Revenue Category 1 Name</t>
  </si>
  <si>
    <t>Revenue Category 2 Name</t>
  </si>
  <si>
    <t>Revenue Category 3 Name</t>
  </si>
  <si>
    <t>Revenue Category 4 Name</t>
  </si>
  <si>
    <t>Revenue Category 5 Name</t>
  </si>
  <si>
    <t>Base Assumptions</t>
  </si>
  <si>
    <t>Contains base assumptions - i.e. assumptions used to determine base case outputs.</t>
  </si>
  <si>
    <t>Revenue - Base Assumptions</t>
  </si>
  <si>
    <t>Sensitivity Assumptions</t>
  </si>
  <si>
    <t>Contains sensitivity assumptions - i.e. assumptions used to analyse the sensitivity of base assumptions.</t>
  </si>
  <si>
    <t>Revenue - Sensitivity Assumptions</t>
  </si>
  <si>
    <t>Included?</t>
  </si>
  <si>
    <t>Sub-Section 1.1.</t>
  </si>
  <si>
    <t>1.1.</t>
  </si>
  <si>
    <t>Sub-Section 1.2.</t>
  </si>
  <si>
    <t>1.2.</t>
  </si>
  <si>
    <t>Revenue - Dashboard</t>
  </si>
  <si>
    <t>Axis Titles</t>
  </si>
  <si>
    <t>Chart Title</t>
  </si>
  <si>
    <t>Best practice example of dual-output sensitivity analysis.</t>
  </si>
  <si>
    <t>Base Case Outputs</t>
  </si>
  <si>
    <t>Contains base case outputs - i.e. outputs based purely on base assumptions.</t>
  </si>
  <si>
    <t>Revenue - Base Case Outputs</t>
  </si>
  <si>
    <t>Running Case Outputs</t>
  </si>
  <si>
    <t>Contains running case outputs - i.e. outputs based on base assumptions and sensitivity assumptions.</t>
  </si>
  <si>
    <t>Presentation Outputs</t>
  </si>
  <si>
    <t>Contains presentation outputs.</t>
  </si>
  <si>
    <t>Revenue - Running Case Outputs</t>
  </si>
  <si>
    <t>Chart Data - Chart 1</t>
  </si>
  <si>
    <t>Chart Data - Chart 2</t>
  </si>
  <si>
    <t>Base Case</t>
  </si>
  <si>
    <t>Sub-Section 2.1.</t>
  </si>
  <si>
    <t>2.1.</t>
  </si>
  <si>
    <t>Sub-Section 2.2.</t>
  </si>
  <si>
    <t>2.2.</t>
  </si>
  <si>
    <t>Sub-Section 2.3.</t>
  </si>
  <si>
    <t>2.3.</t>
  </si>
</sst>
</file>

<file path=xl/styles.xml><?xml version="1.0" encoding="utf-8"?>
<styleSheet xmlns="http://schemas.openxmlformats.org/spreadsheetml/2006/main">
  <numFmts count="10">
    <numFmt numFmtId="164" formatCode="_(###0_);\(###0\);_(&quot;-&quot;_)"/>
    <numFmt numFmtId="165" formatCode="_)d\-mmm\-yy_);_)d\-mmm\-yy_);_)&quot;-&quot;_)"/>
    <numFmt numFmtId="166" formatCode="_(#,##0.0_);\(#,##0.0\);_(&quot;-&quot;_)"/>
    <numFmt numFmtId="167" formatCode="_(#,##0.0%_);\(#,##0.0%\);_(&quot;-&quot;_)"/>
    <numFmt numFmtId="168" formatCode="_(#,##0.0\x_);\(#,##0.0\x\);_(&quot;-&quot;_)"/>
    <numFmt numFmtId="169" formatCode="_(&quot;$&quot;#,##0.0_);\(&quot;$&quot;#,##0.0\);_(&quot;-&quot;_)"/>
    <numFmt numFmtId="170" formatCode="_(#,##0_);\(#,##0\);_(#,##0_)"/>
    <numFmt numFmtId="171" formatCode="_(#,##0_);\(#,##0\);_(&quot;-&quot;_)"/>
    <numFmt numFmtId="172" formatCode="#,##0."/>
    <numFmt numFmtId="173" formatCode="_(#,##0_);\(#,##0\);_-&quot;-&quot;_-"/>
  </numFmts>
  <fonts count="47">
    <font>
      <sz val="8"/>
      <name val="Tahoma"/>
      <family val="2"/>
      <scheme val="minor"/>
    </font>
    <font>
      <sz val="8"/>
      <name val="Tahoma"/>
      <family val="2"/>
    </font>
    <font>
      <b/>
      <sz val="8"/>
      <name val="Tahoma"/>
      <family val="2"/>
    </font>
    <font>
      <b/>
      <sz val="14"/>
      <name val="Tahoma"/>
      <family val="2"/>
    </font>
    <font>
      <b/>
      <sz val="14"/>
      <name val="Tahoma"/>
      <family val="2"/>
      <scheme val="major"/>
    </font>
    <font>
      <b/>
      <sz val="13"/>
      <name val="Tahoma"/>
      <family val="2"/>
    </font>
    <font>
      <b/>
      <sz val="13"/>
      <name val="Tahoma"/>
      <family val="2"/>
      <scheme val="major"/>
    </font>
    <font>
      <b/>
      <sz val="12"/>
      <name val="Tahoma"/>
      <family val="2"/>
    </font>
    <font>
      <b/>
      <sz val="12"/>
      <name val="Tahoma"/>
      <family val="2"/>
      <scheme val="major"/>
    </font>
    <font>
      <b/>
      <sz val="10"/>
      <name val="Tahoma"/>
      <family val="2"/>
    </font>
    <font>
      <b/>
      <sz val="10"/>
      <name val="Tahoma"/>
      <family val="2"/>
      <scheme val="major"/>
    </font>
    <font>
      <b/>
      <sz val="9"/>
      <name val="Tahoma"/>
      <family val="2"/>
    </font>
    <font>
      <b/>
      <sz val="9"/>
      <name val="Tahoma"/>
      <family val="2"/>
      <scheme val="major"/>
    </font>
    <font>
      <b/>
      <sz val="8"/>
      <name val="Tahoma"/>
      <family val="2"/>
      <scheme val="major"/>
    </font>
    <font>
      <sz val="8"/>
      <name val="Tahoma"/>
      <family val="2"/>
      <scheme val="major"/>
    </font>
    <font>
      <sz val="8"/>
      <name val="Tahoma"/>
      <family val="2"/>
      <scheme val="minor"/>
    </font>
    <font>
      <b/>
      <sz val="8"/>
      <name val="Tahoma"/>
      <family val="2"/>
      <scheme val="minor"/>
    </font>
    <font>
      <b/>
      <u/>
      <sz val="8"/>
      <color indexed="56"/>
      <name val="Tahoma"/>
      <family val="2"/>
    </font>
    <font>
      <b/>
      <u/>
      <sz val="8"/>
      <color indexed="56"/>
      <name val="Tahoma"/>
      <family val="2"/>
      <scheme val="minor"/>
    </font>
    <font>
      <b/>
      <sz val="10"/>
      <color indexed="56"/>
      <name val="Wingdings"/>
      <charset val="2"/>
    </font>
    <font>
      <b/>
      <u/>
      <sz val="10"/>
      <color indexed="56"/>
      <name val="Tahoma"/>
      <family val="2"/>
    </font>
    <font>
      <b/>
      <u/>
      <sz val="10"/>
      <color indexed="56"/>
      <name val="Tahoma"/>
      <family val="2"/>
      <scheme val="minor"/>
    </font>
    <font>
      <b/>
      <u/>
      <sz val="9"/>
      <color indexed="56"/>
      <name val="Tahoma"/>
      <family val="2"/>
    </font>
    <font>
      <b/>
      <u/>
      <sz val="9"/>
      <color indexed="56"/>
      <name val="Tahoma"/>
      <family val="2"/>
      <scheme val="minor"/>
    </font>
    <font>
      <sz val="8"/>
      <color indexed="56"/>
      <name val="Tahoma"/>
      <family val="2"/>
    </font>
    <font>
      <sz val="8"/>
      <color indexed="56"/>
      <name val="Tahoma"/>
      <family val="2"/>
      <scheme val="minor"/>
    </font>
    <font>
      <b/>
      <sz val="14"/>
      <color indexed="60"/>
      <name val="Tahoma"/>
      <family val="2"/>
      <scheme val="major"/>
    </font>
    <font>
      <b/>
      <sz val="8"/>
      <color indexed="60"/>
      <name val="Tahoma"/>
      <family val="2"/>
      <scheme val="major"/>
    </font>
    <font>
      <sz val="8"/>
      <color indexed="60"/>
      <name val="Tahoma"/>
      <family val="2"/>
      <scheme val="major"/>
    </font>
    <font>
      <u/>
      <sz val="8"/>
      <color theme="10"/>
      <name val="Tahoma"/>
      <family val="2"/>
    </font>
    <font>
      <b/>
      <sz val="10"/>
      <color indexed="60"/>
      <name val="Tahoma"/>
      <family val="2"/>
      <scheme val="major"/>
    </font>
    <font>
      <b/>
      <sz val="13"/>
      <color indexed="60"/>
      <name val="Tahoma"/>
      <family val="2"/>
      <scheme val="major"/>
    </font>
    <font>
      <b/>
      <sz val="9"/>
      <color indexed="60"/>
      <name val="Tahoma"/>
      <family val="2"/>
      <scheme val="major"/>
    </font>
    <font>
      <b/>
      <sz val="8"/>
      <color indexed="60"/>
      <name val="Tahoma"/>
      <family val="2"/>
      <scheme val="minor"/>
    </font>
    <font>
      <sz val="8"/>
      <color indexed="60"/>
      <name val="Tahoma"/>
      <family val="2"/>
      <scheme val="minor"/>
    </font>
    <font>
      <b/>
      <sz val="9"/>
      <color indexed="81"/>
      <name val="Tahoma"/>
      <family val="2"/>
    </font>
    <font>
      <sz val="8"/>
      <color indexed="18"/>
      <name val="Tahoma"/>
      <family val="2"/>
      <scheme val="minor"/>
    </font>
    <font>
      <sz val="8"/>
      <color indexed="59"/>
      <name val="Tahoma"/>
      <family val="2"/>
      <scheme val="major"/>
    </font>
    <font>
      <sz val="8"/>
      <color indexed="59"/>
      <name val="Tahoma"/>
      <family val="2"/>
      <scheme val="minor"/>
    </font>
    <font>
      <sz val="8"/>
      <color rgb="FFFFFFFF"/>
      <name val="Tahoma"/>
      <family val="2"/>
      <scheme val="minor"/>
    </font>
    <font>
      <b/>
      <sz val="8"/>
      <color indexed="59"/>
      <name val="Tahoma"/>
      <family val="2"/>
      <scheme val="minor"/>
    </font>
    <font>
      <b/>
      <sz val="8"/>
      <color indexed="59"/>
      <name val="Tahoma"/>
      <family val="2"/>
      <scheme val="major"/>
    </font>
    <font>
      <b/>
      <sz val="12"/>
      <color indexed="59"/>
      <name val="Tahoma"/>
      <family val="2"/>
      <scheme val="major"/>
    </font>
    <font>
      <b/>
      <sz val="9"/>
      <color indexed="59"/>
      <name val="Tahoma"/>
      <family val="2"/>
      <scheme val="major"/>
    </font>
    <font>
      <sz val="9"/>
      <color indexed="81"/>
      <name val="Tahoma"/>
      <family val="2"/>
    </font>
    <font>
      <i/>
      <sz val="8"/>
      <name val="Tahoma"/>
      <family val="2"/>
      <scheme val="major"/>
    </font>
    <font>
      <b/>
      <sz val="9"/>
      <color indexed="63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58"/>
        <bgColor indexed="64"/>
      </patternFill>
    </fill>
  </fills>
  <borders count="14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 style="thin">
        <color indexed="18"/>
      </top>
      <bottom/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8">
    <xf numFmtId="0" fontId="0" fillId="0" borderId="0" applyFill="0" applyBorder="0">
      <alignment vertical="center"/>
    </xf>
    <xf numFmtId="0" fontId="4" fillId="0" borderId="0" applyFill="0" applyBorder="0">
      <alignment vertical="center"/>
    </xf>
    <xf numFmtId="0" fontId="6" fillId="0" borderId="0" applyFill="0" applyBorder="0">
      <alignment vertical="center"/>
    </xf>
    <xf numFmtId="0" fontId="8" fillId="0" borderId="0" applyFill="0" applyBorder="0">
      <alignment vertical="center"/>
    </xf>
    <xf numFmtId="0" fontId="10" fillId="0" borderId="0" applyFill="0" applyBorder="0">
      <alignment vertical="center"/>
    </xf>
    <xf numFmtId="0" fontId="12" fillId="0" borderId="0" applyFill="0" applyBorder="0">
      <alignment vertical="center"/>
    </xf>
    <xf numFmtId="0" fontId="13" fillId="0" borderId="0" applyFill="0" applyBorder="0">
      <alignment vertical="center"/>
    </xf>
    <xf numFmtId="0" fontId="14" fillId="0" borderId="0" applyFill="0" applyBorder="0">
      <alignment vertical="center"/>
    </xf>
    <xf numFmtId="0" fontId="14" fillId="0" borderId="0" applyFill="0" applyBorder="0">
      <alignment vertical="center"/>
      <protection locked="0"/>
    </xf>
    <xf numFmtId="0" fontId="15" fillId="0" borderId="1">
      <alignment vertical="center"/>
      <protection locked="0"/>
    </xf>
    <xf numFmtId="164" fontId="15" fillId="0" borderId="1">
      <alignment vertical="center"/>
      <protection locked="0"/>
    </xf>
    <xf numFmtId="165" fontId="15" fillId="0" borderId="1">
      <alignment vertical="center"/>
      <protection locked="0"/>
    </xf>
    <xf numFmtId="166" fontId="15" fillId="0" borderId="1">
      <alignment vertical="center"/>
      <protection locked="0"/>
    </xf>
    <xf numFmtId="167" fontId="15" fillId="0" borderId="1">
      <alignment vertical="center"/>
      <protection locked="0"/>
    </xf>
    <xf numFmtId="168" fontId="15" fillId="0" borderId="1">
      <alignment vertical="center"/>
      <protection locked="0"/>
    </xf>
    <xf numFmtId="169" fontId="15" fillId="0" borderId="1">
      <alignment vertical="center"/>
      <protection locked="0"/>
    </xf>
    <xf numFmtId="0" fontId="1" fillId="0" borderId="0" applyNumberFormat="0" applyFont="0" applyFill="0" applyBorder="0">
      <alignment horizontal="center" vertical="center"/>
      <protection locked="0"/>
    </xf>
    <xf numFmtId="164" fontId="15" fillId="0" borderId="0" applyFill="0" applyBorder="0">
      <alignment vertical="center"/>
    </xf>
    <xf numFmtId="165" fontId="15" fillId="0" borderId="0" applyFill="0" applyBorder="0">
      <alignment vertical="center"/>
    </xf>
    <xf numFmtId="166" fontId="15" fillId="0" borderId="0" applyFill="0" applyBorder="0">
      <alignment vertical="center"/>
    </xf>
    <xf numFmtId="167" fontId="15" fillId="0" borderId="0" applyFill="0" applyBorder="0">
      <alignment vertical="center"/>
    </xf>
    <xf numFmtId="168" fontId="15" fillId="0" borderId="0" applyFill="0" applyBorder="0">
      <alignment vertical="center"/>
    </xf>
    <xf numFmtId="169" fontId="15" fillId="0" borderId="0" applyFill="0" applyBorder="0">
      <alignment vertical="center"/>
    </xf>
    <xf numFmtId="0" fontId="16" fillId="0" borderId="0" applyFill="0" applyBorder="0">
      <alignment vertical="center"/>
    </xf>
    <xf numFmtId="0" fontId="16" fillId="0" borderId="3" applyFill="0">
      <alignment horizontal="center" vertical="center"/>
    </xf>
    <xf numFmtId="170" fontId="15" fillId="0" borderId="3" applyFill="0">
      <alignment horizontal="center" vertical="center"/>
    </xf>
    <xf numFmtId="0" fontId="15" fillId="0" borderId="3" applyFill="0">
      <alignment horizontal="center" vertical="center"/>
    </xf>
    <xf numFmtId="0" fontId="18" fillId="0" borderId="0" applyFill="0" applyBorder="0">
      <alignment vertical="center"/>
    </xf>
    <xf numFmtId="0" fontId="19" fillId="0" borderId="0" applyFill="0" applyBorder="0">
      <alignment horizontal="center" vertical="center"/>
    </xf>
    <xf numFmtId="0" fontId="19" fillId="0" borderId="0" applyFill="0" applyBorder="0">
      <alignment horizontal="center" vertical="center"/>
    </xf>
    <xf numFmtId="0" fontId="21" fillId="0" borderId="0" applyFill="0" applyBorder="0">
      <alignment vertical="center"/>
    </xf>
    <xf numFmtId="0" fontId="23" fillId="0" borderId="0" applyFill="0" applyBorder="0">
      <alignment vertical="center"/>
    </xf>
    <xf numFmtId="0" fontId="25" fillId="0" borderId="0" applyFill="0" applyBorder="0">
      <alignment vertical="center"/>
    </xf>
    <xf numFmtId="0" fontId="25" fillId="0" borderId="0" applyFill="0" applyBorder="0">
      <alignment vertical="center"/>
    </xf>
    <xf numFmtId="0" fontId="3" fillId="0" borderId="0" applyFill="0" applyBorder="0">
      <alignment vertical="center"/>
    </xf>
    <xf numFmtId="0" fontId="5" fillId="0" borderId="0" applyFill="0" applyBorder="0">
      <alignment vertical="center"/>
    </xf>
    <xf numFmtId="0" fontId="7" fillId="0" borderId="0" applyFill="0" applyBorder="0">
      <alignment vertical="center"/>
    </xf>
    <xf numFmtId="0" fontId="9" fillId="0" borderId="0" applyFill="0" applyBorder="0">
      <alignment vertical="center"/>
    </xf>
    <xf numFmtId="0" fontId="11" fillId="0" borderId="0" applyFill="0" applyBorder="0">
      <alignment vertical="center"/>
    </xf>
    <xf numFmtId="0" fontId="2" fillId="0" borderId="0" applyFill="0" applyBorder="0">
      <alignment vertical="center"/>
    </xf>
    <xf numFmtId="0" fontId="1" fillId="0" borderId="0" applyFill="0" applyBorder="0">
      <alignment vertical="center"/>
    </xf>
    <xf numFmtId="0" fontId="1" fillId="0" borderId="0" applyFill="0" applyBorder="0">
      <alignment vertical="center"/>
      <protection locked="0"/>
    </xf>
    <xf numFmtId="166" fontId="1" fillId="0" borderId="0" applyFill="0" applyBorder="0">
      <alignment vertical="center"/>
    </xf>
    <xf numFmtId="167" fontId="1" fillId="0" borderId="0" applyFill="0" applyBorder="0">
      <alignment vertical="center"/>
    </xf>
    <xf numFmtId="168" fontId="1" fillId="0" borderId="0" applyFill="0" applyBorder="0">
      <alignment vertical="center"/>
    </xf>
    <xf numFmtId="169" fontId="1" fillId="0" borderId="0" applyFill="0" applyBorder="0">
      <alignment vertical="center"/>
    </xf>
    <xf numFmtId="164" fontId="1" fillId="0" borderId="0" applyFill="0" applyBorder="0">
      <alignment vertical="center"/>
    </xf>
    <xf numFmtId="165" fontId="1" fillId="0" borderId="0" applyFill="0" applyBorder="0">
      <alignment vertical="center"/>
    </xf>
    <xf numFmtId="0" fontId="2" fillId="0" borderId="0" applyFill="0" applyBorder="0">
      <alignment vertical="center"/>
    </xf>
    <xf numFmtId="0" fontId="17" fillId="0" borderId="0" applyFill="0" applyBorder="0">
      <alignment vertical="center"/>
    </xf>
    <xf numFmtId="0" fontId="19" fillId="0" borderId="0" applyFill="0" applyBorder="0">
      <alignment horizontal="center" vertical="center"/>
    </xf>
    <xf numFmtId="0" fontId="19" fillId="0" borderId="0" applyFill="0" applyBorder="0">
      <alignment horizontal="center" vertical="center"/>
    </xf>
    <xf numFmtId="0" fontId="20" fillId="0" borderId="0" applyFill="0" applyBorder="0">
      <alignment vertical="center"/>
    </xf>
    <xf numFmtId="0" fontId="22" fillId="0" borderId="0" applyFill="0" applyBorder="0">
      <alignment vertical="center"/>
    </xf>
    <xf numFmtId="0" fontId="24" fillId="0" borderId="0" applyFill="0" applyBorder="0">
      <alignment vertical="center"/>
    </xf>
    <xf numFmtId="0" fontId="24" fillId="0" borderId="0" applyFill="0" applyBorder="0">
      <alignment vertical="center"/>
    </xf>
    <xf numFmtId="0" fontId="1" fillId="0" borderId="0" applyFill="0" applyBorder="0">
      <alignment vertical="center"/>
    </xf>
    <xf numFmtId="0" fontId="29" fillId="0" borderId="0" applyNumberFormat="0" applyFill="0" applyBorder="0" applyAlignment="0" applyProtection="0">
      <alignment vertical="top"/>
      <protection locked="0"/>
    </xf>
  </cellStyleXfs>
  <cellXfs count="148">
    <xf numFmtId="0" fontId="0" fillId="0" borderId="0" xfId="0">
      <alignment vertical="center"/>
    </xf>
    <xf numFmtId="0" fontId="26" fillId="0" borderId="0" xfId="1" applyFont="1">
      <alignment vertical="center"/>
    </xf>
    <xf numFmtId="0" fontId="27" fillId="0" borderId="0" xfId="6" applyFont="1" applyAlignment="1">
      <alignment horizontal="left" vertical="center"/>
    </xf>
    <xf numFmtId="0" fontId="28" fillId="0" borderId="0" xfId="7" applyFont="1" applyAlignment="1">
      <alignment horizontal="left" vertical="center"/>
    </xf>
    <xf numFmtId="0" fontId="29" fillId="0" borderId="0" xfId="57" applyAlignment="1" applyProtection="1">
      <alignment vertical="center"/>
    </xf>
    <xf numFmtId="0" fontId="8" fillId="0" borderId="0" xfId="3" applyFont="1">
      <alignment vertical="center"/>
    </xf>
    <xf numFmtId="0" fontId="19" fillId="0" borderId="0" xfId="28">
      <alignment horizontal="center" vertical="center"/>
    </xf>
    <xf numFmtId="0" fontId="30" fillId="0" borderId="0" xfId="4" applyFont="1" applyAlignment="1">
      <alignment horizontal="left" vertical="center"/>
    </xf>
    <xf numFmtId="0" fontId="19" fillId="0" borderId="0" xfId="28" applyAlignment="1">
      <alignment horizontal="right" vertical="center"/>
    </xf>
    <xf numFmtId="0" fontId="19" fillId="0" borderId="0" xfId="28" applyAlignment="1">
      <alignment horizontal="left" vertical="center"/>
    </xf>
    <xf numFmtId="0" fontId="31" fillId="0" borderId="0" xfId="2" applyFont="1">
      <alignment vertical="center"/>
    </xf>
    <xf numFmtId="0" fontId="0" fillId="2" borderId="0" xfId="0" applyFill="1">
      <alignment vertical="center"/>
    </xf>
    <xf numFmtId="0" fontId="8" fillId="2" borderId="0" xfId="3" applyFont="1" applyFill="1">
      <alignment vertical="center"/>
    </xf>
    <xf numFmtId="0" fontId="26" fillId="2" borderId="0" xfId="1" applyFont="1" applyFill="1">
      <alignment vertical="center"/>
    </xf>
    <xf numFmtId="0" fontId="29" fillId="2" borderId="0" xfId="57" applyFill="1" applyAlignment="1" applyProtection="1">
      <alignment vertical="center"/>
    </xf>
    <xf numFmtId="0" fontId="19" fillId="2" borderId="0" xfId="28" applyFill="1">
      <alignment horizontal="center" vertical="center"/>
    </xf>
    <xf numFmtId="0" fontId="19" fillId="2" borderId="0" xfId="28" applyFill="1" applyAlignment="1">
      <alignment horizontal="right" vertical="center"/>
    </xf>
    <xf numFmtId="0" fontId="19" fillId="2" borderId="0" xfId="28" applyFill="1" applyAlignment="1">
      <alignment horizontal="left" vertical="center"/>
    </xf>
    <xf numFmtId="0" fontId="32" fillId="0" borderId="0" xfId="5" applyFont="1" applyAlignment="1">
      <alignment horizontal="left" vertical="center"/>
    </xf>
    <xf numFmtId="0" fontId="33" fillId="0" borderId="3" xfId="24" applyFont="1" applyAlignment="1">
      <alignment horizontal="center" vertical="center"/>
    </xf>
    <xf numFmtId="0" fontId="34" fillId="0" borderId="3" xfId="26" applyFont="1" applyAlignment="1">
      <alignment horizontal="center" vertical="center"/>
    </xf>
    <xf numFmtId="171" fontId="34" fillId="0" borderId="3" xfId="25" applyNumberFormat="1" applyFont="1" applyAlignment="1">
      <alignment horizontal="center" vertical="center"/>
    </xf>
    <xf numFmtId="171" fontId="15" fillId="0" borderId="3" xfId="25" applyNumberFormat="1" applyFont="1" applyAlignment="1">
      <alignment horizontal="center" vertical="center"/>
    </xf>
    <xf numFmtId="0" fontId="30" fillId="2" borderId="0" xfId="4" applyFont="1" applyFill="1" applyAlignment="1">
      <alignment horizontal="left" vertical="center"/>
    </xf>
    <xf numFmtId="0" fontId="32" fillId="2" borderId="0" xfId="5" applyFont="1" applyFill="1" applyAlignment="1">
      <alignment horizontal="left" vertical="center"/>
    </xf>
    <xf numFmtId="0" fontId="28" fillId="2" borderId="0" xfId="7" applyFont="1" applyFill="1" applyAlignment="1">
      <alignment horizontal="left" vertical="center"/>
    </xf>
    <xf numFmtId="0" fontId="27" fillId="2" borderId="0" xfId="6" applyFont="1" applyFill="1" applyAlignment="1">
      <alignment horizontal="left" vertical="center"/>
    </xf>
    <xf numFmtId="0" fontId="28" fillId="2" borderId="0" xfId="7" quotePrefix="1" applyFont="1" applyFill="1" applyAlignment="1">
      <alignment horizontal="right" vertical="center"/>
    </xf>
    <xf numFmtId="0" fontId="28" fillId="2" borderId="0" xfId="7" quotePrefix="1" applyFont="1" applyFill="1" applyAlignment="1">
      <alignment horizontal="left" vertical="center"/>
    </xf>
    <xf numFmtId="0" fontId="36" fillId="2" borderId="0" xfId="16" applyFont="1" applyFill="1" applyAlignment="1">
      <alignment horizontal="center" vertical="center"/>
      <protection locked="0"/>
    </xf>
    <xf numFmtId="0" fontId="34" fillId="0" borderId="0" xfId="16" applyFont="1" applyAlignment="1">
      <alignment horizontal="center" vertical="center"/>
      <protection locked="0"/>
    </xf>
    <xf numFmtId="0" fontId="39" fillId="0" borderId="0" xfId="16" applyFont="1" applyAlignment="1">
      <alignment horizontal="center" vertical="center"/>
      <protection locked="0"/>
    </xf>
    <xf numFmtId="0" fontId="27" fillId="0" borderId="7" xfId="6" applyFont="1" applyBorder="1" applyAlignment="1">
      <alignment horizontal="left" vertical="center"/>
    </xf>
    <xf numFmtId="0" fontId="0" fillId="0" borderId="7" xfId="0" applyBorder="1">
      <alignment vertical="center"/>
    </xf>
    <xf numFmtId="0" fontId="27" fillId="0" borderId="7" xfId="6" applyFont="1" applyBorder="1" applyAlignment="1">
      <alignment horizontal="center" vertical="center"/>
    </xf>
    <xf numFmtId="171" fontId="38" fillId="0" borderId="0" xfId="19" applyNumberFormat="1" applyFont="1" applyAlignment="1">
      <alignment horizontal="center" vertical="center"/>
    </xf>
    <xf numFmtId="171" fontId="40" fillId="0" borderId="3" xfId="19" applyNumberFormat="1" applyFont="1" applyBorder="1" applyAlignment="1">
      <alignment horizontal="center" vertical="center"/>
    </xf>
    <xf numFmtId="0" fontId="13" fillId="0" borderId="0" xfId="6" applyFont="1" applyAlignment="1">
      <alignment horizontal="left" vertical="center"/>
    </xf>
    <xf numFmtId="171" fontId="15" fillId="0" borderId="0" xfId="19" applyNumberFormat="1" applyFont="1" applyAlignment="1">
      <alignment horizontal="center" vertical="center"/>
    </xf>
    <xf numFmtId="171" fontId="16" fillId="0" borderId="2" xfId="19" applyNumberFormat="1" applyFont="1" applyBorder="1" applyAlignment="1">
      <alignment horizontal="center" vertical="center"/>
    </xf>
    <xf numFmtId="171" fontId="27" fillId="0" borderId="0" xfId="6" applyNumberFormat="1" applyFont="1" applyAlignment="1">
      <alignment horizontal="left" vertical="center"/>
    </xf>
    <xf numFmtId="171" fontId="41" fillId="0" borderId="8" xfId="7" applyNumberFormat="1" applyFont="1" applyBorder="1" applyAlignment="1">
      <alignment horizontal="left" vertical="center"/>
    </xf>
    <xf numFmtId="0" fontId="42" fillId="0" borderId="0" xfId="3" applyFont="1">
      <alignment vertical="center"/>
    </xf>
    <xf numFmtId="0" fontId="40" fillId="2" borderId="0" xfId="23" applyFont="1" applyFill="1" applyAlignment="1">
      <alignment horizontal="left" vertical="center"/>
    </xf>
    <xf numFmtId="0" fontId="40" fillId="2" borderId="0" xfId="23" applyFont="1" applyFill="1" applyAlignment="1">
      <alignment horizontal="right" vertical="center"/>
    </xf>
    <xf numFmtId="165" fontId="15" fillId="2" borderId="0" xfId="18" applyFont="1" applyFill="1" applyAlignment="1">
      <alignment horizontal="right" vertical="center"/>
    </xf>
    <xf numFmtId="164" fontId="38" fillId="2" borderId="0" xfId="17" applyFont="1" applyFill="1" applyAlignment="1">
      <alignment horizontal="right" vertical="center"/>
    </xf>
    <xf numFmtId="0" fontId="37" fillId="2" borderId="0" xfId="7" applyFont="1" applyFill="1" applyAlignment="1">
      <alignment horizontal="right" vertical="center"/>
    </xf>
    <xf numFmtId="171" fontId="15" fillId="2" borderId="0" xfId="19" applyNumberFormat="1" applyFont="1" applyFill="1" applyAlignment="1">
      <alignment horizontal="right" vertical="center"/>
    </xf>
    <xf numFmtId="0" fontId="40" fillId="2" borderId="7" xfId="23" applyFont="1" applyFill="1" applyBorder="1" applyAlignment="1">
      <alignment horizontal="left" vertical="center"/>
    </xf>
    <xf numFmtId="0" fontId="0" fillId="2" borderId="7" xfId="0" applyFill="1" applyBorder="1">
      <alignment vertical="center"/>
    </xf>
    <xf numFmtId="0" fontId="40" fillId="2" borderId="7" xfId="23" applyFont="1" applyFill="1" applyBorder="1" applyAlignment="1">
      <alignment horizontal="right" vertical="center"/>
    </xf>
    <xf numFmtId="0" fontId="28" fillId="2" borderId="7" xfId="7" applyFont="1" applyFill="1" applyBorder="1" applyAlignment="1">
      <alignment horizontal="left" vertical="center"/>
    </xf>
    <xf numFmtId="166" fontId="38" fillId="2" borderId="7" xfId="19" applyFont="1" applyFill="1" applyBorder="1" applyAlignment="1">
      <alignment horizontal="right" vertical="center"/>
    </xf>
    <xf numFmtId="0" fontId="40" fillId="0" borderId="0" xfId="23" applyFont="1" applyAlignment="1">
      <alignment horizontal="left" vertical="center"/>
    </xf>
    <xf numFmtId="0" fontId="40" fillId="0" borderId="0" xfId="23" applyFont="1" applyAlignment="1">
      <alignment horizontal="right" vertical="center"/>
    </xf>
    <xf numFmtId="165" fontId="15" fillId="0" borderId="0" xfId="18" applyFont="1" applyAlignment="1">
      <alignment horizontal="right" vertical="center"/>
    </xf>
    <xf numFmtId="164" fontId="38" fillId="0" borderId="0" xfId="17" applyFont="1" applyAlignment="1">
      <alignment horizontal="right" vertical="center"/>
    </xf>
    <xf numFmtId="0" fontId="37" fillId="0" borderId="0" xfId="7" applyFont="1" applyAlignment="1">
      <alignment horizontal="right" vertical="center"/>
    </xf>
    <xf numFmtId="171" fontId="15" fillId="0" borderId="0" xfId="19" applyNumberFormat="1" applyFont="1" applyAlignment="1">
      <alignment horizontal="right" vertical="center"/>
    </xf>
    <xf numFmtId="0" fontId="40" fillId="0" borderId="7" xfId="23" applyFont="1" applyBorder="1" applyAlignment="1">
      <alignment horizontal="left" vertical="center"/>
    </xf>
    <xf numFmtId="0" fontId="40" fillId="0" borderId="7" xfId="23" applyFont="1" applyBorder="1" applyAlignment="1">
      <alignment horizontal="right" vertical="center"/>
    </xf>
    <xf numFmtId="0" fontId="28" fillId="0" borderId="7" xfId="7" applyFont="1" applyBorder="1" applyAlignment="1">
      <alignment horizontal="left" vertical="center"/>
    </xf>
    <xf numFmtId="166" fontId="38" fillId="0" borderId="7" xfId="19" applyFont="1" applyBorder="1" applyAlignment="1">
      <alignment horizontal="right" vertical="center"/>
    </xf>
    <xf numFmtId="0" fontId="19" fillId="0" borderId="0" xfId="28" applyBorder="1">
      <alignment horizontal="center" vertical="center"/>
    </xf>
    <xf numFmtId="0" fontId="30" fillId="0" borderId="0" xfId="4" applyFont="1" applyBorder="1" applyAlignment="1">
      <alignment horizontal="left" vertical="center"/>
    </xf>
    <xf numFmtId="0" fontId="0" fillId="0" borderId="0" xfId="0" applyBorder="1">
      <alignment vertical="center"/>
    </xf>
    <xf numFmtId="0" fontId="25" fillId="0" borderId="0" xfId="33" applyFont="1" applyAlignment="1">
      <alignment horizontal="center" vertical="center"/>
    </xf>
    <xf numFmtId="0" fontId="19" fillId="2" borderId="0" xfId="29" applyFill="1" applyAlignment="1">
      <alignment horizontal="left" vertical="center"/>
    </xf>
    <xf numFmtId="0" fontId="19" fillId="0" borderId="0" xfId="29" applyAlignment="1">
      <alignment horizontal="left" vertical="center"/>
    </xf>
    <xf numFmtId="0" fontId="19" fillId="2" borderId="0" xfId="29" applyFill="1" applyAlignment="1">
      <alignment horizontal="center" vertical="center"/>
    </xf>
    <xf numFmtId="0" fontId="10" fillId="2" borderId="0" xfId="4" applyFont="1" applyFill="1">
      <alignment vertical="center"/>
    </xf>
    <xf numFmtId="0" fontId="43" fillId="2" borderId="0" xfId="5" applyFont="1" applyFill="1">
      <alignment vertical="center"/>
    </xf>
    <xf numFmtId="0" fontId="27" fillId="2" borderId="0" xfId="6" applyFont="1" applyFill="1">
      <alignment vertical="center"/>
    </xf>
    <xf numFmtId="0" fontId="27" fillId="2" borderId="0" xfId="6" applyFont="1" applyFill="1" applyAlignment="1">
      <alignment horizontal="center" vertical="center"/>
    </xf>
    <xf numFmtId="0" fontId="10" fillId="0" borderId="0" xfId="4" applyFont="1" applyFill="1" applyBorder="1">
      <alignment vertical="center"/>
    </xf>
    <xf numFmtId="0" fontId="12" fillId="0" borderId="0" xfId="5" applyFont="1" applyFill="1">
      <alignment vertical="center"/>
    </xf>
    <xf numFmtId="0" fontId="13" fillId="0" borderId="0" xfId="6" applyFont="1">
      <alignment vertical="center"/>
    </xf>
    <xf numFmtId="0" fontId="13" fillId="0" borderId="0" xfId="6" applyFont="1" applyAlignment="1">
      <alignment horizontal="center" vertical="center"/>
    </xf>
    <xf numFmtId="0" fontId="27" fillId="0" borderId="0" xfId="6" applyFont="1">
      <alignment vertical="center"/>
    </xf>
    <xf numFmtId="166" fontId="16" fillId="0" borderId="9" xfId="19" applyFont="1" applyBorder="1">
      <alignment vertical="center"/>
    </xf>
    <xf numFmtId="171" fontId="15" fillId="0" borderId="0" xfId="19" applyNumberFormat="1" applyFont="1">
      <alignment vertical="center"/>
    </xf>
    <xf numFmtId="0" fontId="28" fillId="0" borderId="0" xfId="7" applyFont="1">
      <alignment vertical="center"/>
    </xf>
    <xf numFmtId="173" fontId="16" fillId="0" borderId="10" xfId="19" applyNumberFormat="1" applyFont="1" applyBorder="1" applyAlignment="1">
      <alignment horizontal="right" vertical="center"/>
    </xf>
    <xf numFmtId="0" fontId="27" fillId="0" borderId="0" xfId="6" applyFont="1" applyBorder="1" applyAlignment="1">
      <alignment horizontal="left" vertical="center"/>
    </xf>
    <xf numFmtId="0" fontId="27" fillId="0" borderId="0" xfId="6" applyFont="1" applyBorder="1" applyAlignment="1">
      <alignment horizontal="center" vertical="center"/>
    </xf>
    <xf numFmtId="0" fontId="36" fillId="2" borderId="0" xfId="16" applyFont="1" applyFill="1" applyAlignment="1">
      <alignment horizontal="center" vertical="center"/>
      <protection locked="0"/>
    </xf>
    <xf numFmtId="166" fontId="34" fillId="0" borderId="1" xfId="12" applyFont="1">
      <alignment vertical="center"/>
      <protection locked="0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166" fontId="15" fillId="0" borderId="0" xfId="19" applyFont="1" applyFill="1">
      <alignment vertical="center"/>
    </xf>
    <xf numFmtId="0" fontId="18" fillId="2" borderId="0" xfId="27" applyFill="1">
      <alignment vertical="center"/>
    </xf>
    <xf numFmtId="0" fontId="36" fillId="2" borderId="0" xfId="16" applyFont="1" applyFill="1" applyAlignment="1">
      <alignment horizontal="center" vertical="center"/>
      <protection locked="0"/>
    </xf>
    <xf numFmtId="0" fontId="18" fillId="0" borderId="0" xfId="27">
      <alignment vertical="center"/>
    </xf>
    <xf numFmtId="0" fontId="18" fillId="2" borderId="0" xfId="27" applyFill="1">
      <alignment vertical="center"/>
    </xf>
    <xf numFmtId="0" fontId="14" fillId="2" borderId="0" xfId="7" applyFont="1" applyFill="1">
      <alignment vertical="center"/>
    </xf>
    <xf numFmtId="0" fontId="45" fillId="2" borderId="0" xfId="7" applyFont="1" applyFill="1">
      <alignment vertical="center"/>
    </xf>
    <xf numFmtId="0" fontId="1" fillId="0" borderId="0" xfId="56">
      <alignment vertical="center"/>
    </xf>
    <xf numFmtId="0" fontId="7" fillId="0" borderId="0" xfId="36">
      <alignment vertical="center"/>
    </xf>
    <xf numFmtId="0" fontId="3" fillId="0" borderId="0" xfId="34">
      <alignment vertical="center"/>
    </xf>
    <xf numFmtId="0" fontId="17" fillId="0" borderId="0" xfId="49">
      <alignment vertical="center"/>
    </xf>
    <xf numFmtId="0" fontId="19" fillId="0" borderId="0" xfId="50">
      <alignment horizontal="center" vertical="center"/>
    </xf>
    <xf numFmtId="0" fontId="1" fillId="0" borderId="0" xfId="56" applyFill="1">
      <alignment vertical="center"/>
    </xf>
    <xf numFmtId="0" fontId="2" fillId="0" borderId="0" xfId="48" applyFill="1">
      <alignment vertical="center"/>
    </xf>
    <xf numFmtId="0" fontId="2" fillId="0" borderId="0" xfId="48" applyFill="1" applyAlignment="1">
      <alignment horizontal="right" vertical="center"/>
    </xf>
    <xf numFmtId="0" fontId="2" fillId="0" borderId="0" xfId="39" applyFill="1">
      <alignment vertical="center"/>
    </xf>
    <xf numFmtId="0" fontId="1" fillId="0" borderId="0" xfId="40" applyFill="1">
      <alignment vertical="center"/>
    </xf>
    <xf numFmtId="166" fontId="1" fillId="0" borderId="0" xfId="42" applyFill="1">
      <alignment vertical="center"/>
    </xf>
    <xf numFmtId="166" fontId="2" fillId="0" borderId="9" xfId="42" applyFont="1" applyFill="1" applyBorder="1">
      <alignment vertical="center"/>
    </xf>
    <xf numFmtId="0" fontId="16" fillId="0" borderId="0" xfId="23" applyFont="1" applyAlignment="1">
      <alignment horizontal="right" vertical="center"/>
    </xf>
    <xf numFmtId="0" fontId="14" fillId="0" borderId="0" xfId="7" applyFont="1">
      <alignment vertical="center"/>
    </xf>
    <xf numFmtId="0" fontId="41" fillId="0" borderId="0" xfId="6" applyFont="1">
      <alignment vertical="center"/>
    </xf>
    <xf numFmtId="0" fontId="18" fillId="0" borderId="0" xfId="27" applyFill="1">
      <alignment vertical="center"/>
    </xf>
    <xf numFmtId="0" fontId="29" fillId="0" borderId="0" xfId="57" applyFill="1" applyAlignment="1" applyProtection="1">
      <alignment vertical="center"/>
    </xf>
    <xf numFmtId="0" fontId="18" fillId="0" borderId="0" xfId="27">
      <alignment vertical="center"/>
    </xf>
    <xf numFmtId="0" fontId="19" fillId="0" borderId="0" xfId="29" applyAlignment="1">
      <alignment horizontal="center" vertical="center"/>
    </xf>
    <xf numFmtId="0" fontId="18" fillId="0" borderId="0" xfId="27">
      <alignment vertical="center"/>
    </xf>
    <xf numFmtId="0" fontId="23" fillId="0" borderId="0" xfId="31" applyAlignment="1">
      <alignment horizontal="right" vertical="center"/>
    </xf>
    <xf numFmtId="0" fontId="23" fillId="0" borderId="0" xfId="31">
      <alignment vertical="center"/>
    </xf>
    <xf numFmtId="0" fontId="25" fillId="0" borderId="0" xfId="32" quotePrefix="1" applyAlignment="1">
      <alignment horizontal="right" vertical="center"/>
    </xf>
    <xf numFmtId="0" fontId="25" fillId="0" borderId="0" xfId="32">
      <alignment vertical="center"/>
    </xf>
    <xf numFmtId="172" fontId="21" fillId="0" borderId="0" xfId="30" applyNumberFormat="1" applyAlignment="1">
      <alignment horizontal="right" vertical="center"/>
    </xf>
    <xf numFmtId="0" fontId="21" fillId="0" borderId="0" xfId="30">
      <alignment vertical="center"/>
    </xf>
    <xf numFmtId="0" fontId="25" fillId="0" borderId="0" xfId="33">
      <alignment vertical="center"/>
    </xf>
    <xf numFmtId="0" fontId="18" fillId="2" borderId="0" xfId="27" applyFill="1">
      <alignment vertical="center"/>
    </xf>
    <xf numFmtId="0" fontId="28" fillId="2" borderId="0" xfId="7" applyFont="1" applyFill="1" applyAlignment="1">
      <alignment horizontal="center" vertical="center"/>
    </xf>
    <xf numFmtId="0" fontId="14" fillId="2" borderId="0" xfId="7" applyFont="1" applyFill="1" applyAlignment="1">
      <alignment horizontal="center" vertical="center"/>
    </xf>
    <xf numFmtId="165" fontId="15" fillId="2" borderId="0" xfId="18" applyFont="1" applyFill="1" applyAlignment="1">
      <alignment horizontal="center" vertical="center"/>
    </xf>
    <xf numFmtId="165" fontId="34" fillId="0" borderId="4" xfId="11" applyFont="1" applyBorder="1" applyAlignment="1">
      <alignment horizontal="center" vertical="center"/>
      <protection locked="0"/>
    </xf>
    <xf numFmtId="165" fontId="34" fillId="0" borderId="5" xfId="11" applyFont="1" applyBorder="1" applyAlignment="1">
      <alignment horizontal="center" vertical="center"/>
      <protection locked="0"/>
    </xf>
    <xf numFmtId="171" fontId="34" fillId="2" borderId="6" xfId="19" applyNumberFormat="1" applyFont="1" applyFill="1" applyBorder="1" applyAlignment="1">
      <alignment horizontal="center" vertical="center"/>
    </xf>
    <xf numFmtId="0" fontId="37" fillId="2" borderId="0" xfId="7" applyFont="1" applyFill="1" applyAlignment="1">
      <alignment horizontal="center" vertical="center"/>
    </xf>
    <xf numFmtId="171" fontId="15" fillId="2" borderId="0" xfId="19" applyNumberFormat="1" applyFont="1" applyFill="1" applyAlignment="1">
      <alignment horizontal="center" vertical="center"/>
    </xf>
    <xf numFmtId="0" fontId="36" fillId="2" borderId="0" xfId="16" applyFont="1" applyFill="1" applyAlignment="1">
      <alignment horizontal="center" vertical="center"/>
      <protection locked="0"/>
    </xf>
    <xf numFmtId="0" fontId="34" fillId="2" borderId="0" xfId="16" applyFont="1" applyFill="1" applyAlignment="1">
      <alignment horizontal="center" vertical="center"/>
      <protection locked="0"/>
    </xf>
    <xf numFmtId="171" fontId="34" fillId="0" borderId="4" xfId="12" applyNumberFormat="1" applyFont="1" applyBorder="1" applyAlignment="1">
      <alignment horizontal="center" vertical="center"/>
      <protection locked="0"/>
    </xf>
    <xf numFmtId="171" fontId="34" fillId="0" borderId="5" xfId="12" applyNumberFormat="1" applyFont="1" applyBorder="1" applyAlignment="1">
      <alignment horizontal="center" vertical="center"/>
      <protection locked="0"/>
    </xf>
    <xf numFmtId="0" fontId="34" fillId="0" borderId="4" xfId="9" applyFont="1" applyBorder="1" applyAlignment="1">
      <alignment horizontal="center" vertical="center"/>
      <protection locked="0"/>
    </xf>
    <xf numFmtId="0" fontId="34" fillId="0" borderId="5" xfId="9" applyFont="1" applyBorder="1" applyAlignment="1">
      <alignment horizontal="center" vertical="center"/>
      <protection locked="0"/>
    </xf>
    <xf numFmtId="171" fontId="38" fillId="2" borderId="0" xfId="19" applyNumberFormat="1" applyFont="1" applyFill="1" applyAlignment="1">
      <alignment horizontal="center" vertical="center"/>
    </xf>
    <xf numFmtId="0" fontId="34" fillId="0" borderId="1" xfId="9" applyFont="1">
      <alignment vertical="center"/>
      <protection locked="0"/>
    </xf>
    <xf numFmtId="0" fontId="46" fillId="3" borderId="11" xfId="38" applyFont="1" applyFill="1" applyBorder="1" applyAlignment="1">
      <alignment horizontal="center" vertical="center"/>
    </xf>
    <xf numFmtId="0" fontId="46" fillId="3" borderId="12" xfId="38" applyFont="1" applyFill="1" applyBorder="1" applyAlignment="1">
      <alignment horizontal="center" vertical="center"/>
    </xf>
    <xf numFmtId="0" fontId="46" fillId="3" borderId="13" xfId="38" applyFont="1" applyFill="1" applyBorder="1" applyAlignment="1">
      <alignment horizontal="center" vertical="center"/>
    </xf>
    <xf numFmtId="0" fontId="17" fillId="0" borderId="0" xfId="49">
      <alignment vertical="center"/>
    </xf>
    <xf numFmtId="0" fontId="19" fillId="0" borderId="0" xfId="50" applyAlignment="1">
      <alignment horizontal="right" vertical="center"/>
    </xf>
    <xf numFmtId="0" fontId="19" fillId="0" borderId="0" xfId="50" applyAlignment="1">
      <alignment horizontal="left" vertical="center"/>
    </xf>
    <xf numFmtId="0" fontId="19" fillId="0" borderId="0" xfId="29" applyAlignment="1">
      <alignment horizontal="center" vertical="center"/>
    </xf>
  </cellXfs>
  <cellStyles count="58">
    <cellStyle name="Assumption Currency." xfId="15"/>
    <cellStyle name="Assumption Date." xfId="11"/>
    <cellStyle name="Assumption Heading." xfId="9"/>
    <cellStyle name="Assumption Multiple." xfId="14"/>
    <cellStyle name="Assumption Number." xfId="12"/>
    <cellStyle name="Assumption Percentage." xfId="13"/>
    <cellStyle name="Assumption Year." xfId="10"/>
    <cellStyle name="Cell Link." xfId="16"/>
    <cellStyle name="Currency." xfId="22"/>
    <cellStyle name="Date." xfId="18"/>
    <cellStyle name="Heading 1." xfId="4"/>
    <cellStyle name="Heading 2." xfId="5"/>
    <cellStyle name="Heading 3." xfId="6"/>
    <cellStyle name="Heading 4." xfId="7"/>
    <cellStyle name="Hyperlink" xfId="57" builtinId="8"/>
    <cellStyle name="Hyperlink Arrow." xfId="28"/>
    <cellStyle name="Hyperlink Check." xfId="29"/>
    <cellStyle name="Hyperlink Text." xfId="27"/>
    <cellStyle name="Hyperlink TOC 1." xfId="30"/>
    <cellStyle name="Hyperlink TOC 2." xfId="31"/>
    <cellStyle name="Hyperlink TOC 3." xfId="32"/>
    <cellStyle name="Hyperlink TOC 4." xfId="33"/>
    <cellStyle name="Lookup Table Heading." xfId="24"/>
    <cellStyle name="Lookup Table Label." xfId="26"/>
    <cellStyle name="Lookup Table Number." xfId="25"/>
    <cellStyle name="Model Name." xfId="3"/>
    <cellStyle name="Multiple." xfId="21"/>
    <cellStyle name="Normal" xfId="0" builtinId="0" customBuiltin="1"/>
    <cellStyle name="Number." xfId="19"/>
    <cellStyle name="Percentage." xfId="20"/>
    <cellStyle name="Period Title." xfId="23"/>
    <cellStyle name="Presentation Currency." xfId="45"/>
    <cellStyle name="Presentation Date." xfId="47"/>
    <cellStyle name="Presentation Heading 1." xfId="37"/>
    <cellStyle name="Presentation Heading 2." xfId="38"/>
    <cellStyle name="Presentation Heading 3." xfId="39"/>
    <cellStyle name="Presentation Heading 4." xfId="40"/>
    <cellStyle name="Presentation Hyperlink Arrow." xfId="50"/>
    <cellStyle name="Presentation Hyperlink Check." xfId="51"/>
    <cellStyle name="Presentation Hyperlink Text." xfId="49"/>
    <cellStyle name="Presentation Model Name." xfId="36"/>
    <cellStyle name="Presentation Multiple." xfId="44"/>
    <cellStyle name="Presentation Normal." xfId="56"/>
    <cellStyle name="Presentation Number." xfId="42"/>
    <cellStyle name="Presentation Percentage." xfId="43"/>
    <cellStyle name="Presentation Period Title." xfId="48"/>
    <cellStyle name="Presentation Section Number." xfId="35"/>
    <cellStyle name="Presentation Sheet Title." xfId="34"/>
    <cellStyle name="Presentation Sub Total." xfId="41"/>
    <cellStyle name="Presentation TOC 1." xfId="52"/>
    <cellStyle name="Presentation TOC 2." xfId="53"/>
    <cellStyle name="Presentation TOC 3." xfId="54"/>
    <cellStyle name="Presentation TOC 4." xfId="55"/>
    <cellStyle name="Presentation Year." xfId="46"/>
    <cellStyle name="Section Number." xfId="2"/>
    <cellStyle name="Sheet Title." xfId="1"/>
    <cellStyle name="Sub Total." xfId="8"/>
    <cellStyle name="Year." xfId="17"/>
  </cellStyles>
  <dxfs count="24"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/>
        <i val="0"/>
        <color indexed="58"/>
      </font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C0C0C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993366"/>
      <rgbColor rgb="00339966"/>
      <rgbColor rgb="00CB2840"/>
      <rgbColor rgb="00007767"/>
      <rgbColor rgb="000069B3"/>
      <rgbColor rgb="00993366"/>
      <rgbColor rgb="00FFFF78"/>
      <rgbColor rgb="00FFFFFF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roundedCorners val="1"/>
  <c:chart>
    <c:title>
      <c:tx>
        <c:strRef>
          <c:f>Rev_P_MS!$AW$9</c:f>
          <c:strCache>
            <c:ptCount val="1"/>
            <c:pt idx="0">
              <c:v>Revenue - Base Case ($Millions)</c:v>
            </c:pt>
          </c:strCache>
        </c:strRef>
      </c:tx>
    </c:title>
    <c:plotArea>
      <c:layout>
        <c:manualLayout>
          <c:layoutTarget val="inner"/>
          <c:xMode val="edge"/>
          <c:yMode val="edge"/>
          <c:x val="9.9705101218783398E-2"/>
          <c:y val="0.33588201056457972"/>
          <c:w val="0.87125199449078838"/>
          <c:h val="0.50052866822609521"/>
        </c:manualLayout>
      </c:layout>
      <c:barChart>
        <c:barDir val="col"/>
        <c:grouping val="stacked"/>
        <c:ser>
          <c:idx val="0"/>
          <c:order val="0"/>
          <c:tx>
            <c:strRef>
              <c:f>Rev_P_MS!$AK$13</c:f>
              <c:strCache>
                <c:ptCount val="1"/>
                <c:pt idx="0">
                  <c:v>Revenue Category 1 Name</c:v>
                </c:pt>
              </c:strCache>
            </c:strRef>
          </c:tx>
          <c:cat>
            <c:strRef>
              <c:f>Rev_P_MS!$AW$11:$BA$11</c:f>
              <c:strCache>
                <c:ptCount val="5"/>
                <c:pt idx="0">
                  <c:v>2010 (A) </c:v>
                </c:pt>
                <c:pt idx="1">
                  <c:v>2011 (A) </c:v>
                </c:pt>
                <c:pt idx="2">
                  <c:v>2012 (A) </c:v>
                </c:pt>
                <c:pt idx="3">
                  <c:v>2013 (F) </c:v>
                </c:pt>
                <c:pt idx="4">
                  <c:v>2014 (F) </c:v>
                </c:pt>
              </c:strCache>
            </c:strRef>
          </c:cat>
          <c:val>
            <c:numRef>
              <c:f>Rev_P_MS!$AW$13:$BA$13</c:f>
              <c:numCache>
                <c:formatCode>_(#,##0_);\(#,##0\);_("-"_)</c:formatCode>
                <c:ptCount val="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</c:numCache>
            </c:numRef>
          </c:val>
        </c:ser>
        <c:ser>
          <c:idx val="1"/>
          <c:order val="1"/>
          <c:tx>
            <c:strRef>
              <c:f>Rev_P_MS!$AK$14</c:f>
              <c:strCache>
                <c:ptCount val="1"/>
                <c:pt idx="0">
                  <c:v>Revenue Category 2 Name</c:v>
                </c:pt>
              </c:strCache>
            </c:strRef>
          </c:tx>
          <c:cat>
            <c:strRef>
              <c:f>Rev_P_MS!$AW$11:$BA$11</c:f>
              <c:strCache>
                <c:ptCount val="5"/>
                <c:pt idx="0">
                  <c:v>2010 (A) </c:v>
                </c:pt>
                <c:pt idx="1">
                  <c:v>2011 (A) </c:v>
                </c:pt>
                <c:pt idx="2">
                  <c:v>2012 (A) </c:v>
                </c:pt>
                <c:pt idx="3">
                  <c:v>2013 (F) </c:v>
                </c:pt>
                <c:pt idx="4">
                  <c:v>2014 (F) </c:v>
                </c:pt>
              </c:strCache>
            </c:strRef>
          </c:cat>
          <c:val>
            <c:numRef>
              <c:f>Rev_P_MS!$AW$14:$BA$14</c:f>
              <c:numCache>
                <c:formatCode>_(#,##0_);\(#,##0\);_("-"_)</c:formatCode>
                <c:ptCount val="5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</c:numCache>
            </c:numRef>
          </c:val>
        </c:ser>
        <c:ser>
          <c:idx val="2"/>
          <c:order val="2"/>
          <c:tx>
            <c:strRef>
              <c:f>Rev_P_MS!$AK$15</c:f>
              <c:strCache>
                <c:ptCount val="1"/>
                <c:pt idx="0">
                  <c:v>Revenue Category 3 Name</c:v>
                </c:pt>
              </c:strCache>
            </c:strRef>
          </c:tx>
          <c:cat>
            <c:strRef>
              <c:f>Rev_P_MS!$AW$11:$BA$11</c:f>
              <c:strCache>
                <c:ptCount val="5"/>
                <c:pt idx="0">
                  <c:v>2010 (A) </c:v>
                </c:pt>
                <c:pt idx="1">
                  <c:v>2011 (A) </c:v>
                </c:pt>
                <c:pt idx="2">
                  <c:v>2012 (A) </c:v>
                </c:pt>
                <c:pt idx="3">
                  <c:v>2013 (F) </c:v>
                </c:pt>
                <c:pt idx="4">
                  <c:v>2014 (F) </c:v>
                </c:pt>
              </c:strCache>
            </c:strRef>
          </c:cat>
          <c:val>
            <c:numRef>
              <c:f>Rev_P_MS!$AW$15:$BA$15</c:f>
              <c:numCache>
                <c:formatCode>_(#,##0_);\(#,##0\);_("-"_)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Rev_P_MS!$AK$16</c:f>
              <c:strCache>
                <c:ptCount val="1"/>
                <c:pt idx="0">
                  <c:v>Revenue Category 4 Name</c:v>
                </c:pt>
              </c:strCache>
            </c:strRef>
          </c:tx>
          <c:cat>
            <c:strRef>
              <c:f>Rev_P_MS!$AW$11:$BA$11</c:f>
              <c:strCache>
                <c:ptCount val="5"/>
                <c:pt idx="0">
                  <c:v>2010 (A) </c:v>
                </c:pt>
                <c:pt idx="1">
                  <c:v>2011 (A) </c:v>
                </c:pt>
                <c:pt idx="2">
                  <c:v>2012 (A) </c:v>
                </c:pt>
                <c:pt idx="3">
                  <c:v>2013 (F) </c:v>
                </c:pt>
                <c:pt idx="4">
                  <c:v>2014 (F) </c:v>
                </c:pt>
              </c:strCache>
            </c:strRef>
          </c:cat>
          <c:val>
            <c:numRef>
              <c:f>Rev_P_MS!$AW$16:$BA$16</c:f>
              <c:numCache>
                <c:formatCode>_(#,##0_);\(#,##0\);_("-"_)</c:formatCode>
                <c:ptCount val="5"/>
                <c:pt idx="0">
                  <c:v>103</c:v>
                </c:pt>
                <c:pt idx="1">
                  <c:v>104</c:v>
                </c:pt>
                <c:pt idx="2">
                  <c:v>105</c:v>
                </c:pt>
                <c:pt idx="3">
                  <c:v>106</c:v>
                </c:pt>
                <c:pt idx="4">
                  <c:v>107</c:v>
                </c:pt>
              </c:numCache>
            </c:numRef>
          </c:val>
        </c:ser>
        <c:ser>
          <c:idx val="4"/>
          <c:order val="4"/>
          <c:tx>
            <c:strRef>
              <c:f>Rev_P_MS!$AK$17</c:f>
              <c:strCache>
                <c:ptCount val="1"/>
                <c:pt idx="0">
                  <c:v>Revenue Category 5 Name</c:v>
                </c:pt>
              </c:strCache>
            </c:strRef>
          </c:tx>
          <c:cat>
            <c:strRef>
              <c:f>Rev_P_MS!$AW$11:$BA$11</c:f>
              <c:strCache>
                <c:ptCount val="5"/>
                <c:pt idx="0">
                  <c:v>2010 (A) </c:v>
                </c:pt>
                <c:pt idx="1">
                  <c:v>2011 (A) </c:v>
                </c:pt>
                <c:pt idx="2">
                  <c:v>2012 (A) </c:v>
                </c:pt>
                <c:pt idx="3">
                  <c:v>2013 (F) </c:v>
                </c:pt>
                <c:pt idx="4">
                  <c:v>2014 (F) </c:v>
                </c:pt>
              </c:strCache>
            </c:strRef>
          </c:cat>
          <c:val>
            <c:numRef>
              <c:f>Rev_P_MS!$AW$17:$BA$17</c:f>
              <c:numCache>
                <c:formatCode>_(#,##0_);\(#,##0\);_("-"_)</c:formatCode>
                <c:ptCount val="5"/>
                <c:pt idx="0">
                  <c:v>104</c:v>
                </c:pt>
                <c:pt idx="1">
                  <c:v>105</c:v>
                </c:pt>
                <c:pt idx="2">
                  <c:v>106</c:v>
                </c:pt>
                <c:pt idx="3">
                  <c:v>107</c:v>
                </c:pt>
                <c:pt idx="4">
                  <c:v>108</c:v>
                </c:pt>
              </c:numCache>
            </c:numRef>
          </c:val>
        </c:ser>
        <c:gapWidth val="55"/>
        <c:overlap val="100"/>
        <c:axId val="285074944"/>
        <c:axId val="285076480"/>
      </c:barChart>
      <c:catAx>
        <c:axId val="28507494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85076480"/>
        <c:crosses val="autoZero"/>
        <c:auto val="1"/>
        <c:lblAlgn val="ctr"/>
        <c:lblOffset val="100"/>
      </c:catAx>
      <c:valAx>
        <c:axId val="285076480"/>
        <c:scaling>
          <c:orientation val="minMax"/>
        </c:scaling>
        <c:axPos val="l"/>
        <c:majorGridlines/>
        <c:numFmt formatCode="_(#,##0_);\(#,##0\);_(&quot;-&quot;_)" sourceLinked="1"/>
        <c:majorTickMark val="none"/>
        <c:tickLblPos val="nextTo"/>
        <c:crossAx val="28507494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620649151529362"/>
          <c:y val="0.14276150627615064"/>
          <c:w val="0.75550780904862169"/>
          <c:h val="0.16522650149902809"/>
        </c:manualLayout>
      </c:layout>
    </c:legend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8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roundedCorners val="1"/>
  <c:chart>
    <c:title>
      <c:tx>
        <c:strRef>
          <c:f>Rev_P_MS!$AW$28</c:f>
          <c:strCache>
            <c:ptCount val="1"/>
            <c:pt idx="0">
              <c:v>Revenue - Running Case ($Millions)</c:v>
            </c:pt>
          </c:strCache>
        </c:strRef>
      </c:tx>
    </c:title>
    <c:plotArea>
      <c:layout>
        <c:manualLayout>
          <c:layoutTarget val="inner"/>
          <c:xMode val="edge"/>
          <c:yMode val="edge"/>
          <c:x val="9.9705101218783398E-2"/>
          <c:y val="0.32783975224854256"/>
          <c:w val="0.87125199449078838"/>
          <c:h val="0.50857092654213198"/>
        </c:manualLayout>
      </c:layout>
      <c:barChart>
        <c:barDir val="col"/>
        <c:grouping val="stacked"/>
        <c:ser>
          <c:idx val="0"/>
          <c:order val="0"/>
          <c:tx>
            <c:strRef>
              <c:f>Rev_P_MS!$AK$32</c:f>
              <c:strCache>
                <c:ptCount val="1"/>
                <c:pt idx="0">
                  <c:v>Revenue Category 1 Name</c:v>
                </c:pt>
              </c:strCache>
            </c:strRef>
          </c:tx>
          <c:cat>
            <c:strRef>
              <c:f>Rev_P_MS!$AW$30:$BA$30</c:f>
              <c:strCache>
                <c:ptCount val="5"/>
                <c:pt idx="0">
                  <c:v>2010 (A) </c:v>
                </c:pt>
                <c:pt idx="1">
                  <c:v>2011 (A) </c:v>
                </c:pt>
                <c:pt idx="2">
                  <c:v>2012 (A) </c:v>
                </c:pt>
                <c:pt idx="3">
                  <c:v>2013 (F) </c:v>
                </c:pt>
                <c:pt idx="4">
                  <c:v>2014 (F) </c:v>
                </c:pt>
              </c:strCache>
            </c:strRef>
          </c:cat>
          <c:val>
            <c:numRef>
              <c:f>Rev_P_MS!$AW$32:$BA$32</c:f>
              <c:numCache>
                <c:formatCode>_(#,##0_);\(#,##0\);_("-"_)</c:formatCode>
                <c:ptCount val="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</c:numCache>
            </c:numRef>
          </c:val>
        </c:ser>
        <c:ser>
          <c:idx val="1"/>
          <c:order val="1"/>
          <c:tx>
            <c:strRef>
              <c:f>Rev_P_MS!$AK$33</c:f>
              <c:strCache>
                <c:ptCount val="1"/>
                <c:pt idx="0">
                  <c:v>Revenue Category 2 Name</c:v>
                </c:pt>
              </c:strCache>
            </c:strRef>
          </c:tx>
          <c:cat>
            <c:strRef>
              <c:f>Rev_P_MS!$AW$30:$BA$30</c:f>
              <c:strCache>
                <c:ptCount val="5"/>
                <c:pt idx="0">
                  <c:v>2010 (A) </c:v>
                </c:pt>
                <c:pt idx="1">
                  <c:v>2011 (A) </c:v>
                </c:pt>
                <c:pt idx="2">
                  <c:v>2012 (A) </c:v>
                </c:pt>
                <c:pt idx="3">
                  <c:v>2013 (F) </c:v>
                </c:pt>
                <c:pt idx="4">
                  <c:v>2014 (F) </c:v>
                </c:pt>
              </c:strCache>
            </c:strRef>
          </c:cat>
          <c:val>
            <c:numRef>
              <c:f>Rev_P_MS!$AW$33:$BA$33</c:f>
              <c:numCache>
                <c:formatCode>_(#,##0_);\(#,##0\);_("-"_)</c:formatCode>
                <c:ptCount val="5"/>
                <c:pt idx="0">
                  <c:v>121</c:v>
                </c:pt>
                <c:pt idx="1">
                  <c:v>102</c:v>
                </c:pt>
                <c:pt idx="2">
                  <c:v>103</c:v>
                </c:pt>
                <c:pt idx="3">
                  <c:v>134</c:v>
                </c:pt>
                <c:pt idx="4">
                  <c:v>105</c:v>
                </c:pt>
              </c:numCache>
            </c:numRef>
          </c:val>
        </c:ser>
        <c:ser>
          <c:idx val="2"/>
          <c:order val="2"/>
          <c:tx>
            <c:strRef>
              <c:f>Rev_P_MS!$AK$34</c:f>
              <c:strCache>
                <c:ptCount val="1"/>
                <c:pt idx="0">
                  <c:v>Revenue Category 3 Name</c:v>
                </c:pt>
              </c:strCache>
            </c:strRef>
          </c:tx>
          <c:cat>
            <c:strRef>
              <c:f>Rev_P_MS!$AW$30:$BA$30</c:f>
              <c:strCache>
                <c:ptCount val="5"/>
                <c:pt idx="0">
                  <c:v>2010 (A) </c:v>
                </c:pt>
                <c:pt idx="1">
                  <c:v>2011 (A) </c:v>
                </c:pt>
                <c:pt idx="2">
                  <c:v>2012 (A) </c:v>
                </c:pt>
                <c:pt idx="3">
                  <c:v>2013 (F) </c:v>
                </c:pt>
                <c:pt idx="4">
                  <c:v>2014 (F) </c:v>
                </c:pt>
              </c:strCache>
            </c:strRef>
          </c:cat>
          <c:val>
            <c:numRef>
              <c:f>Rev_P_MS!$AW$34:$BA$34</c:f>
              <c:numCache>
                <c:formatCode>_(#,##0_);\(#,##0\);_("-"_)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Rev_P_MS!$AK$35</c:f>
              <c:strCache>
                <c:ptCount val="1"/>
                <c:pt idx="0">
                  <c:v>Revenue Category 4 Name</c:v>
                </c:pt>
              </c:strCache>
            </c:strRef>
          </c:tx>
          <c:cat>
            <c:strRef>
              <c:f>Rev_P_MS!$AW$30:$BA$30</c:f>
              <c:strCache>
                <c:ptCount val="5"/>
                <c:pt idx="0">
                  <c:v>2010 (A) </c:v>
                </c:pt>
                <c:pt idx="1">
                  <c:v>2011 (A) </c:v>
                </c:pt>
                <c:pt idx="2">
                  <c:v>2012 (A) </c:v>
                </c:pt>
                <c:pt idx="3">
                  <c:v>2013 (F) </c:v>
                </c:pt>
                <c:pt idx="4">
                  <c:v>2014 (F) </c:v>
                </c:pt>
              </c:strCache>
            </c:strRef>
          </c:cat>
          <c:val>
            <c:numRef>
              <c:f>Rev_P_MS!$AW$35:$BA$35</c:f>
              <c:numCache>
                <c:formatCode>_(#,##0_);\(#,##0\);_("-"_)</c:formatCode>
                <c:ptCount val="5"/>
                <c:pt idx="0">
                  <c:v>103</c:v>
                </c:pt>
                <c:pt idx="1">
                  <c:v>139</c:v>
                </c:pt>
                <c:pt idx="2">
                  <c:v>105</c:v>
                </c:pt>
                <c:pt idx="3">
                  <c:v>106</c:v>
                </c:pt>
                <c:pt idx="4">
                  <c:v>87</c:v>
                </c:pt>
              </c:numCache>
            </c:numRef>
          </c:val>
        </c:ser>
        <c:ser>
          <c:idx val="4"/>
          <c:order val="4"/>
          <c:tx>
            <c:strRef>
              <c:f>Rev_P_MS!$AK$36</c:f>
              <c:strCache>
                <c:ptCount val="1"/>
                <c:pt idx="0">
                  <c:v>Revenue Category 5 Name</c:v>
                </c:pt>
              </c:strCache>
            </c:strRef>
          </c:tx>
          <c:cat>
            <c:strRef>
              <c:f>Rev_P_MS!$AW$30:$BA$30</c:f>
              <c:strCache>
                <c:ptCount val="5"/>
                <c:pt idx="0">
                  <c:v>2010 (A) </c:v>
                </c:pt>
                <c:pt idx="1">
                  <c:v>2011 (A) </c:v>
                </c:pt>
                <c:pt idx="2">
                  <c:v>2012 (A) </c:v>
                </c:pt>
                <c:pt idx="3">
                  <c:v>2013 (F) </c:v>
                </c:pt>
                <c:pt idx="4">
                  <c:v>2014 (F) </c:v>
                </c:pt>
              </c:strCache>
            </c:strRef>
          </c:cat>
          <c:val>
            <c:numRef>
              <c:f>Rev_P_MS!$AW$36:$BA$36</c:f>
              <c:numCache>
                <c:formatCode>_(#,##0_);\(#,##0\);_("-"_)</c:formatCode>
                <c:ptCount val="5"/>
                <c:pt idx="0">
                  <c:v>104</c:v>
                </c:pt>
                <c:pt idx="1">
                  <c:v>105</c:v>
                </c:pt>
                <c:pt idx="2">
                  <c:v>106</c:v>
                </c:pt>
                <c:pt idx="3">
                  <c:v>107</c:v>
                </c:pt>
                <c:pt idx="4">
                  <c:v>108</c:v>
                </c:pt>
              </c:numCache>
            </c:numRef>
          </c:val>
        </c:ser>
        <c:gapWidth val="55"/>
        <c:overlap val="100"/>
        <c:axId val="294390784"/>
        <c:axId val="294400768"/>
      </c:barChart>
      <c:lineChart>
        <c:grouping val="standard"/>
        <c:ser>
          <c:idx val="5"/>
          <c:order val="5"/>
          <c:tx>
            <c:strRef>
              <c:f>Rev_P_MS!$AK$37</c:f>
              <c:strCache>
                <c:ptCount val="1"/>
                <c:pt idx="0">
                  <c:v>Base Case</c:v>
                </c:pt>
              </c:strCache>
            </c:strRef>
          </c:tx>
          <c:marker>
            <c:symbol val="none"/>
          </c:marker>
          <c:cat>
            <c:strRef>
              <c:f>Rev_P_MS!$AW$11:$BA$11</c:f>
              <c:strCache>
                <c:ptCount val="5"/>
                <c:pt idx="0">
                  <c:v>2010 (A) </c:v>
                </c:pt>
                <c:pt idx="1">
                  <c:v>2011 (A) </c:v>
                </c:pt>
                <c:pt idx="2">
                  <c:v>2012 (A) </c:v>
                </c:pt>
                <c:pt idx="3">
                  <c:v>2013 (F) </c:v>
                </c:pt>
                <c:pt idx="4">
                  <c:v>2014 (F) </c:v>
                </c:pt>
              </c:strCache>
            </c:strRef>
          </c:cat>
          <c:val>
            <c:numRef>
              <c:f>Rev_P_MS!$AW$37:$BA$37</c:f>
              <c:numCache>
                <c:formatCode>_(#,##0_);\(#,##0\);_("-"_)</c:formatCode>
                <c:ptCount val="5"/>
                <c:pt idx="0">
                  <c:v>408</c:v>
                </c:pt>
                <c:pt idx="1">
                  <c:v>412</c:v>
                </c:pt>
                <c:pt idx="2">
                  <c:v>416</c:v>
                </c:pt>
                <c:pt idx="3">
                  <c:v>420</c:v>
                </c:pt>
                <c:pt idx="4">
                  <c:v>424</c:v>
                </c:pt>
              </c:numCache>
            </c:numRef>
          </c:val>
        </c:ser>
        <c:marker val="1"/>
        <c:axId val="294390784"/>
        <c:axId val="294400768"/>
      </c:lineChart>
      <c:catAx>
        <c:axId val="29439078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94400768"/>
        <c:crosses val="autoZero"/>
        <c:auto val="1"/>
        <c:lblAlgn val="ctr"/>
        <c:lblOffset val="100"/>
      </c:catAx>
      <c:valAx>
        <c:axId val="294400768"/>
        <c:scaling>
          <c:orientation val="minMax"/>
        </c:scaling>
        <c:axPos val="l"/>
        <c:majorGridlines/>
        <c:numFmt formatCode="_(#,##0_);\(#,##0\);_(&quot;-&quot;_)" sourceLinked="1"/>
        <c:majorTickMark val="none"/>
        <c:tickLblPos val="nextTo"/>
        <c:crossAx val="29439078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67675476209039"/>
          <c:y val="0.12602510460251037"/>
          <c:w val="0.73121925105896413"/>
          <c:h val="0.17949944541451174"/>
        </c:manualLayout>
      </c:layout>
    </c:legend>
    <c:plotVisOnly val="1"/>
    <c:dispBlanksAs val="gap"/>
  </c:chart>
  <c:spPr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8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12</xdr:row>
      <xdr:rowOff>0</xdr:rowOff>
    </xdr:from>
    <xdr:to>
      <xdr:col>7</xdr:col>
      <xdr:colOff>429155</xdr:colOff>
      <xdr:row>17</xdr:row>
      <xdr:rowOff>0</xdr:rowOff>
    </xdr:to>
    <xdr:pic>
      <xdr:nvPicPr>
        <xdr:cNvPr id="2" name="Picture 1" descr="WorkbookLogo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52551" y="1752600"/>
          <a:ext cx="1981729" cy="666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133349</xdr:colOff>
      <xdr:row>6</xdr:row>
      <xdr:rowOff>0</xdr:rowOff>
    </xdr:from>
    <xdr:to>
      <xdr:col>32</xdr:col>
      <xdr:colOff>676274</xdr:colOff>
      <xdr:row>23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25</xdr:row>
      <xdr:rowOff>0</xdr:rowOff>
    </xdr:from>
    <xdr:to>
      <xdr:col>33</xdr:col>
      <xdr:colOff>0</xdr:colOff>
      <xdr:row>42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autoPageBreaks="0" fitToPage="1"/>
  </sheetPr>
  <dimension ref="C9:G24"/>
  <sheetViews>
    <sheetView showGridLines="0" tabSelected="1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161</v>
      </c>
    </row>
    <row r="10" spans="3:7" ht="15">
      <c r="C10" s="42" t="str">
        <f>"SMA 6. Sensitivity Analysis - Best Practice Model Example 2"&amp;Err_Chks_Msg&amp;Sens_Chks_Msg&amp;Alt_Chks_Msg</f>
        <v>SMA 6. Sensitivity Analysis - Best Practice Model Example 2</v>
      </c>
    </row>
    <row r="11" spans="3:7">
      <c r="C11" s="116" t="s">
        <v>2</v>
      </c>
      <c r="D11" s="116"/>
      <c r="E11" s="116"/>
      <c r="F11" s="116"/>
      <c r="G11" s="116"/>
    </row>
    <row r="19" spans="3:3">
      <c r="C19" s="2" t="s">
        <v>0</v>
      </c>
    </row>
    <row r="21" spans="3:3">
      <c r="C21" s="2" t="s">
        <v>1</v>
      </c>
    </row>
    <row r="22" spans="3:3">
      <c r="C22" s="3" t="s">
        <v>185</v>
      </c>
    </row>
    <row r="23" spans="3:3">
      <c r="C23" s="3"/>
    </row>
    <row r="24" spans="3:3">
      <c r="C24" s="3"/>
    </row>
  </sheetData>
  <mergeCells count="1">
    <mergeCell ref="C11:G11"/>
  </mergeCells>
  <hyperlinks>
    <hyperlink ref="C11" location="HL_Home" tooltip="Go to Table of Contents" display="HL_Home"/>
  </hyperlinks>
  <pageMargins left="0.39370078740157499" right="0.39370078740157499" top="0.59055118110236204" bottom="0.98425196850393704" header="0" footer="0.31496062992126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7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186</v>
      </c>
    </row>
    <row r="10" spans="3:7" ht="16.5">
      <c r="C10" s="10" t="s">
        <v>197</v>
      </c>
    </row>
    <row r="11" spans="3:7" ht="15">
      <c r="C11" s="5" t="str">
        <f>Model_Name</f>
        <v>SMA 6. Sensitivity Analysis - Best Practice Model Example 2</v>
      </c>
    </row>
    <row r="12" spans="3:7">
      <c r="C12" s="116" t="s">
        <v>2</v>
      </c>
      <c r="D12" s="116"/>
      <c r="E12" s="116"/>
      <c r="F12" s="116"/>
      <c r="G12" s="116"/>
    </row>
    <row r="13" spans="3:7" ht="12.75">
      <c r="C13" s="8" t="s">
        <v>11</v>
      </c>
      <c r="D13" s="9" t="s">
        <v>12</v>
      </c>
    </row>
    <row r="17" spans="3:3">
      <c r="C17" s="2" t="s">
        <v>17</v>
      </c>
    </row>
    <row r="18" spans="3:3">
      <c r="C18" s="3" t="s">
        <v>187</v>
      </c>
    </row>
    <row r="19" spans="3:3">
      <c r="C19" s="3"/>
    </row>
    <row r="20" spans="3:3">
      <c r="C20" s="3"/>
    </row>
  </sheetData>
  <mergeCells count="1">
    <mergeCell ref="C12:G12"/>
  </mergeCells>
  <hyperlinks>
    <hyperlink ref="C12" location="HL_Home" tooltip="Go to Table of Contents" display="HL_Home"/>
    <hyperlink ref="C13" location="HL_Sheet_Main_6" tooltip="Go to Previous Sheet" display="HL_Sheet_Main_6"/>
    <hyperlink ref="D13" location="HL_Sheet_Main_7" tooltip="Go to Next Sheet" display="HL_Sheet_Main_7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8">
    <pageSetUpPr autoPageBreaks="0"/>
  </sheetPr>
  <dimension ref="A1:N32"/>
  <sheetViews>
    <sheetView showGridLines="0" zoomScaleNormal="100" workbookViewId="0">
      <pane xSplit="1" ySplit="13" topLeftCell="B14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2"/>
  <cols>
    <col min="1" max="5" width="3.83203125" customWidth="1"/>
  </cols>
  <sheetData>
    <row r="1" spans="1:14" ht="18">
      <c r="B1" s="1" t="s">
        <v>188</v>
      </c>
    </row>
    <row r="2" spans="1:14" ht="15">
      <c r="B2" s="5" t="str">
        <f>Model_Name</f>
        <v>SMA 6. Sensitivity Analysis - Best Practice Model Example 2</v>
      </c>
    </row>
    <row r="3" spans="1:14">
      <c r="B3" s="116" t="s">
        <v>2</v>
      </c>
      <c r="C3" s="116"/>
      <c r="D3" s="116"/>
      <c r="E3" s="116"/>
      <c r="F3" s="116"/>
    </row>
    <row r="4" spans="1:14" ht="12.75">
      <c r="A4" s="6" t="s">
        <v>5</v>
      </c>
      <c r="B4" s="8" t="s">
        <v>11</v>
      </c>
      <c r="C4" s="9" t="s">
        <v>12</v>
      </c>
      <c r="D4" s="115" t="s">
        <v>158</v>
      </c>
      <c r="E4" s="115" t="s">
        <v>159</v>
      </c>
      <c r="F4" s="69" t="s">
        <v>160</v>
      </c>
    </row>
    <row r="6" spans="1:14">
      <c r="B6" s="54" t="str">
        <f>IF(TS_Pers_In_Yr=1,"",TS_Per_Type_Name&amp;" Ending")</f>
        <v/>
      </c>
      <c r="J6" s="55" t="str">
        <f>IF(TS_Pers_In_Yr=1,"",LEFT(INDEX(LU_Mth_Names,MONTH(J9)),3)&amp;"-"&amp;RIGHT(YEAR(J9),2))&amp;" "</f>
        <v xml:space="preserve"> </v>
      </c>
      <c r="K6" s="55" t="str">
        <f>IF(TS_Pers_In_Yr=1,"",LEFT(INDEX(LU_Mth_Names,MONTH(K9)),3)&amp;"-"&amp;RIGHT(YEAR(K9),2))&amp;" "</f>
        <v xml:space="preserve"> </v>
      </c>
      <c r="L6" s="55" t="str">
        <f>IF(TS_Pers_In_Yr=1,"",LEFT(INDEX(LU_Mth_Names,MONTH(L9)),3)&amp;"-"&amp;RIGHT(YEAR(L9),2))&amp;" "</f>
        <v xml:space="preserve"> </v>
      </c>
      <c r="M6" s="55" t="str">
        <f>IF(TS_Pers_In_Yr=1,"",LEFT(INDEX(LU_Mth_Names,MONTH(M9)),3)&amp;"-"&amp;RIGHT(YEAR(M9),2))&amp;" "</f>
        <v xml:space="preserve"> </v>
      </c>
      <c r="N6" s="55" t="str">
        <f>IF(TS_Pers_In_Yr=1,"",LEFT(INDEX(LU_Mth_Names,MONTH(N9)),3)&amp;"-"&amp;RIGHT(YEAR(N9),2))&amp;" "</f>
        <v xml:space="preserve"> </v>
      </c>
    </row>
    <row r="7" spans="1:14">
      <c r="B7" s="60" t="str">
        <f>IF(TS_Pers_In_Yr=1,Yr_Name&amp;" Ending "&amp;DAY(TS_Per_1_End_Date)&amp;" "&amp;INDEX(LU_Mth_Names,DD_TS_Fin_YE_Mth),TS_Per_Type_Name)</f>
        <v>Year Ending 31 December</v>
      </c>
      <c r="C7" s="33"/>
      <c r="D7" s="33"/>
      <c r="E7" s="33"/>
      <c r="F7" s="33"/>
      <c r="G7" s="33"/>
      <c r="H7" s="33"/>
      <c r="I7" s="33"/>
      <c r="J7" s="61" t="str">
        <f>IF(TS_Pers_In_Yr=1,J10&amp;" ",J11)&amp;IF(CB_TS_Show_Hist_Fcast_Pers,IF(J12&lt;=TS_Actual_Pers,TS_Actual_Per_Title,
IF(J12&lt;=TS_Actual_Pers+TS_Budget_Pers,TS_Budget_Per_Title,TS_Fcast_Per_Title))&amp;" ","")</f>
        <v xml:space="preserve">2010 (A) </v>
      </c>
      <c r="K7" s="61" t="str">
        <f>IF(TS_Pers_In_Yr=1,K10&amp;" ",K11)&amp;IF(CB_TS_Show_Hist_Fcast_Pers,IF(K12&lt;=TS_Actual_Pers,TS_Actual_Per_Title,
IF(K12&lt;=TS_Actual_Pers+TS_Budget_Pers,TS_Budget_Per_Title,TS_Fcast_Per_Title))&amp;" ","")</f>
        <v xml:space="preserve">2011 (A) </v>
      </c>
      <c r="L7" s="61" t="str">
        <f>IF(TS_Pers_In_Yr=1,L10&amp;" ",L11)&amp;IF(CB_TS_Show_Hist_Fcast_Pers,IF(L12&lt;=TS_Actual_Pers,TS_Actual_Per_Title,
IF(L12&lt;=TS_Actual_Pers+TS_Budget_Pers,TS_Budget_Per_Title,TS_Fcast_Per_Title))&amp;" ","")</f>
        <v xml:space="preserve">2012 (A) </v>
      </c>
      <c r="M7" s="61" t="str">
        <f>IF(TS_Pers_In_Yr=1,M10&amp;" ",M11)&amp;IF(CB_TS_Show_Hist_Fcast_Pers,IF(M12&lt;=TS_Actual_Pers,TS_Actual_Per_Title,
IF(M12&lt;=TS_Actual_Pers+TS_Budget_Pers,TS_Budget_Per_Title,TS_Fcast_Per_Title))&amp;" ","")</f>
        <v xml:space="preserve">2013 (F) </v>
      </c>
      <c r="N7" s="61" t="str">
        <f>IF(TS_Pers_In_Yr=1,N10&amp;" ",N11)&amp;IF(CB_TS_Show_Hist_Fcast_Pers,IF(N12&lt;=TS_Actual_Pers,TS_Actual_Per_Title,
IF(N12&lt;=TS_Actual_Pers+TS_Budget_Pers,TS_Budget_Per_Title,TS_Fcast_Per_Title))&amp;" ","")</f>
        <v xml:space="preserve">2014 (F) </v>
      </c>
    </row>
    <row r="8" spans="1:14" hidden="1" outlineLevel="2">
      <c r="B8" s="3" t="s">
        <v>144</v>
      </c>
      <c r="J8" s="56">
        <f>IF(J12=1,TS_Start_Date,I9+1)</f>
        <v>40179</v>
      </c>
      <c r="K8" s="56">
        <f>IF(K12=1,TS_Start_Date,J9+1)</f>
        <v>40544</v>
      </c>
      <c r="L8" s="56">
        <f>IF(L12=1,TS_Start_Date,K9+1)</f>
        <v>40909</v>
      </c>
      <c r="M8" s="56">
        <f>IF(M12=1,TS_Start_Date,L9+1)</f>
        <v>41275</v>
      </c>
      <c r="N8" s="56">
        <f>IF(N12=1,TS_Start_Date,M9+1)</f>
        <v>41640</v>
      </c>
    </row>
    <row r="9" spans="1:14" hidden="1" outlineLevel="2">
      <c r="B9" s="3" t="s">
        <v>145</v>
      </c>
      <c r="J9" s="56">
        <f>IF(J12=1,TS_Per_1_End_Date,
IF(TS_Mth_End,EOMONTH(EDATE(TS_Per_1_FY_Start_Date,(TS_Per_1_Number+J12-1)*TS_Mths_In_Per-1),0),
EDATE(TS_Per_1_FY_Start_Date,(TS_Per_1_Number+J12-1)*TS_Mths_In_Per)-1))</f>
        <v>40543</v>
      </c>
      <c r="K9" s="56">
        <f>IF(K12=1,TS_Per_1_End_Date,
IF(TS_Mth_End,EOMONTH(EDATE(TS_Per_1_FY_Start_Date,(TS_Per_1_Number+K12-1)*TS_Mths_In_Per-1),0),
EDATE(TS_Per_1_FY_Start_Date,(TS_Per_1_Number+K12-1)*TS_Mths_In_Per)-1))</f>
        <v>40908</v>
      </c>
      <c r="L9" s="56">
        <f>IF(L12=1,TS_Per_1_End_Date,
IF(TS_Mth_End,EOMONTH(EDATE(TS_Per_1_FY_Start_Date,(TS_Per_1_Number+L12-1)*TS_Mths_In_Per-1),0),
EDATE(TS_Per_1_FY_Start_Date,(TS_Per_1_Number+L12-1)*TS_Mths_In_Per)-1))</f>
        <v>41274</v>
      </c>
      <c r="M9" s="56">
        <f>IF(M12=1,TS_Per_1_End_Date,
IF(TS_Mth_End,EOMONTH(EDATE(TS_Per_1_FY_Start_Date,(TS_Per_1_Number+M12-1)*TS_Mths_In_Per-1),0),
EDATE(TS_Per_1_FY_Start_Date,(TS_Per_1_Number+M12-1)*TS_Mths_In_Per)-1))</f>
        <v>41639</v>
      </c>
      <c r="N9" s="56">
        <f>IF(N12=1,TS_Per_1_End_Date,
IF(TS_Mth_End,EOMONTH(EDATE(TS_Per_1_FY_Start_Date,(TS_Per_1_Number+N12-1)*TS_Mths_In_Per-1),0),
EDATE(TS_Per_1_FY_Start_Date,(TS_Per_1_Number+N12-1)*TS_Mths_In_Per)-1))</f>
        <v>42004</v>
      </c>
    </row>
    <row r="10" spans="1:14" hidden="1" outlineLevel="2">
      <c r="B10" s="3" t="s">
        <v>146</v>
      </c>
      <c r="J10" s="57">
        <f>YEAR(TS_Per_1_FY_End_Date)+INT((TS_Per_1_Number+J12-2)/TS_Pers_In_Yr)</f>
        <v>2010</v>
      </c>
      <c r="K10" s="57">
        <f>YEAR(TS_Per_1_FY_End_Date)+INT((TS_Per_1_Number+K12-2)/TS_Pers_In_Yr)</f>
        <v>2011</v>
      </c>
      <c r="L10" s="57">
        <f>YEAR(TS_Per_1_FY_End_Date)+INT((TS_Per_1_Number+L12-2)/TS_Pers_In_Yr)</f>
        <v>2012</v>
      </c>
      <c r="M10" s="57">
        <f>YEAR(TS_Per_1_FY_End_Date)+INT((TS_Per_1_Number+M12-2)/TS_Pers_In_Yr)</f>
        <v>2013</v>
      </c>
      <c r="N10" s="57">
        <f>YEAR(TS_Per_1_FY_End_Date)+INT((TS_Per_1_Number+N12-2)/TS_Pers_In_Yr)</f>
        <v>2014</v>
      </c>
    </row>
    <row r="11" spans="1:14" hidden="1" outlineLevel="2">
      <c r="B11" s="3" t="s">
        <v>147</v>
      </c>
      <c r="J11" s="58" t="str">
        <f>IF(TS_Pers_In_Yr=1,Yr_Name,TS_Per_Type_Prefix&amp;IF(MOD(TS_Per_1_Number+J12-1,TS_Pers_In_Yr)=0,TS_Pers_In_Yr,MOD(TS_Per_1_Number+J12-1,TS_Pers_In_Yr)))&amp;" "</f>
        <v xml:space="preserve">Year </v>
      </c>
      <c r="K11" s="58" t="str">
        <f>IF(TS_Pers_In_Yr=1,Yr_Name,TS_Per_Type_Prefix&amp;IF(MOD(TS_Per_1_Number+K12-1,TS_Pers_In_Yr)=0,TS_Pers_In_Yr,MOD(TS_Per_1_Number+K12-1,TS_Pers_In_Yr)))&amp;" "</f>
        <v xml:space="preserve">Year </v>
      </c>
      <c r="L11" s="58" t="str">
        <f>IF(TS_Pers_In_Yr=1,Yr_Name,TS_Per_Type_Prefix&amp;IF(MOD(TS_Per_1_Number+L12-1,TS_Pers_In_Yr)=0,TS_Pers_In_Yr,MOD(TS_Per_1_Number+L12-1,TS_Pers_In_Yr)))&amp;" "</f>
        <v xml:space="preserve">Year </v>
      </c>
      <c r="M11" s="58" t="str">
        <f>IF(TS_Pers_In_Yr=1,Yr_Name,TS_Per_Type_Prefix&amp;IF(MOD(TS_Per_1_Number+M12-1,TS_Pers_In_Yr)=0,TS_Pers_In_Yr,MOD(TS_Per_1_Number+M12-1,TS_Pers_In_Yr)))&amp;" "</f>
        <v xml:space="preserve">Year </v>
      </c>
      <c r="N11" s="58" t="str">
        <f>IF(TS_Pers_In_Yr=1,Yr_Name,TS_Per_Type_Prefix&amp;IF(MOD(TS_Per_1_Number+N12-1,TS_Pers_In_Yr)=0,TS_Pers_In_Yr,MOD(TS_Per_1_Number+N12-1,TS_Pers_In_Yr)))&amp;" "</f>
        <v xml:space="preserve">Year </v>
      </c>
    </row>
    <row r="12" spans="1:14" hidden="1" outlineLevel="2">
      <c r="B12" s="3" t="s">
        <v>148</v>
      </c>
      <c r="J12" s="59">
        <f>COLUMN(J12)-COLUMN($J12)+1</f>
        <v>1</v>
      </c>
      <c r="K12" s="59">
        <f>COLUMN(K12)-COLUMN($J12)+1</f>
        <v>2</v>
      </c>
      <c r="L12" s="59">
        <f>COLUMN(L12)-COLUMN($J12)+1</f>
        <v>3</v>
      </c>
      <c r="M12" s="59">
        <f>COLUMN(M12)-COLUMN($J12)+1</f>
        <v>4</v>
      </c>
      <c r="N12" s="59">
        <f>COLUMN(N12)-COLUMN($J12)+1</f>
        <v>5</v>
      </c>
    </row>
    <row r="13" spans="1:14" hidden="1" outlineLevel="2">
      <c r="B13" s="62" t="s">
        <v>149</v>
      </c>
      <c r="C13" s="33"/>
      <c r="D13" s="33"/>
      <c r="E13" s="33"/>
      <c r="F13" s="33"/>
      <c r="G13" s="33"/>
      <c r="H13" s="33"/>
      <c r="I13" s="33"/>
      <c r="J13" s="63" t="str">
        <f>J10&amp;"-"&amp;J11</f>
        <v xml:space="preserve">2010-Year </v>
      </c>
      <c r="K13" s="63" t="str">
        <f>K10&amp;"-"&amp;K11</f>
        <v xml:space="preserve">2011-Year </v>
      </c>
      <c r="L13" s="63" t="str">
        <f>L10&amp;"-"&amp;L11</f>
        <v xml:space="preserve">2012-Year </v>
      </c>
      <c r="M13" s="63" t="str">
        <f>M10&amp;"-"&amp;M11</f>
        <v xml:space="preserve">2013-Year </v>
      </c>
      <c r="N13" s="63" t="str">
        <f>N10&amp;"-"&amp;N11</f>
        <v xml:space="preserve">2014-Year </v>
      </c>
    </row>
    <row r="14" spans="1:14" collapsed="1"/>
    <row r="16" spans="1:14" ht="12.75">
      <c r="B16" s="75" t="str">
        <f>B1</f>
        <v>Revenue - Base Case Outputs</v>
      </c>
    </row>
    <row r="18" spans="3:14" ht="11.25">
      <c r="C18" s="76" t="str">
        <f>Rev_Base_TA!C18</f>
        <v>Revenue ($Millions)</v>
      </c>
    </row>
    <row r="20" spans="3:14">
      <c r="D20" s="77" t="str">
        <f>Rev_Base_TA!D20</f>
        <v>Category</v>
      </c>
      <c r="I20" s="78" t="str">
        <f>Rev_Base_TA!I20</f>
        <v>Include?</v>
      </c>
    </row>
    <row r="21" spans="3:14">
      <c r="D21" s="88" t="str">
        <f>Revenue_Category_1_Name</f>
        <v>Revenue Category 1 Name</v>
      </c>
      <c r="I21" s="89" t="b">
        <f>CB_Revenue_Category_1_Include</f>
        <v>1</v>
      </c>
      <c r="J21" s="90">
        <f>$I21*Rev_Base_TA!J21</f>
        <v>100</v>
      </c>
      <c r="K21" s="90">
        <f>$I21*Rev_Base_TA!K21</f>
        <v>101</v>
      </c>
      <c r="L21" s="90">
        <f>$I21*Rev_Base_TA!L21</f>
        <v>102</v>
      </c>
      <c r="M21" s="90">
        <f>$I21*Rev_Base_TA!M21</f>
        <v>103</v>
      </c>
      <c r="N21" s="90">
        <f>$I21*Rev_Base_TA!N21</f>
        <v>104</v>
      </c>
    </row>
    <row r="22" spans="3:14">
      <c r="D22" s="88" t="str">
        <f>Revenue_Category_2_Name</f>
        <v>Revenue Category 2 Name</v>
      </c>
      <c r="I22" s="89" t="b">
        <f>CB_Revenue_Category_2_Include</f>
        <v>1</v>
      </c>
      <c r="J22" s="90">
        <f>$I22*Rev_Base_TA!J22</f>
        <v>101</v>
      </c>
      <c r="K22" s="90">
        <f>$I22*Rev_Base_TA!K22</f>
        <v>102</v>
      </c>
      <c r="L22" s="90">
        <f>$I22*Rev_Base_TA!L22</f>
        <v>103</v>
      </c>
      <c r="M22" s="90">
        <f>$I22*Rev_Base_TA!M22</f>
        <v>104</v>
      </c>
      <c r="N22" s="90">
        <f>$I22*Rev_Base_TA!N22</f>
        <v>105</v>
      </c>
    </row>
    <row r="23" spans="3:14">
      <c r="D23" s="88" t="str">
        <f>Revenue_Category_3_Name</f>
        <v>Revenue Category 3 Name</v>
      </c>
      <c r="I23" s="89" t="b">
        <f>CB_Revenue_Category_3_Include</f>
        <v>0</v>
      </c>
      <c r="J23" s="90">
        <f>$I23*Rev_Base_TA!J23</f>
        <v>0</v>
      </c>
      <c r="K23" s="90">
        <f>$I23*Rev_Base_TA!K23</f>
        <v>0</v>
      </c>
      <c r="L23" s="90">
        <f>$I23*Rev_Base_TA!L23</f>
        <v>0</v>
      </c>
      <c r="M23" s="90">
        <f>$I23*Rev_Base_TA!M23</f>
        <v>0</v>
      </c>
      <c r="N23" s="90">
        <f>$I23*Rev_Base_TA!N23</f>
        <v>0</v>
      </c>
    </row>
    <row r="24" spans="3:14">
      <c r="D24" s="88" t="str">
        <f>Revenue_Category_4_Name</f>
        <v>Revenue Category 4 Name</v>
      </c>
      <c r="I24" s="89" t="b">
        <f>CB_Revenue_Category_4_Include</f>
        <v>1</v>
      </c>
      <c r="J24" s="90">
        <f>$I24*Rev_Base_TA!J24</f>
        <v>103</v>
      </c>
      <c r="K24" s="90">
        <f>$I24*Rev_Base_TA!K24</f>
        <v>104</v>
      </c>
      <c r="L24" s="90">
        <f>$I24*Rev_Base_TA!L24</f>
        <v>105</v>
      </c>
      <c r="M24" s="90">
        <f>$I24*Rev_Base_TA!M24</f>
        <v>106</v>
      </c>
      <c r="N24" s="90">
        <f>$I24*Rev_Base_TA!N24</f>
        <v>107</v>
      </c>
    </row>
    <row r="25" spans="3:14">
      <c r="D25" s="88" t="str">
        <f>Revenue_Category_5_Name</f>
        <v>Revenue Category 5 Name</v>
      </c>
      <c r="I25" s="89" t="b">
        <f>CB_Revenue_Category_5_Include</f>
        <v>1</v>
      </c>
      <c r="J25" s="90">
        <f>$I25*Rev_Base_TA!J25</f>
        <v>104</v>
      </c>
      <c r="K25" s="90">
        <f>$I25*Rev_Base_TA!K25</f>
        <v>105</v>
      </c>
      <c r="L25" s="90">
        <f>$I25*Rev_Base_TA!L25</f>
        <v>106</v>
      </c>
      <c r="M25" s="90">
        <f>$I25*Rev_Base_TA!M25</f>
        <v>107</v>
      </c>
      <c r="N25" s="90">
        <f>$I25*Rev_Base_TA!N25</f>
        <v>108</v>
      </c>
    </row>
    <row r="26" spans="3:14">
      <c r="D26" s="79" t="s">
        <v>163</v>
      </c>
      <c r="J26" s="80">
        <f>SUM(J21:J25)</f>
        <v>408</v>
      </c>
      <c r="K26" s="80">
        <f>SUM(K21:K25)</f>
        <v>412</v>
      </c>
      <c r="L26" s="80">
        <f>SUM(L21:L25)</f>
        <v>416</v>
      </c>
      <c r="M26" s="80">
        <f>SUM(M21:M25)</f>
        <v>420</v>
      </c>
      <c r="N26" s="80">
        <f>SUM(N21:N25)</f>
        <v>424</v>
      </c>
    </row>
    <row r="28" spans="3:14">
      <c r="D28" s="82" t="s">
        <v>164</v>
      </c>
      <c r="I28" s="83">
        <f>IF(ISERROR(SUM(J28:N28)),1,MIN(SUM(J28:N28),1))</f>
        <v>0</v>
      </c>
      <c r="J28" s="81">
        <f>IF(ISERROR(J26),1,0)</f>
        <v>0</v>
      </c>
      <c r="K28" s="81">
        <f>IF(ISERROR(K26),1,0)</f>
        <v>0</v>
      </c>
      <c r="L28" s="81">
        <f>IF(ISERROR(L26),1,0)</f>
        <v>0</v>
      </c>
      <c r="M28" s="81">
        <f>IF(ISERROR(M26),1,0)</f>
        <v>0</v>
      </c>
      <c r="N28" s="81">
        <f>IF(ISERROR(N26),1,0)</f>
        <v>0</v>
      </c>
    </row>
    <row r="30" spans="3:14">
      <c r="D30" s="112" t="str">
        <f>"Go to "&amp;HL_Rev_Base_Ass</f>
        <v>Go to Revenue - Base Assumptions</v>
      </c>
      <c r="E30" s="113"/>
      <c r="F30" s="113"/>
      <c r="G30" s="113"/>
      <c r="H30" s="113"/>
    </row>
    <row r="31" spans="3:14">
      <c r="D31" s="112" t="str">
        <f>"Go to "&amp;HL_Rev_Sens_Ass</f>
        <v>Go to Revenue - Sensitivity Assumptions</v>
      </c>
      <c r="E31" s="113"/>
      <c r="F31" s="113"/>
      <c r="G31" s="113"/>
      <c r="H31" s="113"/>
    </row>
    <row r="32" spans="3:14">
      <c r="D32" s="112" t="str">
        <f>"Go to "&amp;HL_Rev_Running_OP</f>
        <v>Go to Revenue - Running Case Outputs</v>
      </c>
      <c r="E32" s="113"/>
      <c r="F32" s="113"/>
      <c r="G32" s="113"/>
      <c r="H32" s="113"/>
    </row>
  </sheetData>
  <mergeCells count="1">
    <mergeCell ref="B3:F3"/>
  </mergeCells>
  <conditionalFormatting sqref="I28">
    <cfRule type="cellIs" dxfId="13" priority="1" stopIfTrue="1" operator="notEqual">
      <formula>0</formula>
    </cfRule>
  </conditionalFormatting>
  <conditionalFormatting sqref="J28:N28">
    <cfRule type="cellIs" dxfId="12" priority="2" stopIfTrue="1" operator="notEqual">
      <formula>0</formula>
    </cfRule>
  </conditionalFormatting>
  <conditionalFormatting sqref="D28">
    <cfRule type="expression" dxfId="11" priority="3" stopIfTrue="1">
      <formula>I28&lt;&gt;0</formula>
    </cfRule>
  </conditionalFormatting>
  <hyperlinks>
    <hyperlink ref="D30:H30" location="HL_Rev_Base_Ass" tooltip="Go to Revenue - Base Assumptions" display="HL_Rev_Base_Ass"/>
    <hyperlink ref="D31:H31" location="HL_Rev_Sens_Ass" tooltip="Go to Revenue - Sensitivity Assumptions" display="HL_Rev_Sens_Ass"/>
    <hyperlink ref="D32:H32" location="HL_Rev_Running_OP" tooltip="Go to Revenue - Running Case Outputs" display="HL_Rev_Running_OP"/>
    <hyperlink ref="B3" location="HL_Home" tooltip="Go to Table of Contents" display="HL_Home"/>
    <hyperlink ref="A4" location="$B$14" tooltip="Go to Top of Sheet" display="$B$14"/>
    <hyperlink ref="B4" location="HL_Sheet_Main_17" tooltip="Go to Previous Sheet" display="HL_Sheet_Main_17"/>
    <hyperlink ref="C4" location="HL_Sheet_Main_18" tooltip="Go to Next Sheet" display="HL_Sheet_Main_18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8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189</v>
      </c>
    </row>
    <row r="10" spans="3:7" ht="16.5">
      <c r="C10" s="10" t="s">
        <v>199</v>
      </c>
    </row>
    <row r="11" spans="3:7" ht="15">
      <c r="C11" s="5" t="str">
        <f>Model_Name</f>
        <v>SMA 6. Sensitivity Analysis - Best Practice Model Example 2</v>
      </c>
    </row>
    <row r="12" spans="3:7">
      <c r="C12" s="116" t="s">
        <v>2</v>
      </c>
      <c r="D12" s="116"/>
      <c r="E12" s="116"/>
      <c r="F12" s="116"/>
      <c r="G12" s="116"/>
    </row>
    <row r="13" spans="3:7" ht="12.75">
      <c r="C13" s="8" t="s">
        <v>11</v>
      </c>
      <c r="D13" s="9" t="s">
        <v>12</v>
      </c>
    </row>
    <row r="17" spans="3:3">
      <c r="C17" s="2" t="s">
        <v>17</v>
      </c>
    </row>
    <row r="18" spans="3:3">
      <c r="C18" s="3" t="s">
        <v>190</v>
      </c>
    </row>
    <row r="19" spans="3:3">
      <c r="C19" s="3"/>
    </row>
    <row r="20" spans="3:3">
      <c r="C20" s="3"/>
    </row>
  </sheetData>
  <mergeCells count="1">
    <mergeCell ref="C12:G12"/>
  </mergeCells>
  <hyperlinks>
    <hyperlink ref="C12" location="HL_Home" tooltip="Go to Table of Contents" display="HL_Home"/>
    <hyperlink ref="C13" location="HL_Sheet_Main_7" tooltip="Go to Previous Sheet" display="HL_Sheet_Main_7"/>
    <hyperlink ref="D13" location="HL_Sheet_Main_20" tooltip="Go to Next Sheet" display="HL_Sheet_Main_20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0">
    <pageSetUpPr autoPageBreaks="0"/>
  </sheetPr>
  <dimension ref="A1:N32"/>
  <sheetViews>
    <sheetView showGridLines="0" zoomScaleNormal="100" workbookViewId="0">
      <pane xSplit="1" ySplit="13" topLeftCell="B14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2"/>
  <cols>
    <col min="1" max="5" width="3.83203125" customWidth="1"/>
  </cols>
  <sheetData>
    <row r="1" spans="1:14" ht="18">
      <c r="B1" s="1" t="s">
        <v>193</v>
      </c>
    </row>
    <row r="2" spans="1:14" ht="15">
      <c r="B2" s="5" t="str">
        <f>Model_Name</f>
        <v>SMA 6. Sensitivity Analysis - Best Practice Model Example 2</v>
      </c>
    </row>
    <row r="3" spans="1:14">
      <c r="B3" s="116" t="s">
        <v>2</v>
      </c>
      <c r="C3" s="116"/>
      <c r="D3" s="116"/>
      <c r="E3" s="116"/>
      <c r="F3" s="116"/>
    </row>
    <row r="4" spans="1:14" ht="12.75">
      <c r="A4" s="6" t="s">
        <v>5</v>
      </c>
      <c r="B4" s="8" t="s">
        <v>11</v>
      </c>
      <c r="C4" s="9" t="s">
        <v>12</v>
      </c>
      <c r="D4" s="115" t="s">
        <v>158</v>
      </c>
      <c r="E4" s="115" t="s">
        <v>159</v>
      </c>
      <c r="F4" s="69" t="s">
        <v>160</v>
      </c>
    </row>
    <row r="6" spans="1:14">
      <c r="B6" s="54" t="str">
        <f>IF(TS_Pers_In_Yr=1,"",TS_Per_Type_Name&amp;" Ending")</f>
        <v/>
      </c>
      <c r="J6" s="55" t="str">
        <f>IF(TS_Pers_In_Yr=1,"",LEFT(INDEX(LU_Mth_Names,MONTH(J9)),3)&amp;"-"&amp;RIGHT(YEAR(J9),2))&amp;" "</f>
        <v xml:space="preserve"> </v>
      </c>
      <c r="K6" s="55" t="str">
        <f>IF(TS_Pers_In_Yr=1,"",LEFT(INDEX(LU_Mth_Names,MONTH(K9)),3)&amp;"-"&amp;RIGHT(YEAR(K9),2))&amp;" "</f>
        <v xml:space="preserve"> </v>
      </c>
      <c r="L6" s="55" t="str">
        <f>IF(TS_Pers_In_Yr=1,"",LEFT(INDEX(LU_Mth_Names,MONTH(L9)),3)&amp;"-"&amp;RIGHT(YEAR(L9),2))&amp;" "</f>
        <v xml:space="preserve"> </v>
      </c>
      <c r="M6" s="55" t="str">
        <f>IF(TS_Pers_In_Yr=1,"",LEFT(INDEX(LU_Mth_Names,MONTH(M9)),3)&amp;"-"&amp;RIGHT(YEAR(M9),2))&amp;" "</f>
        <v xml:space="preserve"> </v>
      </c>
      <c r="N6" s="55" t="str">
        <f>IF(TS_Pers_In_Yr=1,"",LEFT(INDEX(LU_Mth_Names,MONTH(N9)),3)&amp;"-"&amp;RIGHT(YEAR(N9),2))&amp;" "</f>
        <v xml:space="preserve"> </v>
      </c>
    </row>
    <row r="7" spans="1:14">
      <c r="B7" s="60" t="str">
        <f>IF(TS_Pers_In_Yr=1,Yr_Name&amp;" Ending "&amp;DAY(TS_Per_1_End_Date)&amp;" "&amp;INDEX(LU_Mth_Names,DD_TS_Fin_YE_Mth),TS_Per_Type_Name)</f>
        <v>Year Ending 31 December</v>
      </c>
      <c r="C7" s="33"/>
      <c r="D7" s="33"/>
      <c r="E7" s="33"/>
      <c r="F7" s="33"/>
      <c r="G7" s="33"/>
      <c r="H7" s="33"/>
      <c r="I7" s="33"/>
      <c r="J7" s="61" t="str">
        <f>IF(TS_Pers_In_Yr=1,J10&amp;" ",J11)&amp;IF(CB_TS_Show_Hist_Fcast_Pers,IF(J12&lt;=TS_Actual_Pers,TS_Actual_Per_Title,
IF(J12&lt;=TS_Actual_Pers+TS_Budget_Pers,TS_Budget_Per_Title,TS_Fcast_Per_Title))&amp;" ","")</f>
        <v xml:space="preserve">2010 (A) </v>
      </c>
      <c r="K7" s="61" t="str">
        <f>IF(TS_Pers_In_Yr=1,K10&amp;" ",K11)&amp;IF(CB_TS_Show_Hist_Fcast_Pers,IF(K12&lt;=TS_Actual_Pers,TS_Actual_Per_Title,
IF(K12&lt;=TS_Actual_Pers+TS_Budget_Pers,TS_Budget_Per_Title,TS_Fcast_Per_Title))&amp;" ","")</f>
        <v xml:space="preserve">2011 (A) </v>
      </c>
      <c r="L7" s="61" t="str">
        <f>IF(TS_Pers_In_Yr=1,L10&amp;" ",L11)&amp;IF(CB_TS_Show_Hist_Fcast_Pers,IF(L12&lt;=TS_Actual_Pers,TS_Actual_Per_Title,
IF(L12&lt;=TS_Actual_Pers+TS_Budget_Pers,TS_Budget_Per_Title,TS_Fcast_Per_Title))&amp;" ","")</f>
        <v xml:space="preserve">2012 (A) </v>
      </c>
      <c r="M7" s="61" t="str">
        <f>IF(TS_Pers_In_Yr=1,M10&amp;" ",M11)&amp;IF(CB_TS_Show_Hist_Fcast_Pers,IF(M12&lt;=TS_Actual_Pers,TS_Actual_Per_Title,
IF(M12&lt;=TS_Actual_Pers+TS_Budget_Pers,TS_Budget_Per_Title,TS_Fcast_Per_Title))&amp;" ","")</f>
        <v xml:space="preserve">2013 (F) </v>
      </c>
      <c r="N7" s="61" t="str">
        <f>IF(TS_Pers_In_Yr=1,N10&amp;" ",N11)&amp;IF(CB_TS_Show_Hist_Fcast_Pers,IF(N12&lt;=TS_Actual_Pers,TS_Actual_Per_Title,
IF(N12&lt;=TS_Actual_Pers+TS_Budget_Pers,TS_Budget_Per_Title,TS_Fcast_Per_Title))&amp;" ","")</f>
        <v xml:space="preserve">2014 (F) </v>
      </c>
    </row>
    <row r="8" spans="1:14" hidden="1" outlineLevel="2">
      <c r="B8" s="3" t="s">
        <v>144</v>
      </c>
      <c r="J8" s="56">
        <f>IF(J12=1,TS_Start_Date,I9+1)</f>
        <v>40179</v>
      </c>
      <c r="K8" s="56">
        <f>IF(K12=1,TS_Start_Date,J9+1)</f>
        <v>40544</v>
      </c>
      <c r="L8" s="56">
        <f>IF(L12=1,TS_Start_Date,K9+1)</f>
        <v>40909</v>
      </c>
      <c r="M8" s="56">
        <f>IF(M12=1,TS_Start_Date,L9+1)</f>
        <v>41275</v>
      </c>
      <c r="N8" s="56">
        <f>IF(N12=1,TS_Start_Date,M9+1)</f>
        <v>41640</v>
      </c>
    </row>
    <row r="9" spans="1:14" hidden="1" outlineLevel="2">
      <c r="B9" s="3" t="s">
        <v>145</v>
      </c>
      <c r="J9" s="56">
        <f>IF(J12=1,TS_Per_1_End_Date,
IF(TS_Mth_End,EOMONTH(EDATE(TS_Per_1_FY_Start_Date,(TS_Per_1_Number+J12-1)*TS_Mths_In_Per-1),0),
EDATE(TS_Per_1_FY_Start_Date,(TS_Per_1_Number+J12-1)*TS_Mths_In_Per)-1))</f>
        <v>40543</v>
      </c>
      <c r="K9" s="56">
        <f>IF(K12=1,TS_Per_1_End_Date,
IF(TS_Mth_End,EOMONTH(EDATE(TS_Per_1_FY_Start_Date,(TS_Per_1_Number+K12-1)*TS_Mths_In_Per-1),0),
EDATE(TS_Per_1_FY_Start_Date,(TS_Per_1_Number+K12-1)*TS_Mths_In_Per)-1))</f>
        <v>40908</v>
      </c>
      <c r="L9" s="56">
        <f>IF(L12=1,TS_Per_1_End_Date,
IF(TS_Mth_End,EOMONTH(EDATE(TS_Per_1_FY_Start_Date,(TS_Per_1_Number+L12-1)*TS_Mths_In_Per-1),0),
EDATE(TS_Per_1_FY_Start_Date,(TS_Per_1_Number+L12-1)*TS_Mths_In_Per)-1))</f>
        <v>41274</v>
      </c>
      <c r="M9" s="56">
        <f>IF(M12=1,TS_Per_1_End_Date,
IF(TS_Mth_End,EOMONTH(EDATE(TS_Per_1_FY_Start_Date,(TS_Per_1_Number+M12-1)*TS_Mths_In_Per-1),0),
EDATE(TS_Per_1_FY_Start_Date,(TS_Per_1_Number+M12-1)*TS_Mths_In_Per)-1))</f>
        <v>41639</v>
      </c>
      <c r="N9" s="56">
        <f>IF(N12=1,TS_Per_1_End_Date,
IF(TS_Mth_End,EOMONTH(EDATE(TS_Per_1_FY_Start_Date,(TS_Per_1_Number+N12-1)*TS_Mths_In_Per-1),0),
EDATE(TS_Per_1_FY_Start_Date,(TS_Per_1_Number+N12-1)*TS_Mths_In_Per)-1))</f>
        <v>42004</v>
      </c>
    </row>
    <row r="10" spans="1:14" hidden="1" outlineLevel="2">
      <c r="B10" s="3" t="s">
        <v>146</v>
      </c>
      <c r="J10" s="57">
        <f>YEAR(TS_Per_1_FY_End_Date)+INT((TS_Per_1_Number+J12-2)/TS_Pers_In_Yr)</f>
        <v>2010</v>
      </c>
      <c r="K10" s="57">
        <f>YEAR(TS_Per_1_FY_End_Date)+INT((TS_Per_1_Number+K12-2)/TS_Pers_In_Yr)</f>
        <v>2011</v>
      </c>
      <c r="L10" s="57">
        <f>YEAR(TS_Per_1_FY_End_Date)+INT((TS_Per_1_Number+L12-2)/TS_Pers_In_Yr)</f>
        <v>2012</v>
      </c>
      <c r="M10" s="57">
        <f>YEAR(TS_Per_1_FY_End_Date)+INT((TS_Per_1_Number+M12-2)/TS_Pers_In_Yr)</f>
        <v>2013</v>
      </c>
      <c r="N10" s="57">
        <f>YEAR(TS_Per_1_FY_End_Date)+INT((TS_Per_1_Number+N12-2)/TS_Pers_In_Yr)</f>
        <v>2014</v>
      </c>
    </row>
    <row r="11" spans="1:14" hidden="1" outlineLevel="2">
      <c r="B11" s="3" t="s">
        <v>147</v>
      </c>
      <c r="J11" s="58" t="str">
        <f>IF(TS_Pers_In_Yr=1,Yr_Name,TS_Per_Type_Prefix&amp;IF(MOD(TS_Per_1_Number+J12-1,TS_Pers_In_Yr)=0,TS_Pers_In_Yr,MOD(TS_Per_1_Number+J12-1,TS_Pers_In_Yr)))&amp;" "</f>
        <v xml:space="preserve">Year </v>
      </c>
      <c r="K11" s="58" t="str">
        <f>IF(TS_Pers_In_Yr=1,Yr_Name,TS_Per_Type_Prefix&amp;IF(MOD(TS_Per_1_Number+K12-1,TS_Pers_In_Yr)=0,TS_Pers_In_Yr,MOD(TS_Per_1_Number+K12-1,TS_Pers_In_Yr)))&amp;" "</f>
        <v xml:space="preserve">Year </v>
      </c>
      <c r="L11" s="58" t="str">
        <f>IF(TS_Pers_In_Yr=1,Yr_Name,TS_Per_Type_Prefix&amp;IF(MOD(TS_Per_1_Number+L12-1,TS_Pers_In_Yr)=0,TS_Pers_In_Yr,MOD(TS_Per_1_Number+L12-1,TS_Pers_In_Yr)))&amp;" "</f>
        <v xml:space="preserve">Year </v>
      </c>
      <c r="M11" s="58" t="str">
        <f>IF(TS_Pers_In_Yr=1,Yr_Name,TS_Per_Type_Prefix&amp;IF(MOD(TS_Per_1_Number+M12-1,TS_Pers_In_Yr)=0,TS_Pers_In_Yr,MOD(TS_Per_1_Number+M12-1,TS_Pers_In_Yr)))&amp;" "</f>
        <v xml:space="preserve">Year </v>
      </c>
      <c r="N11" s="58" t="str">
        <f>IF(TS_Pers_In_Yr=1,Yr_Name,TS_Per_Type_Prefix&amp;IF(MOD(TS_Per_1_Number+N12-1,TS_Pers_In_Yr)=0,TS_Pers_In_Yr,MOD(TS_Per_1_Number+N12-1,TS_Pers_In_Yr)))&amp;" "</f>
        <v xml:space="preserve">Year </v>
      </c>
    </row>
    <row r="12" spans="1:14" hidden="1" outlineLevel="2">
      <c r="B12" s="3" t="s">
        <v>148</v>
      </c>
      <c r="J12" s="59">
        <f>COLUMN(J12)-COLUMN($J12)+1</f>
        <v>1</v>
      </c>
      <c r="K12" s="59">
        <f>COLUMN(K12)-COLUMN($J12)+1</f>
        <v>2</v>
      </c>
      <c r="L12" s="59">
        <f>COLUMN(L12)-COLUMN($J12)+1</f>
        <v>3</v>
      </c>
      <c r="M12" s="59">
        <f>COLUMN(M12)-COLUMN($J12)+1</f>
        <v>4</v>
      </c>
      <c r="N12" s="59">
        <f>COLUMN(N12)-COLUMN($J12)+1</f>
        <v>5</v>
      </c>
    </row>
    <row r="13" spans="1:14" hidden="1" outlineLevel="2">
      <c r="B13" s="62" t="s">
        <v>149</v>
      </c>
      <c r="C13" s="33"/>
      <c r="D13" s="33"/>
      <c r="E13" s="33"/>
      <c r="F13" s="33"/>
      <c r="G13" s="33"/>
      <c r="H13" s="33"/>
      <c r="I13" s="33"/>
      <c r="J13" s="63" t="str">
        <f>J10&amp;"-"&amp;J11</f>
        <v xml:space="preserve">2010-Year </v>
      </c>
      <c r="K13" s="63" t="str">
        <f>K10&amp;"-"&amp;K11</f>
        <v xml:space="preserve">2011-Year </v>
      </c>
      <c r="L13" s="63" t="str">
        <f>L10&amp;"-"&amp;L11</f>
        <v xml:space="preserve">2012-Year </v>
      </c>
      <c r="M13" s="63" t="str">
        <f>M10&amp;"-"&amp;M11</f>
        <v xml:space="preserve">2013-Year </v>
      </c>
      <c r="N13" s="63" t="str">
        <f>N10&amp;"-"&amp;N11</f>
        <v xml:space="preserve">2014-Year </v>
      </c>
    </row>
    <row r="14" spans="1:14" collapsed="1"/>
    <row r="16" spans="1:14" ht="12.75">
      <c r="B16" s="75" t="str">
        <f>B1</f>
        <v>Revenue - Running Case Outputs</v>
      </c>
    </row>
    <row r="18" spans="3:14" ht="11.25">
      <c r="C18" s="76" t="str">
        <f>Rev_Base_TA!C18</f>
        <v>Revenue ($Millions)</v>
      </c>
    </row>
    <row r="20" spans="3:14">
      <c r="D20" s="77" t="str">
        <f>Rev_Base_TA!D20</f>
        <v>Category</v>
      </c>
      <c r="I20" s="78" t="str">
        <f>Rev_Base_TA!I20</f>
        <v>Include?</v>
      </c>
    </row>
    <row r="21" spans="3:14">
      <c r="D21" s="88" t="str">
        <f>Revenue_Category_1_Name</f>
        <v>Revenue Category 1 Name</v>
      </c>
      <c r="I21" s="89" t="b">
        <f>CB_Revenue_Category_1_Include</f>
        <v>1</v>
      </c>
      <c r="J21" s="90">
        <f>$I21*(Rev_Base_TA!J21+Rev_Sens_TA!J23)</f>
        <v>100</v>
      </c>
      <c r="K21" s="90">
        <f>$I21*(Rev_Base_TA!K21+Rev_Sens_TA!K23)</f>
        <v>101</v>
      </c>
      <c r="L21" s="90">
        <f>$I21*(Rev_Base_TA!L21+Rev_Sens_TA!L23)</f>
        <v>102</v>
      </c>
      <c r="M21" s="90">
        <f>$I21*(Rev_Base_TA!M21+Rev_Sens_TA!M23)</f>
        <v>103</v>
      </c>
      <c r="N21" s="90">
        <f>$I21*(Rev_Base_TA!N21+Rev_Sens_TA!N23)</f>
        <v>104</v>
      </c>
    </row>
    <row r="22" spans="3:14">
      <c r="D22" s="88" t="str">
        <f>Revenue_Category_2_Name</f>
        <v>Revenue Category 2 Name</v>
      </c>
      <c r="I22" s="89" t="b">
        <f>CB_Revenue_Category_2_Include</f>
        <v>1</v>
      </c>
      <c r="J22" s="90">
        <f>$I22*(Rev_Base_TA!J22+Rev_Sens_TA!J24)</f>
        <v>121</v>
      </c>
      <c r="K22" s="90">
        <f>$I22*(Rev_Base_TA!K22+Rev_Sens_TA!K24)</f>
        <v>102</v>
      </c>
      <c r="L22" s="90">
        <f>$I22*(Rev_Base_TA!L22+Rev_Sens_TA!L24)</f>
        <v>103</v>
      </c>
      <c r="M22" s="90">
        <f>$I22*(Rev_Base_TA!M22+Rev_Sens_TA!M24)</f>
        <v>134</v>
      </c>
      <c r="N22" s="90">
        <f>$I22*(Rev_Base_TA!N22+Rev_Sens_TA!N24)</f>
        <v>105</v>
      </c>
    </row>
    <row r="23" spans="3:14">
      <c r="D23" s="88" t="str">
        <f>Revenue_Category_3_Name</f>
        <v>Revenue Category 3 Name</v>
      </c>
      <c r="I23" s="89" t="b">
        <f>CB_Revenue_Category_3_Include</f>
        <v>0</v>
      </c>
      <c r="J23" s="90">
        <f>$I23*(Rev_Base_TA!J23+Rev_Sens_TA!J25)</f>
        <v>0</v>
      </c>
      <c r="K23" s="90">
        <f>$I23*(Rev_Base_TA!K23+Rev_Sens_TA!K25)</f>
        <v>0</v>
      </c>
      <c r="L23" s="90">
        <f>$I23*(Rev_Base_TA!L23+Rev_Sens_TA!L25)</f>
        <v>0</v>
      </c>
      <c r="M23" s="90">
        <f>$I23*(Rev_Base_TA!M23+Rev_Sens_TA!M25)</f>
        <v>0</v>
      </c>
      <c r="N23" s="90">
        <f>$I23*(Rev_Base_TA!N23+Rev_Sens_TA!N25)</f>
        <v>0</v>
      </c>
    </row>
    <row r="24" spans="3:14">
      <c r="D24" s="88" t="str">
        <f>Revenue_Category_4_Name</f>
        <v>Revenue Category 4 Name</v>
      </c>
      <c r="I24" s="89" t="b">
        <f>CB_Revenue_Category_4_Include</f>
        <v>1</v>
      </c>
      <c r="J24" s="90">
        <f>$I24*(Rev_Base_TA!J24+Rev_Sens_TA!J26)</f>
        <v>103</v>
      </c>
      <c r="K24" s="90">
        <f>$I24*(Rev_Base_TA!K24+Rev_Sens_TA!K26)</f>
        <v>139</v>
      </c>
      <c r="L24" s="90">
        <f>$I24*(Rev_Base_TA!L24+Rev_Sens_TA!L26)</f>
        <v>105</v>
      </c>
      <c r="M24" s="90">
        <f>$I24*(Rev_Base_TA!M24+Rev_Sens_TA!M26)</f>
        <v>106</v>
      </c>
      <c r="N24" s="90">
        <f>$I24*(Rev_Base_TA!N24+Rev_Sens_TA!N26)</f>
        <v>87</v>
      </c>
    </row>
    <row r="25" spans="3:14">
      <c r="D25" s="88" t="str">
        <f>Revenue_Category_5_Name</f>
        <v>Revenue Category 5 Name</v>
      </c>
      <c r="I25" s="89" t="b">
        <f>CB_Revenue_Category_5_Include</f>
        <v>1</v>
      </c>
      <c r="J25" s="90">
        <f>$I25*(Rev_Base_TA!J25+Rev_Sens_TA!J27)</f>
        <v>104</v>
      </c>
      <c r="K25" s="90">
        <f>$I25*(Rev_Base_TA!K25+Rev_Sens_TA!K27)</f>
        <v>105</v>
      </c>
      <c r="L25" s="90">
        <f>$I25*(Rev_Base_TA!L25+Rev_Sens_TA!L27)</f>
        <v>106</v>
      </c>
      <c r="M25" s="90">
        <f>$I25*(Rev_Base_TA!M25+Rev_Sens_TA!M27)</f>
        <v>107</v>
      </c>
      <c r="N25" s="90">
        <f>$I25*(Rev_Base_TA!N25+Rev_Sens_TA!N27)</f>
        <v>108</v>
      </c>
    </row>
    <row r="26" spans="3:14">
      <c r="D26" s="79" t="s">
        <v>163</v>
      </c>
      <c r="J26" s="80">
        <f>SUM(J21:J25)</f>
        <v>428</v>
      </c>
      <c r="K26" s="80">
        <f>SUM(K21:K25)</f>
        <v>447</v>
      </c>
      <c r="L26" s="80">
        <f>SUM(L21:L25)</f>
        <v>416</v>
      </c>
      <c r="M26" s="80">
        <f>SUM(M21:M25)</f>
        <v>450</v>
      </c>
      <c r="N26" s="80">
        <f>SUM(N21:N25)</f>
        <v>404</v>
      </c>
    </row>
    <row r="28" spans="3:14">
      <c r="D28" s="82" t="s">
        <v>164</v>
      </c>
      <c r="I28" s="83">
        <f>IF(ISERROR(SUM(J28:N28)),1,MIN(SUM(J28:N28),1))</f>
        <v>0</v>
      </c>
      <c r="J28" s="81">
        <f>IF(ISERROR(J26),1,0)</f>
        <v>0</v>
      </c>
      <c r="K28" s="81">
        <f>IF(ISERROR(K26),1,0)</f>
        <v>0</v>
      </c>
      <c r="L28" s="81">
        <f>IF(ISERROR(L26),1,0)</f>
        <v>0</v>
      </c>
      <c r="M28" s="81">
        <f>IF(ISERROR(M26),1,0)</f>
        <v>0</v>
      </c>
      <c r="N28" s="81">
        <f>IF(ISERROR(N26),1,0)</f>
        <v>0</v>
      </c>
    </row>
    <row r="30" spans="3:14">
      <c r="D30" s="112" t="str">
        <f>"Go to "&amp;HL_Rev_Base_Ass</f>
        <v>Go to Revenue - Base Assumptions</v>
      </c>
      <c r="E30" s="113"/>
      <c r="F30" s="113"/>
      <c r="G30" s="113"/>
      <c r="H30" s="113"/>
    </row>
    <row r="31" spans="3:14">
      <c r="D31" s="112" t="str">
        <f>"Go to "&amp;HL_Rev_Sens_Ass</f>
        <v>Go to Revenue - Sensitivity Assumptions</v>
      </c>
      <c r="E31" s="113"/>
      <c r="F31" s="113"/>
      <c r="G31" s="113"/>
      <c r="H31" s="113"/>
    </row>
    <row r="32" spans="3:14">
      <c r="D32" s="112" t="str">
        <f>"Go to "&amp;HL_Rev_Base_OP</f>
        <v>Go to Revenue - Base Case Outputs</v>
      </c>
      <c r="E32" s="113"/>
      <c r="F32" s="113"/>
      <c r="G32" s="113"/>
      <c r="H32" s="113"/>
    </row>
  </sheetData>
  <mergeCells count="1">
    <mergeCell ref="B3:F3"/>
  </mergeCells>
  <conditionalFormatting sqref="I28">
    <cfRule type="cellIs" dxfId="10" priority="3" stopIfTrue="1" operator="notEqual">
      <formula>0</formula>
    </cfRule>
  </conditionalFormatting>
  <conditionalFormatting sqref="J28:N28">
    <cfRule type="cellIs" dxfId="9" priority="2" stopIfTrue="1" operator="notEqual">
      <formula>0</formula>
    </cfRule>
  </conditionalFormatting>
  <conditionalFormatting sqref="D28">
    <cfRule type="expression" dxfId="8" priority="1" stopIfTrue="1">
      <formula>I28&lt;&gt;0</formula>
    </cfRule>
  </conditionalFormatting>
  <hyperlinks>
    <hyperlink ref="D30:H30" location="HL_Rev_Base_Ass" tooltip="Go to Revenue - Base Assumptions" display="HL_Rev_Base_Ass"/>
    <hyperlink ref="D31:H31" location="HL_Rev_Sens_Ass" tooltip="Go to Revenue - Sensitivity Assumptions" display="HL_Rev_Sens_Ass"/>
    <hyperlink ref="D32:H32" location="HL_Rev_Base_OP" tooltip="Go to Revenue - Base Case Outputs" display="HL_Rev_Base_OP"/>
    <hyperlink ref="B3" location="HL_Home" tooltip="Go to Table of Contents" display="HL_Home"/>
    <hyperlink ref="A4" location="$B$14" tooltip="Go to Top of Sheet" display="$B$14"/>
    <hyperlink ref="B4" location="HL_Sheet_Main_18" tooltip="Go to Previous Sheet" display="HL_Sheet_Main_18"/>
    <hyperlink ref="C4" location="HL_Sheet_Main_19" tooltip="Go to Next Sheet" display="HL_Sheet_Main_19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9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191</v>
      </c>
    </row>
    <row r="10" spans="3:7" ht="16.5">
      <c r="C10" s="10" t="s">
        <v>201</v>
      </c>
    </row>
    <row r="11" spans="3:7" ht="15">
      <c r="C11" s="5" t="str">
        <f>Model_Name</f>
        <v>SMA 6. Sensitivity Analysis - Best Practice Model Example 2</v>
      </c>
    </row>
    <row r="12" spans="3:7">
      <c r="C12" s="116" t="s">
        <v>2</v>
      </c>
      <c r="D12" s="116"/>
      <c r="E12" s="116"/>
      <c r="F12" s="116"/>
      <c r="G12" s="116"/>
    </row>
    <row r="13" spans="3:7" ht="12.75">
      <c r="C13" s="8" t="s">
        <v>11</v>
      </c>
      <c r="D13" s="9" t="s">
        <v>12</v>
      </c>
    </row>
    <row r="17" spans="3:3">
      <c r="C17" s="2" t="s">
        <v>17</v>
      </c>
    </row>
    <row r="18" spans="3:3">
      <c r="C18" s="3" t="s">
        <v>192</v>
      </c>
    </row>
    <row r="19" spans="3:3">
      <c r="C19" s="3"/>
    </row>
    <row r="20" spans="3:3">
      <c r="C20" s="3"/>
    </row>
  </sheetData>
  <mergeCells count="1">
    <mergeCell ref="C12:G12"/>
  </mergeCells>
  <hyperlinks>
    <hyperlink ref="C12" location="HL_Home" tooltip="Go to Table of Contents" display="HL_Home"/>
    <hyperlink ref="C13" location="HL_Sheet_Main_20" tooltip="Go to Previous Sheet" display="HL_Sheet_Main_20"/>
    <hyperlink ref="D13" location="HL_Sheet_Main_16" tooltip="Go to Next Sheet" display="HL_Sheet_Main_16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6">
    <pageSetUpPr autoPageBreaks="0"/>
  </sheetPr>
  <dimension ref="A1:BA37"/>
  <sheetViews>
    <sheetView showGridLines="0" zoomScaleNormal="100" workbookViewId="0">
      <pane xSplit="1" ySplit="4" topLeftCell="B5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2.33203125" defaultRowHeight="10.5"/>
  <cols>
    <col min="1" max="1" width="3.83203125" style="97" customWidth="1"/>
    <col min="2" max="11" width="2.5" style="97" customWidth="1"/>
    <col min="12" max="16" width="11.83203125" style="97" customWidth="1"/>
    <col min="17" max="18" width="2.33203125" style="97"/>
    <col min="19" max="28" width="2.5" style="97" customWidth="1"/>
    <col min="29" max="33" width="11.83203125" style="97" customWidth="1"/>
    <col min="34" max="48" width="2.33203125" style="97"/>
    <col min="49" max="53" width="11.83203125" style="97" customWidth="1"/>
    <col min="54" max="16384" width="2.33203125" style="97"/>
  </cols>
  <sheetData>
    <row r="1" spans="1:53" ht="18">
      <c r="B1" s="99" t="s">
        <v>182</v>
      </c>
    </row>
    <row r="2" spans="1:53" ht="15">
      <c r="B2" s="98" t="str">
        <f>Model_Name</f>
        <v>SMA 6. Sensitivity Analysis - Best Practice Model Example 2</v>
      </c>
    </row>
    <row r="3" spans="1:53">
      <c r="B3" s="144" t="s">
        <v>2</v>
      </c>
      <c r="C3" s="144"/>
      <c r="D3" s="144"/>
      <c r="E3" s="144"/>
      <c r="F3" s="144"/>
      <c r="G3" s="144"/>
      <c r="H3" s="144"/>
      <c r="I3" s="144"/>
      <c r="J3" s="144"/>
      <c r="K3" s="144"/>
      <c r="L3" s="100"/>
    </row>
    <row r="4" spans="1:53" ht="12.75">
      <c r="A4" s="101" t="s">
        <v>5</v>
      </c>
      <c r="B4" s="145" t="s">
        <v>11</v>
      </c>
      <c r="C4" s="145"/>
      <c r="D4" s="146" t="s">
        <v>12</v>
      </c>
      <c r="E4" s="146"/>
      <c r="F4" s="147" t="s">
        <v>158</v>
      </c>
      <c r="G4" s="147"/>
      <c r="H4" s="147" t="s">
        <v>159</v>
      </c>
      <c r="I4" s="147"/>
      <c r="J4" s="147" t="s">
        <v>160</v>
      </c>
      <c r="K4" s="147"/>
    </row>
    <row r="7" spans="1:53" ht="11.25">
      <c r="B7" s="141" t="str">
        <f>"Revenue - Base Case ("&amp;INDEX(LU_Denom,DD_TS_Denom)&amp;")"</f>
        <v>Revenue - Base Case ($Millions)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3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J7" s="79" t="s">
        <v>194</v>
      </c>
    </row>
    <row r="8" spans="1:53">
      <c r="B8" s="102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</row>
    <row r="9" spans="1:53">
      <c r="B9" s="103" t="str">
        <f>IF(TS_Periodicity=Annual,Rev_Base_TO!B$7,Rev_Base_TO!B$6)</f>
        <v>Year Ending 31 December</v>
      </c>
      <c r="C9" s="102"/>
      <c r="D9" s="102"/>
      <c r="E9" s="102"/>
      <c r="F9" s="102"/>
      <c r="G9" s="102"/>
      <c r="H9" s="102"/>
      <c r="I9" s="102"/>
      <c r="J9" s="102"/>
      <c r="K9" s="102"/>
      <c r="L9" s="104" t="str">
        <f>IF(TS_Periodicity=Annual,Rev_Base_TO!J$7,Rev_Base_TO!J$6)</f>
        <v xml:space="preserve">2010 (A) </v>
      </c>
      <c r="M9" s="104" t="str">
        <f>IF(TS_Periodicity=Annual,Rev_Base_TO!K$7,Rev_Base_TO!K$6)</f>
        <v xml:space="preserve">2011 (A) </v>
      </c>
      <c r="N9" s="104" t="str">
        <f>IF(TS_Periodicity=Annual,Rev_Base_TO!L$7,Rev_Base_TO!L$6)</f>
        <v xml:space="preserve">2012 (A) </v>
      </c>
      <c r="O9" s="104" t="str">
        <f>IF(TS_Periodicity=Annual,Rev_Base_TO!M$7,Rev_Base_TO!M$6)</f>
        <v xml:space="preserve">2013 (F) </v>
      </c>
      <c r="P9" s="104" t="str">
        <f>IF(TS_Periodicity=Annual,Rev_Base_TO!N$7,Rev_Base_TO!N$6)</f>
        <v xml:space="preserve">2014 (F) </v>
      </c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K9" s="79" t="s">
        <v>184</v>
      </c>
      <c r="AW9" s="111" t="str">
        <f>"Revenue - Base Case ("&amp;INDEX(LU_Denom,DD_TS_Denom)&amp;")"</f>
        <v>Revenue - Base Case ($Millions)</v>
      </c>
    </row>
    <row r="10" spans="1:53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53">
      <c r="B11" s="105" t="str">
        <f>Rev_Base_TO!D20</f>
        <v>Category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K11" s="79" t="s">
        <v>183</v>
      </c>
      <c r="AW11" s="109" t="str">
        <f>L9</f>
        <v xml:space="preserve">2010 (A) </v>
      </c>
      <c r="AX11" s="109" t="str">
        <f>M9</f>
        <v xml:space="preserve">2011 (A) </v>
      </c>
      <c r="AY11" s="109" t="str">
        <f>N9</f>
        <v xml:space="preserve">2012 (A) </v>
      </c>
      <c r="AZ11" s="109" t="str">
        <f>O9</f>
        <v xml:space="preserve">2013 (F) </v>
      </c>
      <c r="BA11" s="109" t="str">
        <f>P9</f>
        <v xml:space="preserve">2014 (F) </v>
      </c>
    </row>
    <row r="12" spans="1:53">
      <c r="B12" s="106" t="str">
        <f>Revenue_Category_1_Name</f>
        <v>Revenue Category 1 Name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7">
        <f>Rev_Base_TO!J21</f>
        <v>100</v>
      </c>
      <c r="M12" s="107">
        <f>Rev_Base_TO!K21</f>
        <v>101</v>
      </c>
      <c r="N12" s="107">
        <f>Rev_Base_TO!L21</f>
        <v>102</v>
      </c>
      <c r="O12" s="107">
        <f>Rev_Base_TO!M21</f>
        <v>103</v>
      </c>
      <c r="P12" s="107">
        <f>Rev_Base_TO!N21</f>
        <v>104</v>
      </c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</row>
    <row r="13" spans="1:53">
      <c r="B13" s="106" t="str">
        <f>Revenue_Category_2_Name</f>
        <v>Revenue Category 2 Name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7">
        <f>Rev_Base_TO!J22</f>
        <v>101</v>
      </c>
      <c r="M13" s="107">
        <f>Rev_Base_TO!K22</f>
        <v>102</v>
      </c>
      <c r="N13" s="107">
        <f>Rev_Base_TO!L22</f>
        <v>103</v>
      </c>
      <c r="O13" s="107">
        <f>Rev_Base_TO!M22</f>
        <v>104</v>
      </c>
      <c r="P13" s="107">
        <f>Rev_Base_TO!N22</f>
        <v>105</v>
      </c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K13" s="110" t="str">
        <f>Revenue_Category_1_Name</f>
        <v>Revenue Category 1 Name</v>
      </c>
      <c r="AW13" s="81">
        <f>Rev_Base_TO!J21</f>
        <v>100</v>
      </c>
      <c r="AX13" s="81">
        <f>Rev_Base_TO!K21</f>
        <v>101</v>
      </c>
      <c r="AY13" s="81">
        <f>Rev_Base_TO!L21</f>
        <v>102</v>
      </c>
      <c r="AZ13" s="81">
        <f>Rev_Base_TO!M21</f>
        <v>103</v>
      </c>
      <c r="BA13" s="81">
        <f>Rev_Base_TO!N21</f>
        <v>104</v>
      </c>
    </row>
    <row r="14" spans="1:53">
      <c r="B14" s="106" t="str">
        <f>Revenue_Category_3_Name</f>
        <v>Revenue Category 3 Name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7">
        <f>Rev_Base_TO!J23</f>
        <v>0</v>
      </c>
      <c r="M14" s="107">
        <f>Rev_Base_TO!K23</f>
        <v>0</v>
      </c>
      <c r="N14" s="107">
        <f>Rev_Base_TO!L23</f>
        <v>0</v>
      </c>
      <c r="O14" s="107">
        <f>Rev_Base_TO!M23</f>
        <v>0</v>
      </c>
      <c r="P14" s="107">
        <f>Rev_Base_TO!N23</f>
        <v>0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K14" s="110" t="str">
        <f>Revenue_Category_2_Name</f>
        <v>Revenue Category 2 Name</v>
      </c>
      <c r="AW14" s="81">
        <f>Rev_Base_TO!J22</f>
        <v>101</v>
      </c>
      <c r="AX14" s="81">
        <f>Rev_Base_TO!K22</f>
        <v>102</v>
      </c>
      <c r="AY14" s="81">
        <f>Rev_Base_TO!L22</f>
        <v>103</v>
      </c>
      <c r="AZ14" s="81">
        <f>Rev_Base_TO!M22</f>
        <v>104</v>
      </c>
      <c r="BA14" s="81">
        <f>Rev_Base_TO!N22</f>
        <v>105</v>
      </c>
    </row>
    <row r="15" spans="1:53">
      <c r="B15" s="106" t="str">
        <f>Revenue_Category_4_Name</f>
        <v>Revenue Category 4 Name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7">
        <f>Rev_Base_TO!J24</f>
        <v>103</v>
      </c>
      <c r="M15" s="107">
        <f>Rev_Base_TO!K24</f>
        <v>104</v>
      </c>
      <c r="N15" s="107">
        <f>Rev_Base_TO!L24</f>
        <v>105</v>
      </c>
      <c r="O15" s="107">
        <f>Rev_Base_TO!M24</f>
        <v>106</v>
      </c>
      <c r="P15" s="107">
        <f>Rev_Base_TO!N24</f>
        <v>107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K15" s="110" t="str">
        <f>Revenue_Category_3_Name</f>
        <v>Revenue Category 3 Name</v>
      </c>
      <c r="AW15" s="81">
        <f>Rev_Base_TO!J23</f>
        <v>0</v>
      </c>
      <c r="AX15" s="81">
        <f>Rev_Base_TO!K23</f>
        <v>0</v>
      </c>
      <c r="AY15" s="81">
        <f>Rev_Base_TO!L23</f>
        <v>0</v>
      </c>
      <c r="AZ15" s="81">
        <f>Rev_Base_TO!M23</f>
        <v>0</v>
      </c>
      <c r="BA15" s="81">
        <f>Rev_Base_TO!N23</f>
        <v>0</v>
      </c>
    </row>
    <row r="16" spans="1:53">
      <c r="B16" s="106" t="str">
        <f>Revenue_Category_5_Name</f>
        <v>Revenue Category 5 Name</v>
      </c>
      <c r="C16" s="102"/>
      <c r="D16" s="102"/>
      <c r="E16" s="102"/>
      <c r="F16" s="102"/>
      <c r="G16" s="102"/>
      <c r="H16" s="102"/>
      <c r="I16" s="102"/>
      <c r="J16" s="102"/>
      <c r="K16" s="102"/>
      <c r="L16" s="107">
        <f>Rev_Base_TO!J25</f>
        <v>104</v>
      </c>
      <c r="M16" s="107">
        <f>Rev_Base_TO!K25</f>
        <v>105</v>
      </c>
      <c r="N16" s="107">
        <f>Rev_Base_TO!L25</f>
        <v>106</v>
      </c>
      <c r="O16" s="107">
        <f>Rev_Base_TO!M25</f>
        <v>107</v>
      </c>
      <c r="P16" s="107">
        <f>Rev_Base_TO!N25</f>
        <v>108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K16" s="110" t="str">
        <f>Revenue_Category_4_Name</f>
        <v>Revenue Category 4 Name</v>
      </c>
      <c r="AW16" s="81">
        <f>Rev_Base_TO!J24</f>
        <v>103</v>
      </c>
      <c r="AX16" s="81">
        <f>Rev_Base_TO!K24</f>
        <v>104</v>
      </c>
      <c r="AY16" s="81">
        <f>Rev_Base_TO!L24</f>
        <v>105</v>
      </c>
      <c r="AZ16" s="81">
        <f>Rev_Base_TO!M24</f>
        <v>106</v>
      </c>
      <c r="BA16" s="81">
        <f>Rev_Base_TO!N24</f>
        <v>107</v>
      </c>
    </row>
    <row r="17" spans="2:53">
      <c r="B17" s="105" t="str">
        <f>Rev_Base_TO!D26</f>
        <v>Total Revenue</v>
      </c>
      <c r="C17" s="102"/>
      <c r="D17" s="102"/>
      <c r="E17" s="102"/>
      <c r="F17" s="102"/>
      <c r="G17" s="102"/>
      <c r="H17" s="102"/>
      <c r="I17" s="102"/>
      <c r="J17" s="102"/>
      <c r="K17" s="102"/>
      <c r="L17" s="108">
        <f>SUM(L12:L16)</f>
        <v>408</v>
      </c>
      <c r="M17" s="108">
        <f t="shared" ref="M17:P17" si="0">SUM(M12:M16)</f>
        <v>412</v>
      </c>
      <c r="N17" s="108">
        <f t="shared" si="0"/>
        <v>416</v>
      </c>
      <c r="O17" s="108">
        <f t="shared" si="0"/>
        <v>420</v>
      </c>
      <c r="P17" s="108">
        <f t="shared" si="0"/>
        <v>424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K17" s="110" t="str">
        <f>Revenue_Category_5_Name</f>
        <v>Revenue Category 5 Name</v>
      </c>
      <c r="AW17" s="81">
        <f>Rev_Base_TO!J25</f>
        <v>104</v>
      </c>
      <c r="AX17" s="81">
        <f>Rev_Base_TO!K25</f>
        <v>105</v>
      </c>
      <c r="AY17" s="81">
        <f>Rev_Base_TO!L25</f>
        <v>106</v>
      </c>
      <c r="AZ17" s="81">
        <f>Rev_Base_TO!M25</f>
        <v>107</v>
      </c>
      <c r="BA17" s="81">
        <f>Rev_Base_TO!N25</f>
        <v>108</v>
      </c>
    </row>
    <row r="18" spans="2:53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</row>
    <row r="19" spans="2:53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2:53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r="21" spans="2:53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2:53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</row>
    <row r="23" spans="2:53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</row>
    <row r="24" spans="2:53"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</row>
    <row r="26" spans="2:53" ht="11.25">
      <c r="B26" s="141" t="str">
        <f>"Revenue - Running Case ("&amp;INDEX(LU_Denom,DD_TS_Denom)&amp;")"</f>
        <v>Revenue - Running Case ($Millions)</v>
      </c>
      <c r="C26" s="142"/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3"/>
      <c r="AJ26" s="79" t="s">
        <v>195</v>
      </c>
    </row>
    <row r="27" spans="2:53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53">
      <c r="B28" s="103" t="str">
        <f>IF(TS_Periodicity=Annual,Rev_Running_TO!B$7,Rev_Running_TO!B$6)</f>
        <v>Year Ending 31 December</v>
      </c>
      <c r="C28" s="102"/>
      <c r="D28" s="102"/>
      <c r="E28" s="102"/>
      <c r="F28" s="102"/>
      <c r="G28" s="102"/>
      <c r="H28" s="102"/>
      <c r="I28" s="102"/>
      <c r="J28" s="102"/>
      <c r="K28" s="102"/>
      <c r="L28" s="104" t="str">
        <f>IF(TS_Periodicity=Annual,Rev_Running_TO!J$7,Rev_Running_TO!J$6)</f>
        <v xml:space="preserve">2010 (A) </v>
      </c>
      <c r="M28" s="104" t="str">
        <f>IF(TS_Periodicity=Annual,Rev_Running_TO!K$7,Rev_Running_TO!K$6)</f>
        <v xml:space="preserve">2011 (A) </v>
      </c>
      <c r="N28" s="104" t="str">
        <f>IF(TS_Periodicity=Annual,Rev_Running_TO!L$7,Rev_Running_TO!L$6)</f>
        <v xml:space="preserve">2012 (A) </v>
      </c>
      <c r="O28" s="104" t="str">
        <f>IF(TS_Periodicity=Annual,Rev_Running_TO!M$7,Rev_Running_TO!M$6)</f>
        <v xml:space="preserve">2013 (F) </v>
      </c>
      <c r="P28" s="104" t="str">
        <f>IF(TS_Periodicity=Annual,Rev_Running_TO!N$7,Rev_Running_TO!N$6)</f>
        <v xml:space="preserve">2014 (F) </v>
      </c>
      <c r="AK28" s="79" t="s">
        <v>184</v>
      </c>
      <c r="AW28" s="111" t="str">
        <f>"Revenue - Running Case ("&amp;INDEX(LU_Denom,DD_TS_Denom)&amp;")"</f>
        <v>Revenue - Running Case ($Millions)</v>
      </c>
    </row>
    <row r="29" spans="2:53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53">
      <c r="B30" s="105" t="str">
        <f>Rev_Base_TO!D20</f>
        <v>Category</v>
      </c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AK30" s="79" t="s">
        <v>183</v>
      </c>
      <c r="AW30" s="109" t="str">
        <f>L28</f>
        <v xml:space="preserve">2010 (A) </v>
      </c>
      <c r="AX30" s="109" t="str">
        <f>M28</f>
        <v xml:space="preserve">2011 (A) </v>
      </c>
      <c r="AY30" s="109" t="str">
        <f>N28</f>
        <v xml:space="preserve">2012 (A) </v>
      </c>
      <c r="AZ30" s="109" t="str">
        <f>O28</f>
        <v xml:space="preserve">2013 (F) </v>
      </c>
      <c r="BA30" s="109" t="str">
        <f>P28</f>
        <v xml:space="preserve">2014 (F) </v>
      </c>
    </row>
    <row r="31" spans="2:53">
      <c r="B31" s="106" t="str">
        <f>Revenue_Category_1_Name</f>
        <v>Revenue Category 1 Name</v>
      </c>
      <c r="C31" s="102"/>
      <c r="D31" s="102"/>
      <c r="E31" s="102"/>
      <c r="F31" s="102"/>
      <c r="G31" s="102"/>
      <c r="H31" s="102"/>
      <c r="I31" s="102"/>
      <c r="J31" s="102"/>
      <c r="K31" s="102"/>
      <c r="L31" s="107">
        <f>Rev_Running_TO!J21</f>
        <v>100</v>
      </c>
      <c r="M31" s="107">
        <f>Rev_Running_TO!K21</f>
        <v>101</v>
      </c>
      <c r="N31" s="107">
        <f>Rev_Running_TO!L21</f>
        <v>102</v>
      </c>
      <c r="O31" s="107">
        <f>Rev_Running_TO!M21</f>
        <v>103</v>
      </c>
      <c r="P31" s="107">
        <f>Rev_Running_TO!N21</f>
        <v>104</v>
      </c>
    </row>
    <row r="32" spans="2:53">
      <c r="B32" s="106" t="str">
        <f>Revenue_Category_2_Name</f>
        <v>Revenue Category 2 Name</v>
      </c>
      <c r="C32" s="102"/>
      <c r="D32" s="102"/>
      <c r="E32" s="102"/>
      <c r="F32" s="102"/>
      <c r="G32" s="102"/>
      <c r="H32" s="102"/>
      <c r="I32" s="102"/>
      <c r="J32" s="102"/>
      <c r="K32" s="102"/>
      <c r="L32" s="107">
        <f>Rev_Running_TO!J22</f>
        <v>121</v>
      </c>
      <c r="M32" s="107">
        <f>Rev_Running_TO!K22</f>
        <v>102</v>
      </c>
      <c r="N32" s="107">
        <f>Rev_Running_TO!L22</f>
        <v>103</v>
      </c>
      <c r="O32" s="107">
        <f>Rev_Running_TO!M22</f>
        <v>134</v>
      </c>
      <c r="P32" s="107">
        <f>Rev_Running_TO!N22</f>
        <v>105</v>
      </c>
      <c r="AK32" s="110" t="str">
        <f>Revenue_Category_1_Name</f>
        <v>Revenue Category 1 Name</v>
      </c>
      <c r="AW32" s="81">
        <f>Rev_Running_TO!J21</f>
        <v>100</v>
      </c>
      <c r="AX32" s="81">
        <f>Rev_Running_TO!K21</f>
        <v>101</v>
      </c>
      <c r="AY32" s="81">
        <f>Rev_Running_TO!L21</f>
        <v>102</v>
      </c>
      <c r="AZ32" s="81">
        <f>Rev_Running_TO!M21</f>
        <v>103</v>
      </c>
      <c r="BA32" s="81">
        <f>Rev_Running_TO!N21</f>
        <v>104</v>
      </c>
    </row>
    <row r="33" spans="2:53">
      <c r="B33" s="106" t="str">
        <f>Revenue_Category_3_Name</f>
        <v>Revenue Category 3 Name</v>
      </c>
      <c r="C33" s="102"/>
      <c r="D33" s="102"/>
      <c r="E33" s="102"/>
      <c r="F33" s="102"/>
      <c r="G33" s="102"/>
      <c r="H33" s="102"/>
      <c r="I33" s="102"/>
      <c r="J33" s="102"/>
      <c r="K33" s="102"/>
      <c r="L33" s="107">
        <f>Rev_Running_TO!J23</f>
        <v>0</v>
      </c>
      <c r="M33" s="107">
        <f>Rev_Running_TO!K23</f>
        <v>0</v>
      </c>
      <c r="N33" s="107">
        <f>Rev_Running_TO!L23</f>
        <v>0</v>
      </c>
      <c r="O33" s="107">
        <f>Rev_Running_TO!M23</f>
        <v>0</v>
      </c>
      <c r="P33" s="107">
        <f>Rev_Running_TO!N23</f>
        <v>0</v>
      </c>
      <c r="AK33" s="110" t="str">
        <f>Revenue_Category_2_Name</f>
        <v>Revenue Category 2 Name</v>
      </c>
      <c r="AW33" s="81">
        <f>Rev_Running_TO!J22</f>
        <v>121</v>
      </c>
      <c r="AX33" s="81">
        <f>Rev_Running_TO!K22</f>
        <v>102</v>
      </c>
      <c r="AY33" s="81">
        <f>Rev_Running_TO!L22</f>
        <v>103</v>
      </c>
      <c r="AZ33" s="81">
        <f>Rev_Running_TO!M22</f>
        <v>134</v>
      </c>
      <c r="BA33" s="81">
        <f>Rev_Running_TO!N22</f>
        <v>105</v>
      </c>
    </row>
    <row r="34" spans="2:53">
      <c r="B34" s="106" t="str">
        <f>Revenue_Category_4_Name</f>
        <v>Revenue Category 4 Name</v>
      </c>
      <c r="C34" s="102"/>
      <c r="D34" s="102"/>
      <c r="E34" s="102"/>
      <c r="F34" s="102"/>
      <c r="G34" s="102"/>
      <c r="H34" s="102"/>
      <c r="I34" s="102"/>
      <c r="J34" s="102"/>
      <c r="K34" s="102"/>
      <c r="L34" s="107">
        <f>Rev_Running_TO!J24</f>
        <v>103</v>
      </c>
      <c r="M34" s="107">
        <f>Rev_Running_TO!K24</f>
        <v>139</v>
      </c>
      <c r="N34" s="107">
        <f>Rev_Running_TO!L24</f>
        <v>105</v>
      </c>
      <c r="O34" s="107">
        <f>Rev_Running_TO!M24</f>
        <v>106</v>
      </c>
      <c r="P34" s="107">
        <f>Rev_Running_TO!N24</f>
        <v>87</v>
      </c>
      <c r="AK34" s="110" t="str">
        <f>Revenue_Category_3_Name</f>
        <v>Revenue Category 3 Name</v>
      </c>
      <c r="AW34" s="81">
        <f>Rev_Running_TO!J23</f>
        <v>0</v>
      </c>
      <c r="AX34" s="81">
        <f>Rev_Running_TO!K23</f>
        <v>0</v>
      </c>
      <c r="AY34" s="81">
        <f>Rev_Running_TO!L23</f>
        <v>0</v>
      </c>
      <c r="AZ34" s="81">
        <f>Rev_Running_TO!M23</f>
        <v>0</v>
      </c>
      <c r="BA34" s="81">
        <f>Rev_Running_TO!N23</f>
        <v>0</v>
      </c>
    </row>
    <row r="35" spans="2:53">
      <c r="B35" s="106" t="str">
        <f>Revenue_Category_5_Name</f>
        <v>Revenue Category 5 Name</v>
      </c>
      <c r="C35" s="102"/>
      <c r="D35" s="102"/>
      <c r="E35" s="102"/>
      <c r="F35" s="102"/>
      <c r="G35" s="102"/>
      <c r="H35" s="102"/>
      <c r="I35" s="102"/>
      <c r="J35" s="102"/>
      <c r="K35" s="102"/>
      <c r="L35" s="107">
        <f>Rev_Running_TO!J25</f>
        <v>104</v>
      </c>
      <c r="M35" s="107">
        <f>Rev_Running_TO!K25</f>
        <v>105</v>
      </c>
      <c r="N35" s="107">
        <f>Rev_Running_TO!L25</f>
        <v>106</v>
      </c>
      <c r="O35" s="107">
        <f>Rev_Running_TO!M25</f>
        <v>107</v>
      </c>
      <c r="P35" s="107">
        <f>Rev_Running_TO!N25</f>
        <v>108</v>
      </c>
      <c r="AK35" s="110" t="str">
        <f>Revenue_Category_4_Name</f>
        <v>Revenue Category 4 Name</v>
      </c>
      <c r="AW35" s="81">
        <f>Rev_Running_TO!J24</f>
        <v>103</v>
      </c>
      <c r="AX35" s="81">
        <f>Rev_Running_TO!K24</f>
        <v>139</v>
      </c>
      <c r="AY35" s="81">
        <f>Rev_Running_TO!L24</f>
        <v>105</v>
      </c>
      <c r="AZ35" s="81">
        <f>Rev_Running_TO!M24</f>
        <v>106</v>
      </c>
      <c r="BA35" s="81">
        <f>Rev_Running_TO!N24</f>
        <v>87</v>
      </c>
    </row>
    <row r="36" spans="2:53">
      <c r="B36" s="105" t="str">
        <f>Rev_Base_TO!D26</f>
        <v>Total Revenue</v>
      </c>
      <c r="C36" s="102"/>
      <c r="D36" s="102"/>
      <c r="E36" s="102"/>
      <c r="F36" s="102"/>
      <c r="G36" s="102"/>
      <c r="H36" s="102"/>
      <c r="I36" s="102"/>
      <c r="J36" s="102"/>
      <c r="K36" s="102"/>
      <c r="L36" s="108">
        <f>SUM(L31:L35)</f>
        <v>428</v>
      </c>
      <c r="M36" s="108">
        <f t="shared" ref="M36:P36" si="1">SUM(M31:M35)</f>
        <v>447</v>
      </c>
      <c r="N36" s="108">
        <f t="shared" si="1"/>
        <v>416</v>
      </c>
      <c r="O36" s="108">
        <f t="shared" si="1"/>
        <v>450</v>
      </c>
      <c r="P36" s="108">
        <f t="shared" si="1"/>
        <v>404</v>
      </c>
      <c r="AK36" s="110" t="str">
        <f>Revenue_Category_5_Name</f>
        <v>Revenue Category 5 Name</v>
      </c>
      <c r="AW36" s="81">
        <f>Rev_Running_TO!J25</f>
        <v>104</v>
      </c>
      <c r="AX36" s="81">
        <f>Rev_Running_TO!K25</f>
        <v>105</v>
      </c>
      <c r="AY36" s="81">
        <f>Rev_Running_TO!L25</f>
        <v>106</v>
      </c>
      <c r="AZ36" s="81">
        <f>Rev_Running_TO!M25</f>
        <v>107</v>
      </c>
      <c r="BA36" s="81">
        <f>Rev_Running_TO!N25</f>
        <v>108</v>
      </c>
    </row>
    <row r="37" spans="2:53">
      <c r="AK37" s="82" t="s">
        <v>196</v>
      </c>
      <c r="AW37" s="81">
        <f>Rev_Base_TO!J26</f>
        <v>408</v>
      </c>
      <c r="AX37" s="81">
        <f>Rev_Base_TO!K26</f>
        <v>412</v>
      </c>
      <c r="AY37" s="81">
        <f>Rev_Base_TO!L26</f>
        <v>416</v>
      </c>
      <c r="AZ37" s="81">
        <f>Rev_Base_TO!M26</f>
        <v>420</v>
      </c>
      <c r="BA37" s="81">
        <f>Rev_Base_TO!N26</f>
        <v>424</v>
      </c>
    </row>
  </sheetData>
  <mergeCells count="8">
    <mergeCell ref="B7:P7"/>
    <mergeCell ref="B3:K3"/>
    <mergeCell ref="B26:P26"/>
    <mergeCell ref="B4:C4"/>
    <mergeCell ref="D4:E4"/>
    <mergeCell ref="F4:G4"/>
    <mergeCell ref="H4:I4"/>
    <mergeCell ref="J4:K4"/>
  </mergeCells>
  <hyperlinks>
    <hyperlink ref="B3" location="HL_Home" tooltip="Go to Table of Contents" display="HL_Home"/>
    <hyperlink ref="A4" location="$B$5" tooltip="Go to Top of Sheet" display="$B$5"/>
    <hyperlink ref="D4" location="HL_Sheet_Main_8" tooltip="Go to Next Sheet" display="HL_Sheet_Main_8"/>
    <hyperlink ref="B4" location="HL_Sheet_Main_19" tooltip="Go to Previous Sheet" display="HL_Sheet_Main_19"/>
    <hyperlink ref="F4" location="HL_Err_Chk" tooltip="Go to Error Checks" display="HL_Err_Chk"/>
    <hyperlink ref="H4" location="HL_Sens_Chk" tooltip="Go to Sensitivity Checks" display="HL_Sens_Chk"/>
    <hyperlink ref="J4" location="HL_Alt_Chk" tooltip="Go to Alert Checks" display="HL_Alt_Chk"/>
  </hyperlinks>
  <pageMargins left="0.39370078740157483" right="0.39370078740157483" top="0.59055118110236227" bottom="0.98425196850393704" header="0" footer="0.31496062992125984"/>
  <pageSetup paperSize="9" orientation="landscape" horizontalDpi="1200" verticalDpi="1200" r:id="rId1"/>
  <headerFooter>
    <oddFooter>&amp;L&amp;F
&amp;A
Printed: &amp;T on &amp;D&amp;CPage &amp;P of &amp;N</oddFooter>
  </headerFooter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0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16</v>
      </c>
    </row>
    <row r="10" spans="3:7" ht="16.5">
      <c r="C10" s="10" t="s">
        <v>153</v>
      </c>
    </row>
    <row r="11" spans="3:7" ht="15">
      <c r="C11" s="5" t="str">
        <f>Model_Name</f>
        <v>SMA 6. Sensitivity Analysis - Best Practice Model Example 2</v>
      </c>
    </row>
    <row r="12" spans="3:7">
      <c r="C12" s="116" t="s">
        <v>2</v>
      </c>
      <c r="D12" s="116"/>
      <c r="E12" s="116"/>
      <c r="F12" s="116"/>
      <c r="G12" s="116"/>
    </row>
    <row r="13" spans="3:7" ht="12.75">
      <c r="C13" s="8" t="s">
        <v>11</v>
      </c>
      <c r="D13" s="9" t="s">
        <v>12</v>
      </c>
    </row>
    <row r="17" spans="3:3">
      <c r="C17" s="2" t="s">
        <v>7</v>
      </c>
    </row>
    <row r="18" spans="3:3">
      <c r="C18" s="3" t="s">
        <v>8</v>
      </c>
    </row>
    <row r="19" spans="3:3">
      <c r="C19" s="3" t="s">
        <v>9</v>
      </c>
    </row>
    <row r="20" spans="3:3">
      <c r="C20" s="3" t="s">
        <v>10</v>
      </c>
    </row>
  </sheetData>
  <mergeCells count="1">
    <mergeCell ref="C12:G12"/>
  </mergeCells>
  <hyperlinks>
    <hyperlink ref="C12" location="HL_Home" tooltip="Go to Table of Contents" display="HL_Home"/>
    <hyperlink ref="C13" location="HL_Sheet_Main_16" tooltip="Go to Previous Sheet" display="HL_Sheet_Main_16"/>
    <hyperlink ref="D13" location="HL_Sheet_Main_9" tooltip="Go to Next Sheet" display="HL_Sheet_Main_9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1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21</v>
      </c>
    </row>
    <row r="10" spans="3:7" ht="16.5">
      <c r="C10" s="10" t="s">
        <v>154</v>
      </c>
    </row>
    <row r="11" spans="3:7" ht="15">
      <c r="C11" s="5" t="str">
        <f>Model_Name</f>
        <v>SMA 6. Sensitivity Analysis - Best Practice Model Example 2</v>
      </c>
    </row>
    <row r="12" spans="3:7">
      <c r="C12" s="116" t="s">
        <v>2</v>
      </c>
      <c r="D12" s="116"/>
      <c r="E12" s="116"/>
      <c r="F12" s="116"/>
      <c r="G12" s="116"/>
    </row>
    <row r="13" spans="3:7" ht="12.75">
      <c r="C13" s="8" t="s">
        <v>11</v>
      </c>
      <c r="D13" s="9" t="s">
        <v>12</v>
      </c>
    </row>
    <row r="17" spans="3:3">
      <c r="C17" s="2" t="s">
        <v>17</v>
      </c>
    </row>
    <row r="18" spans="3:3">
      <c r="C18" s="3" t="s">
        <v>18</v>
      </c>
    </row>
    <row r="19" spans="3:3">
      <c r="C19" s="3" t="s">
        <v>19</v>
      </c>
    </row>
    <row r="20" spans="3:3">
      <c r="C20" s="3" t="s">
        <v>20</v>
      </c>
    </row>
  </sheetData>
  <mergeCells count="1">
    <mergeCell ref="C12:G12"/>
  </mergeCells>
  <hyperlinks>
    <hyperlink ref="C12" location="HL_Home" tooltip="Go to Table of Contents" display="HL_Home"/>
    <hyperlink ref="C13" location="HL_Sheet_Main_8" tooltip="Go to Previous Sheet" display="HL_Sheet_Main_8"/>
    <hyperlink ref="D13" location="HL_Sheet_Main_10" tooltip="Go to Next Sheet" display="HL_Sheet_Main_10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2">
    <pageSetUpPr autoPageBreaks="0"/>
  </sheetPr>
  <dimension ref="A1:F105"/>
  <sheetViews>
    <sheetView showGridLines="0" zoomScaleNormal="100" workbookViewId="0">
      <pane xSplit="1" ySplit="4" topLeftCell="B5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/>
  <cols>
    <col min="1" max="3" width="3.83203125" customWidth="1"/>
    <col min="4" max="4" width="35.83203125" customWidth="1"/>
    <col min="5" max="5" width="3.83203125" customWidth="1"/>
    <col min="6" max="6" width="35.83203125" customWidth="1"/>
    <col min="7" max="7" width="3.83203125" customWidth="1"/>
  </cols>
  <sheetData>
    <row r="1" spans="1:6" ht="18">
      <c r="B1" s="1" t="s">
        <v>23</v>
      </c>
    </row>
    <row r="2" spans="1:6" ht="15">
      <c r="B2" s="5" t="str">
        <f>Model_Name</f>
        <v>SMA 6. Sensitivity Analysis - Best Practice Model Example 2</v>
      </c>
    </row>
    <row r="3" spans="1:6">
      <c r="B3" s="116" t="s">
        <v>2</v>
      </c>
      <c r="C3" s="116"/>
      <c r="D3" s="116"/>
    </row>
    <row r="4" spans="1:6" ht="12.75">
      <c r="A4" s="6" t="s">
        <v>5</v>
      </c>
      <c r="B4" s="8" t="s">
        <v>11</v>
      </c>
      <c r="C4" s="9" t="s">
        <v>12</v>
      </c>
    </row>
    <row r="7" spans="1:6" ht="12.75">
      <c r="B7" s="7" t="s">
        <v>23</v>
      </c>
    </row>
    <row r="9" spans="1:6" ht="11.25">
      <c r="C9" s="18" t="s">
        <v>25</v>
      </c>
      <c r="F9" s="18" t="s">
        <v>22</v>
      </c>
    </row>
    <row r="11" spans="1:6">
      <c r="D11" s="19" t="s">
        <v>25</v>
      </c>
      <c r="F11" s="3" t="s">
        <v>26</v>
      </c>
    </row>
    <row r="12" spans="1:6">
      <c r="D12" s="21">
        <v>1</v>
      </c>
    </row>
    <row r="13" spans="1:6">
      <c r="D13" s="22">
        <f t="shared" ref="D13:D42" si="0">D12+1</f>
        <v>2</v>
      </c>
    </row>
    <row r="14" spans="1:6">
      <c r="D14" s="22">
        <f t="shared" si="0"/>
        <v>3</v>
      </c>
    </row>
    <row r="15" spans="1:6">
      <c r="D15" s="22">
        <f t="shared" si="0"/>
        <v>4</v>
      </c>
    </row>
    <row r="16" spans="1:6">
      <c r="D16" s="22">
        <f t="shared" si="0"/>
        <v>5</v>
      </c>
    </row>
    <row r="17" spans="4:4">
      <c r="D17" s="22">
        <f t="shared" si="0"/>
        <v>6</v>
      </c>
    </row>
    <row r="18" spans="4:4">
      <c r="D18" s="22">
        <f t="shared" si="0"/>
        <v>7</v>
      </c>
    </row>
    <row r="19" spans="4:4">
      <c r="D19" s="22">
        <f t="shared" si="0"/>
        <v>8</v>
      </c>
    </row>
    <row r="20" spans="4:4">
      <c r="D20" s="22">
        <f t="shared" si="0"/>
        <v>9</v>
      </c>
    </row>
    <row r="21" spans="4:4">
      <c r="D21" s="22">
        <f t="shared" si="0"/>
        <v>10</v>
      </c>
    </row>
    <row r="22" spans="4:4">
      <c r="D22" s="22">
        <f t="shared" si="0"/>
        <v>11</v>
      </c>
    </row>
    <row r="23" spans="4:4">
      <c r="D23" s="22">
        <f t="shared" si="0"/>
        <v>12</v>
      </c>
    </row>
    <row r="24" spans="4:4">
      <c r="D24" s="22">
        <f t="shared" si="0"/>
        <v>13</v>
      </c>
    </row>
    <row r="25" spans="4:4">
      <c r="D25" s="22">
        <f t="shared" si="0"/>
        <v>14</v>
      </c>
    </row>
    <row r="26" spans="4:4">
      <c r="D26" s="22">
        <f t="shared" si="0"/>
        <v>15</v>
      </c>
    </row>
    <row r="27" spans="4:4">
      <c r="D27" s="22">
        <f t="shared" si="0"/>
        <v>16</v>
      </c>
    </row>
    <row r="28" spans="4:4">
      <c r="D28" s="22">
        <f t="shared" si="0"/>
        <v>17</v>
      </c>
    </row>
    <row r="29" spans="4:4">
      <c r="D29" s="22">
        <f t="shared" si="0"/>
        <v>18</v>
      </c>
    </row>
    <row r="30" spans="4:4">
      <c r="D30" s="22">
        <f t="shared" si="0"/>
        <v>19</v>
      </c>
    </row>
    <row r="31" spans="4:4">
      <c r="D31" s="22">
        <f t="shared" si="0"/>
        <v>20</v>
      </c>
    </row>
    <row r="32" spans="4:4">
      <c r="D32" s="22">
        <f t="shared" si="0"/>
        <v>21</v>
      </c>
    </row>
    <row r="33" spans="3:6">
      <c r="D33" s="22">
        <f t="shared" si="0"/>
        <v>22</v>
      </c>
    </row>
    <row r="34" spans="3:6">
      <c r="D34" s="22">
        <f t="shared" si="0"/>
        <v>23</v>
      </c>
    </row>
    <row r="35" spans="3:6">
      <c r="D35" s="22">
        <f t="shared" si="0"/>
        <v>24</v>
      </c>
    </row>
    <row r="36" spans="3:6">
      <c r="D36" s="22">
        <f t="shared" si="0"/>
        <v>25</v>
      </c>
    </row>
    <row r="37" spans="3:6">
      <c r="D37" s="22">
        <f t="shared" si="0"/>
        <v>26</v>
      </c>
    </row>
    <row r="38" spans="3:6">
      <c r="D38" s="22">
        <f t="shared" si="0"/>
        <v>27</v>
      </c>
    </row>
    <row r="39" spans="3:6">
      <c r="D39" s="22">
        <f t="shared" si="0"/>
        <v>28</v>
      </c>
    </row>
    <row r="40" spans="3:6">
      <c r="D40" s="22">
        <f t="shared" si="0"/>
        <v>29</v>
      </c>
    </row>
    <row r="41" spans="3:6">
      <c r="D41" s="22">
        <f t="shared" si="0"/>
        <v>30</v>
      </c>
    </row>
    <row r="42" spans="3:6">
      <c r="D42" s="22">
        <f t="shared" si="0"/>
        <v>31</v>
      </c>
    </row>
    <row r="44" spans="3:6" ht="11.25">
      <c r="C44" s="18" t="s">
        <v>27</v>
      </c>
      <c r="F44" s="18" t="s">
        <v>22</v>
      </c>
    </row>
    <row r="46" spans="3:6">
      <c r="D46" s="19" t="s">
        <v>27</v>
      </c>
      <c r="F46" s="3" t="s">
        <v>28</v>
      </c>
    </row>
    <row r="47" spans="3:6">
      <c r="D47" s="20" t="s">
        <v>29</v>
      </c>
    </row>
    <row r="48" spans="3:6">
      <c r="D48" s="20" t="s">
        <v>30</v>
      </c>
    </row>
    <row r="49" spans="3:6">
      <c r="D49" s="20" t="s">
        <v>31</v>
      </c>
    </row>
    <row r="50" spans="3:6">
      <c r="D50" s="20" t="s">
        <v>32</v>
      </c>
    </row>
    <row r="51" spans="3:6">
      <c r="D51" s="20" t="s">
        <v>33</v>
      </c>
    </row>
    <row r="52" spans="3:6">
      <c r="D52" s="20" t="s">
        <v>34</v>
      </c>
    </row>
    <row r="53" spans="3:6">
      <c r="D53" s="20" t="s">
        <v>35</v>
      </c>
    </row>
    <row r="54" spans="3:6">
      <c r="D54" s="20" t="s">
        <v>36</v>
      </c>
    </row>
    <row r="55" spans="3:6">
      <c r="D55" s="20" t="s">
        <v>37</v>
      </c>
    </row>
    <row r="56" spans="3:6">
      <c r="D56" s="20" t="s">
        <v>38</v>
      </c>
    </row>
    <row r="57" spans="3:6">
      <c r="D57" s="20" t="s">
        <v>39</v>
      </c>
    </row>
    <row r="58" spans="3:6">
      <c r="D58" s="20" t="s">
        <v>40</v>
      </c>
    </row>
    <row r="60" spans="3:6" ht="11.25">
      <c r="C60" s="18" t="s">
        <v>41</v>
      </c>
      <c r="F60" s="18" t="s">
        <v>22</v>
      </c>
    </row>
    <row r="62" spans="3:6">
      <c r="D62" s="19" t="s">
        <v>41</v>
      </c>
      <c r="F62" s="3" t="s">
        <v>42</v>
      </c>
    </row>
    <row r="63" spans="3:6">
      <c r="D63" s="20" t="s">
        <v>43</v>
      </c>
      <c r="F63" s="3" t="s">
        <v>44</v>
      </c>
    </row>
    <row r="64" spans="3:6">
      <c r="D64" s="20" t="s">
        <v>45</v>
      </c>
      <c r="F64" s="3" t="s">
        <v>46</v>
      </c>
    </row>
    <row r="65" spans="3:6">
      <c r="D65" s="20" t="s">
        <v>47</v>
      </c>
      <c r="F65" s="3" t="s">
        <v>48</v>
      </c>
    </row>
    <row r="66" spans="3:6">
      <c r="D66" s="20" t="s">
        <v>49</v>
      </c>
      <c r="F66" s="3" t="s">
        <v>50</v>
      </c>
    </row>
    <row r="68" spans="3:6" ht="11.25">
      <c r="C68" s="18" t="s">
        <v>51</v>
      </c>
      <c r="F68" s="18" t="s">
        <v>22</v>
      </c>
    </row>
    <row r="70" spans="3:6">
      <c r="D70" s="19" t="s">
        <v>51</v>
      </c>
      <c r="F70" s="3" t="s">
        <v>52</v>
      </c>
    </row>
    <row r="71" spans="3:6">
      <c r="D71" s="20" t="s">
        <v>53</v>
      </c>
    </row>
    <row r="72" spans="3:6">
      <c r="D72" s="20" t="s">
        <v>54</v>
      </c>
    </row>
    <row r="74" spans="3:6" ht="11.25">
      <c r="C74" s="18" t="s">
        <v>55</v>
      </c>
      <c r="F74" s="18" t="s">
        <v>22</v>
      </c>
    </row>
    <row r="76" spans="3:6">
      <c r="D76" s="19" t="s">
        <v>55</v>
      </c>
      <c r="F76" s="3" t="s">
        <v>56</v>
      </c>
    </row>
    <row r="77" spans="3:6">
      <c r="D77" s="20" t="s">
        <v>57</v>
      </c>
      <c r="F77" s="3" t="s">
        <v>57</v>
      </c>
    </row>
    <row r="78" spans="3:6">
      <c r="D78" s="20" t="s">
        <v>58</v>
      </c>
      <c r="F78" s="3" t="s">
        <v>59</v>
      </c>
    </row>
    <row r="79" spans="3:6">
      <c r="D79" s="20" t="s">
        <v>60</v>
      </c>
      <c r="F79" s="3" t="s">
        <v>61</v>
      </c>
    </row>
    <row r="80" spans="3:6">
      <c r="D80" s="20" t="s">
        <v>62</v>
      </c>
      <c r="F80" s="3" t="s">
        <v>63</v>
      </c>
    </row>
    <row r="82" spans="3:6" ht="11.25">
      <c r="C82" s="18" t="s">
        <v>64</v>
      </c>
      <c r="F82" s="18" t="s">
        <v>22</v>
      </c>
    </row>
    <row r="84" spans="3:6">
      <c r="D84" s="19" t="s">
        <v>64</v>
      </c>
      <c r="F84" s="3" t="s">
        <v>65</v>
      </c>
    </row>
    <row r="85" spans="3:6">
      <c r="D85" s="20" t="s">
        <v>66</v>
      </c>
      <c r="F85" s="3" t="s">
        <v>67</v>
      </c>
    </row>
    <row r="86" spans="3:6">
      <c r="D86" s="20" t="s">
        <v>68</v>
      </c>
      <c r="F86" s="3" t="s">
        <v>69</v>
      </c>
    </row>
    <row r="87" spans="3:6">
      <c r="D87" s="20" t="s">
        <v>70</v>
      </c>
      <c r="F87" s="3" t="s">
        <v>71</v>
      </c>
    </row>
    <row r="88" spans="3:6">
      <c r="D88" s="20" t="s">
        <v>72</v>
      </c>
      <c r="F88" s="3" t="s">
        <v>73</v>
      </c>
    </row>
    <row r="90" spans="3:6" ht="11.25">
      <c r="C90" s="18" t="s">
        <v>74</v>
      </c>
      <c r="F90" s="18" t="s">
        <v>22</v>
      </c>
    </row>
    <row r="92" spans="3:6">
      <c r="D92" s="19" t="s">
        <v>74</v>
      </c>
      <c r="F92" s="3" t="s">
        <v>75</v>
      </c>
    </row>
    <row r="93" spans="3:6">
      <c r="D93" s="21">
        <v>1</v>
      </c>
      <c r="F93" s="3" t="s">
        <v>76</v>
      </c>
    </row>
    <row r="94" spans="3:6">
      <c r="D94" s="21">
        <v>2</v>
      </c>
      <c r="F94" s="3" t="s">
        <v>77</v>
      </c>
    </row>
    <row r="95" spans="3:6">
      <c r="D95" s="21">
        <v>4</v>
      </c>
      <c r="F95" s="3" t="s">
        <v>78</v>
      </c>
    </row>
    <row r="96" spans="3:6">
      <c r="D96" s="21">
        <v>12</v>
      </c>
      <c r="F96" s="3" t="s">
        <v>79</v>
      </c>
    </row>
    <row r="98" spans="3:6" ht="11.25">
      <c r="C98" s="18" t="s">
        <v>80</v>
      </c>
      <c r="F98" s="18" t="s">
        <v>22</v>
      </c>
    </row>
    <row r="100" spans="3:6">
      <c r="D100" s="19" t="s">
        <v>80</v>
      </c>
    </row>
    <row r="101" spans="3:6">
      <c r="D101" s="21">
        <v>10</v>
      </c>
      <c r="F101" s="3" t="s">
        <v>81</v>
      </c>
    </row>
    <row r="102" spans="3:6">
      <c r="D102" s="21">
        <v>100</v>
      </c>
      <c r="F102" s="3" t="s">
        <v>82</v>
      </c>
    </row>
    <row r="103" spans="3:6">
      <c r="D103" s="21">
        <v>1000</v>
      </c>
      <c r="F103" s="3" t="s">
        <v>83</v>
      </c>
    </row>
    <row r="104" spans="3:6">
      <c r="D104" s="21">
        <v>1000000</v>
      </c>
      <c r="F104" s="3" t="s">
        <v>84</v>
      </c>
    </row>
    <row r="105" spans="3:6">
      <c r="D105" s="21">
        <v>1000000000</v>
      </c>
      <c r="F105" s="3" t="s">
        <v>85</v>
      </c>
    </row>
  </sheetData>
  <mergeCells count="1">
    <mergeCell ref="B3:D3"/>
  </mergeCells>
  <hyperlinks>
    <hyperlink ref="B3" location="HL_Home" tooltip="Go to Table of Contents" display="HL_Home"/>
    <hyperlink ref="A4" location="$B$5" tooltip="Go to Top of Sheet" display="$B$5"/>
    <hyperlink ref="B4" location="HL_Sheet_Main_9" tooltip="Go to Previous Sheet" display="HL_Sheet_Main_9"/>
    <hyperlink ref="C4" location="HL_Sheet_Main_11" tooltip="Go to Next Sheet" display="HL_Sheet_Main_11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3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24</v>
      </c>
    </row>
    <row r="10" spans="3:7" ht="16.5">
      <c r="C10" s="10" t="s">
        <v>156</v>
      </c>
    </row>
    <row r="11" spans="3:7" ht="15">
      <c r="C11" s="5" t="str">
        <f>Model_Name</f>
        <v>SMA 6. Sensitivity Analysis - Best Practice Model Example 2</v>
      </c>
    </row>
    <row r="12" spans="3:7">
      <c r="C12" s="116" t="s">
        <v>2</v>
      </c>
      <c r="D12" s="116"/>
      <c r="E12" s="116"/>
      <c r="F12" s="116"/>
      <c r="G12" s="116"/>
    </row>
    <row r="13" spans="3:7" ht="12.75">
      <c r="C13" s="8" t="s">
        <v>11</v>
      </c>
      <c r="D13" s="9" t="s">
        <v>12</v>
      </c>
    </row>
    <row r="17" spans="3:3">
      <c r="C17" s="2" t="s">
        <v>17</v>
      </c>
    </row>
    <row r="18" spans="3:3">
      <c r="C18" s="3" t="s">
        <v>18</v>
      </c>
    </row>
    <row r="19" spans="3:3">
      <c r="C19" s="3" t="s">
        <v>19</v>
      </c>
    </row>
    <row r="20" spans="3:3">
      <c r="C20" s="3" t="s">
        <v>20</v>
      </c>
    </row>
  </sheetData>
  <mergeCells count="1">
    <mergeCell ref="C12:G12"/>
  </mergeCells>
  <hyperlinks>
    <hyperlink ref="C12" location="HL_Home" tooltip="Go to Table of Contents" display="HL_Home"/>
    <hyperlink ref="C13" location="HL_Sheet_Main_10" tooltip="Go to Previous Sheet" display="HL_Sheet_Main_10"/>
    <hyperlink ref="D13" location="HL_Sheet_Main_12" tooltip="Go to Next Sheet" display="HL_Sheet_Main_12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autoPageBreaks="0"/>
  </sheetPr>
  <dimension ref="A1:P28"/>
  <sheetViews>
    <sheetView showGridLines="0" zoomScaleNormal="100" workbookViewId="0">
      <pane xSplit="1" ySplit="6" topLeftCell="B7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1"/>
  <cols>
    <col min="1" max="2" width="3.83203125" customWidth="1"/>
    <col min="3" max="3" width="0" hidden="1" customWidth="1"/>
    <col min="4" max="4" width="5.1640625" customWidth="1"/>
    <col min="5" max="5" width="0" hidden="1" customWidth="1"/>
    <col min="6" max="6" width="2.83203125" customWidth="1"/>
    <col min="7" max="7" width="0" hidden="1" customWidth="1"/>
    <col min="8" max="8" width="1.83203125" customWidth="1"/>
  </cols>
  <sheetData>
    <row r="1" spans="1:16" ht="18">
      <c r="B1" s="1" t="s">
        <v>3</v>
      </c>
    </row>
    <row r="2" spans="1:16" ht="15">
      <c r="B2" s="5" t="str">
        <f>Model_Name</f>
        <v>SMA 6. Sensitivity Analysis - Best Practice Model Example 2</v>
      </c>
    </row>
    <row r="3" spans="1:16">
      <c r="B3" s="116" t="s">
        <v>4</v>
      </c>
      <c r="C3" s="116"/>
      <c r="D3" s="116"/>
      <c r="E3" s="116"/>
      <c r="F3" s="116"/>
      <c r="G3" s="116"/>
      <c r="H3" s="116"/>
      <c r="I3" s="116"/>
      <c r="J3" s="114"/>
    </row>
    <row r="6" spans="1:16" s="66" customFormat="1" ht="12.75">
      <c r="A6" s="64" t="s">
        <v>5</v>
      </c>
      <c r="B6" s="65" t="s">
        <v>6</v>
      </c>
    </row>
    <row r="8" spans="1:16" ht="19.149999999999999" customHeight="1">
      <c r="B8" s="121">
        <v>1</v>
      </c>
      <c r="C8" s="121"/>
      <c r="D8" s="122" t="str">
        <f>Assumptions_SC!C9</f>
        <v>Assumptions</v>
      </c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</row>
    <row r="9" spans="1:16" outlineLevel="1">
      <c r="F9" s="119" t="s">
        <v>151</v>
      </c>
      <c r="G9" s="119"/>
      <c r="H9" s="120" t="str">
        <f>TS_BA!B1</f>
        <v>Time Series Assumptions</v>
      </c>
      <c r="I9" s="120"/>
      <c r="J9" s="120"/>
      <c r="K9" s="120"/>
      <c r="L9" s="120"/>
      <c r="M9" s="120"/>
      <c r="N9" s="120"/>
      <c r="O9" s="120"/>
      <c r="P9" s="120"/>
    </row>
    <row r="10" spans="1:16" ht="11.25">
      <c r="D10" s="117" t="s">
        <v>179</v>
      </c>
      <c r="E10" s="117"/>
      <c r="F10" s="118" t="str">
        <f>Base_Ass_SSC!C9</f>
        <v>Base Assumptions</v>
      </c>
      <c r="G10" s="118"/>
      <c r="H10" s="118"/>
      <c r="I10" s="118"/>
      <c r="J10" s="118"/>
      <c r="K10" s="118"/>
      <c r="L10" s="118"/>
      <c r="M10" s="118"/>
      <c r="N10" s="118"/>
      <c r="O10" s="118"/>
      <c r="P10" s="118"/>
    </row>
    <row r="11" spans="1:16" outlineLevel="1">
      <c r="F11" s="119" t="s">
        <v>151</v>
      </c>
      <c r="G11" s="119"/>
      <c r="H11" s="120" t="str">
        <f>Rev_Base_TA!B1</f>
        <v>Revenue - Base Assumptions</v>
      </c>
      <c r="I11" s="120"/>
      <c r="J11" s="120"/>
      <c r="K11" s="120"/>
      <c r="L11" s="120"/>
      <c r="M11" s="120"/>
      <c r="N11" s="120"/>
      <c r="O11" s="120"/>
      <c r="P11" s="120"/>
    </row>
    <row r="12" spans="1:16" ht="11.25">
      <c r="D12" s="117" t="s">
        <v>181</v>
      </c>
      <c r="E12" s="117"/>
      <c r="F12" s="118" t="str">
        <f>Sens_Ass_SSC!C9</f>
        <v>Sensitivity Assumptions</v>
      </c>
      <c r="G12" s="118"/>
      <c r="H12" s="118"/>
      <c r="I12" s="118"/>
      <c r="J12" s="118"/>
      <c r="K12" s="118"/>
      <c r="L12" s="118"/>
      <c r="M12" s="118"/>
      <c r="N12" s="118"/>
      <c r="O12" s="118"/>
      <c r="P12" s="118"/>
    </row>
    <row r="13" spans="1:16" outlineLevel="1">
      <c r="F13" s="119" t="s">
        <v>151</v>
      </c>
      <c r="G13" s="119"/>
      <c r="H13" s="120" t="str">
        <f>Rev_Sens_TA!B1</f>
        <v>Revenue - Sensitivity Assumptions</v>
      </c>
      <c r="I13" s="120"/>
      <c r="J13" s="120"/>
      <c r="K13" s="120"/>
      <c r="L13" s="120"/>
      <c r="M13" s="120"/>
      <c r="N13" s="120"/>
      <c r="O13" s="120"/>
      <c r="P13" s="120"/>
    </row>
    <row r="14" spans="1:16" ht="19.149999999999999" customHeight="1">
      <c r="B14" s="121">
        <v>2</v>
      </c>
      <c r="C14" s="121"/>
      <c r="D14" s="122" t="str">
        <f>Outputs_SC!C9</f>
        <v>Outputs</v>
      </c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</row>
    <row r="15" spans="1:16" ht="11.25">
      <c r="D15" s="117" t="s">
        <v>198</v>
      </c>
      <c r="E15" s="117"/>
      <c r="F15" s="118" t="str">
        <f>Base_OP_SSC!C9</f>
        <v>Base Case Outputs</v>
      </c>
      <c r="G15" s="118"/>
      <c r="H15" s="118"/>
      <c r="I15" s="118"/>
      <c r="J15" s="118"/>
      <c r="K15" s="118"/>
      <c r="L15" s="118"/>
      <c r="M15" s="118"/>
      <c r="N15" s="118"/>
      <c r="O15" s="118"/>
      <c r="P15" s="118"/>
    </row>
    <row r="16" spans="1:16" outlineLevel="1">
      <c r="F16" s="119" t="s">
        <v>151</v>
      </c>
      <c r="G16" s="119"/>
      <c r="H16" s="120" t="str">
        <f>Rev_Base_TO!B1</f>
        <v>Revenue - Base Case Outputs</v>
      </c>
      <c r="I16" s="120"/>
      <c r="J16" s="120"/>
      <c r="K16" s="120"/>
      <c r="L16" s="120"/>
      <c r="M16" s="120"/>
      <c r="N16" s="120"/>
      <c r="O16" s="120"/>
      <c r="P16" s="120"/>
    </row>
    <row r="17" spans="2:16" ht="11.25">
      <c r="D17" s="117" t="s">
        <v>200</v>
      </c>
      <c r="E17" s="117"/>
      <c r="F17" s="118" t="str">
        <f>Running_OP_SSC!C9</f>
        <v>Running Case Outputs</v>
      </c>
      <c r="G17" s="118"/>
      <c r="H17" s="118"/>
      <c r="I17" s="118"/>
      <c r="J17" s="118"/>
      <c r="K17" s="118"/>
      <c r="L17" s="118"/>
      <c r="M17" s="118"/>
      <c r="N17" s="118"/>
      <c r="O17" s="118"/>
      <c r="P17" s="118"/>
    </row>
    <row r="18" spans="2:16" outlineLevel="1">
      <c r="F18" s="119" t="s">
        <v>151</v>
      </c>
      <c r="G18" s="119"/>
      <c r="H18" s="120" t="str">
        <f>Rev_Running_TO!B1</f>
        <v>Revenue - Running Case Outputs</v>
      </c>
      <c r="I18" s="120"/>
      <c r="J18" s="120"/>
      <c r="K18" s="120"/>
      <c r="L18" s="120"/>
      <c r="M18" s="120"/>
      <c r="N18" s="120"/>
      <c r="O18" s="120"/>
      <c r="P18" s="120"/>
    </row>
    <row r="19" spans="2:16" ht="11.25">
      <c r="D19" s="117" t="s">
        <v>202</v>
      </c>
      <c r="E19" s="117"/>
      <c r="F19" s="118" t="str">
        <f>Presentation_OP_SSC!C9</f>
        <v>Presentation Outputs</v>
      </c>
      <c r="G19" s="118"/>
      <c r="H19" s="118"/>
      <c r="I19" s="118"/>
      <c r="J19" s="118"/>
      <c r="K19" s="118"/>
      <c r="L19" s="118"/>
      <c r="M19" s="118"/>
      <c r="N19" s="118"/>
      <c r="O19" s="118"/>
      <c r="P19" s="118"/>
    </row>
    <row r="20" spans="2:16" outlineLevel="1">
      <c r="F20" s="119" t="s">
        <v>151</v>
      </c>
      <c r="G20" s="119"/>
      <c r="H20" s="120" t="str">
        <f>Rev_P_MS!B1</f>
        <v>Revenue - Dashboard</v>
      </c>
      <c r="I20" s="120"/>
      <c r="J20" s="120"/>
      <c r="K20" s="120"/>
      <c r="L20" s="120"/>
      <c r="M20" s="120"/>
      <c r="N20" s="120"/>
      <c r="O20" s="120"/>
      <c r="P20" s="120"/>
    </row>
    <row r="21" spans="2:16" ht="19.149999999999999" customHeight="1">
      <c r="B21" s="121">
        <v>3</v>
      </c>
      <c r="C21" s="121"/>
      <c r="D21" s="122" t="str">
        <f>Appendices_SC!C9</f>
        <v>Appendices</v>
      </c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</row>
    <row r="22" spans="2:16" ht="11.25">
      <c r="D22" s="117" t="s">
        <v>155</v>
      </c>
      <c r="E22" s="117"/>
      <c r="F22" s="118" t="str">
        <f>Lookup_Tables_SSC!C9</f>
        <v>Lookup Tables</v>
      </c>
      <c r="G22" s="118"/>
      <c r="H22" s="118"/>
      <c r="I22" s="118"/>
      <c r="J22" s="118"/>
      <c r="K22" s="118"/>
      <c r="L22" s="118"/>
      <c r="M22" s="118"/>
      <c r="N22" s="118"/>
      <c r="O22" s="118"/>
      <c r="P22" s="118"/>
    </row>
    <row r="23" spans="2:16" outlineLevel="1">
      <c r="F23" s="119" t="s">
        <v>151</v>
      </c>
      <c r="G23" s="119"/>
      <c r="H23" s="120" t="str">
        <f>TS_LU!B1</f>
        <v>Time Series Lookup Tables</v>
      </c>
      <c r="I23" s="120"/>
      <c r="J23" s="120"/>
      <c r="K23" s="120"/>
      <c r="L23" s="120"/>
      <c r="M23" s="120"/>
      <c r="N23" s="120"/>
      <c r="O23" s="120"/>
      <c r="P23" s="120"/>
    </row>
    <row r="24" spans="2:16" ht="11.25">
      <c r="D24" s="117" t="s">
        <v>157</v>
      </c>
      <c r="E24" s="117"/>
      <c r="F24" s="118" t="str">
        <f>Checks_SSC!C9</f>
        <v>Checks</v>
      </c>
      <c r="G24" s="118"/>
      <c r="H24" s="118"/>
      <c r="I24" s="118"/>
      <c r="J24" s="118"/>
      <c r="K24" s="118"/>
      <c r="L24" s="118"/>
      <c r="M24" s="118"/>
      <c r="N24" s="118"/>
      <c r="O24" s="118"/>
      <c r="P24" s="118"/>
    </row>
    <row r="25" spans="2:16" outlineLevel="1">
      <c r="F25" s="119" t="s">
        <v>151</v>
      </c>
      <c r="G25" s="119"/>
      <c r="H25" s="120" t="str">
        <f>Checks_BO!B1</f>
        <v>Checks</v>
      </c>
      <c r="I25" s="120"/>
      <c r="J25" s="120"/>
      <c r="K25" s="120"/>
      <c r="L25" s="120"/>
      <c r="M25" s="120"/>
      <c r="N25" s="120"/>
      <c r="O25" s="120"/>
      <c r="P25" s="120"/>
    </row>
    <row r="26" spans="2:16" outlineLevel="1">
      <c r="H26" s="67" t="s">
        <v>119</v>
      </c>
      <c r="I26" s="123" t="str">
        <f>TOC_Hdg_3</f>
        <v>Error Checks</v>
      </c>
      <c r="J26" s="123"/>
      <c r="K26" s="123"/>
      <c r="L26" s="123"/>
      <c r="M26" s="123"/>
      <c r="N26" s="123"/>
      <c r="O26" s="123"/>
      <c r="P26" s="123"/>
    </row>
    <row r="27" spans="2:16" outlineLevel="1">
      <c r="H27" s="67" t="s">
        <v>119</v>
      </c>
      <c r="I27" s="123" t="str">
        <f>TOC_Hdg_4</f>
        <v>Sensitivity Checks</v>
      </c>
      <c r="J27" s="123"/>
      <c r="K27" s="123"/>
      <c r="L27" s="123"/>
      <c r="M27" s="123"/>
      <c r="N27" s="123"/>
      <c r="O27" s="123"/>
      <c r="P27" s="123"/>
    </row>
    <row r="28" spans="2:16" outlineLevel="1">
      <c r="H28" s="67" t="s">
        <v>119</v>
      </c>
      <c r="I28" s="123" t="str">
        <f>TOC_Hdg_5</f>
        <v>Alert Checks</v>
      </c>
      <c r="J28" s="123"/>
      <c r="K28" s="123"/>
      <c r="L28" s="123"/>
      <c r="M28" s="123"/>
      <c r="N28" s="123"/>
      <c r="O28" s="123"/>
      <c r="P28" s="123"/>
    </row>
  </sheetData>
  <mergeCells count="40">
    <mergeCell ref="B21:C21"/>
    <mergeCell ref="D21:P21"/>
    <mergeCell ref="F18:G18"/>
    <mergeCell ref="H18:P18"/>
    <mergeCell ref="D15:E15"/>
    <mergeCell ref="F15:P15"/>
    <mergeCell ref="D8:P8"/>
    <mergeCell ref="F9:G9"/>
    <mergeCell ref="H9:P9"/>
    <mergeCell ref="F25:G25"/>
    <mergeCell ref="H25:P25"/>
    <mergeCell ref="D19:E19"/>
    <mergeCell ref="F19:P19"/>
    <mergeCell ref="F20:G20"/>
    <mergeCell ref="H20:P20"/>
    <mergeCell ref="I26:P26"/>
    <mergeCell ref="I27:P27"/>
    <mergeCell ref="I28:P28"/>
    <mergeCell ref="D22:E22"/>
    <mergeCell ref="F22:P22"/>
    <mergeCell ref="F23:G23"/>
    <mergeCell ref="H23:P23"/>
    <mergeCell ref="D24:E24"/>
    <mergeCell ref="F24:P24"/>
    <mergeCell ref="D17:E17"/>
    <mergeCell ref="F17:P17"/>
    <mergeCell ref="F16:G16"/>
    <mergeCell ref="H16:P16"/>
    <mergeCell ref="B3:I3"/>
    <mergeCell ref="D10:E10"/>
    <mergeCell ref="F10:P10"/>
    <mergeCell ref="B14:C14"/>
    <mergeCell ref="D14:P14"/>
    <mergeCell ref="F11:G11"/>
    <mergeCell ref="H11:P11"/>
    <mergeCell ref="D12:E12"/>
    <mergeCell ref="F12:P12"/>
    <mergeCell ref="F13:G13"/>
    <mergeCell ref="H13:P13"/>
    <mergeCell ref="B8:C8"/>
  </mergeCells>
  <hyperlinks>
    <hyperlink ref="B8" location="HL_Sheet_Main_3" tooltip="Go to Assumptions" display="HL_Sheet_Main_3"/>
    <hyperlink ref="D8" location="HL_Sheet_Main_3" tooltip="Go to Assumptions" display="HL_Sheet_Main_3"/>
    <hyperlink ref="F9" location="HL_Sheet_Main_4" tooltip="Go to Time Series Assumptions" display="HL_Sheet_Main_4"/>
    <hyperlink ref="H9" location="HL_Sheet_Main_4" tooltip="Go to Time Series Assumptions" display="HL_Sheet_Main_4"/>
    <hyperlink ref="D10" location="HL_Sheet_Main_13" tooltip="Go to Base Assumptions" display="HL_Sheet_Main_13"/>
    <hyperlink ref="F10" location="HL_Sheet_Main_13" tooltip="Go to Base Assumptions" display="HL_Sheet_Main_13"/>
    <hyperlink ref="F11" location="HL_Sheet_Main_5" tooltip="Go to Revenue - Base Assumptions" display="HL_Sheet_Main_5"/>
    <hyperlink ref="H11" location="HL_Sheet_Main_5" tooltip="Go to Revenue - Base Assumptions" display="HL_Sheet_Main_5"/>
    <hyperlink ref="D12" location="HL_Sheet_Main_14" tooltip="Go to Sensitivity Assumptions" display="HL_Sheet_Main_14"/>
    <hyperlink ref="F12" location="HL_Sheet_Main_14" tooltip="Go to Sensitivity Assumptions" display="HL_Sheet_Main_14"/>
    <hyperlink ref="F13" location="HL_Sheet_Main_15" tooltip="Go to Revenue - Sensitivity Assumptions" display="HL_Sheet_Main_15"/>
    <hyperlink ref="H13" location="HL_Sheet_Main_15" tooltip="Go to Revenue - Sensitivity Assumptions" display="HL_Sheet_Main_15"/>
    <hyperlink ref="B14" location="HL_Sheet_Main_6" tooltip="Go to Outputs" display="HL_Sheet_Main_6"/>
    <hyperlink ref="D14" location="HL_Sheet_Main_6" tooltip="Go to Outputs" display="HL_Sheet_Main_6"/>
    <hyperlink ref="D15" location="HL_Sheet_Main_17" tooltip="Go to Base Case Outputs" display="HL_Sheet_Main_17"/>
    <hyperlink ref="F15" location="HL_Sheet_Main_17" tooltip="Go to Base Case Outputs" display="HL_Sheet_Main_17"/>
    <hyperlink ref="F16" location="HL_Sheet_Main_7" tooltip="Go to Revenue - Base Case Outputs" display="HL_Sheet_Main_7"/>
    <hyperlink ref="H16" location="HL_Sheet_Main_7" tooltip="Go to Revenue - Base Case Outputs" display="HL_Sheet_Main_7"/>
    <hyperlink ref="D17" location="HL_Sheet_Main_18" tooltip="Go to Running Case Outputs" display="HL_Sheet_Main_18"/>
    <hyperlink ref="F17" location="HL_Sheet_Main_18" tooltip="Go to Running Case Outputs" display="HL_Sheet_Main_18"/>
    <hyperlink ref="F18" location="HL_Sheet_Main_20" tooltip="Go to Revenue - Running Case Outputs" display="HL_Sheet_Main_20"/>
    <hyperlink ref="H18" location="HL_Sheet_Main_20" tooltip="Go to Revenue - Running Case Outputs" display="HL_Sheet_Main_20"/>
    <hyperlink ref="D19" location="HL_Sheet_Main_19" tooltip="Go to Presentation Outputs" display="HL_Sheet_Main_19"/>
    <hyperlink ref="F19" location="HL_Sheet_Main_19" tooltip="Go to Presentation Outputs" display="HL_Sheet_Main_19"/>
    <hyperlink ref="F20" location="HL_Sheet_Main_16" tooltip="Go to Revenue - Dashboard" display="HL_Sheet_Main_16"/>
    <hyperlink ref="H20" location="HL_Sheet_Main_16" tooltip="Go to Revenue - Dashboard" display="HL_Sheet_Main_16"/>
    <hyperlink ref="B21" location="HL_Sheet_Main_8" tooltip="Go to Appendices" display="HL_Sheet_Main_8"/>
    <hyperlink ref="D21" location="HL_Sheet_Main_8" tooltip="Go to Appendices" display="HL_Sheet_Main_8"/>
    <hyperlink ref="D22" location="HL_Sheet_Main_9" tooltip="Go to Lookup Tables" display="HL_Sheet_Main_9"/>
    <hyperlink ref="F22" location="HL_Sheet_Main_9" tooltip="Go to Lookup Tables" display="HL_Sheet_Main_9"/>
    <hyperlink ref="F23" location="HL_Sheet_Main_10" tooltip="Go to Time Series Lookup Tables" display="HL_Sheet_Main_10"/>
    <hyperlink ref="H23" location="HL_Sheet_Main_10" tooltip="Go to Time Series Lookup Tables" display="HL_Sheet_Main_10"/>
    <hyperlink ref="D24" location="HL_Sheet_Main_11" tooltip="Go to Checks" display="HL_Sheet_Main_11"/>
    <hyperlink ref="F24" location="HL_Sheet_Main_11" tooltip="Go to Checks" display="HL_Sheet_Main_11"/>
    <hyperlink ref="F25" location="HL_Sheet_Main_12" tooltip="Go to Checks" display="HL_Sheet_Main_12"/>
    <hyperlink ref="H25" location="HL_Sheet_Main_12" tooltip="Go to Checks" display="HL_Sheet_Main_12"/>
    <hyperlink ref="H26" location="HL_TOC_3" tooltip="Go to Error Checks" display="HL_TOC_3"/>
    <hyperlink ref="I26" location="HL_TOC_3" tooltip="Go to Error Checks" display="HL_TOC_3"/>
    <hyperlink ref="H27" location="HL_TOC_4" tooltip="Go to Sensitivity Checks" display="HL_TOC_4"/>
    <hyperlink ref="I27" location="HL_TOC_4" tooltip="Go to Sensitivity Checks" display="HL_TOC_4"/>
    <hyperlink ref="H28" location="HL_TOC_5" tooltip="Go to Alert Checks" display="HL_TOC_5"/>
    <hyperlink ref="I28" location="HL_TOC_5" tooltip="Go to Alert Checks" display="HL_TOC_5"/>
    <hyperlink ref="A6" location="$B$7" tooltip="Go to Top of Sheet" display="$B$7"/>
    <hyperlink ref="B3" location="'Cover'!A1" tooltip="Go to Cover Sheet" display="'Cover'!A1"/>
  </hyperlinks>
  <pageMargins left="0.39370078740157499" right="0.39370078740157499" top="0.59055118110236204" bottom="0.98425196850393704" header="0" footer="0.31496062992126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4">
    <pageSetUpPr autoPageBreaks="0"/>
  </sheetPr>
  <dimension ref="A1:M54"/>
  <sheetViews>
    <sheetView showGridLines="0" zoomScaleNormal="100" workbookViewId="0">
      <pane xSplit="1" ySplit="4" topLeftCell="B5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/>
  <cols>
    <col min="1" max="5" width="3.83203125" customWidth="1"/>
  </cols>
  <sheetData>
    <row r="1" spans="1:9" ht="18">
      <c r="B1" s="1" t="s">
        <v>24</v>
      </c>
    </row>
    <row r="2" spans="1:9" ht="15">
      <c r="B2" s="5" t="str">
        <f>Model_Name</f>
        <v>SMA 6. Sensitivity Analysis - Best Practice Model Example 2</v>
      </c>
    </row>
    <row r="3" spans="1:9">
      <c r="B3" s="116" t="s">
        <v>2</v>
      </c>
      <c r="C3" s="116"/>
      <c r="D3" s="116"/>
      <c r="E3" s="116"/>
      <c r="F3" s="116"/>
    </row>
    <row r="4" spans="1:9" ht="12.75">
      <c r="A4" s="6" t="s">
        <v>5</v>
      </c>
      <c r="B4" s="8" t="s">
        <v>11</v>
      </c>
      <c r="C4" s="9"/>
      <c r="D4" s="115" t="s">
        <v>158</v>
      </c>
      <c r="E4" s="115" t="s">
        <v>159</v>
      </c>
      <c r="F4" s="69" t="s">
        <v>160</v>
      </c>
    </row>
    <row r="7" spans="1:9" ht="12.75">
      <c r="B7" s="7" t="s">
        <v>129</v>
      </c>
    </row>
    <row r="9" spans="1:9" ht="17.25" customHeight="1">
      <c r="C9" s="31" t="b">
        <v>1</v>
      </c>
    </row>
    <row r="11" spans="1:9" ht="11.25">
      <c r="C11" s="18" t="s">
        <v>130</v>
      </c>
    </row>
    <row r="13" spans="1:9">
      <c r="D13" s="37" t="str">
        <f>D22</f>
        <v>Total Errors:</v>
      </c>
      <c r="I13" s="39">
        <f>Err_Chks_Ttl_Areas</f>
        <v>0</v>
      </c>
    </row>
    <row r="14" spans="1:9">
      <c r="D14" s="40" t="s">
        <v>135</v>
      </c>
      <c r="I14" s="41" t="str">
        <f>IF(OR(NOT(CB_Err_Chks_Show_Msg),Err_Chks_Ttl_Areas=0),"",IF(Err_Chks_Ttl_Areas=1," (Error in "&amp;INDEX(CA_Err_Chks_Area_Names,MATCH(1,CA_Err_Chks_Flags,0))&amp;")"," ("&amp;TEXT(Err_Chks_Ttl_Areas,"#,##0")&amp;" Errors Detected)"))</f>
        <v/>
      </c>
    </row>
    <row r="16" spans="1:9" ht="11.25">
      <c r="C16" s="18" t="s">
        <v>129</v>
      </c>
    </row>
    <row r="18" spans="2:13">
      <c r="D18" s="32" t="s">
        <v>129</v>
      </c>
      <c r="E18" s="33"/>
      <c r="F18" s="33"/>
      <c r="G18" s="33"/>
      <c r="H18" s="33"/>
      <c r="I18" s="33"/>
      <c r="J18" s="33"/>
      <c r="K18" s="34" t="s">
        <v>131</v>
      </c>
      <c r="L18" s="34" t="s">
        <v>132</v>
      </c>
      <c r="M18" s="34" t="s">
        <v>133</v>
      </c>
    </row>
    <row r="19" spans="2:13">
      <c r="D19" s="84"/>
      <c r="E19" s="66"/>
      <c r="F19" s="66"/>
      <c r="G19" s="66"/>
      <c r="H19" s="66"/>
      <c r="I19" s="66"/>
      <c r="J19" s="66"/>
      <c r="K19" s="85"/>
      <c r="L19" s="85"/>
      <c r="M19" s="85"/>
    </row>
    <row r="20" spans="2:13">
      <c r="D20" s="93" t="str">
        <f>IF(ISERROR(Err_Chk_1_Hdg),"Miscellaneous Check",Err_Chk_1_Hdg)</f>
        <v>Revenue - Base Case Outputs</v>
      </c>
      <c r="E20" s="4"/>
      <c r="F20" s="4"/>
      <c r="G20" s="4"/>
      <c r="H20" s="4"/>
      <c r="I20" s="4"/>
      <c r="J20" s="4"/>
      <c r="K20" s="38">
        <f>IF(ISERROR(HL_Err_Chk_1),1,(HL_Err_Chk_1&lt;&gt;0)*1)</f>
        <v>0</v>
      </c>
      <c r="L20" s="30" t="s">
        <v>165</v>
      </c>
      <c r="M20" s="35">
        <f>K20*(L20="Yes")</f>
        <v>0</v>
      </c>
    </row>
    <row r="22" spans="2:13">
      <c r="D22" s="2" t="s">
        <v>134</v>
      </c>
      <c r="M22" s="36">
        <f>SUMIF(CA_Err_Chks_Inc,"Yes",CA_Err_Chks_Flags)</f>
        <v>0</v>
      </c>
    </row>
    <row r="25" spans="2:13" ht="12.75">
      <c r="B25" s="7" t="s">
        <v>136</v>
      </c>
    </row>
    <row r="27" spans="2:13" ht="17.25" customHeight="1">
      <c r="C27" s="31" t="b">
        <v>1</v>
      </c>
    </row>
    <row r="29" spans="2:13" ht="11.25">
      <c r="C29" s="18" t="s">
        <v>137</v>
      </c>
    </row>
    <row r="31" spans="2:13">
      <c r="D31" s="37" t="str">
        <f>D38</f>
        <v>Total Sensitivities:</v>
      </c>
      <c r="I31" s="39">
        <f>Sens_Chks_Ttl_Areas</f>
        <v>0</v>
      </c>
    </row>
    <row r="32" spans="2:13">
      <c r="D32" s="40" t="s">
        <v>139</v>
      </c>
      <c r="I32" s="41" t="str">
        <f>IF(OR(NOT(CB_Sens_Chks_Show_Msg),Sens_Chks_Ttl_Areas=0),"",IF(Sens_Chks_Ttl_Areas=1," (Sensitivity in "&amp;INDEX(CA_Sens_Chks_Area_Names,MATCH(1,CA_Sens_Chks_Flags,0))&amp;")"," ("&amp;TEXT(Sens_Chks_Ttl_Areas,"#,##0")&amp;" Sensitivities Detected)"))</f>
        <v/>
      </c>
    </row>
    <row r="34" spans="2:13" ht="11.25">
      <c r="C34" s="18" t="s">
        <v>136</v>
      </c>
    </row>
    <row r="36" spans="2:13">
      <c r="D36" s="32" t="s">
        <v>136</v>
      </c>
      <c r="E36" s="33"/>
      <c r="F36" s="33"/>
      <c r="G36" s="33"/>
      <c r="H36" s="33"/>
      <c r="I36" s="33"/>
      <c r="J36" s="33"/>
      <c r="K36" s="34" t="s">
        <v>131</v>
      </c>
      <c r="L36" s="34" t="s">
        <v>132</v>
      </c>
      <c r="M36" s="34" t="s">
        <v>133</v>
      </c>
    </row>
    <row r="38" spans="2:13">
      <c r="D38" s="2" t="s">
        <v>138</v>
      </c>
      <c r="M38" s="36">
        <f>SUMIF(CA_Sens_Chks_Inc,"Yes",CA_Sens_Chks_Flags)</f>
        <v>0</v>
      </c>
    </row>
    <row r="41" spans="2:13" ht="12.75">
      <c r="B41" s="7" t="s">
        <v>140</v>
      </c>
    </row>
    <row r="43" spans="2:13" ht="17.25" customHeight="1">
      <c r="C43" s="31" t="b">
        <v>1</v>
      </c>
    </row>
    <row r="45" spans="2:13" ht="11.25">
      <c r="C45" s="18" t="s">
        <v>141</v>
      </c>
    </row>
    <row r="47" spans="2:13">
      <c r="D47" s="37" t="str">
        <f>D54</f>
        <v>Total Alerts:</v>
      </c>
      <c r="I47" s="39">
        <f>Alt_Chks_Ttl_Areas</f>
        <v>0</v>
      </c>
    </row>
    <row r="48" spans="2:13">
      <c r="D48" s="40" t="s">
        <v>143</v>
      </c>
      <c r="I48" s="41" t="str">
        <f>IF(OR(NOT(CB_Alt_Chks_Show_Msg),Alt_Chks_Ttl_Areas=0),"",IF(Alt_Chks_Ttl_Areas=1," (Alert in "&amp;INDEX(CA_Alt_Chks_Area_Names,MATCH(1,CA_Alt_Chks_Flags,0))&amp;")"," ("&amp;TEXT(Alt_Chks_Ttl_Areas,"#,##0")&amp;" Alerts Detected)"))</f>
        <v/>
      </c>
    </row>
    <row r="50" spans="3:13" ht="11.25">
      <c r="C50" s="18" t="s">
        <v>140</v>
      </c>
    </row>
    <row r="52" spans="3:13">
      <c r="D52" s="32" t="s">
        <v>140</v>
      </c>
      <c r="E52" s="33"/>
      <c r="F52" s="33"/>
      <c r="G52" s="33"/>
      <c r="H52" s="33"/>
      <c r="I52" s="33"/>
      <c r="J52" s="33"/>
      <c r="K52" s="34" t="s">
        <v>131</v>
      </c>
      <c r="L52" s="34" t="s">
        <v>132</v>
      </c>
      <c r="M52" s="34" t="s">
        <v>133</v>
      </c>
    </row>
    <row r="54" spans="3:13">
      <c r="D54" s="2" t="s">
        <v>142</v>
      </c>
      <c r="M54" s="36">
        <f>SUMIF(CA_Alt_Chks_Inc,"Yes",CA_Alt_Chks_Flags)</f>
        <v>0</v>
      </c>
    </row>
  </sheetData>
  <mergeCells count="1">
    <mergeCell ref="B3:F3"/>
  </mergeCells>
  <conditionalFormatting sqref="M22 I13 I31">
    <cfRule type="cellIs" dxfId="7" priority="1" stopIfTrue="1" operator="notEqual">
      <formula>0</formula>
    </cfRule>
  </conditionalFormatting>
  <conditionalFormatting sqref="M38">
    <cfRule type="cellIs" dxfId="6" priority="3" stopIfTrue="1" operator="notEqual">
      <formula>0</formula>
    </cfRule>
  </conditionalFormatting>
  <conditionalFormatting sqref="M54">
    <cfRule type="cellIs" dxfId="5" priority="5" stopIfTrue="1" operator="notEqual">
      <formula>0</formula>
    </cfRule>
  </conditionalFormatting>
  <conditionalFormatting sqref="I47">
    <cfRule type="cellIs" dxfId="4" priority="6" stopIfTrue="1" operator="notEqual">
      <formula>0</formula>
    </cfRule>
  </conditionalFormatting>
  <conditionalFormatting sqref="K20">
    <cfRule type="cellIs" dxfId="3" priority="8" stopIfTrue="1" operator="notEqual">
      <formula>0</formula>
    </cfRule>
  </conditionalFormatting>
  <conditionalFormatting sqref="D20">
    <cfRule type="expression" dxfId="2" priority="15" stopIfTrue="1">
      <formula>K20&lt;&gt;0</formula>
    </cfRule>
  </conditionalFormatting>
  <conditionalFormatting sqref="L20">
    <cfRule type="expression" dxfId="1" priority="17" stopIfTrue="1">
      <formula>K20&lt;&gt;0</formula>
    </cfRule>
  </conditionalFormatting>
  <conditionalFormatting sqref="M20">
    <cfRule type="expression" dxfId="0" priority="18" stopIfTrue="1">
      <formula>K20&lt;&gt;0</formula>
    </cfRule>
  </conditionalFormatting>
  <dataValidations count="2">
    <dataValidation type="custom" showDropDown="1" showErrorMessage="1" errorTitle="6 Cell Link" error="The value in an option button cell link must be either &quot;TRUE&quot; or &quot;FALSE&quot;" sqref="C43 C27 C9">
      <formula1>ISLOGICAL(C9)</formula1>
    </dataValidation>
    <dataValidation type="list" showErrorMessage="1" errorTitle="Include Error Check" error="The include error check trigger must correspond with one of the options provided in the drop down list." sqref="L20">
      <formula1>"Yes,No"</formula1>
    </dataValidation>
  </dataValidations>
  <hyperlinks>
    <hyperlink ref="D20:J20" location="HL_Err_Chk_1" tooltip="Go to Revenue - Outputs" display="HL_Err_Chk_1"/>
    <hyperlink ref="B3" location="HL_Home" tooltip="Go to Table of Contents" display="HL_Home"/>
    <hyperlink ref="A4" location="$B$5" tooltip="Go to Top of Sheet" display="$B$5"/>
    <hyperlink ref="B4" location="HL_Sheet_Main_11" tooltip="Go to Previous Sheet" display="HL_Sheet_Main_11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  <rowBreaks count="2" manualBreakCount="2">
    <brk id="24" min="1" max="12" man="1"/>
    <brk id="40" min="1" max="12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13</v>
      </c>
    </row>
    <row r="10" spans="3:7" ht="16.5">
      <c r="C10" s="10" t="s">
        <v>150</v>
      </c>
    </row>
    <row r="11" spans="3:7" ht="15">
      <c r="C11" s="5" t="str">
        <f>Model_Name</f>
        <v>SMA 6. Sensitivity Analysis - Best Practice Model Example 2</v>
      </c>
    </row>
    <row r="12" spans="3:7">
      <c r="C12" s="116" t="s">
        <v>2</v>
      </c>
      <c r="D12" s="116"/>
      <c r="E12" s="116"/>
      <c r="F12" s="116"/>
      <c r="G12" s="116"/>
    </row>
    <row r="13" spans="3:7" ht="12.75">
      <c r="C13" s="8" t="s">
        <v>11</v>
      </c>
      <c r="D13" s="9" t="s">
        <v>12</v>
      </c>
    </row>
    <row r="17" spans="3:3">
      <c r="C17" s="2" t="s">
        <v>7</v>
      </c>
    </row>
    <row r="18" spans="3:3">
      <c r="C18" s="3" t="s">
        <v>8</v>
      </c>
    </row>
    <row r="19" spans="3:3">
      <c r="C19" s="3" t="s">
        <v>9</v>
      </c>
    </row>
    <row r="20" spans="3:3">
      <c r="C20" s="3" t="s">
        <v>10</v>
      </c>
    </row>
  </sheetData>
  <mergeCells count="1">
    <mergeCell ref="C12:G12"/>
  </mergeCells>
  <hyperlinks>
    <hyperlink ref="C12" location="HL_Home" tooltip="Go to Table of Contents" display="HL_Home"/>
    <hyperlink ref="C13" location="HL_Sheet_Main_2" tooltip="Go to Previous Sheet" display="HL_Sheet_Main_2"/>
    <hyperlink ref="D13" location="HL_Sheet_Main_4" tooltip="Go to Next Sheet" display="HL_Sheet_Main_4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autoPageBreaks="0"/>
  </sheetPr>
  <dimension ref="A1:K65"/>
  <sheetViews>
    <sheetView showGridLines="0" zoomScaleNormal="100" workbookViewId="0">
      <pane xSplit="1" ySplit="4" topLeftCell="B5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2"/>
  <cols>
    <col min="1" max="5" width="3.83203125" style="11" customWidth="1"/>
    <col min="6" max="16384" width="11.83203125" style="11"/>
  </cols>
  <sheetData>
    <row r="1" spans="1:11" ht="18">
      <c r="B1" s="13" t="s">
        <v>14</v>
      </c>
    </row>
    <row r="2" spans="1:11" ht="15">
      <c r="B2" s="12" t="str">
        <f>Model_Name</f>
        <v>SMA 6. Sensitivity Analysis - Best Practice Model Example 2</v>
      </c>
    </row>
    <row r="3" spans="1:11">
      <c r="B3" s="124" t="s">
        <v>2</v>
      </c>
      <c r="C3" s="124"/>
      <c r="D3" s="124"/>
      <c r="E3" s="124"/>
      <c r="F3" s="124"/>
    </row>
    <row r="4" spans="1:11" ht="12.75">
      <c r="A4" s="15" t="s">
        <v>5</v>
      </c>
      <c r="B4" s="16" t="s">
        <v>11</v>
      </c>
      <c r="C4" s="17" t="s">
        <v>12</v>
      </c>
      <c r="D4" s="70" t="s">
        <v>158</v>
      </c>
      <c r="E4" s="70" t="s">
        <v>159</v>
      </c>
      <c r="F4" s="68" t="s">
        <v>160</v>
      </c>
    </row>
    <row r="7" spans="1:11" ht="12.75">
      <c r="B7" s="23" t="s">
        <v>14</v>
      </c>
    </row>
    <row r="9" spans="1:11" ht="11.25">
      <c r="C9" s="24" t="s">
        <v>86</v>
      </c>
    </row>
    <row r="11" spans="1:11">
      <c r="D11" s="25" t="s">
        <v>87</v>
      </c>
      <c r="J11" s="125" t="s">
        <v>125</v>
      </c>
      <c r="K11" s="125"/>
    </row>
    <row r="12" spans="1:11">
      <c r="D12" s="25" t="s">
        <v>55</v>
      </c>
      <c r="J12" s="126" t="str">
        <f>Annual</f>
        <v>Annual</v>
      </c>
      <c r="K12" s="126"/>
    </row>
    <row r="13" spans="1:11" ht="15.75" customHeight="1">
      <c r="D13" s="25" t="s">
        <v>88</v>
      </c>
      <c r="J13" s="29">
        <v>31</v>
      </c>
      <c r="K13" s="29">
        <v>12</v>
      </c>
    </row>
    <row r="14" spans="1:11">
      <c r="D14" s="25" t="s">
        <v>89</v>
      </c>
      <c r="J14" s="128">
        <v>40179</v>
      </c>
      <c r="K14" s="129"/>
    </row>
    <row r="15" spans="1:11">
      <c r="D15" s="25" t="s">
        <v>90</v>
      </c>
      <c r="J15" s="130">
        <v>5</v>
      </c>
      <c r="K15" s="130"/>
    </row>
    <row r="16" spans="1:11" ht="10.5" hidden="1" customHeight="1" outlineLevel="2">
      <c r="D16" s="25" t="s">
        <v>91</v>
      </c>
      <c r="J16" s="126" t="str">
        <f>INDEX(LU_Period_Type_Names,MATCH(TS_Periodicity,LU_Periodicity,0))</f>
        <v>Year</v>
      </c>
      <c r="K16" s="126"/>
    </row>
    <row r="17" spans="3:11" ht="10.5" hidden="1" customHeight="1" outlineLevel="2">
      <c r="D17" s="25" t="s">
        <v>92</v>
      </c>
      <c r="J17" s="131" t="str">
        <f>CHOOSE(MATCH(TS_Periodicity,LU_Periodicity,0),Yr_Name,"H","Q","M")</f>
        <v>Year</v>
      </c>
      <c r="K17" s="131"/>
    </row>
    <row r="18" spans="3:11" ht="10.5" hidden="1" customHeight="1" outlineLevel="2">
      <c r="D18" s="25" t="s">
        <v>93</v>
      </c>
      <c r="J18" s="131" t="b">
        <f>OR(AND(DD_TS_Fin_YE_Day&gt;=28,DD_TS_Fin_YE_Mth=2),
DD_TS_Fin_YE_Day&gt;=DAY(EOMONTH(DATE(YEAR(TS_Start_Date),DD_TS_Fin_YE_Mth,1),0)))</f>
        <v>1</v>
      </c>
      <c r="K18" s="131"/>
    </row>
    <row r="19" spans="3:11" ht="10.5" hidden="1" customHeight="1" outlineLevel="2">
      <c r="D19" s="25" t="s">
        <v>94</v>
      </c>
      <c r="J19" s="127">
        <f>IF(TS_Mth_End,DATE(YEAR(TS_Per_1_FY_End_Date)-IF(TS_Per_1_FY_End_Date=EOMONTH(DATE(YEAR(TS_Per_1_FY_End_Date),Mths_In_Yr,1),0),0,1),MOD(MONTH(TS_Per_1_FY_End_Date),Mths_In_Yr)+1,1),
EDATE(TS_Per_1_FY_End_Date,-Mths_In_Yr)+1)</f>
        <v>40179</v>
      </c>
      <c r="K19" s="127"/>
    </row>
    <row r="20" spans="3:11" ht="10.5" hidden="1" customHeight="1" outlineLevel="2">
      <c r="D20" s="25" t="s">
        <v>95</v>
      </c>
      <c r="J20" s="127">
        <f>IF(TS_Mth_End,EOMONTH(DATE(YEAR(TS_Start_Date)+IF(MONTH(TS_Start_Date)&gt;DD_TS_Fin_YE_Mth,1,0),DD_TS_Fin_YE_Mth,1),0),
DATE(YEAR(TS_Start_Date)+IF(TS_Start_Date&gt;DATE(YEAR(TS_Start_Date),DD_TS_Fin_YE_Mth,DD_TS_Fin_YE_Day),1,0),DD_TS_Fin_YE_Mth,DD_TS_Fin_YE_Day))</f>
        <v>40543</v>
      </c>
      <c r="K20" s="127"/>
    </row>
    <row r="21" spans="3:11" ht="10.5" hidden="1" customHeight="1" outlineLevel="2">
      <c r="D21" s="25" t="s">
        <v>74</v>
      </c>
      <c r="J21" s="132">
        <f>INDEX(LU_Pers_In_Yr,MATCH(TS_Periodicity,LU_Periodicity,0))</f>
        <v>1</v>
      </c>
      <c r="K21" s="132"/>
    </row>
    <row r="22" spans="3:11" ht="10.5" hidden="1" customHeight="1" outlineLevel="2">
      <c r="D22" s="25" t="s">
        <v>96</v>
      </c>
      <c r="J22" s="132">
        <f>Mths_In_Yr/TS_Pers_In_Yr</f>
        <v>12</v>
      </c>
      <c r="K22" s="132"/>
    </row>
    <row r="23" spans="3:11" ht="10.5" hidden="1" customHeight="1" outlineLevel="2">
      <c r="D23" s="25" t="s">
        <v>97</v>
      </c>
      <c r="J23" s="132">
        <f>INT((((YEAR(TS_Start_Date)-YEAR(TS_Per_1_FY_Start_Date))*Mths_In_Yr+MONTH(TS_Start_Date)-MONTH(TS_Per_1_FY_Start_Date)+1
+IF(TS_Mth_End,0,
IF(TS_Start_Date&gt;(EDATE(TS_Per_1_FY_Start_Date,(YEAR(TS_Start_Date)-YEAR(TS_Per_1_FY_Start_Date))*Mths_In_Yr+MONTH(TS_Start_Date)-MONTH(TS_Per_1_FY_Start_Date)+1)-1),1,0)
-IF(TS_Start_Date&lt;EDATE(TS_Per_1_FY_Start_Date,(YEAR(TS_Start_Date)-YEAR(TS_Per_1_FY_Start_Date))*Mths_In_Yr+MONTH(TS_Start_Date)-MONTH(TS_Per_1_FY_Start_Date)),1,0)))-1)/TS_Mths_In_Per)+1</f>
        <v>1</v>
      </c>
      <c r="K23" s="132"/>
    </row>
    <row r="24" spans="3:11" ht="10.5" hidden="1" customHeight="1" outlineLevel="2">
      <c r="D24" s="25" t="s">
        <v>98</v>
      </c>
      <c r="J24" s="127">
        <f>IF(TS_Mth_End,EOMONTH(EDATE(TS_Per_1_FY_Start_Date,(TS_Per_1_Number-1)*TS_Mths_In_Per-1),0)+1,
EDATE(TS_Per_1_FY_Start_Date,(TS_Per_1_Number-1)*TS_Mths_In_Per))</f>
        <v>40179</v>
      </c>
      <c r="K24" s="127"/>
    </row>
    <row r="25" spans="3:11" ht="10.5" hidden="1" customHeight="1" outlineLevel="2">
      <c r="D25" s="25" t="s">
        <v>99</v>
      </c>
      <c r="J25" s="127">
        <f>IF(TS_Mth_End,EOMONTH(EDATE(TS_Per_1_FY_Start_Date,TS_Per_1_Number*TS_Mths_In_Per-1),0),
EDATE(TS_Per_1_FY_Start_Date,TS_Per_1_Number*TS_Mths_In_Per)-1)</f>
        <v>40543</v>
      </c>
      <c r="K25" s="127"/>
    </row>
    <row r="26" spans="3:11" ht="15.75" customHeight="1" collapsed="1">
      <c r="D26" s="25" t="s">
        <v>41</v>
      </c>
      <c r="J26" s="133">
        <v>2</v>
      </c>
      <c r="K26" s="134"/>
    </row>
    <row r="27" spans="3:11" ht="10.5" hidden="1" customHeight="1" outlineLevel="2">
      <c r="D27" s="25" t="s">
        <v>100</v>
      </c>
      <c r="J27" s="126" t="str">
        <f>INDEX(LU_Denom,DD_TS_Denom)</f>
        <v>$Millions</v>
      </c>
      <c r="K27" s="126"/>
    </row>
    <row r="28" spans="3:11" collapsed="1"/>
    <row r="29" spans="3:11" ht="11.25">
      <c r="C29" s="24" t="s">
        <v>101</v>
      </c>
    </row>
    <row r="31" spans="3:11" ht="17.25" customHeight="1">
      <c r="D31" s="25" t="s">
        <v>102</v>
      </c>
      <c r="J31" s="133" t="b">
        <v>1</v>
      </c>
      <c r="K31" s="134"/>
    </row>
    <row r="32" spans="3:11">
      <c r="D32" s="25" t="s">
        <v>103</v>
      </c>
      <c r="J32" s="135">
        <v>3</v>
      </c>
      <c r="K32" s="136"/>
    </row>
    <row r="33" spans="3:11">
      <c r="D33" s="25" t="s">
        <v>104</v>
      </c>
      <c r="J33" s="135">
        <v>0</v>
      </c>
      <c r="K33" s="136"/>
    </row>
    <row r="34" spans="3:11" ht="10.5" hidden="1" customHeight="1" outlineLevel="2">
      <c r="D34" s="25" t="s">
        <v>105</v>
      </c>
      <c r="J34" s="137" t="s">
        <v>126</v>
      </c>
      <c r="K34" s="138"/>
    </row>
    <row r="35" spans="3:11" ht="10.5" hidden="1" customHeight="1" outlineLevel="2">
      <c r="D35" s="25" t="s">
        <v>106</v>
      </c>
      <c r="J35" s="137" t="s">
        <v>127</v>
      </c>
      <c r="K35" s="138"/>
    </row>
    <row r="36" spans="3:11" ht="10.5" hidden="1" customHeight="1" outlineLevel="2">
      <c r="D36" s="25" t="s">
        <v>107</v>
      </c>
      <c r="J36" s="137" t="s">
        <v>128</v>
      </c>
      <c r="K36" s="138"/>
    </row>
    <row r="37" spans="3:11" collapsed="1"/>
    <row r="38" spans="3:11" ht="11.25">
      <c r="C38" s="24" t="s">
        <v>108</v>
      </c>
    </row>
    <row r="40" spans="3:11" ht="15.75" customHeight="1">
      <c r="D40" s="25" t="s">
        <v>51</v>
      </c>
      <c r="J40" s="133">
        <v>1</v>
      </c>
      <c r="K40" s="134"/>
    </row>
    <row r="41" spans="3:11">
      <c r="D41" s="25" t="s">
        <v>109</v>
      </c>
      <c r="J41" s="135">
        <v>3</v>
      </c>
      <c r="K41" s="136"/>
    </row>
    <row r="42" spans="3:11">
      <c r="D42" s="25" t="s">
        <v>110</v>
      </c>
      <c r="J42" s="128">
        <v>41275</v>
      </c>
      <c r="K42" s="129"/>
    </row>
    <row r="43" spans="3:11" hidden="1" outlineLevel="2"/>
    <row r="44" spans="3:11" hidden="1" outlineLevel="2">
      <c r="D44" s="26" t="s">
        <v>111</v>
      </c>
    </row>
    <row r="45" spans="3:11" hidden="1" outlineLevel="2"/>
    <row r="46" spans="3:11" ht="10.5" hidden="1" customHeight="1" outlineLevel="2">
      <c r="E46" s="25" t="s">
        <v>112</v>
      </c>
      <c r="J46" s="127">
        <f>TS_Proj_Start_Date-1</f>
        <v>41274</v>
      </c>
      <c r="K46" s="127"/>
    </row>
    <row r="47" spans="3:11" ht="10.5" hidden="1" customHeight="1" outlineLevel="2">
      <c r="E47" s="25" t="s">
        <v>113</v>
      </c>
      <c r="J47" s="139">
        <f>IF(TS_Data_End_Date&lt;TS_Start_Date,0,
MAX(0,INT((((YEAR(TS_Data_End_Date)-YEAR(TS_Per_1_FY_Start_Date))*Mths_In_Yr+MONTH(TS_Data_End_Date)-MONTH(TS_Per_1_FY_Start_Date)+1
+IF(TS_Mth_End,0,
IF(TS_Data_End_Date&gt;(EDATE(TS_Per_1_FY_Start_Date,(YEAR(TS_Data_End_Date)-YEAR(TS_Per_1_FY_Start_Date))*Mths_In_Yr+MONTH(TS_Data_End_Date)-MONTH(TS_Per_1_FY_Start_Date)+1)-1),1,0)
-IF(TS_Data_End_Date&lt;EDATE(TS_Per_1_FY_Start_Date,(YEAR(TS_Data_End_Date)-YEAR(TS_Per_1_FY_Start_Date))*Mths_In_Yr+MONTH(TS_Data_End_Date)-MONTH(TS_Per_1_FY_Start_Date)),1,0)))
-1)/TS_Mths_In_Per)-TS_Per_1_Number+2))</f>
        <v>3</v>
      </c>
      <c r="K47" s="139"/>
    </row>
    <row r="48" spans="3:11" ht="10.5" hidden="1" customHeight="1" outlineLevel="2">
      <c r="E48" s="25" t="s">
        <v>114</v>
      </c>
      <c r="J48" s="132">
        <f>IF(TS_Data_Total_Pers=0,0,
TS_Data_Total_Pers-IF(TS_Data_End_Date&lt;&gt;IF(TS_Data_Total_Pers=1,TS_Per_1_End_Date,
IF(TS_Mth_End,EOMONTH(EDATE(TS_Per_1_FY_Start_Date,(TS_Per_1_Number+TS_Data_Total_Pers-1)*TS_Mths_In_Per-1),0),
EDATE(TS_Per_1_FY_Start_Date,(TS_Per_1_Number+TS_Data_Total_Pers-1)*TS_Mths_In_Per)-1)),1,0))</f>
        <v>3</v>
      </c>
      <c r="K48" s="132"/>
    </row>
    <row r="49" spans="3:11" ht="10.5" hidden="1" customHeight="1" outlineLevel="2">
      <c r="E49" s="25" t="s">
        <v>115</v>
      </c>
      <c r="J49" s="126" t="b">
        <f>IF(TS_Data_End_Date&lt;TS_Start_Date,FALSE,
IF(TS_Data_End_Date=TS_Per_1_End_Date,IF(TS_Start_Date&lt;&gt;TS_Per_1_Start_Date,TRUE,FALSE),
IF(TS_Data_End_Date&lt;TS_Per_1_End_Date,TRUE,
IF(TS_Data_End_Date&lt;&gt;IF(TS_Data_Total_Pers=1,TS_Per_1_End_Date,
IF(TS_Mth_End,EOMONTH(EDATE(TS_Per_1_FY_Start_Date,(TS_Per_1_Number+TS_Data_Total_Pers-1)*TS_Mths_In_Per-1),0),EDATE(TS_Per_1_FY_Start_Date,(TS_Per_1_Number+TS_Data_Total_Pers-1)*TS_Mths_In_Per)-1)),TRUE,FALSE))))</f>
        <v>0</v>
      </c>
      <c r="K49" s="126"/>
    </row>
    <row r="50" spans="3:11" hidden="1" outlineLevel="2"/>
    <row r="51" spans="3:11" hidden="1" outlineLevel="2">
      <c r="D51" s="26" t="s">
        <v>116</v>
      </c>
    </row>
    <row r="52" spans="3:11" hidden="1" outlineLevel="2"/>
    <row r="53" spans="3:11" ht="10.5" hidden="1" customHeight="1" outlineLevel="2">
      <c r="E53" s="25" t="s">
        <v>117</v>
      </c>
      <c r="J53" s="127">
        <f>IF(DD_TS_Data_Term_Basis=1,IF(TS_Mth_End,EOMONTH(EDATE(TS_Per_1_FY_Start_Date,(TS_Per_1_Number+TS_Data_Pers_Ass-1)*TS_Mths_In_Per-1),0),
EDATE(TS_Per_1_FY_Start_Date,(TS_Per_1_Number+TS_Data_Pers_Ass-1)*TS_Mths_In_Per)-1)+1,TS_Proj_Start_Date_Ass)</f>
        <v>41275</v>
      </c>
      <c r="K53" s="127"/>
    </row>
    <row r="54" spans="3:11" ht="10.5" hidden="1" customHeight="1" outlineLevel="2">
      <c r="E54" s="25" t="s">
        <v>94</v>
      </c>
      <c r="J54" s="127">
        <f>IF(TS_Mth_End,DATE(YEAR(TS_Proj_Per_1_FY_End_Date)-IF(TS_Proj_Per_1_FY_End_Date=EOMONTH(DATE(YEAR(TS_Proj_Per_1_FY_End_Date),Mths_In_Yr,1),0),0,1),MOD(MONTH(TS_Proj_Per_1_FY_End_Date),Mths_In_Yr)+1,1),
EDATE(TS_Proj_Per_1_FY_End_Date,-Mths_In_Yr)+1)</f>
        <v>41275</v>
      </c>
      <c r="K54" s="127"/>
    </row>
    <row r="55" spans="3:11" ht="10.5" hidden="1" customHeight="1" outlineLevel="2">
      <c r="E55" s="25" t="s">
        <v>95</v>
      </c>
      <c r="J55" s="127">
        <f>IF(TS_Mth_End,EOMONTH(DATE(YEAR(TS_Proj_Start_Date)+IF(MONTH(TS_Proj_Start_Date)&gt;DD_TS_Fin_YE_Mth,1,0),DD_TS_Fin_YE_Mth,1),0),
DATE(YEAR(TS_Proj_Start_Date)+IF(TS_Proj_Start_Date&gt;DATE(YEAR(TS_Proj_Start_Date),DD_TS_Fin_YE_Mth,DD_TS_Fin_YE_Day),1,0),DD_TS_Fin_YE_Mth,DD_TS_Fin_YE_Day))</f>
        <v>41639</v>
      </c>
      <c r="K55" s="127"/>
    </row>
    <row r="56" spans="3:11" ht="10.5" hidden="1" customHeight="1" outlineLevel="2">
      <c r="E56" s="25" t="s">
        <v>97</v>
      </c>
      <c r="J56" s="132">
        <f>INT((((YEAR(TS_Proj_Start_Date)-YEAR(TS_Proj_Per_1_FY_Start_Date))*Mths_In_Yr+MONTH(TS_Proj_Start_Date)-MONTH(TS_Proj_Per_1_FY_Start_Date)+1
+IF(TS_Mth_End,0,
IF(TS_Proj_Start_Date&gt;(EDATE(TS_Proj_Per_1_FY_Start_Date,(YEAR(TS_Proj_Start_Date)-YEAR(TS_Proj_Per_1_FY_Start_Date))*Mths_In_Yr+MONTH(TS_Proj_Start_Date)-MONTH(TS_Proj_Per_1_FY_Start_Date)+1)-1),1,0)
-IF(TS_Proj_Start_Date&lt;EDATE(TS_Proj_Per_1_FY_Start_Date,(YEAR(TS_Proj_Start_Date)-YEAR(TS_Proj_Per_1_FY_Start_Date))*Mths_In_Yr+MONTH(TS_Proj_Start_Date)-MONTH(TS_Proj_Per_1_FY_Start_Date)),1,0)))
-1)/TS_Mths_In_Per)+1</f>
        <v>1</v>
      </c>
      <c r="K56" s="132"/>
    </row>
    <row r="57" spans="3:11" ht="10.5" hidden="1" customHeight="1" outlineLevel="2">
      <c r="E57" s="25" t="s">
        <v>98</v>
      </c>
      <c r="J57" s="127">
        <f>IF(TS_Mth_End,EOMONTH(EDATE(TS_Proj_Per_1_FY_Start_Date,(TS_Proj_Per_1_Number-1)*TS_Mths_In_Per-1),0)+
1,EDATE(TS_Proj_Per_1_FY_Start_Date,(TS_Proj_Per_1_Number-1)*TS_Mths_In_Per))</f>
        <v>41275</v>
      </c>
      <c r="K57" s="127"/>
    </row>
    <row r="58" spans="3:11" ht="10.5" hidden="1" customHeight="1" outlineLevel="2">
      <c r="E58" s="25" t="s">
        <v>99</v>
      </c>
      <c r="J58" s="127">
        <f>IF(TS_Mth_End,EOMONTH(EDATE(TS_Proj_Per_1_FY_Start_Date,TS_Proj_Per_1_Number*TS_Mths_In_Per-1),0),
EDATE(TS_Proj_Per_1_FY_Start_Date,TS_Proj_Per_1_Number*TS_Mths_In_Per)-1)</f>
        <v>41639</v>
      </c>
      <c r="K58" s="127"/>
    </row>
    <row r="59" spans="3:11" collapsed="1"/>
    <row r="60" spans="3:11">
      <c r="C60" s="26" t="s">
        <v>118</v>
      </c>
    </row>
    <row r="61" spans="3:11">
      <c r="C61" s="27" t="s">
        <v>119</v>
      </c>
      <c r="D61" s="25" t="s">
        <v>120</v>
      </c>
    </row>
    <row r="62" spans="3:11">
      <c r="C62" s="27" t="s">
        <v>119</v>
      </c>
      <c r="D62" s="25" t="s">
        <v>121</v>
      </c>
    </row>
    <row r="63" spans="3:11">
      <c r="C63" s="27" t="s">
        <v>119</v>
      </c>
      <c r="D63" s="25" t="s">
        <v>122</v>
      </c>
    </row>
    <row r="64" spans="3:11">
      <c r="C64" s="27" t="s">
        <v>119</v>
      </c>
      <c r="D64" s="28" t="s">
        <v>123</v>
      </c>
    </row>
    <row r="65" spans="3:4">
      <c r="C65" s="27" t="s">
        <v>119</v>
      </c>
      <c r="D65" s="28" t="s">
        <v>124</v>
      </c>
    </row>
  </sheetData>
  <mergeCells count="36">
    <mergeCell ref="J56:K56"/>
    <mergeCell ref="J57:K57"/>
    <mergeCell ref="J58:K58"/>
    <mergeCell ref="J47:K47"/>
    <mergeCell ref="J48:K48"/>
    <mergeCell ref="J49:K49"/>
    <mergeCell ref="J53:K53"/>
    <mergeCell ref="J54:K54"/>
    <mergeCell ref="J55:K55"/>
    <mergeCell ref="J46:K46"/>
    <mergeCell ref="J26:K26"/>
    <mergeCell ref="J27:K27"/>
    <mergeCell ref="J31:K31"/>
    <mergeCell ref="J32:K32"/>
    <mergeCell ref="J33:K33"/>
    <mergeCell ref="J34:K34"/>
    <mergeCell ref="J35:K35"/>
    <mergeCell ref="J36:K36"/>
    <mergeCell ref="J40:K40"/>
    <mergeCell ref="J41:K41"/>
    <mergeCell ref="J42:K42"/>
    <mergeCell ref="B3:F3"/>
    <mergeCell ref="J11:K11"/>
    <mergeCell ref="J12:K12"/>
    <mergeCell ref="J25:K25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</mergeCells>
  <conditionalFormatting sqref="J32">
    <cfRule type="expression" dxfId="23" priority="1" stopIfTrue="1">
      <formula>NOT(J$31)</formula>
    </cfRule>
  </conditionalFormatting>
  <conditionalFormatting sqref="J33">
    <cfRule type="expression" dxfId="22" priority="2" stopIfTrue="1">
      <formula>NOT(J$31)</formula>
    </cfRule>
  </conditionalFormatting>
  <conditionalFormatting sqref="J34">
    <cfRule type="expression" dxfId="21" priority="3" stopIfTrue="1">
      <formula>NOT(J$31)</formula>
    </cfRule>
  </conditionalFormatting>
  <conditionalFormatting sqref="J35">
    <cfRule type="expression" dxfId="20" priority="4" stopIfTrue="1">
      <formula>NOT(J$31)</formula>
    </cfRule>
  </conditionalFormatting>
  <conditionalFormatting sqref="J36">
    <cfRule type="expression" dxfId="19" priority="5" stopIfTrue="1">
      <formula>NOT(J$31)</formula>
    </cfRule>
  </conditionalFormatting>
  <conditionalFormatting sqref="J41">
    <cfRule type="expression" dxfId="18" priority="6" stopIfTrue="1">
      <formula>DD_TS_Data_Term_Basis&lt;&gt;1</formula>
    </cfRule>
  </conditionalFormatting>
  <conditionalFormatting sqref="J42">
    <cfRule type="expression" dxfId="17" priority="7" stopIfTrue="1">
      <formula>DD_TS_Data_Term_Basis&lt;&gt;2</formula>
    </cfRule>
    <cfRule type="cellIs" dxfId="16" priority="8" stopIfTrue="1" operator="lessThan">
      <formula>TS_Start_Date</formula>
    </cfRule>
  </conditionalFormatting>
  <dataValidations count="11">
    <dataValidation type="whole" showDropDown="1" showErrorMessage="1" errorTitle="0 Cell Link" error="The value in a 0 cell link must be a whole number within the control's lookup range rows." sqref="J13">
      <formula1>1</formula1>
      <formula2>ROWS(LU_Mth_Days )</formula2>
    </dataValidation>
    <dataValidation type="whole" showDropDown="1" showErrorMessage="1" errorTitle="0 Cell Link" error="The value in a 0 cell link must be a whole number within the control's lookup range rows." sqref="K13">
      <formula1>1</formula1>
      <formula2>ROWS(LU_Mth_Names )</formula2>
    </dataValidation>
    <dataValidation type="date" showDropDown="1" showInputMessage="1" showErrorMessage="1" errorTitle="Start Date" error="The entered start date assumption must be a valid date. For assistance, search for &quot;Date&quot; in Excel Help." promptTitle="Start Date" prompt="Enter the start date assumption here." sqref="J14">
      <formula1>1</formula1>
      <formula2>2862773</formula2>
    </dataValidation>
    <dataValidation type="whole" showDropDown="1" showErrorMessage="1" errorTitle="Periods" error="The entered number of periods must be a whole number between 1 and 249." sqref="J15">
      <formula1>1</formula1>
      <formula2>249</formula2>
    </dataValidation>
    <dataValidation type="whole" showDropDown="1" showErrorMessage="1" errorTitle="0 Cell Link" error="The value in a 0 cell link must be a whole number within the control's lookup range rows." sqref="J26">
      <formula1>1</formula1>
      <formula2>ROWS(LU_Denom )</formula2>
    </dataValidation>
    <dataValidation type="custom" showDropDown="1" showErrorMessage="1" errorTitle="6 Cell Link" error="The value in an option button cell link must be either &quot;TRUE&quot; or &quot;FALSE&quot;" sqref="J31">
      <formula1>ISLOGICAL(J31)</formula1>
    </dataValidation>
    <dataValidation type="whole" operator="greaterThanOrEqual" showDropDown="1" showErrorMessage="1" errorTitle="Invalid Assumption" error="Assumption must be a whole number greater than or equal to zero." sqref="J32">
      <formula1>0</formula1>
    </dataValidation>
    <dataValidation type="whole" operator="greaterThanOrEqual" showDropDown="1" showErrorMessage="1" errorTitle="Invalid Assumption" error="Assumption must be a whole number greater than or equal to zero." sqref="J33">
      <formula1>0</formula1>
    </dataValidation>
    <dataValidation type="whole" showDropDown="1" showErrorMessage="1" errorTitle="0 Cell Link" error="The value in a 0 cell link must be a whole number within the control's lookup range rows." sqref="J40">
      <formula1>1</formula1>
      <formula2>ROWS(LU_Data_Term_Basis )</formula2>
    </dataValidation>
    <dataValidation type="whole" operator="greaterThanOrEqual" showDropDown="1" showErrorMessage="1" errorTitle="Invalid Assumption" error="Assumption must be a whole number greater than or equal to zero." sqref="J41">
      <formula1>0</formula1>
    </dataValidation>
    <dataValidation type="custom" showErrorMessage="1" errorTitle="Invalid Assumption" error="Assumption must be a number." sqref="J42">
      <formula1>NOT(ISERROR(J42/1))</formula1>
    </dataValidation>
  </dataValidations>
  <hyperlinks>
    <hyperlink ref="B3" location="HL_Home" tooltip="Go to Table of Contents" display="HL_Home"/>
    <hyperlink ref="A4" location="$B$5" tooltip="Go to Top of Sheet" display="$B$5"/>
    <hyperlink ref="B4" location="HL_Sheet_Main_3" tooltip="Go to Previous Sheet" display="HL_Sheet_Main_3"/>
    <hyperlink ref="C4" location="HL_Sheet_Main_13" tooltip="Go to Next Sheet" display="HL_Sheet_Main_13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171</v>
      </c>
    </row>
    <row r="10" spans="3:7" ht="16.5">
      <c r="C10" s="10" t="s">
        <v>178</v>
      </c>
    </row>
    <row r="11" spans="3:7" ht="15">
      <c r="C11" s="5" t="str">
        <f>Model_Name</f>
        <v>SMA 6. Sensitivity Analysis - Best Practice Model Example 2</v>
      </c>
    </row>
    <row r="12" spans="3:7">
      <c r="C12" s="116" t="s">
        <v>2</v>
      </c>
      <c r="D12" s="116"/>
      <c r="E12" s="116"/>
      <c r="F12" s="116"/>
      <c r="G12" s="116"/>
    </row>
    <row r="13" spans="3:7" ht="12.75">
      <c r="C13" s="8" t="s">
        <v>11</v>
      </c>
      <c r="D13" s="9" t="s">
        <v>12</v>
      </c>
    </row>
    <row r="17" spans="3:3">
      <c r="C17" s="2" t="s">
        <v>17</v>
      </c>
    </row>
    <row r="18" spans="3:3">
      <c r="C18" s="3" t="s">
        <v>172</v>
      </c>
    </row>
    <row r="19" spans="3:3">
      <c r="C19" s="3"/>
    </row>
    <row r="20" spans="3:3">
      <c r="C20" s="3"/>
    </row>
  </sheetData>
  <mergeCells count="1">
    <mergeCell ref="C12:G12"/>
  </mergeCells>
  <hyperlinks>
    <hyperlink ref="C12" location="HL_Home" tooltip="Go to Table of Contents" display="HL_Home"/>
    <hyperlink ref="C13" location="HL_Sheet_Main_4" tooltip="Go to Previous Sheet" display="HL_Sheet_Main_4"/>
    <hyperlink ref="D13" location="HL_Sheet_Main_5" tooltip="Go to Next Sheet" display="HL_Sheet_Main_5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>
    <pageSetUpPr autoPageBreaks="0"/>
  </sheetPr>
  <dimension ref="A1:N29"/>
  <sheetViews>
    <sheetView showGridLines="0" zoomScaleNormal="100" workbookViewId="0">
      <pane xSplit="1" ySplit="13" topLeftCell="B14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2"/>
  <cols>
    <col min="1" max="5" width="3.83203125" style="11" customWidth="1"/>
    <col min="6" max="16384" width="11.83203125" style="11"/>
  </cols>
  <sheetData>
    <row r="1" spans="1:14" ht="18">
      <c r="B1" s="13" t="s">
        <v>173</v>
      </c>
    </row>
    <row r="2" spans="1:14" ht="15">
      <c r="B2" s="12" t="str">
        <f>Model_Name</f>
        <v>SMA 6. Sensitivity Analysis - Best Practice Model Example 2</v>
      </c>
    </row>
    <row r="3" spans="1:14">
      <c r="B3" s="124" t="s">
        <v>2</v>
      </c>
      <c r="C3" s="124"/>
      <c r="D3" s="124"/>
      <c r="E3" s="124"/>
      <c r="F3" s="124"/>
    </row>
    <row r="4" spans="1:14" ht="12.75">
      <c r="A4" s="15" t="s">
        <v>5</v>
      </c>
      <c r="B4" s="16" t="s">
        <v>11</v>
      </c>
      <c r="C4" s="17" t="s">
        <v>12</v>
      </c>
      <c r="D4" s="70" t="s">
        <v>158</v>
      </c>
      <c r="E4" s="70" t="s">
        <v>159</v>
      </c>
      <c r="F4" s="68" t="s">
        <v>160</v>
      </c>
    </row>
    <row r="6" spans="1:14">
      <c r="B6" s="43" t="str">
        <f>IF(TS_Pers_In_Yr=1,"",TS_Per_Type_Name&amp;" Ending")</f>
        <v/>
      </c>
      <c r="J6" s="44" t="str">
        <f>IF(TS_Pers_In_Yr=1,"",LEFT(INDEX(LU_Mth_Names,MONTH(J9)),3)&amp;"-"&amp;RIGHT(YEAR(J9),2))&amp;" "</f>
        <v xml:space="preserve"> </v>
      </c>
      <c r="K6" s="44" t="str">
        <f>IF(TS_Pers_In_Yr=1,"",LEFT(INDEX(LU_Mth_Names,MONTH(K9)),3)&amp;"-"&amp;RIGHT(YEAR(K9),2))&amp;" "</f>
        <v xml:space="preserve"> </v>
      </c>
      <c r="L6" s="44" t="str">
        <f>IF(TS_Pers_In_Yr=1,"",LEFT(INDEX(LU_Mth_Names,MONTH(L9)),3)&amp;"-"&amp;RIGHT(YEAR(L9),2))&amp;" "</f>
        <v xml:space="preserve"> </v>
      </c>
      <c r="M6" s="44" t="str">
        <f>IF(TS_Pers_In_Yr=1,"",LEFT(INDEX(LU_Mth_Names,MONTH(M9)),3)&amp;"-"&amp;RIGHT(YEAR(M9),2))&amp;" "</f>
        <v xml:space="preserve"> </v>
      </c>
      <c r="N6" s="44" t="str">
        <f>IF(TS_Pers_In_Yr=1,"",LEFT(INDEX(LU_Mth_Names,MONTH(N9)),3)&amp;"-"&amp;RIGHT(YEAR(N9),2))&amp;" "</f>
        <v xml:space="preserve"> </v>
      </c>
    </row>
    <row r="7" spans="1:14">
      <c r="B7" s="49" t="str">
        <f>IF(TS_Pers_In_Yr=1,Yr_Name&amp;" Ending "&amp;DAY(TS_Per_1_End_Date)&amp;" "&amp;INDEX(LU_Mth_Names,DD_TS_Fin_YE_Mth),TS_Per_Type_Name)</f>
        <v>Year Ending 31 December</v>
      </c>
      <c r="C7" s="50"/>
      <c r="D7" s="50"/>
      <c r="E7" s="50"/>
      <c r="F7" s="50"/>
      <c r="G7" s="50"/>
      <c r="H7" s="50"/>
      <c r="I7" s="50"/>
      <c r="J7" s="51" t="str">
        <f>IF(TS_Pers_In_Yr=1,J10&amp;" ",J11)&amp;IF(CB_TS_Show_Hist_Fcast_Pers,IF(J12&lt;=TS_Actual_Pers,TS_Actual_Per_Title,
IF(J12&lt;=TS_Actual_Pers+TS_Budget_Pers,TS_Budget_Per_Title,TS_Fcast_Per_Title))&amp;" ","")</f>
        <v xml:space="preserve">2010 (A) </v>
      </c>
      <c r="K7" s="51" t="str">
        <f>IF(TS_Pers_In_Yr=1,K10&amp;" ",K11)&amp;IF(CB_TS_Show_Hist_Fcast_Pers,IF(K12&lt;=TS_Actual_Pers,TS_Actual_Per_Title,
IF(K12&lt;=TS_Actual_Pers+TS_Budget_Pers,TS_Budget_Per_Title,TS_Fcast_Per_Title))&amp;" ","")</f>
        <v xml:space="preserve">2011 (A) </v>
      </c>
      <c r="L7" s="51" t="str">
        <f>IF(TS_Pers_In_Yr=1,L10&amp;" ",L11)&amp;IF(CB_TS_Show_Hist_Fcast_Pers,IF(L12&lt;=TS_Actual_Pers,TS_Actual_Per_Title,
IF(L12&lt;=TS_Actual_Pers+TS_Budget_Pers,TS_Budget_Per_Title,TS_Fcast_Per_Title))&amp;" ","")</f>
        <v xml:space="preserve">2012 (A) </v>
      </c>
      <c r="M7" s="51" t="str">
        <f>IF(TS_Pers_In_Yr=1,M10&amp;" ",M11)&amp;IF(CB_TS_Show_Hist_Fcast_Pers,IF(M12&lt;=TS_Actual_Pers,TS_Actual_Per_Title,
IF(M12&lt;=TS_Actual_Pers+TS_Budget_Pers,TS_Budget_Per_Title,TS_Fcast_Per_Title))&amp;" ","")</f>
        <v xml:space="preserve">2013 (F) </v>
      </c>
      <c r="N7" s="51" t="str">
        <f>IF(TS_Pers_In_Yr=1,N10&amp;" ",N11)&amp;IF(CB_TS_Show_Hist_Fcast_Pers,IF(N12&lt;=TS_Actual_Pers,TS_Actual_Per_Title,
IF(N12&lt;=TS_Actual_Pers+TS_Budget_Pers,TS_Budget_Per_Title,TS_Fcast_Per_Title))&amp;" ","")</f>
        <v xml:space="preserve">2014 (F) </v>
      </c>
    </row>
    <row r="8" spans="1:14" hidden="1" outlineLevel="2">
      <c r="B8" s="25" t="s">
        <v>144</v>
      </c>
      <c r="J8" s="45">
        <f>IF(J12=1,TS_Start_Date,I9+1)</f>
        <v>40179</v>
      </c>
      <c r="K8" s="45">
        <f>IF(K12=1,TS_Start_Date,J9+1)</f>
        <v>40544</v>
      </c>
      <c r="L8" s="45">
        <f>IF(L12=1,TS_Start_Date,K9+1)</f>
        <v>40909</v>
      </c>
      <c r="M8" s="45">
        <f>IF(M12=1,TS_Start_Date,L9+1)</f>
        <v>41275</v>
      </c>
      <c r="N8" s="45">
        <f>IF(N12=1,TS_Start_Date,M9+1)</f>
        <v>41640</v>
      </c>
    </row>
    <row r="9" spans="1:14" hidden="1" outlineLevel="2">
      <c r="B9" s="25" t="s">
        <v>145</v>
      </c>
      <c r="J9" s="45">
        <f>IF(J12=1,TS_Per_1_End_Date,
IF(TS_Mth_End,EOMONTH(EDATE(TS_Per_1_FY_Start_Date,(TS_Per_1_Number+J12-1)*TS_Mths_In_Per-1),0),
EDATE(TS_Per_1_FY_Start_Date,(TS_Per_1_Number+J12-1)*TS_Mths_In_Per)-1))</f>
        <v>40543</v>
      </c>
      <c r="K9" s="45">
        <f>IF(K12=1,TS_Per_1_End_Date,
IF(TS_Mth_End,EOMONTH(EDATE(TS_Per_1_FY_Start_Date,(TS_Per_1_Number+K12-1)*TS_Mths_In_Per-1),0),
EDATE(TS_Per_1_FY_Start_Date,(TS_Per_1_Number+K12-1)*TS_Mths_In_Per)-1))</f>
        <v>40908</v>
      </c>
      <c r="L9" s="45">
        <f>IF(L12=1,TS_Per_1_End_Date,
IF(TS_Mth_End,EOMONTH(EDATE(TS_Per_1_FY_Start_Date,(TS_Per_1_Number+L12-1)*TS_Mths_In_Per-1),0),
EDATE(TS_Per_1_FY_Start_Date,(TS_Per_1_Number+L12-1)*TS_Mths_In_Per)-1))</f>
        <v>41274</v>
      </c>
      <c r="M9" s="45">
        <f>IF(M12=1,TS_Per_1_End_Date,
IF(TS_Mth_End,EOMONTH(EDATE(TS_Per_1_FY_Start_Date,(TS_Per_1_Number+M12-1)*TS_Mths_In_Per-1),0),
EDATE(TS_Per_1_FY_Start_Date,(TS_Per_1_Number+M12-1)*TS_Mths_In_Per)-1))</f>
        <v>41639</v>
      </c>
      <c r="N9" s="45">
        <f>IF(N12=1,TS_Per_1_End_Date,
IF(TS_Mth_End,EOMONTH(EDATE(TS_Per_1_FY_Start_Date,(TS_Per_1_Number+N12-1)*TS_Mths_In_Per-1),0),
EDATE(TS_Per_1_FY_Start_Date,(TS_Per_1_Number+N12-1)*TS_Mths_In_Per)-1))</f>
        <v>42004</v>
      </c>
    </row>
    <row r="10" spans="1:14" hidden="1" outlineLevel="2">
      <c r="B10" s="25" t="s">
        <v>146</v>
      </c>
      <c r="J10" s="46">
        <f>YEAR(TS_Per_1_FY_End_Date)+INT((TS_Per_1_Number+J12-2)/TS_Pers_In_Yr)</f>
        <v>2010</v>
      </c>
      <c r="K10" s="46">
        <f>YEAR(TS_Per_1_FY_End_Date)+INT((TS_Per_1_Number+K12-2)/TS_Pers_In_Yr)</f>
        <v>2011</v>
      </c>
      <c r="L10" s="46">
        <f>YEAR(TS_Per_1_FY_End_Date)+INT((TS_Per_1_Number+L12-2)/TS_Pers_In_Yr)</f>
        <v>2012</v>
      </c>
      <c r="M10" s="46">
        <f>YEAR(TS_Per_1_FY_End_Date)+INT((TS_Per_1_Number+M12-2)/TS_Pers_In_Yr)</f>
        <v>2013</v>
      </c>
      <c r="N10" s="46">
        <f>YEAR(TS_Per_1_FY_End_Date)+INT((TS_Per_1_Number+N12-2)/TS_Pers_In_Yr)</f>
        <v>2014</v>
      </c>
    </row>
    <row r="11" spans="1:14" hidden="1" outlineLevel="2">
      <c r="B11" s="25" t="s">
        <v>147</v>
      </c>
      <c r="J11" s="47" t="str">
        <f>IF(TS_Pers_In_Yr=1,Yr_Name,TS_Per_Type_Prefix&amp;IF(MOD(TS_Per_1_Number+J12-1,TS_Pers_In_Yr)=0,TS_Pers_In_Yr,MOD(TS_Per_1_Number+J12-1,TS_Pers_In_Yr)))&amp;" "</f>
        <v xml:space="preserve">Year </v>
      </c>
      <c r="K11" s="47" t="str">
        <f>IF(TS_Pers_In_Yr=1,Yr_Name,TS_Per_Type_Prefix&amp;IF(MOD(TS_Per_1_Number+K12-1,TS_Pers_In_Yr)=0,TS_Pers_In_Yr,MOD(TS_Per_1_Number+K12-1,TS_Pers_In_Yr)))&amp;" "</f>
        <v xml:space="preserve">Year </v>
      </c>
      <c r="L11" s="47" t="str">
        <f>IF(TS_Pers_In_Yr=1,Yr_Name,TS_Per_Type_Prefix&amp;IF(MOD(TS_Per_1_Number+L12-1,TS_Pers_In_Yr)=0,TS_Pers_In_Yr,MOD(TS_Per_1_Number+L12-1,TS_Pers_In_Yr)))&amp;" "</f>
        <v xml:space="preserve">Year </v>
      </c>
      <c r="M11" s="47" t="str">
        <f>IF(TS_Pers_In_Yr=1,Yr_Name,TS_Per_Type_Prefix&amp;IF(MOD(TS_Per_1_Number+M12-1,TS_Pers_In_Yr)=0,TS_Pers_In_Yr,MOD(TS_Per_1_Number+M12-1,TS_Pers_In_Yr)))&amp;" "</f>
        <v xml:space="preserve">Year </v>
      </c>
      <c r="N11" s="47" t="str">
        <f>IF(TS_Pers_In_Yr=1,Yr_Name,TS_Per_Type_Prefix&amp;IF(MOD(TS_Per_1_Number+N12-1,TS_Pers_In_Yr)=0,TS_Pers_In_Yr,MOD(TS_Per_1_Number+N12-1,TS_Pers_In_Yr)))&amp;" "</f>
        <v xml:space="preserve">Year </v>
      </c>
    </row>
    <row r="12" spans="1:14" hidden="1" outlineLevel="2">
      <c r="B12" s="25" t="s">
        <v>148</v>
      </c>
      <c r="J12" s="48">
        <f>COLUMN(J12)-COLUMN($J12)+1</f>
        <v>1</v>
      </c>
      <c r="K12" s="48">
        <f>COLUMN(K12)-COLUMN($J12)+1</f>
        <v>2</v>
      </c>
      <c r="L12" s="48">
        <f>COLUMN(L12)-COLUMN($J12)+1</f>
        <v>3</v>
      </c>
      <c r="M12" s="48">
        <f>COLUMN(M12)-COLUMN($J12)+1</f>
        <v>4</v>
      </c>
      <c r="N12" s="48">
        <f>COLUMN(N12)-COLUMN($J12)+1</f>
        <v>5</v>
      </c>
    </row>
    <row r="13" spans="1:14" hidden="1" outlineLevel="2">
      <c r="B13" s="52" t="s">
        <v>149</v>
      </c>
      <c r="C13" s="50"/>
      <c r="D13" s="50"/>
      <c r="E13" s="50"/>
      <c r="F13" s="50"/>
      <c r="G13" s="50"/>
      <c r="H13" s="50"/>
      <c r="I13" s="50"/>
      <c r="J13" s="53" t="str">
        <f>J10&amp;"-"&amp;J11</f>
        <v xml:space="preserve">2010-Year </v>
      </c>
      <c r="K13" s="53" t="str">
        <f>K10&amp;"-"&amp;K11</f>
        <v xml:space="preserve">2011-Year </v>
      </c>
      <c r="L13" s="53" t="str">
        <f>L10&amp;"-"&amp;L11</f>
        <v xml:space="preserve">2012-Year </v>
      </c>
      <c r="M13" s="53" t="str">
        <f>M10&amp;"-"&amp;M11</f>
        <v xml:space="preserve">2013-Year </v>
      </c>
      <c r="N13" s="53" t="str">
        <f>N10&amp;"-"&amp;N11</f>
        <v xml:space="preserve">2014-Year </v>
      </c>
    </row>
    <row r="14" spans="1:14" collapsed="1"/>
    <row r="16" spans="1:14" ht="12.75">
      <c r="B16" s="71" t="str">
        <f>B1</f>
        <v>Revenue - Base Assumptions</v>
      </c>
    </row>
    <row r="18" spans="3:14" ht="11.25">
      <c r="C18" s="72" t="str">
        <f>"Revenue ("&amp;INDEX(LU_Denom,DD_TS_Denom)&amp;")"</f>
        <v>Revenue ($Millions)</v>
      </c>
    </row>
    <row r="20" spans="3:14">
      <c r="D20" s="73" t="s">
        <v>162</v>
      </c>
      <c r="I20" s="74" t="s">
        <v>132</v>
      </c>
    </row>
    <row r="21" spans="3:14" ht="17.25" customHeight="1">
      <c r="D21" s="140" t="s">
        <v>166</v>
      </c>
      <c r="E21" s="140"/>
      <c r="F21" s="140"/>
      <c r="G21" s="140"/>
      <c r="I21" s="86" t="b">
        <v>1</v>
      </c>
      <c r="J21" s="87">
        <v>100</v>
      </c>
      <c r="K21" s="87">
        <v>101</v>
      </c>
      <c r="L21" s="87">
        <v>102</v>
      </c>
      <c r="M21" s="87">
        <v>103</v>
      </c>
      <c r="N21" s="87">
        <v>104</v>
      </c>
    </row>
    <row r="22" spans="3:14" ht="17.25" customHeight="1">
      <c r="D22" s="140" t="s">
        <v>167</v>
      </c>
      <c r="E22" s="140"/>
      <c r="F22" s="140"/>
      <c r="G22" s="140"/>
      <c r="I22" s="86" t="b">
        <v>1</v>
      </c>
      <c r="J22" s="87">
        <v>101</v>
      </c>
      <c r="K22" s="87">
        <v>102</v>
      </c>
      <c r="L22" s="87">
        <v>103</v>
      </c>
      <c r="M22" s="87">
        <v>104</v>
      </c>
      <c r="N22" s="87">
        <v>105</v>
      </c>
    </row>
    <row r="23" spans="3:14" ht="17.25" customHeight="1">
      <c r="D23" s="140" t="s">
        <v>168</v>
      </c>
      <c r="E23" s="140"/>
      <c r="F23" s="140"/>
      <c r="G23" s="140"/>
      <c r="I23" s="86" t="b">
        <v>0</v>
      </c>
      <c r="J23" s="87">
        <v>102</v>
      </c>
      <c r="K23" s="87">
        <v>103</v>
      </c>
      <c r="L23" s="87">
        <v>104</v>
      </c>
      <c r="M23" s="87">
        <v>105</v>
      </c>
      <c r="N23" s="87">
        <v>106</v>
      </c>
    </row>
    <row r="24" spans="3:14" ht="17.25" customHeight="1">
      <c r="D24" s="140" t="s">
        <v>169</v>
      </c>
      <c r="E24" s="140"/>
      <c r="F24" s="140"/>
      <c r="G24" s="140"/>
      <c r="I24" s="86" t="b">
        <v>1</v>
      </c>
      <c r="J24" s="87">
        <v>103</v>
      </c>
      <c r="K24" s="87">
        <v>104</v>
      </c>
      <c r="L24" s="87">
        <v>105</v>
      </c>
      <c r="M24" s="87">
        <v>106</v>
      </c>
      <c r="N24" s="87">
        <v>107</v>
      </c>
    </row>
    <row r="25" spans="3:14" ht="17.25" customHeight="1">
      <c r="D25" s="140" t="s">
        <v>170</v>
      </c>
      <c r="E25" s="140"/>
      <c r="F25" s="140"/>
      <c r="G25" s="140"/>
      <c r="I25" s="86" t="b">
        <v>1</v>
      </c>
      <c r="J25" s="87">
        <v>104</v>
      </c>
      <c r="K25" s="87">
        <v>105</v>
      </c>
      <c r="L25" s="87">
        <v>106</v>
      </c>
      <c r="M25" s="87">
        <v>107</v>
      </c>
      <c r="N25" s="87">
        <v>108</v>
      </c>
    </row>
    <row r="27" spans="3:14">
      <c r="D27" s="91" t="str">
        <f>"Go to "&amp;HL_Rev_Sens_Ass</f>
        <v>Go to Revenue - Sensitivity Assumptions</v>
      </c>
      <c r="E27" s="14"/>
      <c r="F27" s="14"/>
      <c r="G27" s="14"/>
      <c r="H27" s="14"/>
    </row>
    <row r="28" spans="3:14">
      <c r="D28" s="94" t="str">
        <f>"Go to "&amp;HL_Rev_Base_OP</f>
        <v>Go to Revenue - Base Case Outputs</v>
      </c>
      <c r="E28" s="14"/>
      <c r="F28" s="14"/>
      <c r="G28" s="14"/>
      <c r="H28" s="14"/>
    </row>
    <row r="29" spans="3:14">
      <c r="D29" s="94" t="str">
        <f>"Go to "&amp;HL_Rev_Running_OP</f>
        <v>Go to Revenue - Running Case Outputs</v>
      </c>
      <c r="E29" s="14"/>
      <c r="F29" s="14"/>
      <c r="G29" s="14"/>
      <c r="H29" s="14"/>
    </row>
  </sheetData>
  <mergeCells count="6">
    <mergeCell ref="D25:G25"/>
    <mergeCell ref="B3:F3"/>
    <mergeCell ref="D21:G21"/>
    <mergeCell ref="D22:G22"/>
    <mergeCell ref="D23:G23"/>
    <mergeCell ref="D24:G24"/>
  </mergeCells>
  <conditionalFormatting sqref="J21:N25">
    <cfRule type="expression" dxfId="15" priority="2" stopIfTrue="1">
      <formula>NOT($I21)</formula>
    </cfRule>
  </conditionalFormatting>
  <dataValidations count="2">
    <dataValidation type="custom" showDropDown="1" showErrorMessage="1" errorTitle="6 Cell Link" error="The value in an option button cell link must be either &quot;TRUE&quot; or &quot;FALSE&quot;" sqref="I21:I25">
      <formula1>ISLOGICAL(I21)</formula1>
    </dataValidation>
    <dataValidation type="custom" showErrorMessage="1" errorTitle="Invalid Assumption" error="Assumption must be a number." sqref="J21:N25">
      <formula1>NOT(ISERROR(J21/1))</formula1>
    </dataValidation>
  </dataValidations>
  <hyperlinks>
    <hyperlink ref="D28:H28" location="HL_Rev_Base_OP" tooltip="Go to Revenue - Base Case Outputs" display="HL_Rev_Base_OP"/>
    <hyperlink ref="D27:H27" location="HL_Rev_Sens_Ass" tooltip="Go to Revenue - Sensitivity Assumptions" display="HL_Rev_Sens_Ass"/>
    <hyperlink ref="D29:H29" location="HL_Rev_Running_OP" tooltip="Go to Revenue - Running Case Outputs" display="HL_Rev_Running_OP"/>
    <hyperlink ref="B3" location="HL_Home" tooltip="Go to Table of Contents" display="HL_Home"/>
    <hyperlink ref="A4" location="$B$14" tooltip="Go to Top of Sheet" display="$B$14"/>
    <hyperlink ref="B4" location="HL_Sheet_Main_13" tooltip="Go to Previous Sheet" display="HL_Sheet_Main_13"/>
    <hyperlink ref="C4" location="HL_Sheet_Main_14" tooltip="Go to Next Sheet" display="HL_Sheet_Main_14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9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174</v>
      </c>
    </row>
    <row r="10" spans="3:7" ht="16.5">
      <c r="C10" s="10" t="s">
        <v>180</v>
      </c>
    </row>
    <row r="11" spans="3:7" ht="15">
      <c r="C11" s="5" t="str">
        <f>Model_Name</f>
        <v>SMA 6. Sensitivity Analysis - Best Practice Model Example 2</v>
      </c>
    </row>
    <row r="12" spans="3:7">
      <c r="C12" s="116" t="s">
        <v>2</v>
      </c>
      <c r="D12" s="116"/>
      <c r="E12" s="116"/>
      <c r="F12" s="116"/>
      <c r="G12" s="116"/>
    </row>
    <row r="13" spans="3:7" ht="12.75">
      <c r="C13" s="8" t="s">
        <v>11</v>
      </c>
      <c r="D13" s="9" t="s">
        <v>12</v>
      </c>
    </row>
    <row r="17" spans="3:3">
      <c r="C17" s="2" t="s">
        <v>17</v>
      </c>
    </row>
    <row r="18" spans="3:3">
      <c r="C18" s="3" t="s">
        <v>175</v>
      </c>
    </row>
    <row r="19" spans="3:3">
      <c r="C19" s="3"/>
    </row>
    <row r="20" spans="3:3">
      <c r="C20" s="3"/>
    </row>
  </sheetData>
  <mergeCells count="1">
    <mergeCell ref="C12:G12"/>
  </mergeCells>
  <hyperlinks>
    <hyperlink ref="C12" location="HL_Home" tooltip="Go to Table of Contents" display="HL_Home"/>
    <hyperlink ref="C13" location="HL_Sheet_Main_5" tooltip="Go to Previous Sheet" display="HL_Sheet_Main_5"/>
    <hyperlink ref="D13" location="HL_Sheet_Main_15" tooltip="Go to Next Sheet" display="HL_Sheet_Main_15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5">
    <pageSetUpPr autoPageBreaks="0"/>
  </sheetPr>
  <dimension ref="A1:N33"/>
  <sheetViews>
    <sheetView showGridLines="0" zoomScaleNormal="100" workbookViewId="0">
      <pane xSplit="1" ySplit="13" topLeftCell="B14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2"/>
  <cols>
    <col min="1" max="5" width="3.83203125" style="11" customWidth="1"/>
    <col min="6" max="16384" width="11.83203125" style="11"/>
  </cols>
  <sheetData>
    <row r="1" spans="1:14" ht="18">
      <c r="B1" s="13" t="s">
        <v>176</v>
      </c>
    </row>
    <row r="2" spans="1:14" ht="15">
      <c r="B2" s="12" t="str">
        <f>Model_Name</f>
        <v>SMA 6. Sensitivity Analysis - Best Practice Model Example 2</v>
      </c>
    </row>
    <row r="3" spans="1:14">
      <c r="B3" s="124" t="s">
        <v>2</v>
      </c>
      <c r="C3" s="124"/>
      <c r="D3" s="124"/>
      <c r="E3" s="124"/>
      <c r="F3" s="124"/>
    </row>
    <row r="4" spans="1:14" ht="12.75">
      <c r="A4" s="15" t="s">
        <v>5</v>
      </c>
      <c r="B4" s="16" t="s">
        <v>11</v>
      </c>
      <c r="C4" s="17" t="s">
        <v>12</v>
      </c>
      <c r="D4" s="70" t="s">
        <v>158</v>
      </c>
      <c r="E4" s="70" t="s">
        <v>159</v>
      </c>
      <c r="F4" s="68" t="s">
        <v>160</v>
      </c>
    </row>
    <row r="6" spans="1:14">
      <c r="B6" s="43" t="str">
        <f>IF(TS_Pers_In_Yr=1,"",TS_Per_Type_Name&amp;" Ending")</f>
        <v/>
      </c>
      <c r="J6" s="44" t="str">
        <f>IF(TS_Pers_In_Yr=1,"",LEFT(INDEX(LU_Mth_Names,MONTH(J9)),3)&amp;"-"&amp;RIGHT(YEAR(J9),2))&amp;" "</f>
        <v xml:space="preserve"> </v>
      </c>
      <c r="K6" s="44" t="str">
        <f>IF(TS_Pers_In_Yr=1,"",LEFT(INDEX(LU_Mth_Names,MONTH(K9)),3)&amp;"-"&amp;RIGHT(YEAR(K9),2))&amp;" "</f>
        <v xml:space="preserve"> </v>
      </c>
      <c r="L6" s="44" t="str">
        <f>IF(TS_Pers_In_Yr=1,"",LEFT(INDEX(LU_Mth_Names,MONTH(L9)),3)&amp;"-"&amp;RIGHT(YEAR(L9),2))&amp;" "</f>
        <v xml:space="preserve"> </v>
      </c>
      <c r="M6" s="44" t="str">
        <f>IF(TS_Pers_In_Yr=1,"",LEFT(INDEX(LU_Mth_Names,MONTH(M9)),3)&amp;"-"&amp;RIGHT(YEAR(M9),2))&amp;" "</f>
        <v xml:space="preserve"> </v>
      </c>
      <c r="N6" s="44" t="str">
        <f>IF(TS_Pers_In_Yr=1,"",LEFT(INDEX(LU_Mth_Names,MONTH(N9)),3)&amp;"-"&amp;RIGHT(YEAR(N9),2))&amp;" "</f>
        <v xml:space="preserve"> </v>
      </c>
    </row>
    <row r="7" spans="1:14">
      <c r="B7" s="49" t="str">
        <f>IF(TS_Pers_In_Yr=1,Yr_Name&amp;" Ending "&amp;DAY(TS_Per_1_End_Date)&amp;" "&amp;INDEX(LU_Mth_Names,DD_TS_Fin_YE_Mth),TS_Per_Type_Name)</f>
        <v>Year Ending 31 December</v>
      </c>
      <c r="C7" s="50"/>
      <c r="D7" s="50"/>
      <c r="E7" s="50"/>
      <c r="F7" s="50"/>
      <c r="G7" s="50"/>
      <c r="H7" s="50"/>
      <c r="I7" s="50"/>
      <c r="J7" s="51" t="str">
        <f>IF(TS_Pers_In_Yr=1,J10&amp;" ",J11)&amp;IF(CB_TS_Show_Hist_Fcast_Pers,IF(J12&lt;=TS_Actual_Pers,TS_Actual_Per_Title,
IF(J12&lt;=TS_Actual_Pers+TS_Budget_Pers,TS_Budget_Per_Title,TS_Fcast_Per_Title))&amp;" ","")</f>
        <v xml:space="preserve">2010 (A) </v>
      </c>
      <c r="K7" s="51" t="str">
        <f>IF(TS_Pers_In_Yr=1,K10&amp;" ",K11)&amp;IF(CB_TS_Show_Hist_Fcast_Pers,IF(K12&lt;=TS_Actual_Pers,TS_Actual_Per_Title,
IF(K12&lt;=TS_Actual_Pers+TS_Budget_Pers,TS_Budget_Per_Title,TS_Fcast_Per_Title))&amp;" ","")</f>
        <v xml:space="preserve">2011 (A) </v>
      </c>
      <c r="L7" s="51" t="str">
        <f>IF(TS_Pers_In_Yr=1,L10&amp;" ",L11)&amp;IF(CB_TS_Show_Hist_Fcast_Pers,IF(L12&lt;=TS_Actual_Pers,TS_Actual_Per_Title,
IF(L12&lt;=TS_Actual_Pers+TS_Budget_Pers,TS_Budget_Per_Title,TS_Fcast_Per_Title))&amp;" ","")</f>
        <v xml:space="preserve">2012 (A) </v>
      </c>
      <c r="M7" s="51" t="str">
        <f>IF(TS_Pers_In_Yr=1,M10&amp;" ",M11)&amp;IF(CB_TS_Show_Hist_Fcast_Pers,IF(M12&lt;=TS_Actual_Pers,TS_Actual_Per_Title,
IF(M12&lt;=TS_Actual_Pers+TS_Budget_Pers,TS_Budget_Per_Title,TS_Fcast_Per_Title))&amp;" ","")</f>
        <v xml:space="preserve">2013 (F) </v>
      </c>
      <c r="N7" s="51" t="str">
        <f>IF(TS_Pers_In_Yr=1,N10&amp;" ",N11)&amp;IF(CB_TS_Show_Hist_Fcast_Pers,IF(N12&lt;=TS_Actual_Pers,TS_Actual_Per_Title,
IF(N12&lt;=TS_Actual_Pers+TS_Budget_Pers,TS_Budget_Per_Title,TS_Fcast_Per_Title))&amp;" ","")</f>
        <v xml:space="preserve">2014 (F) </v>
      </c>
    </row>
    <row r="8" spans="1:14" hidden="1" outlineLevel="2">
      <c r="B8" s="25" t="s">
        <v>144</v>
      </c>
      <c r="J8" s="45">
        <f>IF(J12=1,TS_Start_Date,I9+1)</f>
        <v>40179</v>
      </c>
      <c r="K8" s="45">
        <f>IF(K12=1,TS_Start_Date,J9+1)</f>
        <v>40544</v>
      </c>
      <c r="L8" s="45">
        <f>IF(L12=1,TS_Start_Date,K9+1)</f>
        <v>40909</v>
      </c>
      <c r="M8" s="45">
        <f>IF(M12=1,TS_Start_Date,L9+1)</f>
        <v>41275</v>
      </c>
      <c r="N8" s="45">
        <f>IF(N12=1,TS_Start_Date,M9+1)</f>
        <v>41640</v>
      </c>
    </row>
    <row r="9" spans="1:14" hidden="1" outlineLevel="2">
      <c r="B9" s="25" t="s">
        <v>145</v>
      </c>
      <c r="J9" s="45">
        <f>IF(J12=1,TS_Per_1_End_Date,
IF(TS_Mth_End,EOMONTH(EDATE(TS_Per_1_FY_Start_Date,(TS_Per_1_Number+J12-1)*TS_Mths_In_Per-1),0),
EDATE(TS_Per_1_FY_Start_Date,(TS_Per_1_Number+J12-1)*TS_Mths_In_Per)-1))</f>
        <v>40543</v>
      </c>
      <c r="K9" s="45">
        <f>IF(K12=1,TS_Per_1_End_Date,
IF(TS_Mth_End,EOMONTH(EDATE(TS_Per_1_FY_Start_Date,(TS_Per_1_Number+K12-1)*TS_Mths_In_Per-1),0),
EDATE(TS_Per_1_FY_Start_Date,(TS_Per_1_Number+K12-1)*TS_Mths_In_Per)-1))</f>
        <v>40908</v>
      </c>
      <c r="L9" s="45">
        <f>IF(L12=1,TS_Per_1_End_Date,
IF(TS_Mth_End,EOMONTH(EDATE(TS_Per_1_FY_Start_Date,(TS_Per_1_Number+L12-1)*TS_Mths_In_Per-1),0),
EDATE(TS_Per_1_FY_Start_Date,(TS_Per_1_Number+L12-1)*TS_Mths_In_Per)-1))</f>
        <v>41274</v>
      </c>
      <c r="M9" s="45">
        <f>IF(M12=1,TS_Per_1_End_Date,
IF(TS_Mth_End,EOMONTH(EDATE(TS_Per_1_FY_Start_Date,(TS_Per_1_Number+M12-1)*TS_Mths_In_Per-1),0),
EDATE(TS_Per_1_FY_Start_Date,(TS_Per_1_Number+M12-1)*TS_Mths_In_Per)-1))</f>
        <v>41639</v>
      </c>
      <c r="N9" s="45">
        <f>IF(N12=1,TS_Per_1_End_Date,
IF(TS_Mth_End,EOMONTH(EDATE(TS_Per_1_FY_Start_Date,(TS_Per_1_Number+N12-1)*TS_Mths_In_Per-1),0),
EDATE(TS_Per_1_FY_Start_Date,(TS_Per_1_Number+N12-1)*TS_Mths_In_Per)-1))</f>
        <v>42004</v>
      </c>
    </row>
    <row r="10" spans="1:14" hidden="1" outlineLevel="2">
      <c r="B10" s="25" t="s">
        <v>146</v>
      </c>
      <c r="J10" s="46">
        <f>YEAR(TS_Per_1_FY_End_Date)+INT((TS_Per_1_Number+J12-2)/TS_Pers_In_Yr)</f>
        <v>2010</v>
      </c>
      <c r="K10" s="46">
        <f>YEAR(TS_Per_1_FY_End_Date)+INT((TS_Per_1_Number+K12-2)/TS_Pers_In_Yr)</f>
        <v>2011</v>
      </c>
      <c r="L10" s="46">
        <f>YEAR(TS_Per_1_FY_End_Date)+INT((TS_Per_1_Number+L12-2)/TS_Pers_In_Yr)</f>
        <v>2012</v>
      </c>
      <c r="M10" s="46">
        <f>YEAR(TS_Per_1_FY_End_Date)+INT((TS_Per_1_Number+M12-2)/TS_Pers_In_Yr)</f>
        <v>2013</v>
      </c>
      <c r="N10" s="46">
        <f>YEAR(TS_Per_1_FY_End_Date)+INT((TS_Per_1_Number+N12-2)/TS_Pers_In_Yr)</f>
        <v>2014</v>
      </c>
    </row>
    <row r="11" spans="1:14" hidden="1" outlineLevel="2">
      <c r="B11" s="25" t="s">
        <v>147</v>
      </c>
      <c r="J11" s="47" t="str">
        <f>IF(TS_Pers_In_Yr=1,Yr_Name,TS_Per_Type_Prefix&amp;IF(MOD(TS_Per_1_Number+J12-1,TS_Pers_In_Yr)=0,TS_Pers_In_Yr,MOD(TS_Per_1_Number+J12-1,TS_Pers_In_Yr)))&amp;" "</f>
        <v xml:space="preserve">Year </v>
      </c>
      <c r="K11" s="47" t="str">
        <f>IF(TS_Pers_In_Yr=1,Yr_Name,TS_Per_Type_Prefix&amp;IF(MOD(TS_Per_1_Number+K12-1,TS_Pers_In_Yr)=0,TS_Pers_In_Yr,MOD(TS_Per_1_Number+K12-1,TS_Pers_In_Yr)))&amp;" "</f>
        <v xml:space="preserve">Year </v>
      </c>
      <c r="L11" s="47" t="str">
        <f>IF(TS_Pers_In_Yr=1,Yr_Name,TS_Per_Type_Prefix&amp;IF(MOD(TS_Per_1_Number+L12-1,TS_Pers_In_Yr)=0,TS_Pers_In_Yr,MOD(TS_Per_1_Number+L12-1,TS_Pers_In_Yr)))&amp;" "</f>
        <v xml:space="preserve">Year </v>
      </c>
      <c r="M11" s="47" t="str">
        <f>IF(TS_Pers_In_Yr=1,Yr_Name,TS_Per_Type_Prefix&amp;IF(MOD(TS_Per_1_Number+M12-1,TS_Pers_In_Yr)=0,TS_Pers_In_Yr,MOD(TS_Per_1_Number+M12-1,TS_Pers_In_Yr)))&amp;" "</f>
        <v xml:space="preserve">Year </v>
      </c>
      <c r="N11" s="47" t="str">
        <f>IF(TS_Pers_In_Yr=1,Yr_Name,TS_Per_Type_Prefix&amp;IF(MOD(TS_Per_1_Number+N12-1,TS_Pers_In_Yr)=0,TS_Pers_In_Yr,MOD(TS_Per_1_Number+N12-1,TS_Pers_In_Yr)))&amp;" "</f>
        <v xml:space="preserve">Year </v>
      </c>
    </row>
    <row r="12" spans="1:14" hidden="1" outlineLevel="2">
      <c r="B12" s="25" t="s">
        <v>148</v>
      </c>
      <c r="J12" s="48">
        <f>COLUMN(J12)-COLUMN($J12)+1</f>
        <v>1</v>
      </c>
      <c r="K12" s="48">
        <f t="shared" ref="K12:N12" si="0">COLUMN(K12)-COLUMN($J12)+1</f>
        <v>2</v>
      </c>
      <c r="L12" s="48">
        <f t="shared" si="0"/>
        <v>3</v>
      </c>
      <c r="M12" s="48">
        <f t="shared" si="0"/>
        <v>4</v>
      </c>
      <c r="N12" s="48">
        <f t="shared" si="0"/>
        <v>5</v>
      </c>
    </row>
    <row r="13" spans="1:14" hidden="1" outlineLevel="2">
      <c r="B13" s="52" t="s">
        <v>149</v>
      </c>
      <c r="C13" s="50"/>
      <c r="D13" s="50"/>
      <c r="E13" s="50"/>
      <c r="F13" s="50"/>
      <c r="G13" s="50"/>
      <c r="H13" s="50"/>
      <c r="I13" s="50"/>
      <c r="J13" s="53" t="str">
        <f>J10&amp;"-"&amp;J11</f>
        <v xml:space="preserve">2010-Year </v>
      </c>
      <c r="K13" s="53" t="str">
        <f t="shared" ref="K13:N13" si="1">K10&amp;"-"&amp;K11</f>
        <v xml:space="preserve">2011-Year </v>
      </c>
      <c r="L13" s="53" t="str">
        <f t="shared" si="1"/>
        <v xml:space="preserve">2012-Year </v>
      </c>
      <c r="M13" s="53" t="str">
        <f t="shared" si="1"/>
        <v xml:space="preserve">2013-Year </v>
      </c>
      <c r="N13" s="53" t="str">
        <f t="shared" si="1"/>
        <v xml:space="preserve">2014-Year </v>
      </c>
    </row>
    <row r="14" spans="1:14" collapsed="1"/>
    <row r="16" spans="1:14" ht="12.75">
      <c r="B16" s="71" t="str">
        <f>B1</f>
        <v>Revenue - Sensitivity Assumptions</v>
      </c>
    </row>
    <row r="18" spans="3:14" ht="17.25" customHeight="1">
      <c r="C18" s="92" t="b">
        <v>1</v>
      </c>
    </row>
    <row r="20" spans="3:14" ht="11.25">
      <c r="C20" s="72" t="str">
        <f>"Revenue - Incremental Change ("&amp;INDEX(LU_Denom,DD_TS_Denom)&amp;")"</f>
        <v>Revenue - Incremental Change ($Millions)</v>
      </c>
    </row>
    <row r="22" spans="3:14">
      <c r="D22" s="73" t="s">
        <v>162</v>
      </c>
      <c r="I22" s="74" t="s">
        <v>177</v>
      </c>
    </row>
    <row r="23" spans="3:14">
      <c r="D23" s="95" t="str">
        <f>Revenue_Category_1_Name</f>
        <v>Revenue Category 1 Name</v>
      </c>
      <c r="I23" s="96" t="b">
        <f>CB_Revenue_Category_1_Include</f>
        <v>1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</row>
    <row r="24" spans="3:14">
      <c r="D24" s="95" t="str">
        <f>Revenue_Category_2_Name</f>
        <v>Revenue Category 2 Name</v>
      </c>
      <c r="I24" s="96" t="b">
        <f>CB_Revenue_Category_2_Include</f>
        <v>1</v>
      </c>
      <c r="J24" s="87">
        <v>20</v>
      </c>
      <c r="K24" s="87">
        <v>0</v>
      </c>
      <c r="L24" s="87">
        <v>0</v>
      </c>
      <c r="M24" s="87">
        <v>30</v>
      </c>
      <c r="N24" s="87">
        <v>0</v>
      </c>
    </row>
    <row r="25" spans="3:14">
      <c r="D25" s="95" t="str">
        <f>Revenue_Category_3_Name</f>
        <v>Revenue Category 3 Name</v>
      </c>
      <c r="I25" s="96" t="b">
        <f>CB_Revenue_Category_3_Include</f>
        <v>0</v>
      </c>
      <c r="J25" s="87">
        <v>2</v>
      </c>
      <c r="K25" s="87">
        <v>0</v>
      </c>
      <c r="L25" s="87">
        <v>0</v>
      </c>
      <c r="M25" s="87">
        <v>0</v>
      </c>
      <c r="N25" s="87">
        <v>0</v>
      </c>
    </row>
    <row r="26" spans="3:14">
      <c r="D26" s="95" t="str">
        <f>Revenue_Category_4_Name</f>
        <v>Revenue Category 4 Name</v>
      </c>
      <c r="I26" s="96" t="b">
        <f>CB_Revenue_Category_4_Include</f>
        <v>1</v>
      </c>
      <c r="J26" s="87">
        <v>0</v>
      </c>
      <c r="K26" s="87">
        <v>35</v>
      </c>
      <c r="L26" s="87">
        <v>0</v>
      </c>
      <c r="M26" s="87">
        <v>0</v>
      </c>
      <c r="N26" s="87">
        <v>-20</v>
      </c>
    </row>
    <row r="27" spans="3:14">
      <c r="D27" s="95" t="str">
        <f>Revenue_Category_5_Name</f>
        <v>Revenue Category 5 Name</v>
      </c>
      <c r="I27" s="96" t="b">
        <f>CB_Revenue_Category_5_Include</f>
        <v>1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</row>
    <row r="29" spans="3:14">
      <c r="D29" s="91" t="str">
        <f>"Go to "&amp;HL_Rev_Base_Ass</f>
        <v>Go to Revenue - Base Assumptions</v>
      </c>
      <c r="E29" s="14"/>
      <c r="F29" s="14"/>
      <c r="G29" s="14"/>
      <c r="H29" s="14"/>
    </row>
    <row r="30" spans="3:14">
      <c r="D30" s="94" t="str">
        <f>"Go to "&amp;HL_Rev_Base_OP</f>
        <v>Go to Revenue - Base Case Outputs</v>
      </c>
      <c r="E30" s="14"/>
      <c r="F30" s="14"/>
      <c r="G30" s="14"/>
      <c r="H30" s="14"/>
    </row>
    <row r="31" spans="3:14">
      <c r="D31" s="94" t="str">
        <f>"Go to "&amp;HL_Rev_Running_OP</f>
        <v>Go to Revenue - Running Case Outputs</v>
      </c>
      <c r="E31" s="14"/>
      <c r="F31" s="14"/>
      <c r="G31" s="14"/>
      <c r="H31" s="14"/>
    </row>
    <row r="33" spans="7:7"/>
  </sheetData>
  <mergeCells count="1">
    <mergeCell ref="B3:F3"/>
  </mergeCells>
  <conditionalFormatting sqref="I23:N27">
    <cfRule type="expression" dxfId="14" priority="1" stopIfTrue="1">
      <formula>OR(NOT($C$18),NOT($I23))</formula>
    </cfRule>
  </conditionalFormatting>
  <dataValidations count="2">
    <dataValidation type="custom" showErrorMessage="1" errorTitle="Invalid Assumption" error="Assumption must be a number." sqref="J23:N27">
      <formula1>NOT(ISERROR(J23/1))</formula1>
    </dataValidation>
    <dataValidation type="custom" showDropDown="1" showErrorMessage="1" errorTitle="6 Cell Link" error="The value in an option button cell link must be either &quot;TRUE&quot; or &quot;FALSE&quot;" sqref="C18">
      <formula1>ISLOGICAL(C18)</formula1>
    </dataValidation>
  </dataValidations>
  <hyperlinks>
    <hyperlink ref="D30:H30" location="HL_Rev_Base_OP" tooltip="Go to Revenue - Base Case Outputs" display="HL_Rev_Base_OP"/>
    <hyperlink ref="D29:H29" location="HL_Rev_Base_Ass" tooltip="Go to Revenue - Base Assumptions" display="HL_Rev_Base_Ass"/>
    <hyperlink ref="D31:H31" location="HL_Rev_Running_OP" tooltip="Go to Revenue - Running Case Outputs" display="HL_Rev_Running_OP"/>
    <hyperlink ref="B3" location="HL_Home" tooltip="Go to Table of Contents" display="HL_Home"/>
    <hyperlink ref="A4" location="$B$14" tooltip="Go to Top of Sheet" display="$B$14"/>
    <hyperlink ref="B4" location="HL_Sheet_Main_14" tooltip="Go to Previous Sheet" display="HL_Sheet_Main_14"/>
    <hyperlink ref="C4" location="HL_Sheet_Main_6" tooltip="Go to Next Sheet" display="HL_Sheet_Main_6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7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15</v>
      </c>
    </row>
    <row r="10" spans="3:7" ht="16.5">
      <c r="C10" s="10" t="s">
        <v>152</v>
      </c>
    </row>
    <row r="11" spans="3:7" ht="15">
      <c r="C11" s="5" t="str">
        <f>Model_Name</f>
        <v>SMA 6. Sensitivity Analysis - Best Practice Model Example 2</v>
      </c>
    </row>
    <row r="12" spans="3:7">
      <c r="C12" s="116" t="s">
        <v>2</v>
      </c>
      <c r="D12" s="116"/>
      <c r="E12" s="116"/>
      <c r="F12" s="116"/>
      <c r="G12" s="116"/>
    </row>
    <row r="13" spans="3:7" ht="12.75">
      <c r="C13" s="8" t="s">
        <v>11</v>
      </c>
      <c r="D13" s="9" t="s">
        <v>12</v>
      </c>
    </row>
    <row r="17" spans="3:3">
      <c r="C17" s="2" t="s">
        <v>7</v>
      </c>
    </row>
    <row r="18" spans="3:3">
      <c r="C18" s="3" t="s">
        <v>8</v>
      </c>
    </row>
    <row r="19" spans="3:3">
      <c r="C19" s="3" t="s">
        <v>9</v>
      </c>
    </row>
    <row r="20" spans="3:3">
      <c r="C20" s="3" t="s">
        <v>10</v>
      </c>
    </row>
  </sheetData>
  <mergeCells count="1">
    <mergeCell ref="C12:G12"/>
  </mergeCells>
  <hyperlinks>
    <hyperlink ref="C12" location="HL_Home" tooltip="Go to Table of Contents" display="HL_Home"/>
    <hyperlink ref="C13" location="HL_Sheet_Main_15" tooltip="Go to Previous Sheet" display="HL_Sheet_Main_15"/>
    <hyperlink ref="D13" location="HL_Sheet_Main_17" tooltip="Go to Next Sheet" display="HL_Sheet_Main_17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135</vt:i4>
      </vt:variant>
    </vt:vector>
  </HeadingPairs>
  <TitlesOfParts>
    <vt:vector size="155" baseType="lpstr">
      <vt:lpstr>Cover</vt:lpstr>
      <vt:lpstr>Contents</vt:lpstr>
      <vt:lpstr>Assumptions_SC</vt:lpstr>
      <vt:lpstr>TS_BA</vt:lpstr>
      <vt:lpstr>Base_Ass_SSC</vt:lpstr>
      <vt:lpstr>Rev_Base_TA</vt:lpstr>
      <vt:lpstr>Sens_Ass_SSC</vt:lpstr>
      <vt:lpstr>Rev_Sens_TA</vt:lpstr>
      <vt:lpstr>Outputs_SC</vt:lpstr>
      <vt:lpstr>Base_OP_SSC</vt:lpstr>
      <vt:lpstr>Rev_Base_TO</vt:lpstr>
      <vt:lpstr>Running_OP_SSC</vt:lpstr>
      <vt:lpstr>Rev_Running_TO</vt:lpstr>
      <vt:lpstr>Presentation_OP_SSC</vt:lpstr>
      <vt:lpstr>Rev_P_MS</vt:lpstr>
      <vt:lpstr>Appendices_SC</vt:lpstr>
      <vt:lpstr>Lookup_Tables_SSC</vt:lpstr>
      <vt:lpstr>TS_LU</vt:lpstr>
      <vt:lpstr>Checks_SSC</vt:lpstr>
      <vt:lpstr>Checks_BO</vt:lpstr>
      <vt:lpstr>Alt_Chks_Msg</vt:lpstr>
      <vt:lpstr>Alt_Chks_Ttl_Areas</vt:lpstr>
      <vt:lpstr>Annual</vt:lpstr>
      <vt:lpstr>Billion</vt:lpstr>
      <vt:lpstr>Billions</vt:lpstr>
      <vt:lpstr>CA_Alt_Chks</vt:lpstr>
      <vt:lpstr>CA_Alt_Chks_Area_Names</vt:lpstr>
      <vt:lpstr>CA_Alt_Chks_Flags</vt:lpstr>
      <vt:lpstr>CA_Alt_Chks_Inc</vt:lpstr>
      <vt:lpstr>CA_Err_Chks</vt:lpstr>
      <vt:lpstr>CA_Err_Chks_Area_Names</vt:lpstr>
      <vt:lpstr>CA_Err_Chks_Flags</vt:lpstr>
      <vt:lpstr>CA_Err_Chks_Inc</vt:lpstr>
      <vt:lpstr>CA_Sens_Chks</vt:lpstr>
      <vt:lpstr>CA_Sens_Chks_Area_Names</vt:lpstr>
      <vt:lpstr>CA_Sens_Chks_Flags</vt:lpstr>
      <vt:lpstr>CA_Sens_Chks_Inc</vt:lpstr>
      <vt:lpstr>CB_Alt_Chks_Show_Msg</vt:lpstr>
      <vt:lpstr>CB_Err_Chks_Show_Msg</vt:lpstr>
      <vt:lpstr>CB_Rev_Sens_Ass_Inc</vt:lpstr>
      <vt:lpstr>CB_Revenue_Category_1_Include</vt:lpstr>
      <vt:lpstr>CB_Revenue_Category_2_Include</vt:lpstr>
      <vt:lpstr>CB_Revenue_Category_3_Include</vt:lpstr>
      <vt:lpstr>CB_Revenue_Category_4_Include</vt:lpstr>
      <vt:lpstr>CB_Revenue_Category_5_Include</vt:lpstr>
      <vt:lpstr>CB_Sens_Chks_Show_Msg</vt:lpstr>
      <vt:lpstr>CB_TS_Show_Hist_Fcast_Pers</vt:lpstr>
      <vt:lpstr>Currency</vt:lpstr>
      <vt:lpstr>DD_TS_Data_Term_Basis</vt:lpstr>
      <vt:lpstr>DD_TS_Denom</vt:lpstr>
      <vt:lpstr>DD_TS_Fin_YE_Day</vt:lpstr>
      <vt:lpstr>DD_TS_Fin_YE_Mth</vt:lpstr>
      <vt:lpstr>Err_Chks_Msg</vt:lpstr>
      <vt:lpstr>Err_Chks_Ttl_Areas</vt:lpstr>
      <vt:lpstr>Half_Yr_Name</vt:lpstr>
      <vt:lpstr>Halves_In_Yr</vt:lpstr>
      <vt:lpstr>HL_Alt_Chk</vt:lpstr>
      <vt:lpstr>HL_Err_Chk</vt:lpstr>
      <vt:lpstr>HL_Home</vt:lpstr>
      <vt:lpstr>HL_Rev_Base_Ass</vt:lpstr>
      <vt:lpstr>HL_Rev_Base_OP</vt:lpstr>
      <vt:lpstr>HL_Rev_Running_OP</vt:lpstr>
      <vt:lpstr>HL_Rev_Sens_Ass</vt:lpstr>
      <vt:lpstr>HL_Sens_Chk</vt:lpstr>
      <vt:lpstr>Hundred</vt:lpstr>
      <vt:lpstr>LU_Data_Term_Basis</vt:lpstr>
      <vt:lpstr>LU_Denom</vt:lpstr>
      <vt:lpstr>LU_Mth_Days</vt:lpstr>
      <vt:lpstr>LU_Mth_Names</vt:lpstr>
      <vt:lpstr>LU_Period_Type_Names</vt:lpstr>
      <vt:lpstr>LU_Periodicity</vt:lpstr>
      <vt:lpstr>LU_Pers_In_Yr</vt:lpstr>
      <vt:lpstr>Million</vt:lpstr>
      <vt:lpstr>Millions</vt:lpstr>
      <vt:lpstr>Model_Name</vt:lpstr>
      <vt:lpstr>Mth_Name</vt:lpstr>
      <vt:lpstr>Mthly</vt:lpstr>
      <vt:lpstr>Mths_In_Yr</vt:lpstr>
      <vt:lpstr>Appendices_SC!Print_Area</vt:lpstr>
      <vt:lpstr>Assumptions_SC!Print_Area</vt:lpstr>
      <vt:lpstr>Base_Ass_SSC!Print_Area</vt:lpstr>
      <vt:lpstr>Base_OP_SSC!Print_Area</vt:lpstr>
      <vt:lpstr>Checks_BO!Print_Area</vt:lpstr>
      <vt:lpstr>Checks_SSC!Print_Area</vt:lpstr>
      <vt:lpstr>Contents!Print_Area</vt:lpstr>
      <vt:lpstr>Cover!Print_Area</vt:lpstr>
      <vt:lpstr>Lookup_Tables_SSC!Print_Area</vt:lpstr>
      <vt:lpstr>Outputs_SC!Print_Area</vt:lpstr>
      <vt:lpstr>Presentation_OP_SSC!Print_Area</vt:lpstr>
      <vt:lpstr>Rev_Base_TA!Print_Area</vt:lpstr>
      <vt:lpstr>Rev_Base_TO!Print_Area</vt:lpstr>
      <vt:lpstr>Rev_P_MS!Print_Area</vt:lpstr>
      <vt:lpstr>Rev_Running_TO!Print_Area</vt:lpstr>
      <vt:lpstr>Rev_Sens_TA!Print_Area</vt:lpstr>
      <vt:lpstr>Running_OP_SSC!Print_Area</vt:lpstr>
      <vt:lpstr>Sens_Ass_SSC!Print_Area</vt:lpstr>
      <vt:lpstr>TS_BA!Print_Area</vt:lpstr>
      <vt:lpstr>TS_LU!Print_Area</vt:lpstr>
      <vt:lpstr>Checks_BO!Print_Titles</vt:lpstr>
      <vt:lpstr>Contents!Print_Titles</vt:lpstr>
      <vt:lpstr>Rev_Base_TA!Print_Titles</vt:lpstr>
      <vt:lpstr>Rev_Base_TO!Print_Titles</vt:lpstr>
      <vt:lpstr>Rev_Running_TO!Print_Titles</vt:lpstr>
      <vt:lpstr>Rev_Sens_TA!Print_Titles</vt:lpstr>
      <vt:lpstr>TS_BA!Print_Titles</vt:lpstr>
      <vt:lpstr>TS_LU!Print_Titles</vt:lpstr>
      <vt:lpstr>Qtr_Name</vt:lpstr>
      <vt:lpstr>Qtrly</vt:lpstr>
      <vt:lpstr>Qtrs_In_Yr</vt:lpstr>
      <vt:lpstr>Revenue_Category_1_Name</vt:lpstr>
      <vt:lpstr>Revenue_Category_2_Name</vt:lpstr>
      <vt:lpstr>Revenue_Category_3_Name</vt:lpstr>
      <vt:lpstr>Revenue_Category_4_Name</vt:lpstr>
      <vt:lpstr>Revenue_Category_5_Name</vt:lpstr>
      <vt:lpstr>Semi_Annual</vt:lpstr>
      <vt:lpstr>Sens_Chks_Msg</vt:lpstr>
      <vt:lpstr>Sens_Chks_Ttl_Areas</vt:lpstr>
      <vt:lpstr>Ten</vt:lpstr>
      <vt:lpstr>Thousand</vt:lpstr>
      <vt:lpstr>Thousands</vt:lpstr>
      <vt:lpstr>TS</vt:lpstr>
      <vt:lpstr>TS_Actual_Per_Title</vt:lpstr>
      <vt:lpstr>TS_Actual_Pers</vt:lpstr>
      <vt:lpstr>TS_Budget_Per_Title</vt:lpstr>
      <vt:lpstr>TS_Budget_Pers</vt:lpstr>
      <vt:lpstr>TS_Data_End_Date</vt:lpstr>
      <vt:lpstr>TS_Data_Final_Stub</vt:lpstr>
      <vt:lpstr>TS_Data_Full_Pers</vt:lpstr>
      <vt:lpstr>TS_Data_Pers_Ass</vt:lpstr>
      <vt:lpstr>TS_Data_Total_Pers</vt:lpstr>
      <vt:lpstr>TS_Denom_Label</vt:lpstr>
      <vt:lpstr>TS_Fcast_Per_Title</vt:lpstr>
      <vt:lpstr>TS_Mth_End</vt:lpstr>
      <vt:lpstr>TS_Mths_In_Per</vt:lpstr>
      <vt:lpstr>TS_Per_1_End_Date</vt:lpstr>
      <vt:lpstr>TS_Per_1_FY_End_Date</vt:lpstr>
      <vt:lpstr>TS_Per_1_FY_Start_Date</vt:lpstr>
      <vt:lpstr>TS_Per_1_Number</vt:lpstr>
      <vt:lpstr>TS_Per_1_Start_Date</vt:lpstr>
      <vt:lpstr>TS_Per_Type_Name</vt:lpstr>
      <vt:lpstr>TS_Per_Type_Prefix</vt:lpstr>
      <vt:lpstr>TS_Periodicity</vt:lpstr>
      <vt:lpstr>TS_Pers_In_Yr</vt:lpstr>
      <vt:lpstr>TS_Proj_Per_1_End_Date</vt:lpstr>
      <vt:lpstr>TS_Proj_Per_1_FY_End_Date</vt:lpstr>
      <vt:lpstr>TS_Proj_Per_1_FY_Start_Date</vt:lpstr>
      <vt:lpstr>TS_Proj_Per_1_Number</vt:lpstr>
      <vt:lpstr>TS_Proj_Per_1_Start_Date</vt:lpstr>
      <vt:lpstr>TS_Proj_Start_Date</vt:lpstr>
      <vt:lpstr>TS_Proj_Start_Date_Ass</vt:lpstr>
      <vt:lpstr>TS_Start_Date</vt:lpstr>
      <vt:lpstr>TS_Std_Pers</vt:lpstr>
      <vt:lpstr>TS_Title</vt:lpstr>
      <vt:lpstr>Yr_Name</vt:lpstr>
      <vt:lpstr>Yrs_In_Yr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Best Practice Modelling</dc:creator>
  <cp:lastModifiedBy>Best Practice Modelling</cp:lastModifiedBy>
  <cp:lastPrinted>2010-08-23T04:22:25Z</cp:lastPrinted>
  <dcterms:created xsi:type="dcterms:W3CDTF">2010-07-21T10:15:15Z</dcterms:created>
  <dcterms:modified xsi:type="dcterms:W3CDTF">2010-11-30T01:15:45Z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XRCK">
    <vt:lpwstr>53|11757824,1|0,52|6780672,51|4204747,49|6697881,55|7929855,11|12632256,56|16777215</vt:lpwstr>
  </property>
  <property fmtid="{D5CDD505-2E9C-101B-9397-08002B2CF9AE}" pid="3" name="TBXBSCK">
    <vt:lpwstr>CO-4142|-4142/COC-4142|-4142/CS1-4142|-4142/S1S2-4142|-4142/S2BAR6|-4142/BATAR6|-4142/TABO-4142|-4142/BOTO-4142|-4142/TOLU-4142|-4142/LUMS-4142|-4142/MSCH-4142|-4142/CH</vt:lpwstr>
  </property>
</Properties>
</file>