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vanskyt/Desktop/"/>
    </mc:Choice>
  </mc:AlternateContent>
  <bookViews>
    <workbookView xWindow="6400" yWindow="460" windowWidth="25600" windowHeight="14760" tabRatio="500" activeTab="1"/>
  </bookViews>
  <sheets>
    <sheet name="Cidlo1 hranolek" sheetId="1" r:id="rId1"/>
    <sheet name="Cidlo1Temp" sheetId="3" r:id="rId2"/>
    <sheet name="Cidlo2 placka" sheetId="2" r:id="rId3"/>
    <sheet name="Cidlo2Temp" sheetId="4" r:id="rId4"/>
  </sheets>
  <definedNames>
    <definedName name="temperature" localSheetId="1">Cidlo1Temp!$A$10:$A$56</definedName>
    <definedName name="temperature" localSheetId="3">Cidlo2Temp!$A$10:$A$56</definedName>
    <definedName name="weight1" localSheetId="1">Cidlo1Temp!$B$10:$B$56</definedName>
    <definedName name="weight1" localSheetId="3">Cidlo2Temp!$B$10:$B$56</definedName>
    <definedName name="weight2" localSheetId="3">Cidlo2Temp!#REF!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B7" i="4"/>
  <c r="B6" i="4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B6" i="3"/>
  <c r="B7" i="3"/>
  <c r="B8" i="3"/>
  <c r="F56" i="3"/>
  <c r="G56" i="3"/>
  <c r="F55" i="3"/>
  <c r="G55" i="3"/>
  <c r="F54" i="3"/>
  <c r="G54" i="3"/>
  <c r="F53" i="3"/>
  <c r="G53" i="3"/>
  <c r="F52" i="3"/>
  <c r="G52" i="3"/>
  <c r="F51" i="3"/>
  <c r="G51" i="3"/>
  <c r="F50" i="3"/>
  <c r="G50" i="3"/>
  <c r="F49" i="3"/>
  <c r="G49" i="3"/>
  <c r="F48" i="3"/>
  <c r="G48" i="3"/>
  <c r="F47" i="3"/>
  <c r="G47" i="3"/>
  <c r="F46" i="3"/>
  <c r="G46" i="3"/>
  <c r="F45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6" i="2"/>
  <c r="L19" i="2"/>
  <c r="L18" i="2"/>
  <c r="L17" i="2"/>
  <c r="L16" i="2"/>
  <c r="L15" i="2"/>
  <c r="L14" i="2"/>
  <c r="L13" i="2"/>
  <c r="L12" i="2"/>
  <c r="L11" i="2"/>
  <c r="L10" i="2"/>
  <c r="L9" i="2"/>
  <c r="D19" i="2"/>
  <c r="F19" i="2"/>
  <c r="G19" i="2"/>
  <c r="H19" i="2"/>
  <c r="C19" i="2"/>
  <c r="I19" i="2"/>
  <c r="J19" i="2"/>
  <c r="K19" i="2"/>
  <c r="M19" i="2"/>
  <c r="N19" i="2"/>
  <c r="D18" i="2"/>
  <c r="F18" i="2"/>
  <c r="G18" i="2"/>
  <c r="H18" i="2"/>
  <c r="C18" i="2"/>
  <c r="I18" i="2"/>
  <c r="J18" i="2"/>
  <c r="K18" i="2"/>
  <c r="M18" i="2"/>
  <c r="N18" i="2"/>
  <c r="D17" i="2"/>
  <c r="F17" i="2"/>
  <c r="G17" i="2"/>
  <c r="H17" i="2"/>
  <c r="C17" i="2"/>
  <c r="I17" i="2"/>
  <c r="J17" i="2"/>
  <c r="K17" i="2"/>
  <c r="M17" i="2"/>
  <c r="N17" i="2"/>
  <c r="D16" i="2"/>
  <c r="F16" i="2"/>
  <c r="G16" i="2"/>
  <c r="H16" i="2"/>
  <c r="C16" i="2"/>
  <c r="I16" i="2"/>
  <c r="J16" i="2"/>
  <c r="K16" i="2"/>
  <c r="M16" i="2"/>
  <c r="N16" i="2"/>
  <c r="D15" i="2"/>
  <c r="F15" i="2"/>
  <c r="G15" i="2"/>
  <c r="H15" i="2"/>
  <c r="C15" i="2"/>
  <c r="I15" i="2"/>
  <c r="J15" i="2"/>
  <c r="K15" i="2"/>
  <c r="M15" i="2"/>
  <c r="N15" i="2"/>
  <c r="E14" i="2"/>
  <c r="D14" i="2"/>
  <c r="F14" i="2"/>
  <c r="G14" i="2"/>
  <c r="H14" i="2"/>
  <c r="C14" i="2"/>
  <c r="I14" i="2"/>
  <c r="J14" i="2"/>
  <c r="K14" i="2"/>
  <c r="M14" i="2"/>
  <c r="N14" i="2"/>
  <c r="D13" i="2"/>
  <c r="F13" i="2"/>
  <c r="G13" i="2"/>
  <c r="H13" i="2"/>
  <c r="C13" i="2"/>
  <c r="I13" i="2"/>
  <c r="J13" i="2"/>
  <c r="K13" i="2"/>
  <c r="M13" i="2"/>
  <c r="N13" i="2"/>
  <c r="D12" i="2"/>
  <c r="F12" i="2"/>
  <c r="G12" i="2"/>
  <c r="H12" i="2"/>
  <c r="C12" i="2"/>
  <c r="I12" i="2"/>
  <c r="J12" i="2"/>
  <c r="K12" i="2"/>
  <c r="M12" i="2"/>
  <c r="N12" i="2"/>
  <c r="D11" i="2"/>
  <c r="F11" i="2"/>
  <c r="G11" i="2"/>
  <c r="H11" i="2"/>
  <c r="C11" i="2"/>
  <c r="I11" i="2"/>
  <c r="J11" i="2"/>
  <c r="K11" i="2"/>
  <c r="M11" i="2"/>
  <c r="N11" i="2"/>
  <c r="D10" i="2"/>
  <c r="F10" i="2"/>
  <c r="G10" i="2"/>
  <c r="H10" i="2"/>
  <c r="C10" i="2"/>
  <c r="I10" i="2"/>
  <c r="J10" i="2"/>
  <c r="K10" i="2"/>
  <c r="M10" i="2"/>
  <c r="N10" i="2"/>
  <c r="D9" i="2"/>
  <c r="F9" i="2"/>
  <c r="G9" i="2"/>
  <c r="H9" i="2"/>
  <c r="C9" i="2"/>
  <c r="I9" i="2"/>
  <c r="J9" i="2"/>
  <c r="K9" i="2"/>
  <c r="M9" i="2"/>
  <c r="N9" i="2"/>
  <c r="F5" i="2"/>
  <c r="F4" i="2"/>
  <c r="F3" i="2"/>
  <c r="F7" i="1"/>
  <c r="F6" i="1"/>
  <c r="F5" i="1"/>
  <c r="F4" i="1"/>
  <c r="D20" i="1"/>
  <c r="F20" i="1"/>
  <c r="G20" i="1"/>
  <c r="H20" i="1"/>
  <c r="C20" i="1"/>
  <c r="I20" i="1"/>
  <c r="J20" i="1"/>
  <c r="K20" i="1"/>
  <c r="L20" i="1"/>
  <c r="M20" i="1"/>
  <c r="N20" i="1"/>
  <c r="D19" i="1"/>
  <c r="F19" i="1"/>
  <c r="G19" i="1"/>
  <c r="H19" i="1"/>
  <c r="C19" i="1"/>
  <c r="I19" i="1"/>
  <c r="J19" i="1"/>
  <c r="K19" i="1"/>
  <c r="L19" i="1"/>
  <c r="M19" i="1"/>
  <c r="N19" i="1"/>
  <c r="D18" i="1"/>
  <c r="F18" i="1"/>
  <c r="G18" i="1"/>
  <c r="H18" i="1"/>
  <c r="C18" i="1"/>
  <c r="I18" i="1"/>
  <c r="J18" i="1"/>
  <c r="K18" i="1"/>
  <c r="L18" i="1"/>
  <c r="M18" i="1"/>
  <c r="N18" i="1"/>
  <c r="D17" i="1"/>
  <c r="F17" i="1"/>
  <c r="G17" i="1"/>
  <c r="H17" i="1"/>
  <c r="C17" i="1"/>
  <c r="I17" i="1"/>
  <c r="J17" i="1"/>
  <c r="K17" i="1"/>
  <c r="L17" i="1"/>
  <c r="M17" i="1"/>
  <c r="N17" i="1"/>
  <c r="D16" i="1"/>
  <c r="F16" i="1"/>
  <c r="G16" i="1"/>
  <c r="H16" i="1"/>
  <c r="C16" i="1"/>
  <c r="I16" i="1"/>
  <c r="J16" i="1"/>
  <c r="K16" i="1"/>
  <c r="L16" i="1"/>
  <c r="M16" i="1"/>
  <c r="N16" i="1"/>
  <c r="E15" i="1"/>
  <c r="D15" i="1"/>
  <c r="F15" i="1"/>
  <c r="G15" i="1"/>
  <c r="H15" i="1"/>
  <c r="C15" i="1"/>
  <c r="I15" i="1"/>
  <c r="J15" i="1"/>
  <c r="K15" i="1"/>
  <c r="L15" i="1"/>
  <c r="M15" i="1"/>
  <c r="N15" i="1"/>
  <c r="D14" i="1"/>
  <c r="F14" i="1"/>
  <c r="G14" i="1"/>
  <c r="H14" i="1"/>
  <c r="C14" i="1"/>
  <c r="I14" i="1"/>
  <c r="J14" i="1"/>
  <c r="K14" i="1"/>
  <c r="L14" i="1"/>
  <c r="M14" i="1"/>
  <c r="N14" i="1"/>
  <c r="D13" i="1"/>
  <c r="F13" i="1"/>
  <c r="G13" i="1"/>
  <c r="H13" i="1"/>
  <c r="C13" i="1"/>
  <c r="I13" i="1"/>
  <c r="J13" i="1"/>
  <c r="K13" i="1"/>
  <c r="L13" i="1"/>
  <c r="M13" i="1"/>
  <c r="N13" i="1"/>
  <c r="D12" i="1"/>
  <c r="F12" i="1"/>
  <c r="G12" i="1"/>
  <c r="H12" i="1"/>
  <c r="C12" i="1"/>
  <c r="I12" i="1"/>
  <c r="J12" i="1"/>
  <c r="K12" i="1"/>
  <c r="L12" i="1"/>
  <c r="M12" i="1"/>
  <c r="N12" i="1"/>
  <c r="D11" i="1"/>
  <c r="F11" i="1"/>
  <c r="G11" i="1"/>
  <c r="H11" i="1"/>
  <c r="C11" i="1"/>
  <c r="I11" i="1"/>
  <c r="J11" i="1"/>
  <c r="K11" i="1"/>
  <c r="L11" i="1"/>
  <c r="M11" i="1"/>
  <c r="N11" i="1"/>
  <c r="D10" i="1"/>
  <c r="F10" i="1"/>
  <c r="G10" i="1"/>
  <c r="H10" i="1"/>
  <c r="C10" i="1"/>
  <c r="I10" i="1"/>
  <c r="J10" i="1"/>
  <c r="K10" i="1"/>
  <c r="L10" i="1"/>
  <c r="M10" i="1"/>
  <c r="N10" i="1"/>
  <c r="B8" i="4"/>
  <c r="F56" i="4"/>
  <c r="G56" i="4"/>
  <c r="F55" i="4"/>
  <c r="G55" i="4"/>
  <c r="F54" i="4"/>
  <c r="G54" i="4"/>
  <c r="F53" i="4"/>
  <c r="G53" i="4"/>
  <c r="F52" i="4"/>
  <c r="G52" i="4"/>
  <c r="F51" i="4"/>
  <c r="G51" i="4"/>
  <c r="F50" i="4"/>
  <c r="G50" i="4"/>
  <c r="F49" i="4"/>
  <c r="G49" i="4"/>
  <c r="F48" i="4"/>
  <c r="G48" i="4"/>
  <c r="F47" i="4"/>
  <c r="G47" i="4"/>
  <c r="F46" i="4"/>
  <c r="G46" i="4"/>
  <c r="F45" i="4"/>
  <c r="G45" i="4"/>
  <c r="F44" i="4"/>
  <c r="G44" i="4"/>
  <c r="F43" i="4"/>
  <c r="G43" i="4"/>
  <c r="F42" i="4"/>
  <c r="G42" i="4"/>
  <c r="F41" i="4"/>
  <c r="G41" i="4"/>
  <c r="F40" i="4"/>
  <c r="G40" i="4"/>
  <c r="F39" i="4"/>
  <c r="G39" i="4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F14" i="4"/>
  <c r="G14" i="4"/>
  <c r="F13" i="4"/>
  <c r="G13" i="4"/>
  <c r="F12" i="4"/>
  <c r="G12" i="4"/>
  <c r="F11" i="4"/>
  <c r="G11" i="4"/>
</calcChain>
</file>

<file path=xl/connections.xml><?xml version="1.0" encoding="utf-8"?>
<connections xmlns="http://schemas.openxmlformats.org/spreadsheetml/2006/main">
  <connection id="1" name="temperature" type="6" refreshedVersion="0" background="1" saveData="1">
    <textPr fileType="mac" sourceFile="/Users/ivanskyt/Desktop/temperature.csv" thousands=" " comma="1">
      <textFields count="4">
        <textField/>
        <textField/>
        <textField/>
        <textField/>
      </textFields>
    </textPr>
  </connection>
  <connection id="2" name="temperature1" type="6" refreshedVersion="0" background="1" saveData="1">
    <textPr fileType="mac" sourceFile="/Users/ivanskyt/Desktop/temperature.csv" thousands=" " comma="1">
      <textFields count="4">
        <textField/>
        <textField/>
        <textField/>
        <textField/>
      </textFields>
    </textPr>
  </connection>
  <connection id="3" name="weight1" type="6" refreshedVersion="0" background="1" saveData="1">
    <textPr fileType="mac" sourceFile="/Users/ivanskyt/Desktop/weight1.csv" thousands=" " comma="1">
      <textFields count="2">
        <textField/>
        <textField/>
      </textFields>
    </textPr>
  </connection>
  <connection id="4" name="weight11" type="6" refreshedVersion="0" background="1" saveData="1">
    <textPr fileType="mac" sourceFile="/Users/ivanskyt/Desktop/weight1.csv" thousands=" " comma="1">
      <textFields count="2">
        <textField/>
        <textField/>
      </textFields>
    </textPr>
  </connection>
  <connection id="5" name="weight2" type="6" refreshedVersion="0" background="1" saveData="1">
    <textPr fileType="mac" sourceFile="/Users/ivanskyt/Desktop/weight2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<sst xmlns="http://schemas.openxmlformats.org/spreadsheetml/2006/main" count="136" uniqueCount="68">
  <si>
    <t>Output</t>
  </si>
  <si>
    <t>Program scale_calibration_0_1</t>
  </si>
  <si>
    <t>Output2</t>
  </si>
  <si>
    <t>Output3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</si>
  <si>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</si>
  <si>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</si>
  <si>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</si>
  <si>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</si>
  <si>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</si>
  <si>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</si>
  <si>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</si>
  <si>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</si>
  <si>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</si>
  <si>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</si>
  <si>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</si>
  <si>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</si>
  <si>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</si>
  <si>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</si>
  <si>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</si>
  <si>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</si>
  <si>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</si>
  <si>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</si>
  <si>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</si>
  <si>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</si>
  <si>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</si>
  <si>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</si>
  <si>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</si>
  <si>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</si>
  <si>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Pred merenim ponechano pod zatezi 62,3 kg 12 hodin</t>
  </si>
  <si>
    <t>Zaznamenava se 10. mereni pro danou hmotnost</t>
  </si>
  <si>
    <t>Reading je aritmetickym prumerem 30 mereni</t>
  </si>
  <si>
    <t>A</t>
  </si>
  <si>
    <t>B</t>
  </si>
  <si>
    <t>C</t>
  </si>
  <si>
    <t>D</t>
  </si>
  <si>
    <t>Weight [kg]</t>
  </si>
  <si>
    <t>#</t>
  </si>
  <si>
    <t>Verification [kg]</t>
  </si>
  <si>
    <t>Difference</t>
  </si>
  <si>
    <t>Calibration date</t>
  </si>
  <si>
    <t>17.3.2016</t>
  </si>
  <si>
    <t>Temperature:</t>
  </si>
  <si>
    <t>E_A</t>
  </si>
  <si>
    <t>E_B</t>
  </si>
  <si>
    <t>E_C</t>
  </si>
  <si>
    <t>E_D</t>
  </si>
  <si>
    <t>27.3</t>
  </si>
  <si>
    <t>Scale sensor calibration protocol Cidlo2/hranolek</t>
  </si>
  <si>
    <t>time_stamp</t>
  </si>
  <si>
    <t>temperature</t>
  </si>
  <si>
    <t>weight</t>
  </si>
  <si>
    <t>correction</t>
  </si>
  <si>
    <t>Correction</t>
  </si>
  <si>
    <t>Final</t>
  </si>
  <si>
    <t xml:space="preserve">Final </t>
  </si>
  <si>
    <t>Flowsum</t>
  </si>
  <si>
    <t>FlowAverage</t>
  </si>
  <si>
    <t>FlowSum</t>
  </si>
  <si>
    <t>FlowSum average</t>
  </si>
  <si>
    <t>Scale sensor calibration protocol</t>
  </si>
  <si>
    <t>Temperature compensation protocol</t>
  </si>
  <si>
    <t>Correction parameter</t>
  </si>
  <si>
    <t>Reference temp.</t>
  </si>
  <si>
    <t>Sensor id</t>
  </si>
  <si>
    <t>Variance</t>
  </si>
  <si>
    <t>Max value</t>
  </si>
  <si>
    <t>Min value</t>
  </si>
  <si>
    <t>18.3.2016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</si>
</sst>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0" fontId="8" fillId="0" borderId="0" xfId="0" applyFont="1"/>
    <xf numFmtId="0" fontId="1" fillId="0" borderId="0" xfId="0" applyFont="1"/>
    <xf numFmtId="165" fontId="9" fillId="0" borderId="0" xfId="0" applyNumberFormat="1" applyFont="1"/>
    <xf numFmtId="0" fontId="0" fillId="2" borderId="0" xfId="0" applyFill="1"/>
    <xf numFmtId="0" fontId="10" fillId="3" borderId="0" xfId="0" applyFont="1" applyFill="1"/>
    <xf numFmtId="0" fontId="0" fillId="3" borderId="0" xfId="0" applyFill="1"/>
    <xf numFmtId="0" fontId="6" fillId="3" borderId="0" xfId="0" applyFont="1" applyFill="1"/>
    <xf numFmtId="0" fontId="8" fillId="3" borderId="0" xfId="0" applyFont="1" applyFill="1"/>
    <xf numFmtId="0" fontId="1" fillId="3" borderId="0" xfId="0" applyFont="1" applyFill="1"/>
    <xf numFmtId="165" fontId="9" fillId="3" borderId="0" xfId="0" applyNumberFormat="1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0" borderId="3" xfId="0" applyBorder="1"/>
    <xf numFmtId="165" fontId="9" fillId="0" borderId="3" xfId="0" applyNumberFormat="1" applyFont="1" applyBorder="1"/>
    <xf numFmtId="11" fontId="0" fillId="0" borderId="3" xfId="0" applyNumberFormat="1" applyBorder="1"/>
    <xf numFmtId="0" fontId="6" fillId="0" borderId="3" xfId="0" applyFont="1" applyBorder="1"/>
    <xf numFmtId="0" fontId="8" fillId="0" borderId="3" xfId="0" applyFont="1" applyBorder="1"/>
    <xf numFmtId="11" fontId="1" fillId="0" borderId="3" xfId="0" applyNumberFormat="1" applyFont="1" applyBorder="1"/>
    <xf numFmtId="11" fontId="0" fillId="0" borderId="3" xfId="0" applyNumberFormat="1" applyFont="1" applyBorder="1"/>
    <xf numFmtId="164" fontId="4" fillId="0" borderId="3" xfId="0" applyNumberFormat="1" applyFont="1" applyBorder="1"/>
    <xf numFmtId="0" fontId="0" fillId="0" borderId="7" xfId="0" applyBorder="1"/>
    <xf numFmtId="164" fontId="2" fillId="0" borderId="8" xfId="0" applyNumberFormat="1" applyFont="1" applyBorder="1"/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6" fillId="0" borderId="10" xfId="0" applyFont="1" applyBorder="1"/>
    <xf numFmtId="0" fontId="8" fillId="0" borderId="10" xfId="0" applyFont="1" applyBorder="1"/>
    <xf numFmtId="11" fontId="1" fillId="0" borderId="10" xfId="0" applyNumberFormat="1" applyFont="1" applyBorder="1"/>
    <xf numFmtId="11" fontId="0" fillId="0" borderId="10" xfId="0" applyNumberFormat="1" applyFont="1" applyBorder="1"/>
    <xf numFmtId="165" fontId="9" fillId="0" borderId="10" xfId="0" applyNumberFormat="1" applyFont="1" applyBorder="1"/>
    <xf numFmtId="164" fontId="4" fillId="0" borderId="10" xfId="0" applyNumberFormat="1" applyFont="1" applyBorder="1"/>
    <xf numFmtId="164" fontId="2" fillId="0" borderId="11" xfId="0" applyNumberFormat="1" applyFont="1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0" fontId="6" fillId="0" borderId="13" xfId="0" applyFont="1" applyBorder="1"/>
    <xf numFmtId="0" fontId="8" fillId="0" borderId="13" xfId="0" applyFont="1" applyBorder="1"/>
    <xf numFmtId="11" fontId="1" fillId="0" borderId="13" xfId="0" applyNumberFormat="1" applyFont="1" applyBorder="1"/>
    <xf numFmtId="11" fontId="0" fillId="0" borderId="13" xfId="0" applyNumberFormat="1" applyFont="1" applyBorder="1"/>
    <xf numFmtId="165" fontId="9" fillId="0" borderId="13" xfId="0" applyNumberFormat="1" applyFont="1" applyBorder="1"/>
    <xf numFmtId="164" fontId="4" fillId="0" borderId="13" xfId="0" applyNumberFormat="1" applyFont="1" applyBorder="1"/>
    <xf numFmtId="164" fontId="2" fillId="0" borderId="14" xfId="0" applyNumberFormat="1" applyFont="1" applyBorder="1"/>
    <xf numFmtId="0" fontId="0" fillId="4" borderId="15" xfId="0" applyFill="1" applyBorder="1"/>
    <xf numFmtId="0" fontId="2" fillId="4" borderId="16" xfId="0" applyFont="1" applyFill="1" applyBorder="1"/>
    <xf numFmtId="0" fontId="5" fillId="4" borderId="16" xfId="0" applyFont="1" applyFill="1" applyBorder="1"/>
    <xf numFmtId="0" fontId="7" fillId="4" borderId="16" xfId="0" applyFont="1" applyFill="1" applyBorder="1"/>
    <xf numFmtId="0" fontId="0" fillId="4" borderId="16" xfId="0" applyFill="1" applyBorder="1"/>
    <xf numFmtId="0" fontId="1" fillId="4" borderId="16" xfId="0" applyFont="1" applyFill="1" applyBorder="1"/>
    <xf numFmtId="165" fontId="9" fillId="4" borderId="16" xfId="0" applyNumberFormat="1" applyFont="1" applyFill="1" applyBorder="1"/>
    <xf numFmtId="164" fontId="2" fillId="4" borderId="16" xfId="0" applyNumberFormat="1" applyFont="1" applyFill="1" applyBorder="1"/>
    <xf numFmtId="164" fontId="2" fillId="4" borderId="17" xfId="0" applyNumberFormat="1" applyFont="1" applyFill="1" applyBorder="1"/>
    <xf numFmtId="0" fontId="11" fillId="4" borderId="4" xfId="0" applyFont="1" applyFill="1" applyBorder="1"/>
    <xf numFmtId="0" fontId="11" fillId="4" borderId="7" xfId="0" applyFont="1" applyFill="1" applyBorder="1"/>
    <xf numFmtId="0" fontId="11" fillId="4" borderId="9" xfId="0" applyFont="1" applyFill="1" applyBorder="1"/>
    <xf numFmtId="22" fontId="0" fillId="0" borderId="0" xfId="0" applyNumberFormat="1"/>
    <xf numFmtId="0" fontId="2" fillId="0" borderId="0" xfId="0" applyFont="1"/>
    <xf numFmtId="0" fontId="10" fillId="5" borderId="0" xfId="0" applyFont="1" applyFill="1"/>
    <xf numFmtId="0" fontId="0" fillId="5" borderId="0" xfId="0" applyFill="1"/>
    <xf numFmtId="0" fontId="6" fillId="5" borderId="0" xfId="0" applyFont="1" applyFill="1"/>
    <xf numFmtId="0" fontId="8" fillId="5" borderId="0" xfId="0" applyFont="1" applyFill="1"/>
    <xf numFmtId="0" fontId="1" fillId="5" borderId="0" xfId="0" applyFont="1" applyFill="1"/>
    <xf numFmtId="165" fontId="9" fillId="5" borderId="0" xfId="0" applyNumberFormat="1" applyFont="1" applyFill="1"/>
    <xf numFmtId="164" fontId="4" fillId="5" borderId="0" xfId="0" applyNumberFormat="1" applyFont="1" applyFill="1"/>
    <xf numFmtId="164" fontId="0" fillId="5" borderId="0" xfId="0" applyNumberFormat="1" applyFill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1" fillId="0" borderId="0" xfId="0" applyFont="1" applyFill="1"/>
    <xf numFmtId="165" fontId="9" fillId="0" borderId="0" xfId="0" applyNumberFormat="1" applyFont="1" applyFill="1"/>
    <xf numFmtId="164" fontId="4" fillId="0" borderId="0" xfId="0" applyNumberFormat="1" applyFont="1" applyFill="1"/>
    <xf numFmtId="164" fontId="0" fillId="0" borderId="0" xfId="0" applyNumberFormat="1" applyFill="1"/>
    <xf numFmtId="0" fontId="12" fillId="6" borderId="0" xfId="0" applyFont="1" applyFill="1"/>
    <xf numFmtId="0" fontId="11" fillId="0" borderId="5" xfId="0" applyFont="1" applyBorder="1" applyAlignment="1"/>
    <xf numFmtId="0" fontId="0" fillId="0" borderId="6" xfId="0" applyBorder="1" applyAlignment="1"/>
    <xf numFmtId="0" fontId="11" fillId="0" borderId="3" xfId="0" applyFont="1" applyBorder="1" applyAlignment="1"/>
    <xf numFmtId="0" fontId="0" fillId="0" borderId="8" xfId="0" applyBorder="1" applyAlignment="1"/>
    <xf numFmtId="0" fontId="11" fillId="0" borderId="10" xfId="0" applyFont="1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signal -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'Cidlo1 hranolek'!$E$9</c:f>
              <c:strCache>
                <c:ptCount val="1"/>
                <c:pt idx="0">
                  <c:v>Weight [kg]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'Cidlo1 hranolek'!$B$10:$B$20</c:f>
              <c:numCache>
                <c:formatCode>General</c:formatCode>
                <c:ptCount val="11"/>
                <c:pt idx="0">
                  <c:v>8.309959E6</c:v>
                </c:pt>
                <c:pt idx="1">
                  <c:v>8.006547E6</c:v>
                </c:pt>
                <c:pt idx="2">
                  <c:v>7.946986E6</c:v>
                </c:pt>
                <c:pt idx="3">
                  <c:v>7.822443E6</c:v>
                </c:pt>
                <c:pt idx="4">
                  <c:v>7.521281E6</c:v>
                </c:pt>
                <c:pt idx="5">
                  <c:v>6.73881E6</c:v>
                </c:pt>
                <c:pt idx="6">
                  <c:v>6.435641E6</c:v>
                </c:pt>
                <c:pt idx="7">
                  <c:v>6.251532E6</c:v>
                </c:pt>
                <c:pt idx="8">
                  <c:v>7.822525E6</c:v>
                </c:pt>
                <c:pt idx="9">
                  <c:v>8.006715E6</c:v>
                </c:pt>
                <c:pt idx="10">
                  <c:v>8.310162E6</c:v>
                </c:pt>
              </c:numCache>
            </c:numRef>
          </c:xVal>
          <c:yVal>
            <c:numRef>
              <c:f>'Cidlo1 hranolek'!$E$10:$E$20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12.0</c:v>
                </c:pt>
                <c:pt idx="3">
                  <c:v>16.0</c:v>
                </c:pt>
                <c:pt idx="4">
                  <c:v>26.3</c:v>
                </c:pt>
                <c:pt idx="5">
                  <c:v>52.3</c:v>
                </c:pt>
                <c:pt idx="6">
                  <c:v>62.3</c:v>
                </c:pt>
                <c:pt idx="7">
                  <c:v>68.3</c:v>
                </c:pt>
                <c:pt idx="8">
                  <c:v>16.0</c:v>
                </c:pt>
                <c:pt idx="9">
                  <c:v>10.0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07520"/>
        <c:axId val="-2123801216"/>
      </c:scatterChart>
      <c:valAx>
        <c:axId val="-2123807520"/>
        <c:scaling>
          <c:orientation val="minMax"/>
          <c:min val="5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01216"/>
        <c:crosses val="autoZero"/>
        <c:crossBetween val="midCat"/>
      </c:valAx>
      <c:valAx>
        <c:axId val="-2123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]kg]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8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-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Cidlo1Temp!$C$10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824398662496"/>
                  <c:y val="-0.65932695216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Cidlo1Temp!$C$11:$C$56</c:f>
              <c:numCache>
                <c:formatCode>General</c:formatCode>
                <c:ptCount val="46"/>
                <c:pt idx="0">
                  <c:v>4.75</c:v>
                </c:pt>
                <c:pt idx="1">
                  <c:v>5.5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10.25</c:v>
                </c:pt>
                <c:pt idx="7">
                  <c:v>11.5</c:v>
                </c:pt>
                <c:pt idx="8">
                  <c:v>12.25</c:v>
                </c:pt>
                <c:pt idx="9">
                  <c:v>12.75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12.75</c:v>
                </c:pt>
                <c:pt idx="14">
                  <c:v>12.5</c:v>
                </c:pt>
                <c:pt idx="15">
                  <c:v>12.75</c:v>
                </c:pt>
                <c:pt idx="16">
                  <c:v>12.75</c:v>
                </c:pt>
                <c:pt idx="17">
                  <c:v>12.5</c:v>
                </c:pt>
                <c:pt idx="18">
                  <c:v>12.25</c:v>
                </c:pt>
                <c:pt idx="19">
                  <c:v>12.25</c:v>
                </c:pt>
                <c:pt idx="20">
                  <c:v>11.75</c:v>
                </c:pt>
                <c:pt idx="21">
                  <c:v>9.75</c:v>
                </c:pt>
                <c:pt idx="22">
                  <c:v>7.75</c:v>
                </c:pt>
                <c:pt idx="23">
                  <c:v>5.5</c:v>
                </c:pt>
                <c:pt idx="24">
                  <c:v>2.25</c:v>
                </c:pt>
                <c:pt idx="25">
                  <c:v>0.0</c:v>
                </c:pt>
                <c:pt idx="26">
                  <c:v>-2.75</c:v>
                </c:pt>
                <c:pt idx="27">
                  <c:v>-2.25</c:v>
                </c:pt>
                <c:pt idx="28">
                  <c:v>-3.75</c:v>
                </c:pt>
                <c:pt idx="29">
                  <c:v>-3.5</c:v>
                </c:pt>
                <c:pt idx="30">
                  <c:v>-3.5</c:v>
                </c:pt>
                <c:pt idx="31">
                  <c:v>-3.75</c:v>
                </c:pt>
                <c:pt idx="32">
                  <c:v>-3.5</c:v>
                </c:pt>
                <c:pt idx="33">
                  <c:v>-3.75</c:v>
                </c:pt>
                <c:pt idx="34">
                  <c:v>-3.75</c:v>
                </c:pt>
                <c:pt idx="35">
                  <c:v>-2.0</c:v>
                </c:pt>
                <c:pt idx="36">
                  <c:v>-2.0</c:v>
                </c:pt>
                <c:pt idx="37">
                  <c:v>-2.25</c:v>
                </c:pt>
                <c:pt idx="38">
                  <c:v>-2.5</c:v>
                </c:pt>
                <c:pt idx="39">
                  <c:v>-2.75</c:v>
                </c:pt>
                <c:pt idx="40">
                  <c:v>-1.0</c:v>
                </c:pt>
                <c:pt idx="41">
                  <c:v>-1.25</c:v>
                </c:pt>
                <c:pt idx="42">
                  <c:v>-1.75</c:v>
                </c:pt>
                <c:pt idx="43">
                  <c:v>0.0</c:v>
                </c:pt>
                <c:pt idx="44">
                  <c:v>0.5</c:v>
                </c:pt>
                <c:pt idx="45">
                  <c:v>1.0</c:v>
                </c:pt>
              </c:numCache>
            </c:numRef>
          </c:xVal>
          <c:yVal>
            <c:numRef>
              <c:f>Cidlo1Temp!$B$11:$B$56</c:f>
              <c:numCache>
                <c:formatCode>General</c:formatCode>
                <c:ptCount val="46"/>
                <c:pt idx="0">
                  <c:v>30.27</c:v>
                </c:pt>
                <c:pt idx="1">
                  <c:v>30.24</c:v>
                </c:pt>
                <c:pt idx="2">
                  <c:v>30.22</c:v>
                </c:pt>
                <c:pt idx="3">
                  <c:v>30.19</c:v>
                </c:pt>
                <c:pt idx="4">
                  <c:v>30.17</c:v>
                </c:pt>
                <c:pt idx="5">
                  <c:v>30.13</c:v>
                </c:pt>
                <c:pt idx="6">
                  <c:v>30.11</c:v>
                </c:pt>
                <c:pt idx="7">
                  <c:v>30.09</c:v>
                </c:pt>
                <c:pt idx="8">
                  <c:v>30.05</c:v>
                </c:pt>
                <c:pt idx="9">
                  <c:v>30.05</c:v>
                </c:pt>
                <c:pt idx="10">
                  <c:v>30.04</c:v>
                </c:pt>
                <c:pt idx="11">
                  <c:v>30.06</c:v>
                </c:pt>
                <c:pt idx="12">
                  <c:v>30.05</c:v>
                </c:pt>
                <c:pt idx="13">
                  <c:v>30.08</c:v>
                </c:pt>
                <c:pt idx="14">
                  <c:v>30.11</c:v>
                </c:pt>
                <c:pt idx="15">
                  <c:v>30.13</c:v>
                </c:pt>
                <c:pt idx="16">
                  <c:v>30.15</c:v>
                </c:pt>
                <c:pt idx="17">
                  <c:v>30.17</c:v>
                </c:pt>
                <c:pt idx="18">
                  <c:v>30.2</c:v>
                </c:pt>
                <c:pt idx="19">
                  <c:v>30.23</c:v>
                </c:pt>
                <c:pt idx="20">
                  <c:v>30.26</c:v>
                </c:pt>
                <c:pt idx="21">
                  <c:v>30.33</c:v>
                </c:pt>
                <c:pt idx="22">
                  <c:v>30.4</c:v>
                </c:pt>
                <c:pt idx="23">
                  <c:v>30.46</c:v>
                </c:pt>
                <c:pt idx="24">
                  <c:v>30.52</c:v>
                </c:pt>
                <c:pt idx="25">
                  <c:v>30.55</c:v>
                </c:pt>
                <c:pt idx="26">
                  <c:v>30.56</c:v>
                </c:pt>
                <c:pt idx="27">
                  <c:v>30.55</c:v>
                </c:pt>
                <c:pt idx="28">
                  <c:v>30.55</c:v>
                </c:pt>
                <c:pt idx="29">
                  <c:v>30.55</c:v>
                </c:pt>
                <c:pt idx="30">
                  <c:v>30.55</c:v>
                </c:pt>
                <c:pt idx="31">
                  <c:v>30.55</c:v>
                </c:pt>
                <c:pt idx="32">
                  <c:v>30.55</c:v>
                </c:pt>
                <c:pt idx="33">
                  <c:v>30.54</c:v>
                </c:pt>
                <c:pt idx="34">
                  <c:v>30.54</c:v>
                </c:pt>
                <c:pt idx="35">
                  <c:v>30.55</c:v>
                </c:pt>
                <c:pt idx="36">
                  <c:v>30.54</c:v>
                </c:pt>
                <c:pt idx="37">
                  <c:v>30.53</c:v>
                </c:pt>
                <c:pt idx="38">
                  <c:v>30.53</c:v>
                </c:pt>
                <c:pt idx="39">
                  <c:v>30.52</c:v>
                </c:pt>
                <c:pt idx="40">
                  <c:v>30.52</c:v>
                </c:pt>
                <c:pt idx="41">
                  <c:v>30.51</c:v>
                </c:pt>
                <c:pt idx="42">
                  <c:v>30.5</c:v>
                </c:pt>
                <c:pt idx="43">
                  <c:v>30.49</c:v>
                </c:pt>
                <c:pt idx="44">
                  <c:v>30.48</c:v>
                </c:pt>
                <c:pt idx="45">
                  <c:v>30.47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74992"/>
        <c:axId val="-2123669024"/>
      </c:scatterChart>
      <c:valAx>
        <c:axId val="-21236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69024"/>
        <c:crosses val="autoZero"/>
        <c:crossBetween val="midCat"/>
      </c:valAx>
      <c:valAx>
        <c:axId val="-2123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Cidlo1Temp!$B$10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Cidlo1Temp!$A$11:$A$56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Cidlo1Temp!$B$11:$B$56</c:f>
              <c:numCache>
                <c:formatCode>General</c:formatCode>
                <c:ptCount val="46"/>
                <c:pt idx="0">
                  <c:v>30.27</c:v>
                </c:pt>
                <c:pt idx="1">
                  <c:v>30.24</c:v>
                </c:pt>
                <c:pt idx="2">
                  <c:v>30.22</c:v>
                </c:pt>
                <c:pt idx="3">
                  <c:v>30.19</c:v>
                </c:pt>
                <c:pt idx="4">
                  <c:v>30.17</c:v>
                </c:pt>
                <c:pt idx="5">
                  <c:v>30.13</c:v>
                </c:pt>
                <c:pt idx="6">
                  <c:v>30.11</c:v>
                </c:pt>
                <c:pt idx="7">
                  <c:v>30.09</c:v>
                </c:pt>
                <c:pt idx="8">
                  <c:v>30.05</c:v>
                </c:pt>
                <c:pt idx="9">
                  <c:v>30.05</c:v>
                </c:pt>
                <c:pt idx="10">
                  <c:v>30.04</c:v>
                </c:pt>
                <c:pt idx="11">
                  <c:v>30.06</c:v>
                </c:pt>
                <c:pt idx="12">
                  <c:v>30.05</c:v>
                </c:pt>
                <c:pt idx="13">
                  <c:v>30.08</c:v>
                </c:pt>
                <c:pt idx="14">
                  <c:v>30.11</c:v>
                </c:pt>
                <c:pt idx="15">
                  <c:v>30.13</c:v>
                </c:pt>
                <c:pt idx="16">
                  <c:v>30.15</c:v>
                </c:pt>
                <c:pt idx="17">
                  <c:v>30.17</c:v>
                </c:pt>
                <c:pt idx="18">
                  <c:v>30.2</c:v>
                </c:pt>
                <c:pt idx="19">
                  <c:v>30.23</c:v>
                </c:pt>
                <c:pt idx="20">
                  <c:v>30.26</c:v>
                </c:pt>
                <c:pt idx="21">
                  <c:v>30.33</c:v>
                </c:pt>
                <c:pt idx="22">
                  <c:v>30.4</c:v>
                </c:pt>
                <c:pt idx="23">
                  <c:v>30.46</c:v>
                </c:pt>
                <c:pt idx="24">
                  <c:v>30.52</c:v>
                </c:pt>
                <c:pt idx="25">
                  <c:v>30.55</c:v>
                </c:pt>
                <c:pt idx="26">
                  <c:v>30.56</c:v>
                </c:pt>
                <c:pt idx="27">
                  <c:v>30.55</c:v>
                </c:pt>
                <c:pt idx="28">
                  <c:v>30.55</c:v>
                </c:pt>
                <c:pt idx="29">
                  <c:v>30.55</c:v>
                </c:pt>
                <c:pt idx="30">
                  <c:v>30.55</c:v>
                </c:pt>
                <c:pt idx="31">
                  <c:v>30.55</c:v>
                </c:pt>
                <c:pt idx="32">
                  <c:v>30.55</c:v>
                </c:pt>
                <c:pt idx="33">
                  <c:v>30.54</c:v>
                </c:pt>
                <c:pt idx="34">
                  <c:v>30.54</c:v>
                </c:pt>
                <c:pt idx="35">
                  <c:v>30.55</c:v>
                </c:pt>
                <c:pt idx="36">
                  <c:v>30.54</c:v>
                </c:pt>
                <c:pt idx="37">
                  <c:v>30.53</c:v>
                </c:pt>
                <c:pt idx="38">
                  <c:v>30.53</c:v>
                </c:pt>
                <c:pt idx="39">
                  <c:v>30.52</c:v>
                </c:pt>
                <c:pt idx="40">
                  <c:v>30.52</c:v>
                </c:pt>
                <c:pt idx="41">
                  <c:v>30.51</c:v>
                </c:pt>
                <c:pt idx="42">
                  <c:v>30.5</c:v>
                </c:pt>
                <c:pt idx="43">
                  <c:v>30.49</c:v>
                </c:pt>
                <c:pt idx="44">
                  <c:v>30.48</c:v>
                </c:pt>
                <c:pt idx="45">
                  <c:v>30.47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Cidlo1Temp!$E$10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 cmpd="dbl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Cidlo1Temp!$A$11:$A$56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Cidlo1Temp!$E$11:$E$56</c:f>
              <c:numCache>
                <c:formatCode>General</c:formatCode>
                <c:ptCount val="46"/>
                <c:pt idx="0">
                  <c:v>29.844525</c:v>
                </c:pt>
                <c:pt idx="1">
                  <c:v>29.83545</c:v>
                </c:pt>
                <c:pt idx="2">
                  <c:v>29.8294</c:v>
                </c:pt>
                <c:pt idx="3">
                  <c:v>29.8273</c:v>
                </c:pt>
                <c:pt idx="4">
                  <c:v>29.8352</c:v>
                </c:pt>
                <c:pt idx="5">
                  <c:v>29.8231</c:v>
                </c:pt>
                <c:pt idx="6">
                  <c:v>29.837975</c:v>
                </c:pt>
                <c:pt idx="7">
                  <c:v>29.85285</c:v>
                </c:pt>
                <c:pt idx="8">
                  <c:v>29.833775</c:v>
                </c:pt>
                <c:pt idx="9">
                  <c:v>29.847725</c:v>
                </c:pt>
                <c:pt idx="10">
                  <c:v>29.865625</c:v>
                </c:pt>
                <c:pt idx="11">
                  <c:v>29.871675</c:v>
                </c:pt>
                <c:pt idx="12">
                  <c:v>29.861675</c:v>
                </c:pt>
                <c:pt idx="13">
                  <c:v>29.877725</c:v>
                </c:pt>
                <c:pt idx="14">
                  <c:v>29.90075</c:v>
                </c:pt>
                <c:pt idx="15">
                  <c:v>29.927725</c:v>
                </c:pt>
                <c:pt idx="16">
                  <c:v>29.947725</c:v>
                </c:pt>
                <c:pt idx="17">
                  <c:v>29.96075</c:v>
                </c:pt>
                <c:pt idx="18">
                  <c:v>29.983775</c:v>
                </c:pt>
                <c:pt idx="19">
                  <c:v>30.013775</c:v>
                </c:pt>
                <c:pt idx="20">
                  <c:v>30.029825</c:v>
                </c:pt>
                <c:pt idx="21">
                  <c:v>30.044025</c:v>
                </c:pt>
                <c:pt idx="22">
                  <c:v>30.058225</c:v>
                </c:pt>
                <c:pt idx="23">
                  <c:v>30.05545</c:v>
                </c:pt>
                <c:pt idx="24">
                  <c:v>30.024775</c:v>
                </c:pt>
                <c:pt idx="25">
                  <c:v>29.992</c:v>
                </c:pt>
                <c:pt idx="26">
                  <c:v>29.925275</c:v>
                </c:pt>
                <c:pt idx="27">
                  <c:v>29.929225</c:v>
                </c:pt>
                <c:pt idx="28">
                  <c:v>29.887375</c:v>
                </c:pt>
                <c:pt idx="29">
                  <c:v>29.89435</c:v>
                </c:pt>
                <c:pt idx="30">
                  <c:v>29.89435</c:v>
                </c:pt>
                <c:pt idx="31">
                  <c:v>29.887375</c:v>
                </c:pt>
                <c:pt idx="32">
                  <c:v>29.89435</c:v>
                </c:pt>
                <c:pt idx="33">
                  <c:v>29.877375</c:v>
                </c:pt>
                <c:pt idx="34">
                  <c:v>29.877375</c:v>
                </c:pt>
                <c:pt idx="35">
                  <c:v>29.9362</c:v>
                </c:pt>
                <c:pt idx="36">
                  <c:v>29.9262</c:v>
                </c:pt>
                <c:pt idx="37">
                  <c:v>29.909225</c:v>
                </c:pt>
                <c:pt idx="38">
                  <c:v>29.90225</c:v>
                </c:pt>
                <c:pt idx="39">
                  <c:v>29.885275</c:v>
                </c:pt>
                <c:pt idx="40">
                  <c:v>29.9341</c:v>
                </c:pt>
                <c:pt idx="41">
                  <c:v>29.917125</c:v>
                </c:pt>
                <c:pt idx="42">
                  <c:v>29.893175</c:v>
                </c:pt>
                <c:pt idx="43">
                  <c:v>29.932</c:v>
                </c:pt>
                <c:pt idx="44">
                  <c:v>29.93595</c:v>
                </c:pt>
                <c:pt idx="45">
                  <c:v>29.9399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Cidlo1Temp!$G$10</c:f>
              <c:strCache>
                <c:ptCount val="1"/>
                <c:pt idx="0">
                  <c:v>FlowAverage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Cidlo1Temp!$A$11:$A$56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Cidlo1Temp!$G$11:$G$56</c:f>
              <c:numCache>
                <c:formatCode>General</c:formatCode>
                <c:ptCount val="46"/>
                <c:pt idx="0">
                  <c:v>29.844525</c:v>
                </c:pt>
                <c:pt idx="1">
                  <c:v>29.8399875</c:v>
                </c:pt>
                <c:pt idx="2">
                  <c:v>29.83645833333334</c:v>
                </c:pt>
                <c:pt idx="3">
                  <c:v>29.83416875</c:v>
                </c:pt>
                <c:pt idx="4">
                  <c:v>29.834375</c:v>
                </c:pt>
                <c:pt idx="5">
                  <c:v>29.83009</c:v>
                </c:pt>
                <c:pt idx="6">
                  <c:v>29.830595</c:v>
                </c:pt>
                <c:pt idx="7">
                  <c:v>29.835285</c:v>
                </c:pt>
                <c:pt idx="8">
                  <c:v>29.83658</c:v>
                </c:pt>
                <c:pt idx="9">
                  <c:v>29.839085</c:v>
                </c:pt>
                <c:pt idx="10">
                  <c:v>29.84759</c:v>
                </c:pt>
                <c:pt idx="11">
                  <c:v>29.85433</c:v>
                </c:pt>
                <c:pt idx="12">
                  <c:v>29.856095</c:v>
                </c:pt>
                <c:pt idx="13">
                  <c:v>29.864885</c:v>
                </c:pt>
                <c:pt idx="14">
                  <c:v>29.87549</c:v>
                </c:pt>
                <c:pt idx="15">
                  <c:v>29.88791</c:v>
                </c:pt>
                <c:pt idx="16">
                  <c:v>29.90312</c:v>
                </c:pt>
                <c:pt idx="17">
                  <c:v>29.922935</c:v>
                </c:pt>
                <c:pt idx="18">
                  <c:v>29.944145</c:v>
                </c:pt>
                <c:pt idx="19">
                  <c:v>29.96675</c:v>
                </c:pt>
                <c:pt idx="20">
                  <c:v>29.98717</c:v>
                </c:pt>
                <c:pt idx="21">
                  <c:v>30.00643</c:v>
                </c:pt>
                <c:pt idx="22">
                  <c:v>30.025925</c:v>
                </c:pt>
                <c:pt idx="23">
                  <c:v>30.04026</c:v>
                </c:pt>
                <c:pt idx="24">
                  <c:v>30.04246</c:v>
                </c:pt>
                <c:pt idx="25">
                  <c:v>30.034895</c:v>
                </c:pt>
                <c:pt idx="26">
                  <c:v>30.011145</c:v>
                </c:pt>
                <c:pt idx="27">
                  <c:v>29.985345</c:v>
                </c:pt>
                <c:pt idx="28">
                  <c:v>29.95173</c:v>
                </c:pt>
                <c:pt idx="29">
                  <c:v>29.925645</c:v>
                </c:pt>
                <c:pt idx="30">
                  <c:v>29.906115</c:v>
                </c:pt>
                <c:pt idx="31">
                  <c:v>29.898535</c:v>
                </c:pt>
                <c:pt idx="32">
                  <c:v>29.89156</c:v>
                </c:pt>
                <c:pt idx="33">
                  <c:v>29.88956</c:v>
                </c:pt>
                <c:pt idx="34">
                  <c:v>29.886165</c:v>
                </c:pt>
                <c:pt idx="35">
                  <c:v>29.894535</c:v>
                </c:pt>
                <c:pt idx="36">
                  <c:v>29.9023</c:v>
                </c:pt>
                <c:pt idx="37">
                  <c:v>29.905275</c:v>
                </c:pt>
                <c:pt idx="38">
                  <c:v>29.91025</c:v>
                </c:pt>
                <c:pt idx="39">
                  <c:v>29.91183</c:v>
                </c:pt>
                <c:pt idx="40">
                  <c:v>29.91141</c:v>
                </c:pt>
                <c:pt idx="41">
                  <c:v>29.909595</c:v>
                </c:pt>
                <c:pt idx="42">
                  <c:v>29.906385</c:v>
                </c:pt>
                <c:pt idx="43">
                  <c:v>29.912335</c:v>
                </c:pt>
                <c:pt idx="44">
                  <c:v>29.92247</c:v>
                </c:pt>
                <c:pt idx="45">
                  <c:v>29.92363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13632"/>
        <c:axId val="-2122707744"/>
      </c:scatterChart>
      <c:scatterChart>
        <c:scatterStyle val="smoothMarker"/>
        <c:varyColors val="0"/>
        <c:ser>
          <c:idx val="1"/>
          <c:order val="1"/>
          <c:tx>
            <c:strRef>
              <c:f>Cidlo1Temp!$C$10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Cidlo1Temp!$A$11:$A$56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Cidlo1Temp!$C$11:$C$56</c:f>
              <c:numCache>
                <c:formatCode>General</c:formatCode>
                <c:ptCount val="46"/>
                <c:pt idx="0">
                  <c:v>4.75</c:v>
                </c:pt>
                <c:pt idx="1">
                  <c:v>5.5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10.25</c:v>
                </c:pt>
                <c:pt idx="7">
                  <c:v>11.5</c:v>
                </c:pt>
                <c:pt idx="8">
                  <c:v>12.25</c:v>
                </c:pt>
                <c:pt idx="9">
                  <c:v>12.75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12.75</c:v>
                </c:pt>
                <c:pt idx="14">
                  <c:v>12.5</c:v>
                </c:pt>
                <c:pt idx="15">
                  <c:v>12.75</c:v>
                </c:pt>
                <c:pt idx="16">
                  <c:v>12.75</c:v>
                </c:pt>
                <c:pt idx="17">
                  <c:v>12.5</c:v>
                </c:pt>
                <c:pt idx="18">
                  <c:v>12.25</c:v>
                </c:pt>
                <c:pt idx="19">
                  <c:v>12.25</c:v>
                </c:pt>
                <c:pt idx="20">
                  <c:v>11.75</c:v>
                </c:pt>
                <c:pt idx="21">
                  <c:v>9.75</c:v>
                </c:pt>
                <c:pt idx="22">
                  <c:v>7.75</c:v>
                </c:pt>
                <c:pt idx="23">
                  <c:v>5.5</c:v>
                </c:pt>
                <c:pt idx="24">
                  <c:v>2.25</c:v>
                </c:pt>
                <c:pt idx="25">
                  <c:v>0.0</c:v>
                </c:pt>
                <c:pt idx="26">
                  <c:v>-2.75</c:v>
                </c:pt>
                <c:pt idx="27">
                  <c:v>-2.25</c:v>
                </c:pt>
                <c:pt idx="28">
                  <c:v>-3.75</c:v>
                </c:pt>
                <c:pt idx="29">
                  <c:v>-3.5</c:v>
                </c:pt>
                <c:pt idx="30">
                  <c:v>-3.5</c:v>
                </c:pt>
                <c:pt idx="31">
                  <c:v>-3.75</c:v>
                </c:pt>
                <c:pt idx="32">
                  <c:v>-3.5</c:v>
                </c:pt>
                <c:pt idx="33">
                  <c:v>-3.75</c:v>
                </c:pt>
                <c:pt idx="34">
                  <c:v>-3.75</c:v>
                </c:pt>
                <c:pt idx="35">
                  <c:v>-2.0</c:v>
                </c:pt>
                <c:pt idx="36">
                  <c:v>-2.0</c:v>
                </c:pt>
                <c:pt idx="37">
                  <c:v>-2.25</c:v>
                </c:pt>
                <c:pt idx="38">
                  <c:v>-2.5</c:v>
                </c:pt>
                <c:pt idx="39">
                  <c:v>-2.75</c:v>
                </c:pt>
                <c:pt idx="40">
                  <c:v>-1.0</c:v>
                </c:pt>
                <c:pt idx="41">
                  <c:v>-1.25</c:v>
                </c:pt>
                <c:pt idx="42">
                  <c:v>-1.75</c:v>
                </c:pt>
                <c:pt idx="43">
                  <c:v>0.0</c:v>
                </c:pt>
                <c:pt idx="44">
                  <c:v>0.5</c:v>
                </c:pt>
                <c:pt idx="4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95744"/>
        <c:axId val="-2122701712"/>
      </c:scatterChart>
      <c:valAx>
        <c:axId val="-21227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07744"/>
        <c:crosses val="autoZero"/>
        <c:crossBetween val="midCat"/>
      </c:valAx>
      <c:valAx>
        <c:axId val="-2122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13632"/>
        <c:crosses val="autoZero"/>
        <c:crossBetween val="midCat"/>
      </c:valAx>
      <c:valAx>
        <c:axId val="-2122701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95744"/>
        <c:crosses val="max"/>
        <c:crossBetween val="midCat"/>
      </c:valAx>
      <c:valAx>
        <c:axId val="-212269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27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signal -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'Cidlo2 placka'!$E$8</c:f>
              <c:strCache>
                <c:ptCount val="1"/>
                <c:pt idx="0">
                  <c:v>Weight [kg]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'Cidlo2 placka'!$B$9:$B$19</c:f>
              <c:numCache>
                <c:formatCode>General</c:formatCode>
                <c:ptCount val="11"/>
                <c:pt idx="0">
                  <c:v>8.255625E6</c:v>
                </c:pt>
                <c:pt idx="1">
                  <c:v>8.016408E6</c:v>
                </c:pt>
                <c:pt idx="2">
                  <c:v>7.965176E6</c:v>
                </c:pt>
                <c:pt idx="3">
                  <c:v>7.875439E6</c:v>
                </c:pt>
                <c:pt idx="4">
                  <c:v>7.602253E6</c:v>
                </c:pt>
                <c:pt idx="5">
                  <c:v>7.006215E6</c:v>
                </c:pt>
                <c:pt idx="6">
                  <c:v>6.746746E6</c:v>
                </c:pt>
                <c:pt idx="7">
                  <c:v>6.550746E6</c:v>
                </c:pt>
                <c:pt idx="8">
                  <c:v>7.883508E6</c:v>
                </c:pt>
                <c:pt idx="9">
                  <c:v>8.023203E6</c:v>
                </c:pt>
                <c:pt idx="10">
                  <c:v>8.255288E6</c:v>
                </c:pt>
              </c:numCache>
            </c:numRef>
          </c:xVal>
          <c:yVal>
            <c:numRef>
              <c:f>'Cidlo2 placka'!$E$9:$E$19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12.0</c:v>
                </c:pt>
                <c:pt idx="3">
                  <c:v>16.0</c:v>
                </c:pt>
                <c:pt idx="4">
                  <c:v>26.3</c:v>
                </c:pt>
                <c:pt idx="5">
                  <c:v>52.3</c:v>
                </c:pt>
                <c:pt idx="6">
                  <c:v>62.3</c:v>
                </c:pt>
                <c:pt idx="7">
                  <c:v>68.3</c:v>
                </c:pt>
                <c:pt idx="8">
                  <c:v>16.0</c:v>
                </c:pt>
                <c:pt idx="9">
                  <c:v>10.0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17104"/>
        <c:axId val="-2123613808"/>
      </c:scatterChart>
      <c:valAx>
        <c:axId val="-2123617104"/>
        <c:scaling>
          <c:orientation val="minMax"/>
          <c:min val="6.0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3808"/>
        <c:crosses val="autoZero"/>
        <c:crossBetween val="midCat"/>
      </c:valAx>
      <c:valAx>
        <c:axId val="-21236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'Cidlo2 placka'!$B$8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'Cidlo2 placka'!$B$9:$B$19</c:f>
              <c:numCache>
                <c:formatCode>General</c:formatCode>
                <c:ptCount val="11"/>
                <c:pt idx="0">
                  <c:v>8.255625E6</c:v>
                </c:pt>
                <c:pt idx="1">
                  <c:v>8.016408E6</c:v>
                </c:pt>
                <c:pt idx="2">
                  <c:v>7.965176E6</c:v>
                </c:pt>
                <c:pt idx="3">
                  <c:v>7.875439E6</c:v>
                </c:pt>
                <c:pt idx="4">
                  <c:v>7.602253E6</c:v>
                </c:pt>
                <c:pt idx="5">
                  <c:v>7.006215E6</c:v>
                </c:pt>
                <c:pt idx="6">
                  <c:v>6.746746E6</c:v>
                </c:pt>
                <c:pt idx="7">
                  <c:v>6.550746E6</c:v>
                </c:pt>
                <c:pt idx="8">
                  <c:v>7.883508E6</c:v>
                </c:pt>
                <c:pt idx="9">
                  <c:v>8.023203E6</c:v>
                </c:pt>
                <c:pt idx="10">
                  <c:v>8.255288E6</c:v>
                </c:pt>
              </c:numCache>
            </c:numRef>
          </c:xVal>
          <c:yVal>
            <c:numRef>
              <c:f>'Cidlo2 placka'!$A$9:$A$19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39984"/>
        <c:axId val="-2122745840"/>
      </c:scatterChart>
      <c:valAx>
        <c:axId val="-2122739984"/>
        <c:scaling>
          <c:orientation val="minMax"/>
          <c:min val="5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45840"/>
        <c:crosses val="autoZero"/>
        <c:crossBetween val="midCat"/>
      </c:valAx>
      <c:valAx>
        <c:axId val="-2122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Cidlo2Temp!$C$10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1441380668963"/>
                  <c:y val="-0.0650700779190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Cidlo2Temp!$C$11:$C$56</c:f>
              <c:numCache>
                <c:formatCode>General</c:formatCode>
                <c:ptCount val="46"/>
                <c:pt idx="0">
                  <c:v>4.75</c:v>
                </c:pt>
                <c:pt idx="1">
                  <c:v>5.5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10.25</c:v>
                </c:pt>
                <c:pt idx="7">
                  <c:v>11.5</c:v>
                </c:pt>
                <c:pt idx="8">
                  <c:v>12.25</c:v>
                </c:pt>
                <c:pt idx="9">
                  <c:v>12.75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12.75</c:v>
                </c:pt>
                <c:pt idx="14">
                  <c:v>12.5</c:v>
                </c:pt>
                <c:pt idx="15">
                  <c:v>12.75</c:v>
                </c:pt>
                <c:pt idx="16">
                  <c:v>12.75</c:v>
                </c:pt>
                <c:pt idx="17">
                  <c:v>12.5</c:v>
                </c:pt>
                <c:pt idx="18">
                  <c:v>12.25</c:v>
                </c:pt>
                <c:pt idx="19">
                  <c:v>12.25</c:v>
                </c:pt>
                <c:pt idx="20">
                  <c:v>11.75</c:v>
                </c:pt>
                <c:pt idx="21">
                  <c:v>9.75</c:v>
                </c:pt>
                <c:pt idx="22">
                  <c:v>7.75</c:v>
                </c:pt>
                <c:pt idx="23">
                  <c:v>5.5</c:v>
                </c:pt>
                <c:pt idx="24">
                  <c:v>2.25</c:v>
                </c:pt>
                <c:pt idx="25">
                  <c:v>0.0</c:v>
                </c:pt>
                <c:pt idx="26">
                  <c:v>-2.75</c:v>
                </c:pt>
                <c:pt idx="27">
                  <c:v>-2.25</c:v>
                </c:pt>
                <c:pt idx="28">
                  <c:v>-3.75</c:v>
                </c:pt>
                <c:pt idx="29">
                  <c:v>-3.5</c:v>
                </c:pt>
                <c:pt idx="30">
                  <c:v>-3.5</c:v>
                </c:pt>
                <c:pt idx="31">
                  <c:v>-3.75</c:v>
                </c:pt>
                <c:pt idx="32">
                  <c:v>-3.5</c:v>
                </c:pt>
                <c:pt idx="33">
                  <c:v>-3.75</c:v>
                </c:pt>
                <c:pt idx="34">
                  <c:v>-3.75</c:v>
                </c:pt>
                <c:pt idx="35">
                  <c:v>-2.0</c:v>
                </c:pt>
                <c:pt idx="36">
                  <c:v>-2.0</c:v>
                </c:pt>
                <c:pt idx="37">
                  <c:v>-2.25</c:v>
                </c:pt>
                <c:pt idx="38">
                  <c:v>-2.5</c:v>
                </c:pt>
                <c:pt idx="39">
                  <c:v>-2.75</c:v>
                </c:pt>
                <c:pt idx="40">
                  <c:v>-1.0</c:v>
                </c:pt>
                <c:pt idx="41">
                  <c:v>-1.25</c:v>
                </c:pt>
                <c:pt idx="42">
                  <c:v>-1.75</c:v>
                </c:pt>
                <c:pt idx="43">
                  <c:v>0.0</c:v>
                </c:pt>
                <c:pt idx="44">
                  <c:v>0.5</c:v>
                </c:pt>
                <c:pt idx="45">
                  <c:v>1.0</c:v>
                </c:pt>
              </c:numCache>
            </c:numRef>
          </c:xVal>
          <c:yVal>
            <c:numRef>
              <c:f>Cidlo2Temp!$B$11:$B$56</c:f>
              <c:numCache>
                <c:formatCode>General</c:formatCode>
                <c:ptCount val="46"/>
                <c:pt idx="0">
                  <c:v>25.69</c:v>
                </c:pt>
                <c:pt idx="1">
                  <c:v>25.69</c:v>
                </c:pt>
                <c:pt idx="2">
                  <c:v>25.7</c:v>
                </c:pt>
                <c:pt idx="3">
                  <c:v>25.68</c:v>
                </c:pt>
                <c:pt idx="4">
                  <c:v>25.72</c:v>
                </c:pt>
                <c:pt idx="5">
                  <c:v>25.71</c:v>
                </c:pt>
                <c:pt idx="6">
                  <c:v>25.72</c:v>
                </c:pt>
                <c:pt idx="7">
                  <c:v>25.73</c:v>
                </c:pt>
                <c:pt idx="8">
                  <c:v>25.74</c:v>
                </c:pt>
                <c:pt idx="9">
                  <c:v>25.74</c:v>
                </c:pt>
                <c:pt idx="10">
                  <c:v>25.76</c:v>
                </c:pt>
                <c:pt idx="11">
                  <c:v>25.76</c:v>
                </c:pt>
                <c:pt idx="12">
                  <c:v>25.76</c:v>
                </c:pt>
                <c:pt idx="13">
                  <c:v>25.76</c:v>
                </c:pt>
                <c:pt idx="14">
                  <c:v>25.76</c:v>
                </c:pt>
                <c:pt idx="15">
                  <c:v>25.76</c:v>
                </c:pt>
                <c:pt idx="16">
                  <c:v>25.76</c:v>
                </c:pt>
                <c:pt idx="17">
                  <c:v>25.76</c:v>
                </c:pt>
                <c:pt idx="18">
                  <c:v>25.76</c:v>
                </c:pt>
                <c:pt idx="19">
                  <c:v>25.75</c:v>
                </c:pt>
                <c:pt idx="20">
                  <c:v>25.76</c:v>
                </c:pt>
                <c:pt idx="21">
                  <c:v>25.75</c:v>
                </c:pt>
                <c:pt idx="22">
                  <c:v>25.73</c:v>
                </c:pt>
                <c:pt idx="23">
                  <c:v>25.72</c:v>
                </c:pt>
                <c:pt idx="24">
                  <c:v>25.71</c:v>
                </c:pt>
                <c:pt idx="25">
                  <c:v>25.69</c:v>
                </c:pt>
                <c:pt idx="26">
                  <c:v>25.68</c:v>
                </c:pt>
                <c:pt idx="27">
                  <c:v>25.67</c:v>
                </c:pt>
                <c:pt idx="28">
                  <c:v>25.67</c:v>
                </c:pt>
                <c:pt idx="29">
                  <c:v>25.68</c:v>
                </c:pt>
                <c:pt idx="30">
                  <c:v>25.67</c:v>
                </c:pt>
                <c:pt idx="31">
                  <c:v>25.68</c:v>
                </c:pt>
                <c:pt idx="32">
                  <c:v>25.68</c:v>
                </c:pt>
                <c:pt idx="33">
                  <c:v>25.68</c:v>
                </c:pt>
                <c:pt idx="34">
                  <c:v>25.68</c:v>
                </c:pt>
                <c:pt idx="35">
                  <c:v>25.68</c:v>
                </c:pt>
                <c:pt idx="36">
                  <c:v>25.68</c:v>
                </c:pt>
                <c:pt idx="37">
                  <c:v>25.68</c:v>
                </c:pt>
                <c:pt idx="38">
                  <c:v>25.69</c:v>
                </c:pt>
                <c:pt idx="39">
                  <c:v>25.68</c:v>
                </c:pt>
                <c:pt idx="40">
                  <c:v>25.69</c:v>
                </c:pt>
                <c:pt idx="41">
                  <c:v>25.68</c:v>
                </c:pt>
                <c:pt idx="42">
                  <c:v>25.68</c:v>
                </c:pt>
                <c:pt idx="43">
                  <c:v>25.69</c:v>
                </c:pt>
                <c:pt idx="44">
                  <c:v>25.68</c:v>
                </c:pt>
                <c:pt idx="45">
                  <c:v>25.69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98288"/>
        <c:axId val="-2122594944"/>
      </c:scatterChart>
      <c:valAx>
        <c:axId val="-21225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94944"/>
        <c:crosses val="autoZero"/>
        <c:crossBetween val="midCat"/>
      </c:valAx>
      <c:valAx>
        <c:axId val="-21225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Cidlo2Temp!$B$10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Cidlo2Temp!$A$11:$A$56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Cidlo2Temp!$B$11:$B$56</c:f>
              <c:numCache>
                <c:formatCode>General</c:formatCode>
                <c:ptCount val="46"/>
                <c:pt idx="0">
                  <c:v>25.69</c:v>
                </c:pt>
                <c:pt idx="1">
                  <c:v>25.69</c:v>
                </c:pt>
                <c:pt idx="2">
                  <c:v>25.7</c:v>
                </c:pt>
                <c:pt idx="3">
                  <c:v>25.68</c:v>
                </c:pt>
                <c:pt idx="4">
                  <c:v>25.72</c:v>
                </c:pt>
                <c:pt idx="5">
                  <c:v>25.71</c:v>
                </c:pt>
                <c:pt idx="6">
                  <c:v>25.72</c:v>
                </c:pt>
                <c:pt idx="7">
                  <c:v>25.73</c:v>
                </c:pt>
                <c:pt idx="8">
                  <c:v>25.74</c:v>
                </c:pt>
                <c:pt idx="9">
                  <c:v>25.74</c:v>
                </c:pt>
                <c:pt idx="10">
                  <c:v>25.76</c:v>
                </c:pt>
                <c:pt idx="11">
                  <c:v>25.76</c:v>
                </c:pt>
                <c:pt idx="12">
                  <c:v>25.76</c:v>
                </c:pt>
                <c:pt idx="13">
                  <c:v>25.76</c:v>
                </c:pt>
                <c:pt idx="14">
                  <c:v>25.76</c:v>
                </c:pt>
                <c:pt idx="15">
                  <c:v>25.76</c:v>
                </c:pt>
                <c:pt idx="16">
                  <c:v>25.76</c:v>
                </c:pt>
                <c:pt idx="17">
                  <c:v>25.76</c:v>
                </c:pt>
                <c:pt idx="18">
                  <c:v>25.76</c:v>
                </c:pt>
                <c:pt idx="19">
                  <c:v>25.75</c:v>
                </c:pt>
                <c:pt idx="20">
                  <c:v>25.76</c:v>
                </c:pt>
                <c:pt idx="21">
                  <c:v>25.75</c:v>
                </c:pt>
                <c:pt idx="22">
                  <c:v>25.73</c:v>
                </c:pt>
                <c:pt idx="23">
                  <c:v>25.72</c:v>
                </c:pt>
                <c:pt idx="24">
                  <c:v>25.71</c:v>
                </c:pt>
                <c:pt idx="25">
                  <c:v>25.69</c:v>
                </c:pt>
                <c:pt idx="26">
                  <c:v>25.68</c:v>
                </c:pt>
                <c:pt idx="27">
                  <c:v>25.67</c:v>
                </c:pt>
                <c:pt idx="28">
                  <c:v>25.67</c:v>
                </c:pt>
                <c:pt idx="29">
                  <c:v>25.68</c:v>
                </c:pt>
                <c:pt idx="30">
                  <c:v>25.67</c:v>
                </c:pt>
                <c:pt idx="31">
                  <c:v>25.68</c:v>
                </c:pt>
                <c:pt idx="32">
                  <c:v>25.68</c:v>
                </c:pt>
                <c:pt idx="33">
                  <c:v>25.68</c:v>
                </c:pt>
                <c:pt idx="34">
                  <c:v>25.68</c:v>
                </c:pt>
                <c:pt idx="35">
                  <c:v>25.68</c:v>
                </c:pt>
                <c:pt idx="36">
                  <c:v>25.68</c:v>
                </c:pt>
                <c:pt idx="37">
                  <c:v>25.68</c:v>
                </c:pt>
                <c:pt idx="38">
                  <c:v>25.69</c:v>
                </c:pt>
                <c:pt idx="39">
                  <c:v>25.68</c:v>
                </c:pt>
                <c:pt idx="40">
                  <c:v>25.69</c:v>
                </c:pt>
                <c:pt idx="41">
                  <c:v>25.68</c:v>
                </c:pt>
                <c:pt idx="42">
                  <c:v>25.68</c:v>
                </c:pt>
                <c:pt idx="43">
                  <c:v>25.69</c:v>
                </c:pt>
                <c:pt idx="44">
                  <c:v>25.68</c:v>
                </c:pt>
                <c:pt idx="45">
                  <c:v>25.69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Cidlo2Temp!$E$10</c:f>
              <c:strCache>
                <c:ptCount val="1"/>
                <c:pt idx="0">
                  <c:v>Final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Cidlo2Temp!$A$11:$A$56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Cidlo2Temp!$E$11:$E$56</c:f>
              <c:numCache>
                <c:formatCode>General</c:formatCode>
                <c:ptCount val="46"/>
                <c:pt idx="0">
                  <c:v>25.738175</c:v>
                </c:pt>
                <c:pt idx="1">
                  <c:v>25.73465</c:v>
                </c:pt>
                <c:pt idx="2">
                  <c:v>25.7423</c:v>
                </c:pt>
                <c:pt idx="3">
                  <c:v>25.7176</c:v>
                </c:pt>
                <c:pt idx="4">
                  <c:v>25.7529</c:v>
                </c:pt>
                <c:pt idx="5">
                  <c:v>25.7382</c:v>
                </c:pt>
                <c:pt idx="6">
                  <c:v>25.742325</c:v>
                </c:pt>
                <c:pt idx="7">
                  <c:v>25.74645</c:v>
                </c:pt>
                <c:pt idx="8">
                  <c:v>25.752925</c:v>
                </c:pt>
                <c:pt idx="9">
                  <c:v>25.750575</c:v>
                </c:pt>
                <c:pt idx="10">
                  <c:v>25.765875</c:v>
                </c:pt>
                <c:pt idx="11">
                  <c:v>25.768225</c:v>
                </c:pt>
                <c:pt idx="12">
                  <c:v>25.768225</c:v>
                </c:pt>
                <c:pt idx="13">
                  <c:v>25.770575</c:v>
                </c:pt>
                <c:pt idx="14">
                  <c:v>25.77175</c:v>
                </c:pt>
                <c:pt idx="15">
                  <c:v>25.770575</c:v>
                </c:pt>
                <c:pt idx="16">
                  <c:v>25.770575</c:v>
                </c:pt>
                <c:pt idx="17">
                  <c:v>25.77175</c:v>
                </c:pt>
                <c:pt idx="18">
                  <c:v>25.772925</c:v>
                </c:pt>
                <c:pt idx="19">
                  <c:v>25.762925</c:v>
                </c:pt>
                <c:pt idx="20">
                  <c:v>25.775275</c:v>
                </c:pt>
                <c:pt idx="21">
                  <c:v>25.774675</c:v>
                </c:pt>
                <c:pt idx="22">
                  <c:v>25.764075</c:v>
                </c:pt>
                <c:pt idx="23">
                  <c:v>25.76465</c:v>
                </c:pt>
                <c:pt idx="24">
                  <c:v>25.769925</c:v>
                </c:pt>
                <c:pt idx="25">
                  <c:v>25.7605</c:v>
                </c:pt>
                <c:pt idx="26">
                  <c:v>25.763425</c:v>
                </c:pt>
                <c:pt idx="27">
                  <c:v>25.751075</c:v>
                </c:pt>
                <c:pt idx="28">
                  <c:v>25.758125</c:v>
                </c:pt>
                <c:pt idx="29">
                  <c:v>25.76695</c:v>
                </c:pt>
                <c:pt idx="30">
                  <c:v>25.75695</c:v>
                </c:pt>
                <c:pt idx="31">
                  <c:v>25.768125</c:v>
                </c:pt>
                <c:pt idx="32">
                  <c:v>25.76695</c:v>
                </c:pt>
                <c:pt idx="33">
                  <c:v>25.768125</c:v>
                </c:pt>
                <c:pt idx="34">
                  <c:v>25.768125</c:v>
                </c:pt>
                <c:pt idx="35">
                  <c:v>25.7599</c:v>
                </c:pt>
                <c:pt idx="36">
                  <c:v>25.7599</c:v>
                </c:pt>
                <c:pt idx="37">
                  <c:v>25.761075</c:v>
                </c:pt>
                <c:pt idx="38">
                  <c:v>25.77225</c:v>
                </c:pt>
                <c:pt idx="39">
                  <c:v>25.763425</c:v>
                </c:pt>
                <c:pt idx="40">
                  <c:v>25.7652</c:v>
                </c:pt>
                <c:pt idx="41">
                  <c:v>25.756375</c:v>
                </c:pt>
                <c:pt idx="42">
                  <c:v>25.758725</c:v>
                </c:pt>
                <c:pt idx="43">
                  <c:v>25.7605</c:v>
                </c:pt>
                <c:pt idx="44">
                  <c:v>25.74815</c:v>
                </c:pt>
                <c:pt idx="45">
                  <c:v>25.7558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Cidlo2Temp!$G$10</c:f>
              <c:strCache>
                <c:ptCount val="1"/>
                <c:pt idx="0">
                  <c:v>FlowSum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Cidlo2Temp!$A$11:$A$56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Cidlo2Temp!$G$11:$G$56</c:f>
              <c:numCache>
                <c:formatCode>General</c:formatCode>
                <c:ptCount val="46"/>
                <c:pt idx="0">
                  <c:v>25.738175</c:v>
                </c:pt>
                <c:pt idx="1">
                  <c:v>25.7364125</c:v>
                </c:pt>
                <c:pt idx="2">
                  <c:v>25.738375</c:v>
                </c:pt>
                <c:pt idx="3">
                  <c:v>25.73318125</c:v>
                </c:pt>
                <c:pt idx="4">
                  <c:v>25.737125</c:v>
                </c:pt>
                <c:pt idx="5">
                  <c:v>25.73713</c:v>
                </c:pt>
                <c:pt idx="6">
                  <c:v>25.738665</c:v>
                </c:pt>
                <c:pt idx="7">
                  <c:v>25.739495</c:v>
                </c:pt>
                <c:pt idx="8">
                  <c:v>25.74656</c:v>
                </c:pt>
                <c:pt idx="9">
                  <c:v>25.746095</c:v>
                </c:pt>
                <c:pt idx="10">
                  <c:v>25.75163</c:v>
                </c:pt>
                <c:pt idx="11">
                  <c:v>25.75681</c:v>
                </c:pt>
                <c:pt idx="12">
                  <c:v>25.761165</c:v>
                </c:pt>
                <c:pt idx="13">
                  <c:v>25.764695</c:v>
                </c:pt>
                <c:pt idx="14">
                  <c:v>25.76893</c:v>
                </c:pt>
                <c:pt idx="15">
                  <c:v>25.76987</c:v>
                </c:pt>
                <c:pt idx="16">
                  <c:v>25.77034</c:v>
                </c:pt>
                <c:pt idx="17">
                  <c:v>25.771045</c:v>
                </c:pt>
                <c:pt idx="18">
                  <c:v>25.771515</c:v>
                </c:pt>
                <c:pt idx="19">
                  <c:v>25.76975</c:v>
                </c:pt>
                <c:pt idx="20">
                  <c:v>25.77069</c:v>
                </c:pt>
                <c:pt idx="21">
                  <c:v>25.77151</c:v>
                </c:pt>
                <c:pt idx="22">
                  <c:v>25.769975</c:v>
                </c:pt>
                <c:pt idx="23">
                  <c:v>25.76832</c:v>
                </c:pt>
                <c:pt idx="24">
                  <c:v>25.76972</c:v>
                </c:pt>
                <c:pt idx="25">
                  <c:v>25.766765</c:v>
                </c:pt>
                <c:pt idx="26">
                  <c:v>25.76451500000001</c:v>
                </c:pt>
                <c:pt idx="27">
                  <c:v>25.761915</c:v>
                </c:pt>
                <c:pt idx="28">
                  <c:v>25.76061</c:v>
                </c:pt>
                <c:pt idx="29">
                  <c:v>25.760015</c:v>
                </c:pt>
                <c:pt idx="30">
                  <c:v>25.759305</c:v>
                </c:pt>
                <c:pt idx="31">
                  <c:v>25.760245</c:v>
                </c:pt>
                <c:pt idx="32">
                  <c:v>25.76342</c:v>
                </c:pt>
                <c:pt idx="33">
                  <c:v>25.76542</c:v>
                </c:pt>
                <c:pt idx="34">
                  <c:v>25.765655</c:v>
                </c:pt>
                <c:pt idx="35">
                  <c:v>25.766245</c:v>
                </c:pt>
                <c:pt idx="36">
                  <c:v>25.7646</c:v>
                </c:pt>
                <c:pt idx="37">
                  <c:v>25.763425</c:v>
                </c:pt>
                <c:pt idx="38">
                  <c:v>25.76425</c:v>
                </c:pt>
                <c:pt idx="39">
                  <c:v>25.76331</c:v>
                </c:pt>
                <c:pt idx="40">
                  <c:v>25.76437</c:v>
                </c:pt>
                <c:pt idx="41">
                  <c:v>25.763665</c:v>
                </c:pt>
                <c:pt idx="42">
                  <c:v>25.763195</c:v>
                </c:pt>
                <c:pt idx="43">
                  <c:v>25.760845</c:v>
                </c:pt>
                <c:pt idx="44">
                  <c:v>25.75779</c:v>
                </c:pt>
                <c:pt idx="45">
                  <c:v>25.75591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45136"/>
        <c:axId val="-2123541888"/>
      </c:scatterChart>
      <c:scatterChart>
        <c:scatterStyle val="smoothMarker"/>
        <c:varyColors val="0"/>
        <c:ser>
          <c:idx val="1"/>
          <c:order val="1"/>
          <c:tx>
            <c:strRef>
              <c:f>Cidlo2Temp!$C$10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Cidlo2Temp!$A$11:$A$56</c:f>
              <c:numCache>
                <c:formatCode>m/d/yy\ h:mm</c:formatCode>
                <c:ptCount val="46"/>
                <c:pt idx="0">
                  <c:v>42447.84252314814</c:v>
                </c:pt>
                <c:pt idx="1">
                  <c:v>42447.82167824074</c:v>
                </c:pt>
                <c:pt idx="2">
                  <c:v>42447.80085648148</c:v>
                </c:pt>
                <c:pt idx="3">
                  <c:v>42447.78002314814</c:v>
                </c:pt>
                <c:pt idx="4">
                  <c:v>42447.75918981482</c:v>
                </c:pt>
                <c:pt idx="5">
                  <c:v>42447.73835648148</c:v>
                </c:pt>
                <c:pt idx="6">
                  <c:v>42447.71752314814</c:v>
                </c:pt>
                <c:pt idx="7">
                  <c:v>42447.69668981482</c:v>
                </c:pt>
                <c:pt idx="8">
                  <c:v>42447.67585648148</c:v>
                </c:pt>
                <c:pt idx="9">
                  <c:v>42447.65502314814</c:v>
                </c:pt>
                <c:pt idx="10">
                  <c:v>42447.63418981482</c:v>
                </c:pt>
                <c:pt idx="11">
                  <c:v>42447.61335648148</c:v>
                </c:pt>
                <c:pt idx="12">
                  <c:v>42447.59252314814</c:v>
                </c:pt>
                <c:pt idx="13">
                  <c:v>42447.57168981482</c:v>
                </c:pt>
                <c:pt idx="14">
                  <c:v>42447.55085648148</c:v>
                </c:pt>
                <c:pt idx="15">
                  <c:v>42447.53002314814</c:v>
                </c:pt>
                <c:pt idx="16">
                  <c:v>42447.50918981482</c:v>
                </c:pt>
                <c:pt idx="17">
                  <c:v>42447.48835648148</c:v>
                </c:pt>
                <c:pt idx="18">
                  <c:v>42447.46752314814</c:v>
                </c:pt>
                <c:pt idx="19">
                  <c:v>42447.44668981482</c:v>
                </c:pt>
                <c:pt idx="20">
                  <c:v>42447.42585648148</c:v>
                </c:pt>
                <c:pt idx="21">
                  <c:v>42447.40502314814</c:v>
                </c:pt>
                <c:pt idx="22">
                  <c:v>42447.38418981482</c:v>
                </c:pt>
                <c:pt idx="23">
                  <c:v>42447.36335648148</c:v>
                </c:pt>
                <c:pt idx="24">
                  <c:v>42447.34252314814</c:v>
                </c:pt>
                <c:pt idx="25">
                  <c:v>42447.32168981482</c:v>
                </c:pt>
                <c:pt idx="26">
                  <c:v>42447.30085648148</c:v>
                </c:pt>
                <c:pt idx="27">
                  <c:v>42447.28002314814</c:v>
                </c:pt>
                <c:pt idx="28">
                  <c:v>42447.25918981482</c:v>
                </c:pt>
                <c:pt idx="29">
                  <c:v>42447.23835648148</c:v>
                </c:pt>
                <c:pt idx="30">
                  <c:v>42447.21751157407</c:v>
                </c:pt>
                <c:pt idx="31">
                  <c:v>42447.1758449074</c:v>
                </c:pt>
                <c:pt idx="32">
                  <c:v>42447.15502314814</c:v>
                </c:pt>
                <c:pt idx="33">
                  <c:v>42447.13418981482</c:v>
                </c:pt>
                <c:pt idx="34">
                  <c:v>42447.11335648148</c:v>
                </c:pt>
                <c:pt idx="35">
                  <c:v>42447.09251157407</c:v>
                </c:pt>
                <c:pt idx="36">
                  <c:v>42447.07168981482</c:v>
                </c:pt>
                <c:pt idx="37">
                  <c:v>42447.05085648148</c:v>
                </c:pt>
                <c:pt idx="38">
                  <c:v>42447.03002314814</c:v>
                </c:pt>
                <c:pt idx="39">
                  <c:v>42447.00917824074</c:v>
                </c:pt>
                <c:pt idx="40">
                  <c:v>42446.98835648148</c:v>
                </c:pt>
                <c:pt idx="41">
                  <c:v>42446.96752314814</c:v>
                </c:pt>
                <c:pt idx="42">
                  <c:v>42446.94668981482</c:v>
                </c:pt>
                <c:pt idx="43">
                  <c:v>42446.92585648148</c:v>
                </c:pt>
                <c:pt idx="44">
                  <c:v>42446.90502314814</c:v>
                </c:pt>
                <c:pt idx="45">
                  <c:v>42446.88418981482</c:v>
                </c:pt>
              </c:numCache>
            </c:numRef>
          </c:xVal>
          <c:yVal>
            <c:numRef>
              <c:f>Cidlo2Temp!$C$11:$C$56</c:f>
              <c:numCache>
                <c:formatCode>General</c:formatCode>
                <c:ptCount val="46"/>
                <c:pt idx="0">
                  <c:v>4.75</c:v>
                </c:pt>
                <c:pt idx="1">
                  <c:v>5.5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10.25</c:v>
                </c:pt>
                <c:pt idx="7">
                  <c:v>11.5</c:v>
                </c:pt>
                <c:pt idx="8">
                  <c:v>12.25</c:v>
                </c:pt>
                <c:pt idx="9">
                  <c:v>12.75</c:v>
                </c:pt>
                <c:pt idx="10">
                  <c:v>13.75</c:v>
                </c:pt>
                <c:pt idx="11">
                  <c:v>13.25</c:v>
                </c:pt>
                <c:pt idx="12">
                  <c:v>13.25</c:v>
                </c:pt>
                <c:pt idx="13">
                  <c:v>12.75</c:v>
                </c:pt>
                <c:pt idx="14">
                  <c:v>12.5</c:v>
                </c:pt>
                <c:pt idx="15">
                  <c:v>12.75</c:v>
                </c:pt>
                <c:pt idx="16">
                  <c:v>12.75</c:v>
                </c:pt>
                <c:pt idx="17">
                  <c:v>12.5</c:v>
                </c:pt>
                <c:pt idx="18">
                  <c:v>12.25</c:v>
                </c:pt>
                <c:pt idx="19">
                  <c:v>12.25</c:v>
                </c:pt>
                <c:pt idx="20">
                  <c:v>11.75</c:v>
                </c:pt>
                <c:pt idx="21">
                  <c:v>9.75</c:v>
                </c:pt>
                <c:pt idx="22">
                  <c:v>7.75</c:v>
                </c:pt>
                <c:pt idx="23">
                  <c:v>5.5</c:v>
                </c:pt>
                <c:pt idx="24">
                  <c:v>2.25</c:v>
                </c:pt>
                <c:pt idx="25">
                  <c:v>0.0</c:v>
                </c:pt>
                <c:pt idx="26">
                  <c:v>-2.75</c:v>
                </c:pt>
                <c:pt idx="27">
                  <c:v>-2.25</c:v>
                </c:pt>
                <c:pt idx="28">
                  <c:v>-3.75</c:v>
                </c:pt>
                <c:pt idx="29">
                  <c:v>-3.5</c:v>
                </c:pt>
                <c:pt idx="30">
                  <c:v>-3.5</c:v>
                </c:pt>
                <c:pt idx="31">
                  <c:v>-3.75</c:v>
                </c:pt>
                <c:pt idx="32">
                  <c:v>-3.5</c:v>
                </c:pt>
                <c:pt idx="33">
                  <c:v>-3.75</c:v>
                </c:pt>
                <c:pt idx="34">
                  <c:v>-3.75</c:v>
                </c:pt>
                <c:pt idx="35">
                  <c:v>-2.0</c:v>
                </c:pt>
                <c:pt idx="36">
                  <c:v>-2.0</c:v>
                </c:pt>
                <c:pt idx="37">
                  <c:v>-2.25</c:v>
                </c:pt>
                <c:pt idx="38">
                  <c:v>-2.5</c:v>
                </c:pt>
                <c:pt idx="39">
                  <c:v>-2.75</c:v>
                </c:pt>
                <c:pt idx="40">
                  <c:v>-1.0</c:v>
                </c:pt>
                <c:pt idx="41">
                  <c:v>-1.25</c:v>
                </c:pt>
                <c:pt idx="42">
                  <c:v>-1.75</c:v>
                </c:pt>
                <c:pt idx="43">
                  <c:v>0.0</c:v>
                </c:pt>
                <c:pt idx="44">
                  <c:v>0.5</c:v>
                </c:pt>
                <c:pt idx="4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35408"/>
        <c:axId val="-2123538512"/>
      </c:scatterChart>
      <c:valAx>
        <c:axId val="-21235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41888"/>
        <c:crosses val="autoZero"/>
        <c:crossBetween val="midCat"/>
      </c:valAx>
      <c:valAx>
        <c:axId val="-2123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45136"/>
        <c:crosses val="autoZero"/>
        <c:crossBetween val="midCat"/>
      </c:valAx>
      <c:valAx>
        <c:axId val="-21235385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35408"/>
        <c:crosses val="max"/>
        <c:crossBetween val="midCat"/>
      </c:valAx>
      <c:valAx>
        <c:axId val="-2123535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5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20</xdr:row>
      <xdr:rowOff>25400</xdr:rowOff>
    </xdr:from>
    <xdr:to>
      <xdr:col>14</xdr:col>
      <xdr:colOff>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9</xdr:row>
      <xdr:rowOff>6350</xdr:rowOff>
    </xdr:from>
    <xdr:to>
      <xdr:col>20</xdr:col>
      <xdr:colOff>635000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158750</xdr:colOff>
      <xdr:row>33</xdr:row>
      <xdr:rowOff>171450</xdr:rowOff>
    </xdr:from>
    <xdr:to>
      <xdr:col>20</xdr:col>
      <xdr:colOff>660400</xdr:colOff>
      <xdr:row>66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20</xdr:row>
      <xdr:rowOff>196850</xdr:rowOff>
    </xdr:from>
    <xdr:to>
      <xdr:col>10</xdr:col>
      <xdr:colOff>203200</xdr:colOff>
      <xdr:row>34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20</xdr:row>
      <xdr:rowOff>196850</xdr:rowOff>
    </xdr:from>
    <xdr:to>
      <xdr:col>14</xdr:col>
      <xdr:colOff>577850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6350</xdr:rowOff>
    </xdr:from>
    <xdr:to>
      <xdr:col>19</xdr:col>
      <xdr:colOff>812800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31</xdr:row>
      <xdr:rowOff>196850</xdr:rowOff>
    </xdr:from>
    <xdr:to>
      <xdr:col>19</xdr:col>
      <xdr:colOff>723900</xdr:colOff>
      <xdr:row>58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ight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eratur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B2" sqref="B2"/>
    </sheetView>
  </sheetViews>
  <sheetFormatPr baseColWidth="10" defaultRowHeight="16" x14ac:dyDescent="0.2"/>
  <cols>
    <col min="1" max="1" width="3.6640625" customWidth="1"/>
    <col min="2" max="2" width="15.1640625" customWidth="1"/>
    <col min="3" max="3" width="11.83203125" bestFit="1" customWidth="1"/>
    <col min="4" max="4" width="14" customWidth="1"/>
    <col min="5" max="5" width="11.83203125" bestFit="1" customWidth="1"/>
    <col min="6" max="6" width="11.83203125" style="7" customWidth="1"/>
    <col min="7" max="7" width="11.83203125" customWidth="1"/>
    <col min="8" max="8" width="11.83203125" style="8" customWidth="1"/>
    <col min="10" max="10" width="11.83203125" style="9" bestFit="1" customWidth="1"/>
    <col min="11" max="11" width="11.83203125" customWidth="1"/>
    <col min="12" max="12" width="11.83203125" style="10" customWidth="1"/>
    <col min="13" max="13" width="15.1640625" style="6" customWidth="1"/>
    <col min="14" max="14" width="17.33203125" style="5" customWidth="1"/>
  </cols>
  <sheetData>
    <row r="1" spans="1:14" ht="21" x14ac:dyDescent="0.25">
      <c r="A1" s="64" t="s">
        <v>59</v>
      </c>
      <c r="B1" s="65"/>
      <c r="C1" s="65"/>
      <c r="D1" s="65"/>
      <c r="E1" s="65"/>
      <c r="F1" s="66"/>
      <c r="G1" s="65"/>
      <c r="H1" s="67"/>
      <c r="I1" s="65"/>
      <c r="J1" s="68"/>
      <c r="K1" s="65"/>
      <c r="L1" s="69"/>
      <c r="M1" s="70"/>
      <c r="N1" s="71"/>
    </row>
    <row r="3" spans="1:14" ht="17" thickBot="1" x14ac:dyDescent="0.25"/>
    <row r="4" spans="1:14" ht="19" x14ac:dyDescent="0.25">
      <c r="B4" t="s">
        <v>63</v>
      </c>
      <c r="E4" s="59" t="s">
        <v>42</v>
      </c>
      <c r="F4" s="80">
        <f>$C$48</f>
        <v>3.4408304837495505E-19</v>
      </c>
      <c r="G4" s="81"/>
    </row>
    <row r="5" spans="1:14" ht="19" x14ac:dyDescent="0.25">
      <c r="B5" t="s">
        <v>39</v>
      </c>
      <c r="C5" t="s">
        <v>40</v>
      </c>
      <c r="E5" s="60" t="s">
        <v>43</v>
      </c>
      <c r="F5" s="82">
        <f>$C$47</f>
        <v>-7.607124981595908E-12</v>
      </c>
      <c r="G5" s="83"/>
    </row>
    <row r="6" spans="1:14" ht="19" x14ac:dyDescent="0.25">
      <c r="B6" t="s">
        <v>41</v>
      </c>
      <c r="C6" t="s">
        <v>46</v>
      </c>
      <c r="E6" s="60" t="s">
        <v>44</v>
      </c>
      <c r="F6" s="82">
        <f>$C$46</f>
        <v>2.2514980432213888E-5</v>
      </c>
      <c r="G6" s="83"/>
    </row>
    <row r="7" spans="1:14" ht="20" thickBot="1" x14ac:dyDescent="0.3">
      <c r="E7" s="61" t="s">
        <v>45</v>
      </c>
      <c r="F7" s="84">
        <f>$C$45</f>
        <v>140.76350357083805</v>
      </c>
      <c r="G7" s="85"/>
    </row>
    <row r="8" spans="1:14" ht="17" thickBot="1" x14ac:dyDescent="0.25"/>
    <row r="9" spans="1:14" ht="17" thickBot="1" x14ac:dyDescent="0.25">
      <c r="A9" s="50" t="s">
        <v>36</v>
      </c>
      <c r="B9" s="51" t="s">
        <v>0</v>
      </c>
      <c r="C9" s="51" t="s">
        <v>2</v>
      </c>
      <c r="D9" s="51" t="s">
        <v>3</v>
      </c>
      <c r="E9" s="51" t="s">
        <v>35</v>
      </c>
      <c r="F9" s="52" t="s">
        <v>31</v>
      </c>
      <c r="G9" s="51"/>
      <c r="H9" s="53" t="s">
        <v>32</v>
      </c>
      <c r="I9" s="54"/>
      <c r="J9" s="55" t="s">
        <v>33</v>
      </c>
      <c r="K9" s="54"/>
      <c r="L9" s="56" t="s">
        <v>34</v>
      </c>
      <c r="M9" s="57" t="s">
        <v>37</v>
      </c>
      <c r="N9" s="58" t="s">
        <v>38</v>
      </c>
    </row>
    <row r="10" spans="1:14" x14ac:dyDescent="0.2">
      <c r="A10" s="40">
        <v>1</v>
      </c>
      <c r="B10" s="41">
        <v>8309959</v>
      </c>
      <c r="C10" s="41">
        <f>POWER(B10,2)</f>
        <v>69055418581681</v>
      </c>
      <c r="D10" s="42">
        <f>POWER(B10,3)</f>
        <v>5.7384769714160724E+20</v>
      </c>
      <c r="E10" s="41">
        <v>0</v>
      </c>
      <c r="F10" s="43">
        <f>$C$48</f>
        <v>3.4408304837495505E-19</v>
      </c>
      <c r="G10" s="42">
        <f>D10*F10</f>
        <v>197.45126493543219</v>
      </c>
      <c r="H10" s="44">
        <f>$C$47</f>
        <v>-7.607124981595908E-12</v>
      </c>
      <c r="I10" s="42">
        <f>H10*C10</f>
        <v>-525.31319980726778</v>
      </c>
      <c r="J10" s="45">
        <f>$C$46</f>
        <v>2.2514980432213888E-5</v>
      </c>
      <c r="K10" s="46">
        <f>J10*B10</f>
        <v>187.09856427749969</v>
      </c>
      <c r="L10" s="47">
        <f>$C$45</f>
        <v>140.76350357083805</v>
      </c>
      <c r="M10" s="48">
        <f t="shared" ref="M10:M20" si="0">G10+I10+K10+L10</f>
        <v>1.3297650212962253E-4</v>
      </c>
      <c r="N10" s="49">
        <f>E10-M10</f>
        <v>-1.3297650212962253E-4</v>
      </c>
    </row>
    <row r="11" spans="1:14" x14ac:dyDescent="0.2">
      <c r="A11" s="28">
        <v>2</v>
      </c>
      <c r="B11" s="20">
        <v>8006547</v>
      </c>
      <c r="C11" s="20">
        <f t="shared" ref="C11:C20" si="1">POWER(B11,2)</f>
        <v>64104794863209</v>
      </c>
      <c r="D11" s="22">
        <f t="shared" ref="D11:D20" si="2">POWER(B11,3)</f>
        <v>5.132580529976414E+20</v>
      </c>
      <c r="E11" s="20">
        <v>10</v>
      </c>
      <c r="F11" s="23">
        <f t="shared" ref="F11:F20" si="3">$C$48</f>
        <v>3.4408304837495505E-19</v>
      </c>
      <c r="G11" s="22">
        <f t="shared" ref="G11:G20" si="4">D11*F11</f>
        <v>176.6033954784227</v>
      </c>
      <c r="H11" s="24">
        <f t="shared" ref="H11:H20" si="5">$C$47</f>
        <v>-7.607124981595908E-12</v>
      </c>
      <c r="I11" s="22">
        <f t="shared" ref="I11:I20" si="6">H11*C11</f>
        <v>-487.65318644399821</v>
      </c>
      <c r="J11" s="25">
        <f t="shared" ref="J11:J20" si="7">$C$46</f>
        <v>2.2514980432213888E-5</v>
      </c>
      <c r="K11" s="26">
        <f t="shared" ref="K11:K20" si="8">J11*B11</f>
        <v>180.26724903460081</v>
      </c>
      <c r="L11" s="21">
        <f t="shared" ref="L11:L20" si="9">$C$45</f>
        <v>140.76350357083805</v>
      </c>
      <c r="M11" s="27">
        <f t="shared" si="0"/>
        <v>9.9809616398633239</v>
      </c>
      <c r="N11" s="29">
        <f t="shared" ref="N11:N20" si="10">E11-M11</f>
        <v>1.9038360136676147E-2</v>
      </c>
    </row>
    <row r="12" spans="1:14" x14ac:dyDescent="0.2">
      <c r="A12" s="28">
        <v>3</v>
      </c>
      <c r="B12" s="20">
        <v>7946986</v>
      </c>
      <c r="C12" s="20">
        <f t="shared" si="1"/>
        <v>63154586484196</v>
      </c>
      <c r="D12" s="22">
        <f t="shared" si="2"/>
        <v>5.0188861462569484E+20</v>
      </c>
      <c r="E12" s="20">
        <v>12</v>
      </c>
      <c r="F12" s="23">
        <f t="shared" si="3"/>
        <v>3.4408304837495505E-19</v>
      </c>
      <c r="G12" s="22">
        <f t="shared" si="4"/>
        <v>172.69136446509214</v>
      </c>
      <c r="H12" s="24">
        <f t="shared" si="5"/>
        <v>-7.607124981595908E-12</v>
      </c>
      <c r="I12" s="22">
        <f t="shared" si="6"/>
        <v>-480.42483254628667</v>
      </c>
      <c r="J12" s="25">
        <f t="shared" si="7"/>
        <v>2.2514980432213888E-5</v>
      </c>
      <c r="K12" s="26">
        <f t="shared" si="8"/>
        <v>178.92623428507773</v>
      </c>
      <c r="L12" s="21">
        <f t="shared" si="9"/>
        <v>140.76350357083805</v>
      </c>
      <c r="M12" s="27">
        <f t="shared" si="0"/>
        <v>11.95626977472125</v>
      </c>
      <c r="N12" s="29">
        <f t="shared" si="10"/>
        <v>4.3730225278750368E-2</v>
      </c>
    </row>
    <row r="13" spans="1:14" x14ac:dyDescent="0.2">
      <c r="A13" s="28">
        <v>4</v>
      </c>
      <c r="B13" s="20">
        <v>7822443</v>
      </c>
      <c r="C13" s="20">
        <f t="shared" si="1"/>
        <v>61190614488249</v>
      </c>
      <c r="D13" s="22">
        <f t="shared" si="2"/>
        <v>4.7866009396930196E+20</v>
      </c>
      <c r="E13" s="20">
        <v>16</v>
      </c>
      <c r="F13" s="23">
        <f t="shared" si="3"/>
        <v>3.4408304837495505E-19</v>
      </c>
      <c r="G13" s="22">
        <f t="shared" si="4"/>
        <v>164.69882426839985</v>
      </c>
      <c r="H13" s="24">
        <f t="shared" si="5"/>
        <v>-7.607124981595908E-12</v>
      </c>
      <c r="I13" s="22">
        <f t="shared" si="6"/>
        <v>-465.48465211276346</v>
      </c>
      <c r="J13" s="25">
        <f t="shared" si="7"/>
        <v>2.2514980432213888E-5</v>
      </c>
      <c r="K13" s="26">
        <f t="shared" si="8"/>
        <v>176.1221510771085</v>
      </c>
      <c r="L13" s="21">
        <f t="shared" si="9"/>
        <v>140.76350357083805</v>
      </c>
      <c r="M13" s="27">
        <f t="shared" si="0"/>
        <v>16.099826803582943</v>
      </c>
      <c r="N13" s="29">
        <f t="shared" si="10"/>
        <v>-9.9826803582942603E-2</v>
      </c>
    </row>
    <row r="14" spans="1:14" x14ac:dyDescent="0.2">
      <c r="A14" s="28">
        <v>5</v>
      </c>
      <c r="B14" s="20">
        <v>7521281</v>
      </c>
      <c r="C14" s="20">
        <f t="shared" si="1"/>
        <v>56569667880961</v>
      </c>
      <c r="D14" s="22">
        <f t="shared" si="2"/>
        <v>4.2547636820938221E+20</v>
      </c>
      <c r="E14" s="20">
        <v>26.3</v>
      </c>
      <c r="F14" s="23">
        <f t="shared" si="3"/>
        <v>3.4408304837495505E-19</v>
      </c>
      <c r="G14" s="22">
        <f t="shared" si="4"/>
        <v>146.39920578498905</v>
      </c>
      <c r="H14" s="24">
        <f t="shared" si="5"/>
        <v>-7.607124981595908E-12</v>
      </c>
      <c r="I14" s="22">
        <f t="shared" si="6"/>
        <v>-430.33253373784208</v>
      </c>
      <c r="J14" s="25">
        <f t="shared" si="7"/>
        <v>2.2514980432213888E-5</v>
      </c>
      <c r="K14" s="26">
        <f t="shared" si="8"/>
        <v>169.34149454018211</v>
      </c>
      <c r="L14" s="21">
        <f t="shared" si="9"/>
        <v>140.76350357083805</v>
      </c>
      <c r="M14" s="27">
        <f t="shared" si="0"/>
        <v>26.17167015816716</v>
      </c>
      <c r="N14" s="29">
        <f t="shared" si="10"/>
        <v>0.12832984183284069</v>
      </c>
    </row>
    <row r="15" spans="1:14" x14ac:dyDescent="0.2">
      <c r="A15" s="28">
        <v>6</v>
      </c>
      <c r="B15" s="20">
        <v>6738810</v>
      </c>
      <c r="C15" s="20">
        <f t="shared" si="1"/>
        <v>45411560216100</v>
      </c>
      <c r="D15" s="22">
        <f t="shared" si="2"/>
        <v>3.0601987609985686E+20</v>
      </c>
      <c r="E15" s="20">
        <f>26.3+26</f>
        <v>52.3</v>
      </c>
      <c r="F15" s="23">
        <f t="shared" si="3"/>
        <v>3.4408304837495505E-19</v>
      </c>
      <c r="G15" s="22">
        <f t="shared" si="4"/>
        <v>105.29625183176481</v>
      </c>
      <c r="H15" s="24">
        <f t="shared" si="5"/>
        <v>-7.607124981595908E-12</v>
      </c>
      <c r="I15" s="22">
        <f t="shared" si="6"/>
        <v>-345.45141417314119</v>
      </c>
      <c r="J15" s="25">
        <f t="shared" si="7"/>
        <v>2.2514980432213888E-5</v>
      </c>
      <c r="K15" s="26">
        <f t="shared" si="8"/>
        <v>151.72417528640727</v>
      </c>
      <c r="L15" s="21">
        <f t="shared" si="9"/>
        <v>140.76350357083805</v>
      </c>
      <c r="M15" s="27">
        <f t="shared" si="0"/>
        <v>52.332516515868946</v>
      </c>
      <c r="N15" s="29">
        <f t="shared" si="10"/>
        <v>-3.2516515868948659E-2</v>
      </c>
    </row>
    <row r="16" spans="1:14" x14ac:dyDescent="0.2">
      <c r="A16" s="28">
        <v>7</v>
      </c>
      <c r="B16" s="20">
        <v>6435641</v>
      </c>
      <c r="C16" s="20">
        <f t="shared" si="1"/>
        <v>41417475080881</v>
      </c>
      <c r="D16" s="22">
        <f t="shared" si="2"/>
        <v>2.6654800074699607E+20</v>
      </c>
      <c r="E16" s="20">
        <v>62.3</v>
      </c>
      <c r="F16" s="23">
        <f t="shared" si="3"/>
        <v>3.4408304837495505E-19</v>
      </c>
      <c r="G16" s="22">
        <f t="shared" si="4"/>
        <v>91.714648635276205</v>
      </c>
      <c r="H16" s="24">
        <f t="shared" si="5"/>
        <v>-7.607124981595908E-12</v>
      </c>
      <c r="I16" s="22">
        <f t="shared" si="6"/>
        <v>-315.06790936239588</v>
      </c>
      <c r="J16" s="25">
        <f t="shared" si="7"/>
        <v>2.2514980432213888E-5</v>
      </c>
      <c r="K16" s="26">
        <f t="shared" si="8"/>
        <v>144.89833118375341</v>
      </c>
      <c r="L16" s="21">
        <f t="shared" si="9"/>
        <v>140.76350357083805</v>
      </c>
      <c r="M16" s="27">
        <f t="shared" si="0"/>
        <v>62.308574027471792</v>
      </c>
      <c r="N16" s="29">
        <f t="shared" si="10"/>
        <v>-8.5740274717949205E-3</v>
      </c>
    </row>
    <row r="17" spans="1:14" x14ac:dyDescent="0.2">
      <c r="A17" s="28">
        <v>8</v>
      </c>
      <c r="B17" s="20">
        <v>6251532</v>
      </c>
      <c r="C17" s="20">
        <f t="shared" si="1"/>
        <v>39081652347024</v>
      </c>
      <c r="D17" s="22">
        <f t="shared" si="2"/>
        <v>2.4432020026029566E+20</v>
      </c>
      <c r="E17" s="20">
        <v>68.3</v>
      </c>
      <c r="F17" s="23">
        <f t="shared" si="3"/>
        <v>3.4408304837495505E-19</v>
      </c>
      <c r="G17" s="22">
        <f t="shared" ref="G17" si="11">D17*F17</f>
        <v>84.06643928514201</v>
      </c>
      <c r="H17" s="24">
        <f t="shared" si="5"/>
        <v>-7.607124981595908E-12</v>
      </c>
      <c r="I17" s="22">
        <f t="shared" ref="I17" si="12">H17*C17</f>
        <v>-297.29901389109261</v>
      </c>
      <c r="J17" s="25">
        <f t="shared" si="7"/>
        <v>2.2514980432213888E-5</v>
      </c>
      <c r="K17" s="26">
        <f t="shared" ref="K17" si="13">J17*B17</f>
        <v>140.75312065135896</v>
      </c>
      <c r="L17" s="21">
        <f t="shared" si="9"/>
        <v>140.76350357083805</v>
      </c>
      <c r="M17" s="27">
        <f t="shared" si="0"/>
        <v>68.284049616246392</v>
      </c>
      <c r="N17" s="29">
        <f t="shared" si="10"/>
        <v>1.5950383753605024E-2</v>
      </c>
    </row>
    <row r="18" spans="1:14" x14ac:dyDescent="0.2">
      <c r="A18" s="28">
        <v>9</v>
      </c>
      <c r="B18" s="20">
        <v>7822525</v>
      </c>
      <c r="C18" s="20">
        <f t="shared" si="1"/>
        <v>61191897375625</v>
      </c>
      <c r="D18" s="22">
        <f t="shared" si="2"/>
        <v>4.7867514701826097E+20</v>
      </c>
      <c r="E18" s="20">
        <v>16</v>
      </c>
      <c r="F18" s="23">
        <f t="shared" si="3"/>
        <v>3.4408304837495505E-19</v>
      </c>
      <c r="G18" s="22">
        <f t="shared" si="4"/>
        <v>164.70400376737302</v>
      </c>
      <c r="H18" s="24">
        <f t="shared" si="5"/>
        <v>-7.607124981595908E-12</v>
      </c>
      <c r="I18" s="22">
        <f t="shared" si="6"/>
        <v>-465.49441119737003</v>
      </c>
      <c r="J18" s="25">
        <f t="shared" si="7"/>
        <v>2.2514980432213888E-5</v>
      </c>
      <c r="K18" s="26">
        <f t="shared" si="8"/>
        <v>176.12399730550393</v>
      </c>
      <c r="L18" s="21">
        <f t="shared" si="9"/>
        <v>140.76350357083805</v>
      </c>
      <c r="M18" s="27">
        <f t="shared" si="0"/>
        <v>16.097093446344985</v>
      </c>
      <c r="N18" s="29">
        <f t="shared" si="10"/>
        <v>-9.7093446344985068E-2</v>
      </c>
    </row>
    <row r="19" spans="1:14" x14ac:dyDescent="0.2">
      <c r="A19" s="28">
        <v>10</v>
      </c>
      <c r="B19" s="20">
        <v>8006715</v>
      </c>
      <c r="C19" s="20">
        <f t="shared" si="1"/>
        <v>64107485091225</v>
      </c>
      <c r="D19" s="22">
        <f t="shared" si="2"/>
        <v>5.1329036249218757E+20</v>
      </c>
      <c r="E19" s="20">
        <v>10</v>
      </c>
      <c r="F19" s="23">
        <f t="shared" si="3"/>
        <v>3.4408304837495505E-19</v>
      </c>
      <c r="G19" s="22">
        <f t="shared" si="4"/>
        <v>176.61451262779758</v>
      </c>
      <c r="H19" s="24">
        <f t="shared" si="5"/>
        <v>-7.607124981595908E-12</v>
      </c>
      <c r="I19" s="22">
        <f t="shared" si="6"/>
        <v>-487.67365134474494</v>
      </c>
      <c r="J19" s="25">
        <f t="shared" si="7"/>
        <v>2.2514980432213888E-5</v>
      </c>
      <c r="K19" s="26">
        <f t="shared" si="8"/>
        <v>180.27103155131343</v>
      </c>
      <c r="L19" s="21">
        <f t="shared" si="9"/>
        <v>140.76350357083805</v>
      </c>
      <c r="M19" s="27">
        <f t="shared" si="0"/>
        <v>9.9753964052041226</v>
      </c>
      <c r="N19" s="29">
        <f t="shared" si="10"/>
        <v>2.460359479587737E-2</v>
      </c>
    </row>
    <row r="20" spans="1:14" ht="17" thickBot="1" x14ac:dyDescent="0.25">
      <c r="A20" s="30">
        <v>11</v>
      </c>
      <c r="B20" s="31">
        <v>8310162</v>
      </c>
      <c r="C20" s="31">
        <f t="shared" si="1"/>
        <v>69058792466244</v>
      </c>
      <c r="D20" s="32">
        <f t="shared" si="2"/>
        <v>5.7388975291886718E+20</v>
      </c>
      <c r="E20" s="31">
        <v>0</v>
      </c>
      <c r="F20" s="33">
        <f t="shared" si="3"/>
        <v>3.4408304837495505E-19</v>
      </c>
      <c r="G20" s="32">
        <f t="shared" si="4"/>
        <v>197.46573561547359</v>
      </c>
      <c r="H20" s="34">
        <f t="shared" si="5"/>
        <v>-7.607124981595908E-12</v>
      </c>
      <c r="I20" s="32">
        <f t="shared" si="6"/>
        <v>-525.33886536881198</v>
      </c>
      <c r="J20" s="35">
        <f t="shared" si="7"/>
        <v>2.2514980432213888E-5</v>
      </c>
      <c r="K20" s="36">
        <f t="shared" si="8"/>
        <v>187.10313481852742</v>
      </c>
      <c r="L20" s="37">
        <f t="shared" si="9"/>
        <v>140.76350357083805</v>
      </c>
      <c r="M20" s="38">
        <f t="shared" si="0"/>
        <v>-6.4913639729127226E-3</v>
      </c>
      <c r="N20" s="39">
        <f t="shared" si="10"/>
        <v>6.4913639729127226E-3</v>
      </c>
    </row>
    <row r="23" spans="1:14" x14ac:dyDescent="0.2">
      <c r="B23" t="s">
        <v>28</v>
      </c>
    </row>
    <row r="24" spans="1:14" x14ac:dyDescent="0.2">
      <c r="B24" t="s">
        <v>1</v>
      </c>
    </row>
    <row r="25" spans="1:14" x14ac:dyDescent="0.2">
      <c r="B25" t="s">
        <v>29</v>
      </c>
    </row>
    <row r="26" spans="1:14" x14ac:dyDescent="0.2">
      <c r="B26" t="s">
        <v>30</v>
      </c>
    </row>
    <row r="28" spans="1:14" x14ac:dyDescent="0.2">
      <c r="B28" s="11"/>
    </row>
    <row r="29" spans="1:14" x14ac:dyDescent="0.2">
      <c r="B29" t="s">
        <v>4</v>
      </c>
      <c r="F29"/>
      <c r="H29"/>
      <c r="J29"/>
    </row>
    <row r="30" spans="1:14" ht="17" thickBot="1" x14ac:dyDescent="0.25">
      <c r="F30"/>
      <c r="H30"/>
      <c r="J30"/>
    </row>
    <row r="31" spans="1:14" x14ac:dyDescent="0.2">
      <c r="B31" s="4" t="s">
        <v>5</v>
      </c>
      <c r="C31" s="4"/>
      <c r="F31"/>
      <c r="H31"/>
      <c r="J31"/>
    </row>
    <row r="32" spans="1:14" x14ac:dyDescent="0.2">
      <c r="B32" s="1" t="s">
        <v>6</v>
      </c>
      <c r="C32" s="1">
        <v>0.99999667690487115</v>
      </c>
      <c r="F32"/>
      <c r="H32"/>
      <c r="J32"/>
    </row>
    <row r="33" spans="2:14" x14ac:dyDescent="0.2">
      <c r="B33" s="1" t="s">
        <v>7</v>
      </c>
      <c r="C33" s="1">
        <v>0.99999335382078536</v>
      </c>
      <c r="F33"/>
      <c r="H33"/>
      <c r="J33"/>
    </row>
    <row r="34" spans="2:14" x14ac:dyDescent="0.2">
      <c r="B34" s="1" t="s">
        <v>8</v>
      </c>
      <c r="C34" s="1">
        <v>0.99999050545826484</v>
      </c>
      <c r="F34"/>
      <c r="H34"/>
      <c r="J34"/>
      <c r="L34"/>
      <c r="M34"/>
      <c r="N34"/>
    </row>
    <row r="35" spans="2:14" x14ac:dyDescent="0.2">
      <c r="B35" s="1" t="s">
        <v>9</v>
      </c>
      <c r="C35" s="1">
        <v>7.5752051325640307E-2</v>
      </c>
      <c r="F35"/>
      <c r="H35"/>
      <c r="J35"/>
      <c r="L35"/>
      <c r="M35"/>
      <c r="N35"/>
    </row>
    <row r="36" spans="2:14" ht="17" thickBot="1" x14ac:dyDescent="0.25">
      <c r="B36" s="2" t="s">
        <v>10</v>
      </c>
      <c r="C36" s="2">
        <v>11</v>
      </c>
      <c r="F36"/>
      <c r="H36"/>
      <c r="J36"/>
      <c r="L36"/>
      <c r="M36"/>
      <c r="N36"/>
    </row>
    <row r="37" spans="2:14" x14ac:dyDescent="0.2">
      <c r="F37"/>
      <c r="H37"/>
      <c r="J37"/>
      <c r="L37"/>
      <c r="M37"/>
      <c r="N37"/>
    </row>
    <row r="38" spans="2:14" ht="17" thickBot="1" x14ac:dyDescent="0.25">
      <c r="B38" t="s">
        <v>11</v>
      </c>
      <c r="F38"/>
      <c r="H38"/>
      <c r="J38"/>
      <c r="L38"/>
      <c r="M38"/>
      <c r="N38"/>
    </row>
    <row r="39" spans="2:14" x14ac:dyDescent="0.2">
      <c r="B39" s="3"/>
      <c r="C39" s="3" t="s">
        <v>16</v>
      </c>
      <c r="D39" s="3" t="s">
        <v>17</v>
      </c>
      <c r="E39" s="3" t="s">
        <v>18</v>
      </c>
      <c r="F39" s="3" t="s">
        <v>19</v>
      </c>
      <c r="G39" s="3" t="s">
        <v>20</v>
      </c>
      <c r="H39"/>
      <c r="J39"/>
      <c r="L39"/>
      <c r="M39"/>
      <c r="N39"/>
    </row>
    <row r="40" spans="2:14" x14ac:dyDescent="0.2">
      <c r="B40" s="1" t="s">
        <v>12</v>
      </c>
      <c r="C40" s="1">
        <v>3</v>
      </c>
      <c r="D40" s="1">
        <v>6043.8252859324939</v>
      </c>
      <c r="E40" s="1">
        <v>2014.6084286441646</v>
      </c>
      <c r="F40" s="1">
        <v>351076.573503992</v>
      </c>
      <c r="G40" s="1">
        <v>1.7620697409650306E-18</v>
      </c>
      <c r="H40"/>
      <c r="J40"/>
      <c r="L40"/>
      <c r="M40"/>
      <c r="N40"/>
    </row>
    <row r="41" spans="2:14" x14ac:dyDescent="0.2">
      <c r="B41" s="1" t="s">
        <v>13</v>
      </c>
      <c r="C41" s="1">
        <v>7</v>
      </c>
      <c r="D41" s="1">
        <v>4.0168612960297105E-2</v>
      </c>
      <c r="E41" s="1">
        <v>5.7383732800424438E-3</v>
      </c>
      <c r="F41" s="1"/>
      <c r="G41" s="1"/>
      <c r="H41"/>
      <c r="J41"/>
      <c r="L41"/>
      <c r="M41"/>
      <c r="N41"/>
    </row>
    <row r="42" spans="2:14" ht="17" thickBot="1" x14ac:dyDescent="0.25">
      <c r="B42" s="2" t="s">
        <v>14</v>
      </c>
      <c r="C42" s="2">
        <v>10</v>
      </c>
      <c r="D42" s="2">
        <v>6043.8654545454538</v>
      </c>
      <c r="E42" s="2"/>
      <c r="F42" s="2"/>
      <c r="G42" s="2"/>
      <c r="H42"/>
      <c r="J42"/>
      <c r="L42"/>
      <c r="M42"/>
      <c r="N42"/>
    </row>
    <row r="43" spans="2:14" ht="17" thickBot="1" x14ac:dyDescent="0.25">
      <c r="F43"/>
      <c r="H43"/>
      <c r="J43"/>
      <c r="L43"/>
      <c r="M43"/>
      <c r="N43"/>
    </row>
    <row r="44" spans="2:14" x14ac:dyDescent="0.2">
      <c r="B44" s="3"/>
      <c r="C44" s="3" t="s">
        <v>21</v>
      </c>
      <c r="D44" s="3" t="s">
        <v>9</v>
      </c>
      <c r="E44" s="3" t="s">
        <v>22</v>
      </c>
      <c r="F44" s="3" t="s">
        <v>23</v>
      </c>
      <c r="G44" s="3" t="s">
        <v>24</v>
      </c>
      <c r="H44" s="3" t="s">
        <v>25</v>
      </c>
      <c r="I44" s="3" t="s">
        <v>26</v>
      </c>
      <c r="J44" s="3" t="s">
        <v>27</v>
      </c>
      <c r="L44"/>
      <c r="M44"/>
      <c r="N44"/>
    </row>
    <row r="45" spans="2:14" x14ac:dyDescent="0.2">
      <c r="B45" s="1" t="s">
        <v>15</v>
      </c>
      <c r="C45" s="1">
        <v>140.76350357083805</v>
      </c>
      <c r="D45" s="1">
        <v>44.412029565419395</v>
      </c>
      <c r="E45" s="1">
        <v>3.1694904499577508</v>
      </c>
      <c r="F45" s="1">
        <v>1.5719003116869707E-2</v>
      </c>
      <c r="G45" s="1">
        <v>35.74574139799158</v>
      </c>
      <c r="H45" s="1">
        <v>245.78126574368451</v>
      </c>
      <c r="I45" s="1">
        <v>35.74574139799158</v>
      </c>
      <c r="J45" s="1">
        <v>245.78126574368451</v>
      </c>
      <c r="L45"/>
      <c r="M45"/>
      <c r="N45"/>
    </row>
    <row r="46" spans="2:14" x14ac:dyDescent="0.2">
      <c r="B46" s="1" t="s">
        <v>0</v>
      </c>
      <c r="C46" s="1">
        <v>2.2514980432213888E-5</v>
      </c>
      <c r="D46" s="1">
        <v>1.8225053722200383E-5</v>
      </c>
      <c r="E46" s="1">
        <v>1.2353862312508763</v>
      </c>
      <c r="F46" s="1">
        <v>0.25653704781117748</v>
      </c>
      <c r="G46" s="1">
        <v>-2.0580423585882495E-5</v>
      </c>
      <c r="H46" s="1">
        <v>6.5610384450310268E-5</v>
      </c>
      <c r="I46" s="1">
        <v>-2.0580423585882495E-5</v>
      </c>
      <c r="J46" s="1">
        <v>6.5610384450310268E-5</v>
      </c>
      <c r="L46"/>
      <c r="M46"/>
      <c r="N46"/>
    </row>
    <row r="47" spans="2:14" x14ac:dyDescent="0.2">
      <c r="B47" s="1" t="s">
        <v>2</v>
      </c>
      <c r="C47" s="1">
        <v>-7.607124981595908E-12</v>
      </c>
      <c r="D47" s="1">
        <v>2.4806164597622563E-12</v>
      </c>
      <c r="E47" s="1">
        <v>-3.0666268264320795</v>
      </c>
      <c r="F47" s="1">
        <v>1.8153408796345232E-2</v>
      </c>
      <c r="G47" s="1">
        <v>-1.3472850821249977E-11</v>
      </c>
      <c r="H47" s="1">
        <v>-1.7413991419418393E-12</v>
      </c>
      <c r="I47" s="1">
        <v>-1.3472850821249977E-11</v>
      </c>
      <c r="J47" s="1">
        <v>-1.7413991419418393E-12</v>
      </c>
      <c r="L47"/>
      <c r="M47"/>
      <c r="N47"/>
    </row>
    <row r="48" spans="2:14" ht="17" thickBot="1" x14ac:dyDescent="0.25">
      <c r="B48" s="2" t="s">
        <v>3</v>
      </c>
      <c r="C48" s="2">
        <v>3.4408304837495505E-19</v>
      </c>
      <c r="D48" s="2">
        <v>1.1204918154523158E-19</v>
      </c>
      <c r="E48" s="2">
        <v>3.0708216127045689</v>
      </c>
      <c r="F48" s="2">
        <v>1.8046650560004537E-2</v>
      </c>
      <c r="G48" s="2">
        <v>7.9128836321977772E-20</v>
      </c>
      <c r="H48" s="2">
        <v>6.0903726042793238E-19</v>
      </c>
      <c r="I48" s="2">
        <v>7.9128836321977772E-20</v>
      </c>
      <c r="J48" s="2">
        <v>6.0903726042793238E-19</v>
      </c>
      <c r="L48"/>
      <c r="M48"/>
      <c r="N48"/>
    </row>
    <row r="49" spans="6:14" x14ac:dyDescent="0.2">
      <c r="F49"/>
      <c r="H49"/>
      <c r="J49"/>
      <c r="L49"/>
      <c r="M49"/>
      <c r="N49"/>
    </row>
    <row r="50" spans="6:14" x14ac:dyDescent="0.2">
      <c r="F50"/>
      <c r="H50"/>
      <c r="J50"/>
      <c r="L50"/>
      <c r="M50"/>
      <c r="N50"/>
    </row>
    <row r="51" spans="6:14" x14ac:dyDescent="0.2">
      <c r="F51"/>
      <c r="H51"/>
      <c r="J51"/>
      <c r="L51"/>
      <c r="M51"/>
      <c r="N51"/>
    </row>
  </sheetData>
  <mergeCells count="4">
    <mergeCell ref="F4:G4"/>
    <mergeCell ref="F5:G5"/>
    <mergeCell ref="F6:G6"/>
    <mergeCell ref="F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B8" sqref="B8"/>
    </sheetView>
  </sheetViews>
  <sheetFormatPr baseColWidth="10" defaultRowHeight="16" x14ac:dyDescent="0.2"/>
  <cols>
    <col min="1" max="1" width="18.5" customWidth="1"/>
    <col min="2" max="2" width="10.6640625" customWidth="1"/>
    <col min="3" max="7" width="12.83203125" customWidth="1"/>
    <col min="8" max="8" width="7.5" customWidth="1"/>
    <col min="9" max="10" width="12.83203125" customWidth="1"/>
  </cols>
  <sheetData>
    <row r="1" spans="1:14" ht="21" x14ac:dyDescent="0.25">
      <c r="A1" s="64" t="s">
        <v>60</v>
      </c>
      <c r="B1" s="65"/>
      <c r="C1" s="65"/>
      <c r="D1" s="65"/>
      <c r="E1" s="65"/>
      <c r="F1" s="66"/>
      <c r="G1" s="65"/>
      <c r="H1" s="67"/>
      <c r="I1" s="65"/>
      <c r="J1" s="68"/>
      <c r="K1" s="65"/>
      <c r="L1" s="69"/>
      <c r="M1" s="70"/>
      <c r="N1" s="71"/>
    </row>
    <row r="2" spans="1:14" s="72" customFormat="1" x14ac:dyDescent="0.2">
      <c r="A2" t="s">
        <v>63</v>
      </c>
      <c r="B2"/>
      <c r="F2" s="73"/>
      <c r="H2" s="74"/>
      <c r="J2" s="75"/>
      <c r="L2" s="76"/>
      <c r="M2" s="77"/>
      <c r="N2" s="78"/>
    </row>
    <row r="3" spans="1:14" s="72" customFormat="1" x14ac:dyDescent="0.2">
      <c r="A3" t="s">
        <v>39</v>
      </c>
      <c r="B3" t="s">
        <v>67</v>
      </c>
      <c r="F3" s="73"/>
      <c r="H3" s="74"/>
      <c r="J3" s="75"/>
      <c r="L3" s="76"/>
      <c r="M3" s="77"/>
      <c r="N3" s="78"/>
    </row>
    <row r="4" spans="1:14" x14ac:dyDescent="0.2">
      <c r="A4" t="s">
        <v>61</v>
      </c>
      <c r="B4">
        <v>-2.7900000000000001E-2</v>
      </c>
    </row>
    <row r="5" spans="1:14" x14ac:dyDescent="0.2">
      <c r="A5" t="s">
        <v>62</v>
      </c>
      <c r="B5">
        <v>20</v>
      </c>
    </row>
    <row r="6" spans="1:14" x14ac:dyDescent="0.2">
      <c r="A6" t="s">
        <v>65</v>
      </c>
      <c r="B6">
        <f>MAX(E11:E56)</f>
        <v>30.058225</v>
      </c>
    </row>
    <row r="7" spans="1:14" x14ac:dyDescent="0.2">
      <c r="A7" t="s">
        <v>66</v>
      </c>
      <c r="B7">
        <f>MIN(E11:E56)</f>
        <v>29.8231</v>
      </c>
    </row>
    <row r="8" spans="1:14" ht="24" x14ac:dyDescent="0.3">
      <c r="A8" s="79" t="s">
        <v>64</v>
      </c>
      <c r="B8" s="79">
        <f>B6-B7</f>
        <v>0.23512500000000003</v>
      </c>
    </row>
    <row r="10" spans="1:14" x14ac:dyDescent="0.2">
      <c r="A10" s="63" t="s">
        <v>48</v>
      </c>
      <c r="B10" s="63" t="s">
        <v>50</v>
      </c>
      <c r="C10" s="63" t="s">
        <v>49</v>
      </c>
      <c r="D10" s="63" t="s">
        <v>52</v>
      </c>
      <c r="E10" s="63" t="s">
        <v>53</v>
      </c>
      <c r="F10" s="63" t="s">
        <v>55</v>
      </c>
      <c r="G10" s="63" t="s">
        <v>56</v>
      </c>
      <c r="H10" s="63"/>
      <c r="I10" s="63"/>
      <c r="J10" s="63"/>
    </row>
    <row r="11" spans="1:14" x14ac:dyDescent="0.2">
      <c r="A11" s="62">
        <v>42447.842523148145</v>
      </c>
      <c r="B11">
        <v>30.27</v>
      </c>
      <c r="C11">
        <v>4.75</v>
      </c>
      <c r="D11">
        <f t="shared" ref="D11:D56" si="0">$B$4*(C11-$B$5)</f>
        <v>0.42547499999999999</v>
      </c>
      <c r="E11">
        <f>B11-D11</f>
        <v>29.844525000000001</v>
      </c>
      <c r="F11">
        <f>E11</f>
        <v>29.844525000000001</v>
      </c>
      <c r="G11">
        <f>F11/H11</f>
        <v>29.844525000000001</v>
      </c>
      <c r="H11">
        <v>1</v>
      </c>
    </row>
    <row r="12" spans="1:14" x14ac:dyDescent="0.2">
      <c r="A12" s="62">
        <v>42447.82167824074</v>
      </c>
      <c r="B12">
        <v>30.24</v>
      </c>
      <c r="C12">
        <v>5.5</v>
      </c>
      <c r="D12">
        <f t="shared" si="0"/>
        <v>0.40455000000000002</v>
      </c>
      <c r="E12">
        <f t="shared" ref="E12:E56" si="1">B12-D12</f>
        <v>29.835449999999998</v>
      </c>
      <c r="F12">
        <f>E11+E12</f>
        <v>59.679974999999999</v>
      </c>
      <c r="G12">
        <f t="shared" ref="G12:G56" si="2">F12/H12</f>
        <v>29.839987499999999</v>
      </c>
      <c r="H12">
        <v>2</v>
      </c>
    </row>
    <row r="13" spans="1:14" x14ac:dyDescent="0.2">
      <c r="A13" s="62">
        <v>42447.800856481481</v>
      </c>
      <c r="B13">
        <v>30.22</v>
      </c>
      <c r="C13">
        <v>6</v>
      </c>
      <c r="D13">
        <f t="shared" si="0"/>
        <v>0.3906</v>
      </c>
      <c r="E13">
        <f t="shared" si="1"/>
        <v>29.8294</v>
      </c>
      <c r="F13">
        <f>E11+E12+E13</f>
        <v>89.509375000000006</v>
      </c>
      <c r="G13">
        <f t="shared" si="2"/>
        <v>29.836458333333336</v>
      </c>
      <c r="H13">
        <v>3</v>
      </c>
    </row>
    <row r="14" spans="1:14" x14ac:dyDescent="0.2">
      <c r="A14" s="62">
        <v>42447.780023148145</v>
      </c>
      <c r="B14">
        <v>30.19</v>
      </c>
      <c r="C14">
        <v>7</v>
      </c>
      <c r="D14">
        <f t="shared" si="0"/>
        <v>0.36270000000000002</v>
      </c>
      <c r="E14">
        <f t="shared" si="1"/>
        <v>29.827300000000001</v>
      </c>
      <c r="F14">
        <f>E11+E12+E13+E14</f>
        <v>119.33667500000001</v>
      </c>
      <c r="G14">
        <f t="shared" si="2"/>
        <v>29.834168750000003</v>
      </c>
      <c r="H14">
        <v>4</v>
      </c>
    </row>
    <row r="15" spans="1:14" x14ac:dyDescent="0.2">
      <c r="A15" s="62">
        <v>42447.759189814817</v>
      </c>
      <c r="B15">
        <v>30.17</v>
      </c>
      <c r="C15">
        <v>8</v>
      </c>
      <c r="D15">
        <f t="shared" si="0"/>
        <v>0.33479999999999999</v>
      </c>
      <c r="E15">
        <f t="shared" si="1"/>
        <v>29.8352</v>
      </c>
      <c r="F15">
        <f>E11+E12+E13+E14+E15</f>
        <v>149.171875</v>
      </c>
      <c r="G15">
        <f t="shared" si="2"/>
        <v>29.834375000000001</v>
      </c>
      <c r="H15">
        <v>5</v>
      </c>
    </row>
    <row r="16" spans="1:14" x14ac:dyDescent="0.2">
      <c r="A16" s="62">
        <v>42447.738356481481</v>
      </c>
      <c r="B16">
        <v>30.13</v>
      </c>
      <c r="C16">
        <v>9</v>
      </c>
      <c r="D16">
        <f t="shared" si="0"/>
        <v>0.30690000000000001</v>
      </c>
      <c r="E16">
        <f t="shared" si="1"/>
        <v>29.8231</v>
      </c>
      <c r="F16">
        <f t="shared" ref="F16:F56" si="3">E12+E13+E14+E15+E16</f>
        <v>149.15045000000001</v>
      </c>
      <c r="G16">
        <f t="shared" si="2"/>
        <v>29.830090000000002</v>
      </c>
      <c r="H16">
        <v>5</v>
      </c>
    </row>
    <row r="17" spans="1:8" x14ac:dyDescent="0.2">
      <c r="A17" s="62">
        <v>42447.717523148145</v>
      </c>
      <c r="B17">
        <v>30.11</v>
      </c>
      <c r="C17">
        <v>10.25</v>
      </c>
      <c r="D17">
        <f t="shared" si="0"/>
        <v>0.27202500000000002</v>
      </c>
      <c r="E17">
        <f t="shared" si="1"/>
        <v>29.837975</v>
      </c>
      <c r="F17">
        <f t="shared" si="3"/>
        <v>149.152975</v>
      </c>
      <c r="G17">
        <f t="shared" si="2"/>
        <v>29.830594999999999</v>
      </c>
      <c r="H17">
        <v>5</v>
      </c>
    </row>
    <row r="18" spans="1:8" x14ac:dyDescent="0.2">
      <c r="A18" s="62">
        <v>42447.696689814817</v>
      </c>
      <c r="B18">
        <v>30.09</v>
      </c>
      <c r="C18">
        <v>11.5</v>
      </c>
      <c r="D18">
        <f t="shared" si="0"/>
        <v>0.23715</v>
      </c>
      <c r="E18">
        <f t="shared" si="1"/>
        <v>29.85285</v>
      </c>
      <c r="F18">
        <f t="shared" si="3"/>
        <v>149.17642499999999</v>
      </c>
      <c r="G18">
        <f t="shared" si="2"/>
        <v>29.835284999999999</v>
      </c>
      <c r="H18">
        <v>5</v>
      </c>
    </row>
    <row r="19" spans="1:8" x14ac:dyDescent="0.2">
      <c r="A19" s="62">
        <v>42447.675856481481</v>
      </c>
      <c r="B19">
        <v>30.05</v>
      </c>
      <c r="C19">
        <v>12.25</v>
      </c>
      <c r="D19">
        <f t="shared" si="0"/>
        <v>0.216225</v>
      </c>
      <c r="E19">
        <f t="shared" si="1"/>
        <v>29.833774999999999</v>
      </c>
      <c r="F19">
        <f t="shared" si="3"/>
        <v>149.18289999999999</v>
      </c>
      <c r="G19">
        <f t="shared" si="2"/>
        <v>29.836579999999998</v>
      </c>
      <c r="H19">
        <v>5</v>
      </c>
    </row>
    <row r="20" spans="1:8" x14ac:dyDescent="0.2">
      <c r="A20" s="62">
        <v>42447.655023148145</v>
      </c>
      <c r="B20">
        <v>30.05</v>
      </c>
      <c r="C20">
        <v>12.75</v>
      </c>
      <c r="D20">
        <f t="shared" si="0"/>
        <v>0.20227500000000001</v>
      </c>
      <c r="E20">
        <f t="shared" si="1"/>
        <v>29.847725000000001</v>
      </c>
      <c r="F20">
        <f t="shared" si="3"/>
        <v>149.195425</v>
      </c>
      <c r="G20">
        <f t="shared" si="2"/>
        <v>29.839085000000001</v>
      </c>
      <c r="H20">
        <v>5</v>
      </c>
    </row>
    <row r="21" spans="1:8" x14ac:dyDescent="0.2">
      <c r="A21" s="62">
        <v>42447.634189814817</v>
      </c>
      <c r="B21">
        <v>30.04</v>
      </c>
      <c r="C21">
        <v>13.75</v>
      </c>
      <c r="D21">
        <f t="shared" si="0"/>
        <v>0.174375</v>
      </c>
      <c r="E21">
        <f t="shared" si="1"/>
        <v>29.865624999999998</v>
      </c>
      <c r="F21">
        <f t="shared" si="3"/>
        <v>149.23795000000001</v>
      </c>
      <c r="G21">
        <f t="shared" si="2"/>
        <v>29.847590000000004</v>
      </c>
      <c r="H21">
        <v>5</v>
      </c>
    </row>
    <row r="22" spans="1:8" x14ac:dyDescent="0.2">
      <c r="A22" s="62">
        <v>42447.613356481481</v>
      </c>
      <c r="B22">
        <v>30.06</v>
      </c>
      <c r="C22">
        <v>13.25</v>
      </c>
      <c r="D22">
        <f t="shared" si="0"/>
        <v>0.18832500000000002</v>
      </c>
      <c r="E22">
        <f t="shared" si="1"/>
        <v>29.871675</v>
      </c>
      <c r="F22">
        <f t="shared" si="3"/>
        <v>149.27164999999999</v>
      </c>
      <c r="G22">
        <f t="shared" si="2"/>
        <v>29.854329999999997</v>
      </c>
      <c r="H22">
        <v>5</v>
      </c>
    </row>
    <row r="23" spans="1:8" x14ac:dyDescent="0.2">
      <c r="A23" s="62">
        <v>42447.592523148145</v>
      </c>
      <c r="B23">
        <v>30.05</v>
      </c>
      <c r="C23">
        <v>13.25</v>
      </c>
      <c r="D23">
        <f t="shared" si="0"/>
        <v>0.18832500000000002</v>
      </c>
      <c r="E23">
        <f t="shared" si="1"/>
        <v>29.861675000000002</v>
      </c>
      <c r="F23">
        <f t="shared" si="3"/>
        <v>149.280475</v>
      </c>
      <c r="G23">
        <f t="shared" si="2"/>
        <v>29.856095</v>
      </c>
      <c r="H23">
        <v>5</v>
      </c>
    </row>
    <row r="24" spans="1:8" x14ac:dyDescent="0.2">
      <c r="A24" s="62">
        <v>42447.571689814817</v>
      </c>
      <c r="B24">
        <v>30.08</v>
      </c>
      <c r="C24">
        <v>12.75</v>
      </c>
      <c r="D24">
        <f t="shared" si="0"/>
        <v>0.20227500000000001</v>
      </c>
      <c r="E24">
        <f t="shared" si="1"/>
        <v>29.877724999999998</v>
      </c>
      <c r="F24">
        <f t="shared" si="3"/>
        <v>149.32442500000002</v>
      </c>
      <c r="G24">
        <f t="shared" si="2"/>
        <v>29.864885000000005</v>
      </c>
      <c r="H24">
        <v>5</v>
      </c>
    </row>
    <row r="25" spans="1:8" x14ac:dyDescent="0.2">
      <c r="A25" s="62">
        <v>42447.550856481481</v>
      </c>
      <c r="B25">
        <v>30.11</v>
      </c>
      <c r="C25">
        <v>12.5</v>
      </c>
      <c r="D25">
        <f t="shared" si="0"/>
        <v>0.20925000000000002</v>
      </c>
      <c r="E25">
        <f t="shared" si="1"/>
        <v>29.900749999999999</v>
      </c>
      <c r="F25">
        <f t="shared" si="3"/>
        <v>149.37744999999998</v>
      </c>
      <c r="G25">
        <f t="shared" si="2"/>
        <v>29.875489999999996</v>
      </c>
      <c r="H25">
        <v>5</v>
      </c>
    </row>
    <row r="26" spans="1:8" x14ac:dyDescent="0.2">
      <c r="A26" s="62">
        <v>42447.530023148145</v>
      </c>
      <c r="B26">
        <v>30.13</v>
      </c>
      <c r="C26">
        <v>12.75</v>
      </c>
      <c r="D26">
        <f t="shared" si="0"/>
        <v>0.20227500000000001</v>
      </c>
      <c r="E26">
        <f t="shared" si="1"/>
        <v>29.927724999999999</v>
      </c>
      <c r="F26">
        <f t="shared" si="3"/>
        <v>149.43955</v>
      </c>
      <c r="G26">
        <f t="shared" si="2"/>
        <v>29.887909999999998</v>
      </c>
      <c r="H26">
        <v>5</v>
      </c>
    </row>
    <row r="27" spans="1:8" x14ac:dyDescent="0.2">
      <c r="A27" s="62">
        <v>42447.509189814817</v>
      </c>
      <c r="B27">
        <v>30.15</v>
      </c>
      <c r="C27">
        <v>12.75</v>
      </c>
      <c r="D27">
        <f t="shared" si="0"/>
        <v>0.20227500000000001</v>
      </c>
      <c r="E27">
        <f t="shared" si="1"/>
        <v>29.947724999999998</v>
      </c>
      <c r="F27">
        <f t="shared" si="3"/>
        <v>149.51560000000001</v>
      </c>
      <c r="G27">
        <f t="shared" si="2"/>
        <v>29.903120000000001</v>
      </c>
      <c r="H27">
        <v>5</v>
      </c>
    </row>
    <row r="28" spans="1:8" x14ac:dyDescent="0.2">
      <c r="A28" s="62">
        <v>42447.488356481481</v>
      </c>
      <c r="B28">
        <v>30.17</v>
      </c>
      <c r="C28">
        <v>12.5</v>
      </c>
      <c r="D28">
        <f t="shared" si="0"/>
        <v>0.20925000000000002</v>
      </c>
      <c r="E28">
        <f t="shared" si="1"/>
        <v>29.960750000000001</v>
      </c>
      <c r="F28">
        <f t="shared" si="3"/>
        <v>149.61467499999998</v>
      </c>
      <c r="G28">
        <f t="shared" si="2"/>
        <v>29.922934999999995</v>
      </c>
      <c r="H28">
        <v>5</v>
      </c>
    </row>
    <row r="29" spans="1:8" x14ac:dyDescent="0.2">
      <c r="A29" s="62">
        <v>42447.467523148145</v>
      </c>
      <c r="B29">
        <v>30.2</v>
      </c>
      <c r="C29">
        <v>12.25</v>
      </c>
      <c r="D29">
        <f t="shared" si="0"/>
        <v>0.216225</v>
      </c>
      <c r="E29">
        <f t="shared" si="1"/>
        <v>29.983774999999998</v>
      </c>
      <c r="F29">
        <f t="shared" si="3"/>
        <v>149.72072499999999</v>
      </c>
      <c r="G29">
        <f t="shared" si="2"/>
        <v>29.944144999999999</v>
      </c>
      <c r="H29">
        <v>5</v>
      </c>
    </row>
    <row r="30" spans="1:8" x14ac:dyDescent="0.2">
      <c r="A30" s="62">
        <v>42447.446689814817</v>
      </c>
      <c r="B30">
        <v>30.23</v>
      </c>
      <c r="C30">
        <v>12.25</v>
      </c>
      <c r="D30">
        <f t="shared" si="0"/>
        <v>0.216225</v>
      </c>
      <c r="E30">
        <f t="shared" si="1"/>
        <v>30.013774999999999</v>
      </c>
      <c r="F30">
        <f t="shared" si="3"/>
        <v>149.83375000000001</v>
      </c>
      <c r="G30">
        <f t="shared" si="2"/>
        <v>29.966750000000001</v>
      </c>
      <c r="H30">
        <v>5</v>
      </c>
    </row>
    <row r="31" spans="1:8" x14ac:dyDescent="0.2">
      <c r="A31" s="62">
        <v>42447.425856481481</v>
      </c>
      <c r="B31">
        <v>30.26</v>
      </c>
      <c r="C31">
        <v>11.75</v>
      </c>
      <c r="D31">
        <f t="shared" si="0"/>
        <v>0.23017500000000002</v>
      </c>
      <c r="E31">
        <f t="shared" si="1"/>
        <v>30.029825000000002</v>
      </c>
      <c r="F31">
        <f t="shared" si="3"/>
        <v>149.93584999999999</v>
      </c>
      <c r="G31">
        <f t="shared" si="2"/>
        <v>29.987169999999999</v>
      </c>
      <c r="H31">
        <v>5</v>
      </c>
    </row>
    <row r="32" spans="1:8" x14ac:dyDescent="0.2">
      <c r="A32" s="62">
        <v>42447.405023148145</v>
      </c>
      <c r="B32">
        <v>30.33</v>
      </c>
      <c r="C32">
        <v>9.75</v>
      </c>
      <c r="D32">
        <f t="shared" si="0"/>
        <v>0.28597500000000003</v>
      </c>
      <c r="E32">
        <f t="shared" si="1"/>
        <v>30.044024999999998</v>
      </c>
      <c r="F32">
        <f t="shared" si="3"/>
        <v>150.03215</v>
      </c>
      <c r="G32">
        <f t="shared" si="2"/>
        <v>30.006430000000002</v>
      </c>
      <c r="H32">
        <v>5</v>
      </c>
    </row>
    <row r="33" spans="1:8" x14ac:dyDescent="0.2">
      <c r="A33" s="62">
        <v>42447.384189814817</v>
      </c>
      <c r="B33">
        <v>30.4</v>
      </c>
      <c r="C33">
        <v>7.75</v>
      </c>
      <c r="D33">
        <f t="shared" si="0"/>
        <v>0.341775</v>
      </c>
      <c r="E33">
        <f t="shared" si="1"/>
        <v>30.058225</v>
      </c>
      <c r="F33">
        <f t="shared" si="3"/>
        <v>150.129625</v>
      </c>
      <c r="G33">
        <f t="shared" si="2"/>
        <v>30.025925000000001</v>
      </c>
      <c r="H33">
        <v>5</v>
      </c>
    </row>
    <row r="34" spans="1:8" x14ac:dyDescent="0.2">
      <c r="A34" s="62">
        <v>42447.363356481481</v>
      </c>
      <c r="B34">
        <v>30.46</v>
      </c>
      <c r="C34">
        <v>5.5</v>
      </c>
      <c r="D34">
        <f t="shared" si="0"/>
        <v>0.40455000000000002</v>
      </c>
      <c r="E34">
        <f t="shared" si="1"/>
        <v>30.05545</v>
      </c>
      <c r="F34">
        <f t="shared" si="3"/>
        <v>150.2013</v>
      </c>
      <c r="G34">
        <f t="shared" si="2"/>
        <v>30.04026</v>
      </c>
      <c r="H34">
        <v>5</v>
      </c>
    </row>
    <row r="35" spans="1:8" x14ac:dyDescent="0.2">
      <c r="A35" s="62">
        <v>42447.342523148145</v>
      </c>
      <c r="B35">
        <v>30.52</v>
      </c>
      <c r="C35">
        <v>2.25</v>
      </c>
      <c r="D35">
        <f t="shared" si="0"/>
        <v>0.49522500000000003</v>
      </c>
      <c r="E35">
        <f t="shared" si="1"/>
        <v>30.024774999999998</v>
      </c>
      <c r="F35">
        <f t="shared" si="3"/>
        <v>150.2123</v>
      </c>
      <c r="G35">
        <f t="shared" si="2"/>
        <v>30.042459999999998</v>
      </c>
      <c r="H35">
        <v>5</v>
      </c>
    </row>
    <row r="36" spans="1:8" x14ac:dyDescent="0.2">
      <c r="A36" s="62">
        <v>42447.321689814817</v>
      </c>
      <c r="B36">
        <v>30.55</v>
      </c>
      <c r="C36">
        <v>0</v>
      </c>
      <c r="D36">
        <f t="shared" si="0"/>
        <v>0.55800000000000005</v>
      </c>
      <c r="E36">
        <f t="shared" si="1"/>
        <v>29.992000000000001</v>
      </c>
      <c r="F36">
        <f t="shared" si="3"/>
        <v>150.174475</v>
      </c>
      <c r="G36">
        <f t="shared" si="2"/>
        <v>30.034894999999999</v>
      </c>
      <c r="H36">
        <v>5</v>
      </c>
    </row>
    <row r="37" spans="1:8" x14ac:dyDescent="0.2">
      <c r="A37" s="62">
        <v>42447.300856481481</v>
      </c>
      <c r="B37">
        <v>30.56</v>
      </c>
      <c r="C37">
        <v>-2.75</v>
      </c>
      <c r="D37">
        <f t="shared" si="0"/>
        <v>0.63472499999999998</v>
      </c>
      <c r="E37">
        <f t="shared" si="1"/>
        <v>29.925274999999999</v>
      </c>
      <c r="F37">
        <f t="shared" si="3"/>
        <v>150.055725</v>
      </c>
      <c r="G37">
        <f t="shared" si="2"/>
        <v>30.011144999999999</v>
      </c>
      <c r="H37">
        <v>5</v>
      </c>
    </row>
    <row r="38" spans="1:8" x14ac:dyDescent="0.2">
      <c r="A38" s="62">
        <v>42447.280023148145</v>
      </c>
      <c r="B38">
        <v>30.55</v>
      </c>
      <c r="C38">
        <v>-2.25</v>
      </c>
      <c r="D38">
        <f t="shared" si="0"/>
        <v>0.62077500000000008</v>
      </c>
      <c r="E38">
        <f t="shared" si="1"/>
        <v>29.929225000000002</v>
      </c>
      <c r="F38">
        <f t="shared" si="3"/>
        <v>149.926725</v>
      </c>
      <c r="G38">
        <f t="shared" si="2"/>
        <v>29.985345000000002</v>
      </c>
      <c r="H38">
        <v>5</v>
      </c>
    </row>
    <row r="39" spans="1:8" x14ac:dyDescent="0.2">
      <c r="A39" s="62">
        <v>42447.259189814817</v>
      </c>
      <c r="B39">
        <v>30.55</v>
      </c>
      <c r="C39">
        <v>-3.75</v>
      </c>
      <c r="D39">
        <f t="shared" si="0"/>
        <v>0.66262500000000002</v>
      </c>
      <c r="E39">
        <f t="shared" si="1"/>
        <v>29.887375000000002</v>
      </c>
      <c r="F39">
        <f t="shared" si="3"/>
        <v>149.75864999999999</v>
      </c>
      <c r="G39">
        <f t="shared" si="2"/>
        <v>29.951729999999998</v>
      </c>
      <c r="H39">
        <v>5</v>
      </c>
    </row>
    <row r="40" spans="1:8" x14ac:dyDescent="0.2">
      <c r="A40" s="62">
        <v>42447.238356481481</v>
      </c>
      <c r="B40">
        <v>30.55</v>
      </c>
      <c r="C40">
        <v>-3.5</v>
      </c>
      <c r="D40">
        <f t="shared" si="0"/>
        <v>0.65565000000000007</v>
      </c>
      <c r="E40">
        <f t="shared" si="1"/>
        <v>29.894349999999999</v>
      </c>
      <c r="F40">
        <f t="shared" si="3"/>
        <v>149.62822500000001</v>
      </c>
      <c r="G40">
        <f t="shared" si="2"/>
        <v>29.925645000000003</v>
      </c>
      <c r="H40">
        <v>5</v>
      </c>
    </row>
    <row r="41" spans="1:8" x14ac:dyDescent="0.2">
      <c r="A41" s="62">
        <v>42447.217511574076</v>
      </c>
      <c r="B41">
        <v>30.55</v>
      </c>
      <c r="C41">
        <v>-3.5</v>
      </c>
      <c r="D41">
        <f t="shared" si="0"/>
        <v>0.65565000000000007</v>
      </c>
      <c r="E41">
        <f t="shared" si="1"/>
        <v>29.894349999999999</v>
      </c>
      <c r="F41">
        <f t="shared" si="3"/>
        <v>149.530575</v>
      </c>
      <c r="G41">
        <f t="shared" si="2"/>
        <v>29.906115</v>
      </c>
      <c r="H41">
        <v>5</v>
      </c>
    </row>
    <row r="42" spans="1:8" x14ac:dyDescent="0.2">
      <c r="A42" s="62">
        <v>42447.175844907404</v>
      </c>
      <c r="B42">
        <v>30.55</v>
      </c>
      <c r="C42">
        <v>-3.75</v>
      </c>
      <c r="D42">
        <f t="shared" si="0"/>
        <v>0.66262500000000002</v>
      </c>
      <c r="E42">
        <f t="shared" si="1"/>
        <v>29.887375000000002</v>
      </c>
      <c r="F42">
        <f t="shared" si="3"/>
        <v>149.49267500000002</v>
      </c>
      <c r="G42">
        <f t="shared" si="2"/>
        <v>29.898535000000003</v>
      </c>
      <c r="H42">
        <v>5</v>
      </c>
    </row>
    <row r="43" spans="1:8" x14ac:dyDescent="0.2">
      <c r="A43" s="62">
        <v>42447.155023148145</v>
      </c>
      <c r="B43">
        <v>30.55</v>
      </c>
      <c r="C43">
        <v>-3.5</v>
      </c>
      <c r="D43">
        <f t="shared" si="0"/>
        <v>0.65565000000000007</v>
      </c>
      <c r="E43">
        <f t="shared" si="1"/>
        <v>29.894349999999999</v>
      </c>
      <c r="F43">
        <f t="shared" si="3"/>
        <v>149.45779999999999</v>
      </c>
      <c r="G43">
        <f t="shared" si="2"/>
        <v>29.891559999999998</v>
      </c>
      <c r="H43">
        <v>5</v>
      </c>
    </row>
    <row r="44" spans="1:8" x14ac:dyDescent="0.2">
      <c r="A44" s="62">
        <v>42447.134189814817</v>
      </c>
      <c r="B44">
        <v>30.54</v>
      </c>
      <c r="C44">
        <v>-3.75</v>
      </c>
      <c r="D44">
        <f t="shared" si="0"/>
        <v>0.66262500000000002</v>
      </c>
      <c r="E44">
        <f t="shared" si="1"/>
        <v>29.877375000000001</v>
      </c>
      <c r="F44">
        <f t="shared" si="3"/>
        <v>149.4478</v>
      </c>
      <c r="G44">
        <f t="shared" si="2"/>
        <v>29.889559999999999</v>
      </c>
      <c r="H44">
        <v>5</v>
      </c>
    </row>
    <row r="45" spans="1:8" x14ac:dyDescent="0.2">
      <c r="A45" s="62">
        <v>42447.113356481481</v>
      </c>
      <c r="B45">
        <v>30.54</v>
      </c>
      <c r="C45">
        <v>-3.75</v>
      </c>
      <c r="D45">
        <f t="shared" si="0"/>
        <v>0.66262500000000002</v>
      </c>
      <c r="E45">
        <f t="shared" si="1"/>
        <v>29.877375000000001</v>
      </c>
      <c r="F45">
        <f t="shared" si="3"/>
        <v>149.430825</v>
      </c>
      <c r="G45">
        <f t="shared" si="2"/>
        <v>29.886164999999998</v>
      </c>
      <c r="H45">
        <v>5</v>
      </c>
    </row>
    <row r="46" spans="1:8" x14ac:dyDescent="0.2">
      <c r="A46" s="62">
        <v>42447.092511574076</v>
      </c>
      <c r="B46">
        <v>30.55</v>
      </c>
      <c r="C46">
        <v>-2</v>
      </c>
      <c r="D46">
        <f t="shared" si="0"/>
        <v>0.61380000000000001</v>
      </c>
      <c r="E46">
        <f t="shared" si="1"/>
        <v>29.936199999999999</v>
      </c>
      <c r="F46">
        <f t="shared" si="3"/>
        <v>149.47267499999998</v>
      </c>
      <c r="G46">
        <f t="shared" si="2"/>
        <v>29.894534999999998</v>
      </c>
      <c r="H46">
        <v>5</v>
      </c>
    </row>
    <row r="47" spans="1:8" x14ac:dyDescent="0.2">
      <c r="A47" s="62">
        <v>42447.071689814817</v>
      </c>
      <c r="B47">
        <v>30.54</v>
      </c>
      <c r="C47">
        <v>-2</v>
      </c>
      <c r="D47">
        <f t="shared" si="0"/>
        <v>0.61380000000000001</v>
      </c>
      <c r="E47">
        <f t="shared" si="1"/>
        <v>29.926199999999998</v>
      </c>
      <c r="F47">
        <f t="shared" si="3"/>
        <v>149.51150000000001</v>
      </c>
      <c r="G47">
        <f t="shared" si="2"/>
        <v>29.902300000000004</v>
      </c>
      <c r="H47">
        <v>5</v>
      </c>
    </row>
    <row r="48" spans="1:8" x14ac:dyDescent="0.2">
      <c r="A48" s="62">
        <v>42447.050856481481</v>
      </c>
      <c r="B48">
        <v>30.53</v>
      </c>
      <c r="C48">
        <v>-2.25</v>
      </c>
      <c r="D48">
        <f t="shared" si="0"/>
        <v>0.62077500000000008</v>
      </c>
      <c r="E48">
        <f t="shared" si="1"/>
        <v>29.909224999999999</v>
      </c>
      <c r="F48">
        <f t="shared" si="3"/>
        <v>149.526375</v>
      </c>
      <c r="G48">
        <f t="shared" si="2"/>
        <v>29.905275</v>
      </c>
      <c r="H48">
        <v>5</v>
      </c>
    </row>
    <row r="49" spans="1:8" x14ac:dyDescent="0.2">
      <c r="A49" s="62">
        <v>42447.030023148145</v>
      </c>
      <c r="B49">
        <v>30.53</v>
      </c>
      <c r="C49">
        <v>-2.5</v>
      </c>
      <c r="D49">
        <f t="shared" si="0"/>
        <v>0.62775000000000003</v>
      </c>
      <c r="E49">
        <f t="shared" si="1"/>
        <v>29.902250000000002</v>
      </c>
      <c r="F49">
        <f t="shared" si="3"/>
        <v>149.55125000000001</v>
      </c>
      <c r="G49">
        <f t="shared" si="2"/>
        <v>29.910250000000001</v>
      </c>
      <c r="H49">
        <v>5</v>
      </c>
    </row>
    <row r="50" spans="1:8" x14ac:dyDescent="0.2">
      <c r="A50" s="62">
        <v>42447.00917824074</v>
      </c>
      <c r="B50">
        <v>30.52</v>
      </c>
      <c r="C50">
        <v>-2.75</v>
      </c>
      <c r="D50">
        <f t="shared" si="0"/>
        <v>0.63472499999999998</v>
      </c>
      <c r="E50">
        <f t="shared" si="1"/>
        <v>29.885275</v>
      </c>
      <c r="F50">
        <f t="shared" si="3"/>
        <v>149.55915000000002</v>
      </c>
      <c r="G50">
        <f t="shared" si="2"/>
        <v>29.911830000000002</v>
      </c>
      <c r="H50">
        <v>5</v>
      </c>
    </row>
    <row r="51" spans="1:8" x14ac:dyDescent="0.2">
      <c r="A51" s="62">
        <v>42446.988356481481</v>
      </c>
      <c r="B51">
        <v>30.52</v>
      </c>
      <c r="C51">
        <v>-1</v>
      </c>
      <c r="D51">
        <f t="shared" si="0"/>
        <v>0.58589999999999998</v>
      </c>
      <c r="E51">
        <f t="shared" si="1"/>
        <v>29.934100000000001</v>
      </c>
      <c r="F51">
        <f t="shared" si="3"/>
        <v>149.55705</v>
      </c>
      <c r="G51">
        <f t="shared" si="2"/>
        <v>29.91141</v>
      </c>
      <c r="H51">
        <v>5</v>
      </c>
    </row>
    <row r="52" spans="1:8" x14ac:dyDescent="0.2">
      <c r="A52" s="62">
        <v>42446.967523148145</v>
      </c>
      <c r="B52">
        <v>30.51</v>
      </c>
      <c r="C52">
        <v>-1.25</v>
      </c>
      <c r="D52">
        <f t="shared" si="0"/>
        <v>0.59287500000000004</v>
      </c>
      <c r="E52">
        <f t="shared" si="1"/>
        <v>29.917125000000002</v>
      </c>
      <c r="F52">
        <f t="shared" si="3"/>
        <v>149.54797500000001</v>
      </c>
      <c r="G52">
        <f t="shared" si="2"/>
        <v>29.909595000000003</v>
      </c>
      <c r="H52">
        <v>5</v>
      </c>
    </row>
    <row r="53" spans="1:8" x14ac:dyDescent="0.2">
      <c r="A53" s="62">
        <v>42446.946689814817</v>
      </c>
      <c r="B53">
        <v>30.5</v>
      </c>
      <c r="C53">
        <v>-1.75</v>
      </c>
      <c r="D53">
        <f t="shared" si="0"/>
        <v>0.60682500000000006</v>
      </c>
      <c r="E53">
        <f t="shared" si="1"/>
        <v>29.893174999999999</v>
      </c>
      <c r="F53">
        <f t="shared" si="3"/>
        <v>149.531925</v>
      </c>
      <c r="G53">
        <f t="shared" si="2"/>
        <v>29.906385</v>
      </c>
      <c r="H53">
        <v>5</v>
      </c>
    </row>
    <row r="54" spans="1:8" x14ac:dyDescent="0.2">
      <c r="A54" s="62">
        <v>42446.925856481481</v>
      </c>
      <c r="B54">
        <v>30.49</v>
      </c>
      <c r="C54">
        <v>0</v>
      </c>
      <c r="D54">
        <f t="shared" si="0"/>
        <v>0.55800000000000005</v>
      </c>
      <c r="E54">
        <f t="shared" si="1"/>
        <v>29.931999999999999</v>
      </c>
      <c r="F54">
        <f t="shared" si="3"/>
        <v>149.56167500000001</v>
      </c>
      <c r="G54">
        <f t="shared" si="2"/>
        <v>29.912335000000002</v>
      </c>
      <c r="H54">
        <v>5</v>
      </c>
    </row>
    <row r="55" spans="1:8" x14ac:dyDescent="0.2">
      <c r="A55" s="62">
        <v>42446.905023148145</v>
      </c>
      <c r="B55">
        <v>30.48</v>
      </c>
      <c r="C55">
        <v>0.5</v>
      </c>
      <c r="D55">
        <f t="shared" si="0"/>
        <v>0.54405000000000003</v>
      </c>
      <c r="E55">
        <f t="shared" si="1"/>
        <v>29.935950000000002</v>
      </c>
      <c r="F55">
        <f t="shared" si="3"/>
        <v>149.61234999999999</v>
      </c>
      <c r="G55">
        <f t="shared" si="2"/>
        <v>29.922469999999997</v>
      </c>
      <c r="H55">
        <v>5</v>
      </c>
    </row>
    <row r="56" spans="1:8" x14ac:dyDescent="0.2">
      <c r="A56" s="62">
        <v>42446.884189814817</v>
      </c>
      <c r="B56">
        <v>30.47</v>
      </c>
      <c r="C56">
        <v>1</v>
      </c>
      <c r="D56">
        <f t="shared" si="0"/>
        <v>0.53010000000000002</v>
      </c>
      <c r="E56">
        <f t="shared" si="1"/>
        <v>29.939899999999998</v>
      </c>
      <c r="F56">
        <f t="shared" si="3"/>
        <v>149.61815000000001</v>
      </c>
      <c r="G56">
        <f t="shared" si="2"/>
        <v>29.923630000000003</v>
      </c>
      <c r="H56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E56" sqref="E56"/>
    </sheetView>
  </sheetViews>
  <sheetFormatPr baseColWidth="10" defaultRowHeight="16" x14ac:dyDescent="0.2"/>
  <cols>
    <col min="1" max="1" width="3.6640625" customWidth="1"/>
    <col min="2" max="2" width="15.1640625" customWidth="1"/>
    <col min="3" max="3" width="11.83203125" bestFit="1" customWidth="1"/>
    <col min="4" max="4" width="14" customWidth="1"/>
    <col min="5" max="5" width="11.83203125" bestFit="1" customWidth="1"/>
    <col min="6" max="6" width="11.83203125" style="7" customWidth="1"/>
    <col min="7" max="7" width="11.83203125" customWidth="1"/>
    <col min="8" max="8" width="11.83203125" style="8" customWidth="1"/>
    <col min="10" max="10" width="11.83203125" style="9" bestFit="1" customWidth="1"/>
    <col min="11" max="11" width="11.83203125" customWidth="1"/>
    <col min="12" max="12" width="11.83203125" style="10" customWidth="1"/>
    <col min="13" max="13" width="15.1640625" style="6" customWidth="1"/>
    <col min="14" max="14" width="17.33203125" style="5" customWidth="1"/>
  </cols>
  <sheetData>
    <row r="1" spans="1:15" ht="21" x14ac:dyDescent="0.25">
      <c r="B1" s="12" t="s">
        <v>47</v>
      </c>
      <c r="C1" s="13"/>
      <c r="D1" s="13"/>
      <c r="E1" s="13"/>
      <c r="F1" s="14"/>
      <c r="G1" s="13"/>
      <c r="H1" s="15"/>
      <c r="I1" s="13"/>
      <c r="J1" s="16"/>
      <c r="K1" s="13"/>
      <c r="L1" s="17"/>
      <c r="M1" s="18"/>
      <c r="N1" s="19"/>
      <c r="O1" s="13"/>
    </row>
    <row r="2" spans="1:15" ht="17" thickBot="1" x14ac:dyDescent="0.25"/>
    <row r="3" spans="1:15" ht="19" x14ac:dyDescent="0.25">
      <c r="B3" t="s">
        <v>39</v>
      </c>
      <c r="C3" t="s">
        <v>40</v>
      </c>
      <c r="E3" s="59" t="s">
        <v>42</v>
      </c>
      <c r="F3" s="80">
        <f>$C$47</f>
        <v>2.7988771680012286E-18</v>
      </c>
      <c r="G3" s="81"/>
    </row>
    <row r="4" spans="1:15" ht="19" x14ac:dyDescent="0.25">
      <c r="B4" t="s">
        <v>41</v>
      </c>
      <c r="C4">
        <v>25.25</v>
      </c>
      <c r="E4" s="60" t="s">
        <v>43</v>
      </c>
      <c r="F4" s="82">
        <f>$C$46</f>
        <v>-6.4170027110056567E-11</v>
      </c>
      <c r="G4" s="83"/>
    </row>
    <row r="5" spans="1:15" ht="19" x14ac:dyDescent="0.25">
      <c r="E5" s="60" t="s">
        <v>44</v>
      </c>
      <c r="F5" s="82">
        <f>$C$45</f>
        <v>4.477650482146207E-4</v>
      </c>
      <c r="G5" s="83"/>
    </row>
    <row r="6" spans="1:15" ht="20" thickBot="1" x14ac:dyDescent="0.3">
      <c r="E6" s="61" t="s">
        <v>45</v>
      </c>
      <c r="F6" s="82">
        <f>$C$44</f>
        <v>-897.68717276974348</v>
      </c>
      <c r="G6" s="83"/>
    </row>
    <row r="7" spans="1:15" ht="17" thickBot="1" x14ac:dyDescent="0.25"/>
    <row r="8" spans="1:15" ht="17" thickBot="1" x14ac:dyDescent="0.25">
      <c r="A8" s="50" t="s">
        <v>36</v>
      </c>
      <c r="B8" s="51" t="s">
        <v>0</v>
      </c>
      <c r="C8" s="51" t="s">
        <v>2</v>
      </c>
      <c r="D8" s="51" t="s">
        <v>3</v>
      </c>
      <c r="E8" s="51" t="s">
        <v>35</v>
      </c>
      <c r="F8" s="52" t="s">
        <v>31</v>
      </c>
      <c r="G8" s="51"/>
      <c r="H8" s="53" t="s">
        <v>32</v>
      </c>
      <c r="I8" s="54"/>
      <c r="J8" s="55" t="s">
        <v>33</v>
      </c>
      <c r="K8" s="54"/>
      <c r="L8" s="56" t="s">
        <v>34</v>
      </c>
      <c r="M8" s="57" t="s">
        <v>37</v>
      </c>
      <c r="N8" s="58" t="s">
        <v>38</v>
      </c>
    </row>
    <row r="9" spans="1:15" x14ac:dyDescent="0.2">
      <c r="A9" s="40">
        <v>1</v>
      </c>
      <c r="B9" s="41">
        <v>8255625</v>
      </c>
      <c r="C9" s="41">
        <f>POWER(B9,2)</f>
        <v>68155344140625</v>
      </c>
      <c r="D9" s="42">
        <f>POWER(B9,3)</f>
        <v>5.6266496297094729E+20</v>
      </c>
      <c r="E9" s="41">
        <v>0</v>
      </c>
      <c r="F9" s="43">
        <f>$C$47</f>
        <v>2.7988771680012286E-18</v>
      </c>
      <c r="G9" s="42">
        <f>D9*F9</f>
        <v>1574.830118093641</v>
      </c>
      <c r="H9" s="44">
        <f>$C$46</f>
        <v>-6.4170027110056567E-11</v>
      </c>
      <c r="I9" s="42">
        <f>H9*C9</f>
        <v>-4373.5302811991414</v>
      </c>
      <c r="J9" s="45">
        <f>$C$45</f>
        <v>4.477650482146207E-4</v>
      </c>
      <c r="K9" s="46">
        <f>J9*B9</f>
        <v>3696.5803261668279</v>
      </c>
      <c r="L9" s="47">
        <f>$C$44</f>
        <v>-897.68717276974348</v>
      </c>
      <c r="M9" s="48">
        <f t="shared" ref="M9:M19" si="0">G9+I9+K9+L9</f>
        <v>0.19299029158401027</v>
      </c>
      <c r="N9" s="49">
        <f>E9-M9</f>
        <v>-0.19299029158401027</v>
      </c>
    </row>
    <row r="10" spans="1:15" x14ac:dyDescent="0.2">
      <c r="A10" s="28">
        <v>2</v>
      </c>
      <c r="B10" s="20">
        <v>8016408</v>
      </c>
      <c r="C10" s="20">
        <f t="shared" ref="C10:C19" si="1">POWER(B10,2)</f>
        <v>64262797222464</v>
      </c>
      <c r="D10" s="22">
        <f t="shared" ref="D10:D19" si="2">POWER(B10,3)</f>
        <v>5.1515680175653821E+20</v>
      </c>
      <c r="E10" s="20">
        <v>10</v>
      </c>
      <c r="F10" s="23">
        <f t="shared" ref="F10:F19" si="3">$C$47</f>
        <v>2.7988771680012286E-18</v>
      </c>
      <c r="G10" s="22">
        <f t="shared" ref="G10:G19" si="4">D10*F10</f>
        <v>1441.86061037691</v>
      </c>
      <c r="H10" s="24">
        <f t="shared" ref="H10:H19" si="5">$C$46</f>
        <v>-6.4170027110056567E-11</v>
      </c>
      <c r="I10" s="22">
        <f t="shared" ref="I10:I19" si="6">H10*C10</f>
        <v>-4123.7454399335829</v>
      </c>
      <c r="J10" s="25">
        <f t="shared" ref="J10:J19" si="7">$C$45</f>
        <v>4.477650482146207E-4</v>
      </c>
      <c r="K10" s="26">
        <f t="shared" ref="K10:K19" si="8">J10*B10</f>
        <v>3589.4673146280711</v>
      </c>
      <c r="L10" s="47">
        <f t="shared" ref="L10:L19" si="9">$C$44</f>
        <v>-897.68717276974348</v>
      </c>
      <c r="M10" s="27">
        <f t="shared" si="0"/>
        <v>9.8953123016544851</v>
      </c>
      <c r="N10" s="29">
        <f t="shared" ref="N10:N19" si="10">E10-M10</f>
        <v>0.10468769834551495</v>
      </c>
    </row>
    <row r="11" spans="1:15" x14ac:dyDescent="0.2">
      <c r="A11" s="28">
        <v>3</v>
      </c>
      <c r="B11" s="20">
        <v>7965176</v>
      </c>
      <c r="C11" s="20">
        <f t="shared" si="1"/>
        <v>63444028710976</v>
      </c>
      <c r="D11" s="22">
        <f t="shared" si="2"/>
        <v>5.0534285483197694E+20</v>
      </c>
      <c r="E11" s="20">
        <v>12</v>
      </c>
      <c r="F11" s="23">
        <f t="shared" si="3"/>
        <v>2.7988771680012286E-18</v>
      </c>
      <c r="G11" s="22">
        <f t="shared" si="4"/>
        <v>1414.3925784017795</v>
      </c>
      <c r="H11" s="24">
        <f t="shared" si="5"/>
        <v>-6.4170027110056567E-11</v>
      </c>
      <c r="I11" s="22">
        <f t="shared" si="6"/>
        <v>-4071.205042354537</v>
      </c>
      <c r="J11" s="25">
        <f t="shared" si="7"/>
        <v>4.477650482146207E-4</v>
      </c>
      <c r="K11" s="26">
        <f t="shared" si="8"/>
        <v>3566.5274156779396</v>
      </c>
      <c r="L11" s="47">
        <f t="shared" si="9"/>
        <v>-897.68717276974348</v>
      </c>
      <c r="M11" s="27">
        <f t="shared" si="0"/>
        <v>12.027778955438407</v>
      </c>
      <c r="N11" s="29">
        <f t="shared" si="10"/>
        <v>-2.7778955438407138E-2</v>
      </c>
    </row>
    <row r="12" spans="1:15" x14ac:dyDescent="0.2">
      <c r="A12" s="28">
        <v>4</v>
      </c>
      <c r="B12" s="20">
        <v>7875439</v>
      </c>
      <c r="C12" s="20">
        <f t="shared" si="1"/>
        <v>62022539442721</v>
      </c>
      <c r="D12" s="22">
        <f t="shared" si="2"/>
        <v>4.884547260062432E+20</v>
      </c>
      <c r="E12" s="20">
        <v>16</v>
      </c>
      <c r="F12" s="23">
        <f t="shared" si="3"/>
        <v>2.7988771680012286E-18</v>
      </c>
      <c r="G12" s="22">
        <f t="shared" si="4"/>
        <v>1367.1247802211701</v>
      </c>
      <c r="H12" s="24">
        <f t="shared" si="5"/>
        <v>-6.4170027110056567E-11</v>
      </c>
      <c r="I12" s="22">
        <f t="shared" si="6"/>
        <v>-3979.9880374739591</v>
      </c>
      <c r="J12" s="25">
        <f t="shared" si="7"/>
        <v>4.477650482146207E-4</v>
      </c>
      <c r="K12" s="26">
        <f t="shared" si="8"/>
        <v>3526.3463235463041</v>
      </c>
      <c r="L12" s="47">
        <f t="shared" si="9"/>
        <v>-897.68717276974348</v>
      </c>
      <c r="M12" s="27">
        <f t="shared" si="0"/>
        <v>15.79589352377161</v>
      </c>
      <c r="N12" s="29">
        <f t="shared" si="10"/>
        <v>0.20410647622838951</v>
      </c>
    </row>
    <row r="13" spans="1:15" x14ac:dyDescent="0.2">
      <c r="A13" s="28">
        <v>5</v>
      </c>
      <c r="B13" s="20">
        <v>7602253</v>
      </c>
      <c r="C13" s="20">
        <f t="shared" si="1"/>
        <v>57794250676009</v>
      </c>
      <c r="D13" s="22">
        <f t="shared" si="2"/>
        <v>4.3936651558444145E+20</v>
      </c>
      <c r="E13" s="20">
        <v>26.3</v>
      </c>
      <c r="F13" s="23">
        <f t="shared" si="3"/>
        <v>2.7988771680012286E-18</v>
      </c>
      <c r="G13" s="22">
        <f t="shared" si="4"/>
        <v>1229.7329088535491</v>
      </c>
      <c r="H13" s="24">
        <f t="shared" si="5"/>
        <v>-6.4170027110056567E-11</v>
      </c>
      <c r="I13" s="22">
        <f t="shared" si="6"/>
        <v>-3708.6586326849024</v>
      </c>
      <c r="J13" s="25">
        <f t="shared" si="7"/>
        <v>4.477650482146207E-4</v>
      </c>
      <c r="K13" s="26">
        <f t="shared" si="8"/>
        <v>3404.0231810847449</v>
      </c>
      <c r="L13" s="47">
        <f t="shared" si="9"/>
        <v>-897.68717276974348</v>
      </c>
      <c r="M13" s="27">
        <f t="shared" si="0"/>
        <v>27.410284483648411</v>
      </c>
      <c r="N13" s="29">
        <f t="shared" si="10"/>
        <v>-1.1102844836484103</v>
      </c>
    </row>
    <row r="14" spans="1:15" x14ac:dyDescent="0.2">
      <c r="A14" s="28">
        <v>6</v>
      </c>
      <c r="B14" s="20">
        <v>7006215</v>
      </c>
      <c r="C14" s="20">
        <f t="shared" si="1"/>
        <v>49087048626225</v>
      </c>
      <c r="D14" s="22">
        <f t="shared" si="2"/>
        <v>3.4391441639078697E+20</v>
      </c>
      <c r="E14" s="20">
        <f>26.3+26</f>
        <v>52.3</v>
      </c>
      <c r="F14" s="23">
        <f t="shared" si="3"/>
        <v>2.7988771680012286E-18</v>
      </c>
      <c r="G14" s="22">
        <f t="shared" si="4"/>
        <v>962.57420778264111</v>
      </c>
      <c r="H14" s="24">
        <f t="shared" si="5"/>
        <v>-6.4170027110056567E-11</v>
      </c>
      <c r="I14" s="22">
        <f t="shared" si="6"/>
        <v>-3149.9172410975234</v>
      </c>
      <c r="J14" s="25">
        <f t="shared" si="7"/>
        <v>4.477650482146207E-4</v>
      </c>
      <c r="K14" s="26">
        <f t="shared" si="8"/>
        <v>3137.1381972769987</v>
      </c>
      <c r="L14" s="47">
        <f t="shared" si="9"/>
        <v>-897.68717276974348</v>
      </c>
      <c r="M14" s="27">
        <f t="shared" si="0"/>
        <v>52.107991192372992</v>
      </c>
      <c r="N14" s="29">
        <f t="shared" si="10"/>
        <v>0.19200880762700478</v>
      </c>
    </row>
    <row r="15" spans="1:15" x14ac:dyDescent="0.2">
      <c r="A15" s="28">
        <v>7</v>
      </c>
      <c r="B15" s="20">
        <v>6746746</v>
      </c>
      <c r="C15" s="20">
        <f t="shared" si="1"/>
        <v>45518581588516</v>
      </c>
      <c r="D15" s="22">
        <f t="shared" si="2"/>
        <v>3.0710230825799398E+20</v>
      </c>
      <c r="E15" s="20">
        <v>62.3</v>
      </c>
      <c r="F15" s="23">
        <f t="shared" si="3"/>
        <v>2.7988771680012286E-18</v>
      </c>
      <c r="G15" s="22">
        <f t="shared" si="4"/>
        <v>859.54163882377452</v>
      </c>
      <c r="H15" s="24">
        <f t="shared" si="5"/>
        <v>-6.4170027110056567E-11</v>
      </c>
      <c r="I15" s="22">
        <f t="shared" si="6"/>
        <v>-2920.9286145463934</v>
      </c>
      <c r="J15" s="25">
        <f t="shared" si="7"/>
        <v>4.477650482146207E-4</v>
      </c>
      <c r="K15" s="26">
        <f t="shared" si="8"/>
        <v>3020.9570479817994</v>
      </c>
      <c r="L15" s="47">
        <f t="shared" si="9"/>
        <v>-897.68717276974348</v>
      </c>
      <c r="M15" s="27">
        <f t="shared" si="0"/>
        <v>61.882899489437023</v>
      </c>
      <c r="N15" s="29">
        <f t="shared" si="10"/>
        <v>0.41710051056297459</v>
      </c>
    </row>
    <row r="16" spans="1:15" x14ac:dyDescent="0.2">
      <c r="A16" s="28">
        <v>8</v>
      </c>
      <c r="B16" s="20">
        <v>6550746</v>
      </c>
      <c r="C16" s="20">
        <f t="shared" si="1"/>
        <v>42912273156516</v>
      </c>
      <c r="D16" s="22">
        <f t="shared" si="2"/>
        <v>2.8110740173095456E+20</v>
      </c>
      <c r="E16" s="20">
        <v>68.3</v>
      </c>
      <c r="F16" s="23">
        <f t="shared" si="3"/>
        <v>2.7988771680012286E-18</v>
      </c>
      <c r="G16" s="22">
        <f t="shared" si="4"/>
        <v>786.78508846091779</v>
      </c>
      <c r="H16" s="24">
        <f t="shared" si="5"/>
        <v>-6.4170027110056567E-11</v>
      </c>
      <c r="I16" s="22">
        <f t="shared" si="6"/>
        <v>-2753.6817318077842</v>
      </c>
      <c r="J16" s="25">
        <f t="shared" si="7"/>
        <v>4.477650482146207E-4</v>
      </c>
      <c r="K16" s="26">
        <f t="shared" si="8"/>
        <v>2933.1950985317335</v>
      </c>
      <c r="L16" s="47">
        <f t="shared" si="9"/>
        <v>-897.68717276974348</v>
      </c>
      <c r="M16" s="27">
        <f t="shared" si="0"/>
        <v>68.611282415123696</v>
      </c>
      <c r="N16" s="29">
        <f t="shared" si="10"/>
        <v>-0.31128241512369925</v>
      </c>
    </row>
    <row r="17" spans="1:14" x14ac:dyDescent="0.2">
      <c r="A17" s="28">
        <v>9</v>
      </c>
      <c r="B17" s="20">
        <v>7883508</v>
      </c>
      <c r="C17" s="20">
        <f t="shared" si="1"/>
        <v>62149698386064</v>
      </c>
      <c r="D17" s="22">
        <f t="shared" si="2"/>
        <v>4.8995764442412266E+20</v>
      </c>
      <c r="E17" s="20">
        <v>16</v>
      </c>
      <c r="F17" s="23">
        <f t="shared" si="3"/>
        <v>2.7988771680012286E-18</v>
      </c>
      <c r="G17" s="22">
        <f t="shared" si="4"/>
        <v>1371.3312642663413</v>
      </c>
      <c r="H17" s="24">
        <f t="shared" si="5"/>
        <v>-6.4170027110056567E-11</v>
      </c>
      <c r="I17" s="22">
        <f t="shared" si="6"/>
        <v>-3988.1478303155659</v>
      </c>
      <c r="J17" s="25">
        <f t="shared" si="7"/>
        <v>4.477650482146207E-4</v>
      </c>
      <c r="K17" s="26">
        <f t="shared" si="8"/>
        <v>3529.959339720348</v>
      </c>
      <c r="L17" s="47">
        <f t="shared" si="9"/>
        <v>-897.68717276974348</v>
      </c>
      <c r="M17" s="27">
        <f t="shared" si="0"/>
        <v>15.455600901379967</v>
      </c>
      <c r="N17" s="29">
        <f t="shared" si="10"/>
        <v>0.54439909862003333</v>
      </c>
    </row>
    <row r="18" spans="1:14" x14ac:dyDescent="0.2">
      <c r="A18" s="28">
        <v>10</v>
      </c>
      <c r="B18" s="20">
        <v>8023203</v>
      </c>
      <c r="C18" s="20">
        <f t="shared" si="1"/>
        <v>64371786379209</v>
      </c>
      <c r="D18" s="22">
        <f t="shared" si="2"/>
        <v>5.1646790959302876E+20</v>
      </c>
      <c r="E18" s="20">
        <v>10</v>
      </c>
      <c r="F18" s="23">
        <f t="shared" si="3"/>
        <v>2.7988771680012286E-18</v>
      </c>
      <c r="G18" s="22">
        <f t="shared" si="4"/>
        <v>1445.5302401652509</v>
      </c>
      <c r="H18" s="24">
        <f t="shared" si="5"/>
        <v>-6.4170027110056567E-11</v>
      </c>
      <c r="I18" s="22">
        <f t="shared" si="6"/>
        <v>-4130.7392770766119</v>
      </c>
      <c r="J18" s="25">
        <f t="shared" si="7"/>
        <v>4.477650482146207E-4</v>
      </c>
      <c r="K18" s="26">
        <f t="shared" si="8"/>
        <v>3592.5098781306892</v>
      </c>
      <c r="L18" s="47">
        <f t="shared" si="9"/>
        <v>-897.68717276974348</v>
      </c>
      <c r="M18" s="27">
        <f t="shared" si="0"/>
        <v>9.6136684495845657</v>
      </c>
      <c r="N18" s="29">
        <f t="shared" si="10"/>
        <v>0.38633155041543432</v>
      </c>
    </row>
    <row r="19" spans="1:14" ht="17" thickBot="1" x14ac:dyDescent="0.25">
      <c r="A19" s="30">
        <v>11</v>
      </c>
      <c r="B19" s="31">
        <v>8255288</v>
      </c>
      <c r="C19" s="31">
        <f t="shared" si="1"/>
        <v>68149779962944</v>
      </c>
      <c r="D19" s="32">
        <f t="shared" si="2"/>
        <v>5.6259606073073205E+20</v>
      </c>
      <c r="E19" s="31">
        <v>0</v>
      </c>
      <c r="F19" s="33">
        <f t="shared" si="3"/>
        <v>2.7988771680012286E-18</v>
      </c>
      <c r="G19" s="32">
        <f t="shared" si="4"/>
        <v>1574.6372691866786</v>
      </c>
      <c r="H19" s="34">
        <f t="shared" si="5"/>
        <v>-6.4170027110056567E-11</v>
      </c>
      <c r="I19" s="32">
        <f t="shared" si="6"/>
        <v>-4373.173227766506</v>
      </c>
      <c r="J19" s="35">
        <f t="shared" si="7"/>
        <v>4.477650482146207E-4</v>
      </c>
      <c r="K19" s="36">
        <f t="shared" si="8"/>
        <v>3696.4294293455796</v>
      </c>
      <c r="L19" s="47">
        <f t="shared" si="9"/>
        <v>-897.68717276974348</v>
      </c>
      <c r="M19" s="38">
        <f t="shared" si="0"/>
        <v>0.20629799600874321</v>
      </c>
      <c r="N19" s="39">
        <f t="shared" si="10"/>
        <v>-0.20629799600874321</v>
      </c>
    </row>
    <row r="20" spans="1:14" ht="17" thickBot="1" x14ac:dyDescent="0.25">
      <c r="B20" s="31"/>
    </row>
    <row r="22" spans="1:14" x14ac:dyDescent="0.2">
      <c r="B22" t="s">
        <v>28</v>
      </c>
    </row>
    <row r="23" spans="1:14" x14ac:dyDescent="0.2">
      <c r="B23" t="s">
        <v>1</v>
      </c>
    </row>
    <row r="24" spans="1:14" x14ac:dyDescent="0.2">
      <c r="B24" t="s">
        <v>29</v>
      </c>
    </row>
    <row r="25" spans="1:14" x14ac:dyDescent="0.2">
      <c r="B25" t="s">
        <v>30</v>
      </c>
    </row>
    <row r="27" spans="1:14" x14ac:dyDescent="0.2">
      <c r="B27" s="11"/>
    </row>
    <row r="28" spans="1:14" x14ac:dyDescent="0.2">
      <c r="B28" t="s">
        <v>4</v>
      </c>
      <c r="F28"/>
      <c r="H28"/>
      <c r="J28"/>
    </row>
    <row r="29" spans="1:14" ht="17" thickBot="1" x14ac:dyDescent="0.25">
      <c r="F29"/>
      <c r="H29"/>
      <c r="J29"/>
    </row>
    <row r="30" spans="1:14" x14ac:dyDescent="0.2">
      <c r="B30" s="4" t="s">
        <v>5</v>
      </c>
      <c r="C30" s="4"/>
      <c r="F30"/>
      <c r="H30"/>
      <c r="J30"/>
    </row>
    <row r="31" spans="1:14" x14ac:dyDescent="0.2">
      <c r="B31" s="1" t="s">
        <v>6</v>
      </c>
      <c r="C31" s="1">
        <v>0.99982465926608377</v>
      </c>
      <c r="F31"/>
      <c r="H31"/>
      <c r="J31"/>
    </row>
    <row r="32" spans="1:14" x14ac:dyDescent="0.2">
      <c r="B32" s="1" t="s">
        <v>7</v>
      </c>
      <c r="C32" s="1">
        <v>0.99964934927654059</v>
      </c>
      <c r="F32"/>
      <c r="H32"/>
      <c r="J32"/>
    </row>
    <row r="33" spans="2:10" customFormat="1" x14ac:dyDescent="0.2">
      <c r="B33" s="1" t="s">
        <v>8</v>
      </c>
      <c r="C33" s="1">
        <v>0.99949907039505803</v>
      </c>
    </row>
    <row r="34" spans="2:10" customFormat="1" x14ac:dyDescent="0.2">
      <c r="B34" s="1" t="s">
        <v>9</v>
      </c>
      <c r="C34" s="1">
        <v>0.55023187243822569</v>
      </c>
    </row>
    <row r="35" spans="2:10" customFormat="1" ht="17" thickBot="1" x14ac:dyDescent="0.25">
      <c r="B35" s="2" t="s">
        <v>10</v>
      </c>
      <c r="C35" s="2">
        <v>11</v>
      </c>
    </row>
    <row r="36" spans="2:10" customFormat="1" x14ac:dyDescent="0.2"/>
    <row r="37" spans="2:10" customFormat="1" ht="17" thickBot="1" x14ac:dyDescent="0.25">
      <c r="B37" t="s">
        <v>11</v>
      </c>
    </row>
    <row r="38" spans="2:10" customFormat="1" x14ac:dyDescent="0.2">
      <c r="B38" s="3"/>
      <c r="C38" s="3" t="s">
        <v>16</v>
      </c>
      <c r="D38" s="3" t="s">
        <v>17</v>
      </c>
      <c r="E38" s="3" t="s">
        <v>18</v>
      </c>
      <c r="F38" s="3" t="s">
        <v>19</v>
      </c>
      <c r="G38" s="3" t="s">
        <v>20</v>
      </c>
    </row>
    <row r="39" spans="2:10" customFormat="1" x14ac:dyDescent="0.2">
      <c r="B39" s="1" t="s">
        <v>12</v>
      </c>
      <c r="C39" s="1">
        <v>3</v>
      </c>
      <c r="D39" s="1">
        <v>6041.746168751326</v>
      </c>
      <c r="E39" s="1">
        <v>2013.9153895837753</v>
      </c>
      <c r="F39" s="1">
        <v>6651.9616024161878</v>
      </c>
      <c r="G39" s="1">
        <v>1.8794224281271525E-12</v>
      </c>
    </row>
    <row r="40" spans="2:10" customFormat="1" x14ac:dyDescent="0.2">
      <c r="B40" s="1" t="s">
        <v>13</v>
      </c>
      <c r="C40" s="1">
        <v>7</v>
      </c>
      <c r="D40" s="1">
        <v>2.1192857941281313</v>
      </c>
      <c r="E40" s="1">
        <v>0.30275511344687589</v>
      </c>
      <c r="F40" s="1"/>
      <c r="G40" s="1"/>
    </row>
    <row r="41" spans="2:10" customFormat="1" ht="17" thickBot="1" x14ac:dyDescent="0.25">
      <c r="B41" s="2" t="s">
        <v>14</v>
      </c>
      <c r="C41" s="2">
        <v>10</v>
      </c>
      <c r="D41" s="2">
        <v>6043.8654545454538</v>
      </c>
      <c r="E41" s="2"/>
      <c r="F41" s="2"/>
      <c r="G41" s="2"/>
    </row>
    <row r="42" spans="2:10" customFormat="1" ht="17" thickBot="1" x14ac:dyDescent="0.25"/>
    <row r="43" spans="2:10" customFormat="1" x14ac:dyDescent="0.2">
      <c r="B43" s="3"/>
      <c r="C43" s="3" t="s">
        <v>21</v>
      </c>
      <c r="D43" s="3" t="s">
        <v>9</v>
      </c>
      <c r="E43" s="3" t="s">
        <v>22</v>
      </c>
      <c r="F43" s="3" t="s">
        <v>23</v>
      </c>
      <c r="G43" s="3" t="s">
        <v>24</v>
      </c>
      <c r="H43" s="3" t="s">
        <v>25</v>
      </c>
      <c r="I43" s="3" t="s">
        <v>26</v>
      </c>
      <c r="J43" s="3" t="s">
        <v>27</v>
      </c>
    </row>
    <row r="44" spans="2:10" customFormat="1" x14ac:dyDescent="0.2">
      <c r="B44" s="1" t="s">
        <v>15</v>
      </c>
      <c r="C44" s="1">
        <v>-897.68717276974348</v>
      </c>
      <c r="D44" s="1">
        <v>570.38039036235489</v>
      </c>
      <c r="E44" s="1">
        <v>-1.5738394726358931</v>
      </c>
      <c r="F44" s="1">
        <v>0.15952416879315826</v>
      </c>
      <c r="G44" s="1">
        <v>-2246.4224764535275</v>
      </c>
      <c r="H44" s="1">
        <v>451.04813091404048</v>
      </c>
      <c r="I44" s="1">
        <v>-2246.4224764535275</v>
      </c>
      <c r="J44" s="1">
        <v>451.04813091404048</v>
      </c>
    </row>
    <row r="45" spans="2:10" customFormat="1" x14ac:dyDescent="0.2">
      <c r="B45" s="1" t="s">
        <v>0</v>
      </c>
      <c r="C45" s="1">
        <v>4.477650482146207E-4</v>
      </c>
      <c r="D45" s="1">
        <v>2.3032394123837996E-4</v>
      </c>
      <c r="E45" s="1">
        <v>1.944066456170938</v>
      </c>
      <c r="F45" s="1">
        <v>9.2976554243688059E-2</v>
      </c>
      <c r="G45" s="1">
        <v>-9.6864528960084067E-5</v>
      </c>
      <c r="H45" s="1">
        <v>9.9239462538932557E-4</v>
      </c>
      <c r="I45" s="1">
        <v>-9.6864528960084067E-5</v>
      </c>
      <c r="J45" s="1">
        <v>9.9239462538932557E-4</v>
      </c>
    </row>
    <row r="46" spans="2:10" customFormat="1" x14ac:dyDescent="0.2">
      <c r="B46" s="1" t="s">
        <v>2</v>
      </c>
      <c r="C46" s="1">
        <v>-6.4170027110056567E-11</v>
      </c>
      <c r="D46" s="1">
        <v>3.0907958407813526E-11</v>
      </c>
      <c r="E46" s="1">
        <v>-2.076165182551637</v>
      </c>
      <c r="F46" s="1">
        <v>7.6517128316089145E-2</v>
      </c>
      <c r="G46" s="1">
        <v>-1.3725573512839355E-10</v>
      </c>
      <c r="H46" s="1">
        <v>8.9156809082804184E-12</v>
      </c>
      <c r="I46" s="1">
        <v>-1.3725573512839355E-10</v>
      </c>
      <c r="J46" s="1">
        <v>8.9156809082804184E-12</v>
      </c>
    </row>
    <row r="47" spans="2:10" customFormat="1" ht="17" thickBot="1" x14ac:dyDescent="0.25">
      <c r="B47" s="2" t="s">
        <v>3</v>
      </c>
      <c r="C47" s="2">
        <v>2.7988771680012286E-18</v>
      </c>
      <c r="D47" s="2">
        <v>1.3786821896532869E-18</v>
      </c>
      <c r="E47" s="2">
        <v>2.0301104844946858</v>
      </c>
      <c r="F47" s="2">
        <v>8.1899423415427192E-2</v>
      </c>
      <c r="G47" s="2">
        <v>-4.6118817289197678E-19</v>
      </c>
      <c r="H47" s="2">
        <v>6.0589425088944339E-18</v>
      </c>
      <c r="I47" s="2">
        <v>-4.6118817289197678E-19</v>
      </c>
      <c r="J47" s="2">
        <v>6.0589425088944339E-18</v>
      </c>
    </row>
    <row r="48" spans="2:10" customFormat="1" x14ac:dyDescent="0.2"/>
    <row r="49" customFormat="1" x14ac:dyDescent="0.2"/>
    <row r="50" customFormat="1" x14ac:dyDescent="0.2"/>
  </sheetData>
  <mergeCells count="4"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" workbookViewId="0">
      <selection activeCell="B8" sqref="B8"/>
    </sheetView>
  </sheetViews>
  <sheetFormatPr baseColWidth="10" defaultRowHeight="16" x14ac:dyDescent="0.2"/>
  <cols>
    <col min="1" max="1" width="18.83203125" customWidth="1"/>
    <col min="2" max="2" width="10.6640625" customWidth="1"/>
    <col min="3" max="3" width="12.83203125" customWidth="1"/>
    <col min="7" max="7" width="16" customWidth="1"/>
  </cols>
  <sheetData>
    <row r="1" spans="1:14" ht="21" x14ac:dyDescent="0.25">
      <c r="A1" s="64" t="s">
        <v>60</v>
      </c>
      <c r="B1" s="65"/>
      <c r="C1" s="65"/>
      <c r="D1" s="65"/>
      <c r="E1" s="65"/>
      <c r="F1" s="66"/>
      <c r="G1" s="65"/>
      <c r="H1" s="67"/>
      <c r="I1" s="65"/>
      <c r="J1" s="68"/>
      <c r="K1" s="65"/>
      <c r="L1" s="69"/>
      <c r="M1" s="70"/>
      <c r="N1" s="71"/>
    </row>
    <row r="2" spans="1:14" s="72" customFormat="1" x14ac:dyDescent="0.2">
      <c r="A2" t="s">
        <v>63</v>
      </c>
      <c r="B2"/>
      <c r="F2" s="73"/>
      <c r="H2" s="74"/>
      <c r="J2" s="75"/>
      <c r="L2" s="76"/>
      <c r="M2" s="77"/>
      <c r="N2" s="78"/>
    </row>
    <row r="3" spans="1:14" s="72" customFormat="1" x14ac:dyDescent="0.2">
      <c r="A3" t="s">
        <v>39</v>
      </c>
      <c r="B3" t="s">
        <v>40</v>
      </c>
      <c r="F3" s="73"/>
      <c r="H3" s="74"/>
      <c r="J3" s="75"/>
      <c r="L3" s="76"/>
      <c r="M3" s="77"/>
      <c r="N3" s="78"/>
    </row>
    <row r="4" spans="1:14" x14ac:dyDescent="0.2">
      <c r="A4" t="s">
        <v>61</v>
      </c>
      <c r="B4">
        <v>4.7000000000000002E-3</v>
      </c>
    </row>
    <row r="5" spans="1:14" x14ac:dyDescent="0.2">
      <c r="A5" t="s">
        <v>62</v>
      </c>
      <c r="B5">
        <v>15</v>
      </c>
    </row>
    <row r="6" spans="1:14" x14ac:dyDescent="0.2">
      <c r="A6" t="s">
        <v>65</v>
      </c>
      <c r="B6">
        <f>MAX(E11:E56)</f>
        <v>25.775275000000001</v>
      </c>
    </row>
    <row r="7" spans="1:14" x14ac:dyDescent="0.2">
      <c r="A7" t="s">
        <v>66</v>
      </c>
      <c r="B7">
        <f>MIN(E11:E56)</f>
        <v>25.717600000000001</v>
      </c>
    </row>
    <row r="8" spans="1:14" ht="24" x14ac:dyDescent="0.3">
      <c r="A8" s="79" t="s">
        <v>64</v>
      </c>
      <c r="B8" s="79">
        <f>B6-B7</f>
        <v>5.7674999999999699E-2</v>
      </c>
    </row>
    <row r="10" spans="1:14" x14ac:dyDescent="0.2">
      <c r="A10" s="63" t="s">
        <v>48</v>
      </c>
      <c r="B10" s="63" t="s">
        <v>50</v>
      </c>
      <c r="C10" s="63" t="s">
        <v>49</v>
      </c>
      <c r="D10" s="63" t="s">
        <v>51</v>
      </c>
      <c r="E10" s="63" t="s">
        <v>54</v>
      </c>
      <c r="F10" s="63" t="s">
        <v>57</v>
      </c>
      <c r="G10" s="63" t="s">
        <v>58</v>
      </c>
    </row>
    <row r="11" spans="1:14" x14ac:dyDescent="0.2">
      <c r="A11" s="62">
        <v>42447.842523148145</v>
      </c>
      <c r="B11">
        <v>25.69</v>
      </c>
      <c r="C11">
        <v>4.75</v>
      </c>
      <c r="D11">
        <f>$B$4*(C11-$B$5)</f>
        <v>-4.8175000000000003E-2</v>
      </c>
      <c r="E11">
        <f>B11-D11</f>
        <v>25.738175000000002</v>
      </c>
      <c r="F11">
        <f>E11</f>
        <v>25.738175000000002</v>
      </c>
      <c r="G11">
        <f>F11/H11</f>
        <v>25.738175000000002</v>
      </c>
      <c r="H11">
        <v>1</v>
      </c>
    </row>
    <row r="12" spans="1:14" x14ac:dyDescent="0.2">
      <c r="A12" s="62">
        <v>42447.82167824074</v>
      </c>
      <c r="B12">
        <v>25.69</v>
      </c>
      <c r="C12">
        <v>5.5</v>
      </c>
      <c r="D12">
        <f t="shared" ref="D12:D56" si="0">$B$4*(C12-$B$5)</f>
        <v>-4.4650000000000002E-2</v>
      </c>
      <c r="E12">
        <f t="shared" ref="E12:E56" si="1">B12-D12</f>
        <v>25.734650000000002</v>
      </c>
      <c r="F12">
        <f>E11+E12</f>
        <v>51.472825</v>
      </c>
      <c r="G12">
        <f t="shared" ref="G12:G56" si="2">F12/H12</f>
        <v>25.7364125</v>
      </c>
      <c r="H12">
        <v>2</v>
      </c>
    </row>
    <row r="13" spans="1:14" x14ac:dyDescent="0.2">
      <c r="A13" s="62">
        <v>42447.800856481481</v>
      </c>
      <c r="B13">
        <v>25.7</v>
      </c>
      <c r="C13">
        <v>6</v>
      </c>
      <c r="D13">
        <f t="shared" si="0"/>
        <v>-4.2300000000000004E-2</v>
      </c>
      <c r="E13">
        <f t="shared" si="1"/>
        <v>25.7423</v>
      </c>
      <c r="F13">
        <f>E11+E12+E13</f>
        <v>77.215125</v>
      </c>
      <c r="G13">
        <f t="shared" si="2"/>
        <v>25.738375000000001</v>
      </c>
      <c r="H13">
        <v>3</v>
      </c>
    </row>
    <row r="14" spans="1:14" x14ac:dyDescent="0.2">
      <c r="A14" s="62">
        <v>42447.780023148145</v>
      </c>
      <c r="B14">
        <v>25.68</v>
      </c>
      <c r="C14">
        <v>7</v>
      </c>
      <c r="D14">
        <f t="shared" si="0"/>
        <v>-3.7600000000000001E-2</v>
      </c>
      <c r="E14">
        <f t="shared" si="1"/>
        <v>25.717600000000001</v>
      </c>
      <c r="F14">
        <f>E11+E12+E13+E14</f>
        <v>102.932725</v>
      </c>
      <c r="G14">
        <f t="shared" si="2"/>
        <v>25.733181250000001</v>
      </c>
      <c r="H14">
        <v>4</v>
      </c>
    </row>
    <row r="15" spans="1:14" x14ac:dyDescent="0.2">
      <c r="A15" s="62">
        <v>42447.759189814817</v>
      </c>
      <c r="B15">
        <v>25.72</v>
      </c>
      <c r="C15">
        <v>8</v>
      </c>
      <c r="D15">
        <f t="shared" si="0"/>
        <v>-3.2899999999999999E-2</v>
      </c>
      <c r="E15">
        <f t="shared" si="1"/>
        <v>25.7529</v>
      </c>
      <c r="F15">
        <f>E11+E12+E13+E14+E15</f>
        <v>128.68562500000002</v>
      </c>
      <c r="G15">
        <f t="shared" si="2"/>
        <v>25.737125000000002</v>
      </c>
      <c r="H15">
        <v>5</v>
      </c>
    </row>
    <row r="16" spans="1:14" x14ac:dyDescent="0.2">
      <c r="A16" s="62">
        <v>42447.738356481481</v>
      </c>
      <c r="B16">
        <v>25.71</v>
      </c>
      <c r="C16">
        <v>9</v>
      </c>
      <c r="D16">
        <f t="shared" si="0"/>
        <v>-2.8200000000000003E-2</v>
      </c>
      <c r="E16">
        <f t="shared" si="1"/>
        <v>25.738199999999999</v>
      </c>
      <c r="F16">
        <f t="shared" ref="F16:F56" si="3">E12+E13+E14+E15+E16</f>
        <v>128.68565000000001</v>
      </c>
      <c r="G16">
        <f t="shared" si="2"/>
        <v>25.737130000000001</v>
      </c>
      <c r="H16">
        <v>5</v>
      </c>
    </row>
    <row r="17" spans="1:8" x14ac:dyDescent="0.2">
      <c r="A17" s="62">
        <v>42447.717523148145</v>
      </c>
      <c r="B17">
        <v>25.72</v>
      </c>
      <c r="C17">
        <v>10.25</v>
      </c>
      <c r="D17">
        <f t="shared" si="0"/>
        <v>-2.2325000000000001E-2</v>
      </c>
      <c r="E17">
        <f t="shared" si="1"/>
        <v>25.742324999999997</v>
      </c>
      <c r="F17">
        <f t="shared" si="3"/>
        <v>128.69332499999999</v>
      </c>
      <c r="G17">
        <f t="shared" si="2"/>
        <v>25.738664999999997</v>
      </c>
      <c r="H17">
        <v>5</v>
      </c>
    </row>
    <row r="18" spans="1:8" x14ac:dyDescent="0.2">
      <c r="A18" s="62">
        <v>42447.696689814817</v>
      </c>
      <c r="B18">
        <v>25.73</v>
      </c>
      <c r="C18">
        <v>11.5</v>
      </c>
      <c r="D18">
        <f t="shared" si="0"/>
        <v>-1.6449999999999999E-2</v>
      </c>
      <c r="E18">
        <f t="shared" si="1"/>
        <v>25.746449999999999</v>
      </c>
      <c r="F18">
        <f t="shared" si="3"/>
        <v>128.697475</v>
      </c>
      <c r="G18">
        <f t="shared" si="2"/>
        <v>25.739494999999998</v>
      </c>
      <c r="H18">
        <v>5</v>
      </c>
    </row>
    <row r="19" spans="1:8" x14ac:dyDescent="0.2">
      <c r="A19" s="62">
        <v>42447.675856481481</v>
      </c>
      <c r="B19">
        <v>25.74</v>
      </c>
      <c r="C19">
        <v>12.25</v>
      </c>
      <c r="D19">
        <f t="shared" si="0"/>
        <v>-1.2925000000000001E-2</v>
      </c>
      <c r="E19">
        <f t="shared" si="1"/>
        <v>25.752924999999998</v>
      </c>
      <c r="F19">
        <f t="shared" si="3"/>
        <v>128.7328</v>
      </c>
      <c r="G19">
        <f t="shared" si="2"/>
        <v>25.746559999999999</v>
      </c>
      <c r="H19">
        <v>5</v>
      </c>
    </row>
    <row r="20" spans="1:8" x14ac:dyDescent="0.2">
      <c r="A20" s="62">
        <v>42447.655023148145</v>
      </c>
      <c r="B20">
        <v>25.74</v>
      </c>
      <c r="C20">
        <v>12.75</v>
      </c>
      <c r="D20">
        <f t="shared" si="0"/>
        <v>-1.0575000000000001E-2</v>
      </c>
      <c r="E20">
        <f t="shared" si="1"/>
        <v>25.750574999999998</v>
      </c>
      <c r="F20">
        <f t="shared" si="3"/>
        <v>128.73047499999998</v>
      </c>
      <c r="G20">
        <f t="shared" si="2"/>
        <v>25.746094999999997</v>
      </c>
      <c r="H20">
        <v>5</v>
      </c>
    </row>
    <row r="21" spans="1:8" x14ac:dyDescent="0.2">
      <c r="A21" s="62">
        <v>42447.634189814817</v>
      </c>
      <c r="B21">
        <v>25.76</v>
      </c>
      <c r="C21">
        <v>13.75</v>
      </c>
      <c r="D21">
        <f t="shared" si="0"/>
        <v>-5.875E-3</v>
      </c>
      <c r="E21">
        <f t="shared" si="1"/>
        <v>25.765875000000001</v>
      </c>
      <c r="F21">
        <f t="shared" si="3"/>
        <v>128.75815</v>
      </c>
      <c r="G21">
        <f t="shared" si="2"/>
        <v>25.751629999999999</v>
      </c>
      <c r="H21">
        <v>5</v>
      </c>
    </row>
    <row r="22" spans="1:8" x14ac:dyDescent="0.2">
      <c r="A22" s="62">
        <v>42447.613356481481</v>
      </c>
      <c r="B22">
        <v>25.76</v>
      </c>
      <c r="C22">
        <v>13.25</v>
      </c>
      <c r="D22">
        <f t="shared" si="0"/>
        <v>-8.2249999999999997E-3</v>
      </c>
      <c r="E22">
        <f t="shared" si="1"/>
        <v>25.768225000000001</v>
      </c>
      <c r="F22">
        <f t="shared" si="3"/>
        <v>128.78405000000001</v>
      </c>
      <c r="G22">
        <f t="shared" si="2"/>
        <v>25.756810000000002</v>
      </c>
      <c r="H22">
        <v>5</v>
      </c>
    </row>
    <row r="23" spans="1:8" x14ac:dyDescent="0.2">
      <c r="A23" s="62">
        <v>42447.592523148145</v>
      </c>
      <c r="B23">
        <v>25.76</v>
      </c>
      <c r="C23">
        <v>13.25</v>
      </c>
      <c r="D23">
        <f t="shared" si="0"/>
        <v>-8.2249999999999997E-3</v>
      </c>
      <c r="E23">
        <f t="shared" si="1"/>
        <v>25.768225000000001</v>
      </c>
      <c r="F23">
        <f t="shared" si="3"/>
        <v>128.805825</v>
      </c>
      <c r="G23">
        <f t="shared" si="2"/>
        <v>25.761164999999998</v>
      </c>
      <c r="H23">
        <v>5</v>
      </c>
    </row>
    <row r="24" spans="1:8" x14ac:dyDescent="0.2">
      <c r="A24" s="62">
        <v>42447.571689814817</v>
      </c>
      <c r="B24">
        <v>25.76</v>
      </c>
      <c r="C24">
        <v>12.75</v>
      </c>
      <c r="D24">
        <f t="shared" si="0"/>
        <v>-1.0575000000000001E-2</v>
      </c>
      <c r="E24">
        <f t="shared" si="1"/>
        <v>25.770575000000001</v>
      </c>
      <c r="F24">
        <f t="shared" si="3"/>
        <v>128.823475</v>
      </c>
      <c r="G24">
        <f t="shared" si="2"/>
        <v>25.764695</v>
      </c>
      <c r="H24">
        <v>5</v>
      </c>
    </row>
    <row r="25" spans="1:8" x14ac:dyDescent="0.2">
      <c r="A25" s="62">
        <v>42447.550856481481</v>
      </c>
      <c r="B25">
        <v>25.76</v>
      </c>
      <c r="C25">
        <v>12.5</v>
      </c>
      <c r="D25">
        <f t="shared" si="0"/>
        <v>-1.175E-2</v>
      </c>
      <c r="E25">
        <f t="shared" si="1"/>
        <v>25.771750000000001</v>
      </c>
      <c r="F25">
        <f t="shared" si="3"/>
        <v>128.84465</v>
      </c>
      <c r="G25">
        <f t="shared" si="2"/>
        <v>25.768930000000001</v>
      </c>
      <c r="H25">
        <v>5</v>
      </c>
    </row>
    <row r="26" spans="1:8" x14ac:dyDescent="0.2">
      <c r="A26" s="62">
        <v>42447.530023148145</v>
      </c>
      <c r="B26">
        <v>25.76</v>
      </c>
      <c r="C26">
        <v>12.75</v>
      </c>
      <c r="D26">
        <f t="shared" si="0"/>
        <v>-1.0575000000000001E-2</v>
      </c>
      <c r="E26">
        <f t="shared" si="1"/>
        <v>25.770575000000001</v>
      </c>
      <c r="F26">
        <f t="shared" si="3"/>
        <v>128.84935000000002</v>
      </c>
      <c r="G26">
        <f t="shared" si="2"/>
        <v>25.769870000000004</v>
      </c>
      <c r="H26">
        <v>5</v>
      </c>
    </row>
    <row r="27" spans="1:8" x14ac:dyDescent="0.2">
      <c r="A27" s="62">
        <v>42447.509189814817</v>
      </c>
      <c r="B27">
        <v>25.76</v>
      </c>
      <c r="C27">
        <v>12.75</v>
      </c>
      <c r="D27">
        <f t="shared" si="0"/>
        <v>-1.0575000000000001E-2</v>
      </c>
      <c r="E27">
        <f t="shared" si="1"/>
        <v>25.770575000000001</v>
      </c>
      <c r="F27">
        <f t="shared" si="3"/>
        <v>128.85170000000002</v>
      </c>
      <c r="G27">
        <f t="shared" si="2"/>
        <v>25.770340000000004</v>
      </c>
      <c r="H27">
        <v>5</v>
      </c>
    </row>
    <row r="28" spans="1:8" x14ac:dyDescent="0.2">
      <c r="A28" s="62">
        <v>42447.488356481481</v>
      </c>
      <c r="B28">
        <v>25.76</v>
      </c>
      <c r="C28">
        <v>12.5</v>
      </c>
      <c r="D28">
        <f t="shared" si="0"/>
        <v>-1.175E-2</v>
      </c>
      <c r="E28">
        <f t="shared" si="1"/>
        <v>25.771750000000001</v>
      </c>
      <c r="F28">
        <f t="shared" si="3"/>
        <v>128.85522500000002</v>
      </c>
      <c r="G28">
        <f t="shared" si="2"/>
        <v>25.771045000000004</v>
      </c>
      <c r="H28">
        <v>5</v>
      </c>
    </row>
    <row r="29" spans="1:8" x14ac:dyDescent="0.2">
      <c r="A29" s="62">
        <v>42447.467523148145</v>
      </c>
      <c r="B29">
        <v>25.76</v>
      </c>
      <c r="C29">
        <v>12.25</v>
      </c>
      <c r="D29">
        <f t="shared" si="0"/>
        <v>-1.2925000000000001E-2</v>
      </c>
      <c r="E29">
        <f t="shared" si="1"/>
        <v>25.772925000000001</v>
      </c>
      <c r="F29">
        <f t="shared" si="3"/>
        <v>128.857575</v>
      </c>
      <c r="G29">
        <f t="shared" si="2"/>
        <v>25.771515000000001</v>
      </c>
      <c r="H29">
        <v>5</v>
      </c>
    </row>
    <row r="30" spans="1:8" x14ac:dyDescent="0.2">
      <c r="A30" s="62">
        <v>42447.446689814817</v>
      </c>
      <c r="B30">
        <v>25.75</v>
      </c>
      <c r="C30">
        <v>12.25</v>
      </c>
      <c r="D30">
        <f t="shared" si="0"/>
        <v>-1.2925000000000001E-2</v>
      </c>
      <c r="E30">
        <f t="shared" si="1"/>
        <v>25.762924999999999</v>
      </c>
      <c r="F30">
        <f t="shared" si="3"/>
        <v>128.84875</v>
      </c>
      <c r="G30">
        <f t="shared" si="2"/>
        <v>25.769749999999998</v>
      </c>
      <c r="H30">
        <v>5</v>
      </c>
    </row>
    <row r="31" spans="1:8" x14ac:dyDescent="0.2">
      <c r="A31" s="62">
        <v>42447.425856481481</v>
      </c>
      <c r="B31">
        <v>25.76</v>
      </c>
      <c r="C31">
        <v>11.75</v>
      </c>
      <c r="D31">
        <f t="shared" si="0"/>
        <v>-1.5275E-2</v>
      </c>
      <c r="E31">
        <f t="shared" si="1"/>
        <v>25.775275000000001</v>
      </c>
      <c r="F31">
        <f t="shared" si="3"/>
        <v>128.85345000000001</v>
      </c>
      <c r="G31">
        <f t="shared" si="2"/>
        <v>25.770690000000002</v>
      </c>
      <c r="H31">
        <v>5</v>
      </c>
    </row>
    <row r="32" spans="1:8" x14ac:dyDescent="0.2">
      <c r="A32" s="62">
        <v>42447.405023148145</v>
      </c>
      <c r="B32">
        <v>25.75</v>
      </c>
      <c r="C32">
        <v>9.75</v>
      </c>
      <c r="D32">
        <f t="shared" si="0"/>
        <v>-2.4675000000000002E-2</v>
      </c>
      <c r="E32">
        <f t="shared" si="1"/>
        <v>25.774674999999998</v>
      </c>
      <c r="F32">
        <f t="shared" si="3"/>
        <v>128.85755</v>
      </c>
      <c r="G32">
        <f t="shared" si="2"/>
        <v>25.771509999999999</v>
      </c>
      <c r="H32">
        <v>5</v>
      </c>
    </row>
    <row r="33" spans="1:8" x14ac:dyDescent="0.2">
      <c r="A33" s="62">
        <v>42447.384189814817</v>
      </c>
      <c r="B33">
        <v>25.73</v>
      </c>
      <c r="C33">
        <v>7.75</v>
      </c>
      <c r="D33">
        <f t="shared" si="0"/>
        <v>-3.4075000000000001E-2</v>
      </c>
      <c r="E33">
        <f t="shared" si="1"/>
        <v>25.764075000000002</v>
      </c>
      <c r="F33">
        <f t="shared" si="3"/>
        <v>128.849875</v>
      </c>
      <c r="G33">
        <f t="shared" si="2"/>
        <v>25.769974999999999</v>
      </c>
      <c r="H33">
        <v>5</v>
      </c>
    </row>
    <row r="34" spans="1:8" x14ac:dyDescent="0.2">
      <c r="A34" s="62">
        <v>42447.363356481481</v>
      </c>
      <c r="B34">
        <v>25.72</v>
      </c>
      <c r="C34">
        <v>5.5</v>
      </c>
      <c r="D34">
        <f t="shared" si="0"/>
        <v>-4.4650000000000002E-2</v>
      </c>
      <c r="E34">
        <f t="shared" si="1"/>
        <v>25.76465</v>
      </c>
      <c r="F34">
        <f t="shared" si="3"/>
        <v>128.8416</v>
      </c>
      <c r="G34">
        <f t="shared" si="2"/>
        <v>25.768319999999999</v>
      </c>
      <c r="H34">
        <v>5</v>
      </c>
    </row>
    <row r="35" spans="1:8" x14ac:dyDescent="0.2">
      <c r="A35" s="62">
        <v>42447.342523148145</v>
      </c>
      <c r="B35">
        <v>25.71</v>
      </c>
      <c r="C35">
        <v>2.25</v>
      </c>
      <c r="D35">
        <f t="shared" si="0"/>
        <v>-5.9924999999999999E-2</v>
      </c>
      <c r="E35">
        <f t="shared" si="1"/>
        <v>25.769925000000001</v>
      </c>
      <c r="F35">
        <f t="shared" si="3"/>
        <v>128.8486</v>
      </c>
      <c r="G35">
        <f t="shared" si="2"/>
        <v>25.76972</v>
      </c>
      <c r="H35">
        <v>5</v>
      </c>
    </row>
    <row r="36" spans="1:8" x14ac:dyDescent="0.2">
      <c r="A36" s="62">
        <v>42447.321689814817</v>
      </c>
      <c r="B36">
        <v>25.69</v>
      </c>
      <c r="C36">
        <v>0</v>
      </c>
      <c r="D36">
        <f t="shared" si="0"/>
        <v>-7.0500000000000007E-2</v>
      </c>
      <c r="E36">
        <f t="shared" si="1"/>
        <v>25.7605</v>
      </c>
      <c r="F36">
        <f t="shared" si="3"/>
        <v>128.83382499999999</v>
      </c>
      <c r="G36">
        <f t="shared" si="2"/>
        <v>25.766764999999999</v>
      </c>
      <c r="H36">
        <v>5</v>
      </c>
    </row>
    <row r="37" spans="1:8" x14ac:dyDescent="0.2">
      <c r="A37" s="62">
        <v>42447.300856481481</v>
      </c>
      <c r="B37">
        <v>25.68</v>
      </c>
      <c r="C37">
        <v>-2.75</v>
      </c>
      <c r="D37">
        <f t="shared" si="0"/>
        <v>-8.3424999999999999E-2</v>
      </c>
      <c r="E37">
        <f t="shared" si="1"/>
        <v>25.763424999999998</v>
      </c>
      <c r="F37">
        <f t="shared" si="3"/>
        <v>128.82257500000003</v>
      </c>
      <c r="G37">
        <f t="shared" si="2"/>
        <v>25.764515000000006</v>
      </c>
      <c r="H37">
        <v>5</v>
      </c>
    </row>
    <row r="38" spans="1:8" x14ac:dyDescent="0.2">
      <c r="A38" s="62">
        <v>42447.280023148145</v>
      </c>
      <c r="B38">
        <v>25.67</v>
      </c>
      <c r="C38">
        <v>-2.25</v>
      </c>
      <c r="D38">
        <f t="shared" si="0"/>
        <v>-8.1075000000000008E-2</v>
      </c>
      <c r="E38">
        <f t="shared" si="1"/>
        <v>25.751075</v>
      </c>
      <c r="F38">
        <f t="shared" si="3"/>
        <v>128.809575</v>
      </c>
      <c r="G38">
        <f t="shared" si="2"/>
        <v>25.761914999999998</v>
      </c>
      <c r="H38">
        <v>5</v>
      </c>
    </row>
    <row r="39" spans="1:8" x14ac:dyDescent="0.2">
      <c r="A39" s="62">
        <v>42447.259189814817</v>
      </c>
      <c r="B39">
        <v>25.67</v>
      </c>
      <c r="C39">
        <v>-3.75</v>
      </c>
      <c r="D39">
        <f t="shared" si="0"/>
        <v>-8.8125000000000009E-2</v>
      </c>
      <c r="E39">
        <f t="shared" si="1"/>
        <v>25.758125000000003</v>
      </c>
      <c r="F39">
        <f t="shared" si="3"/>
        <v>128.80304999999998</v>
      </c>
      <c r="G39">
        <f t="shared" si="2"/>
        <v>25.760609999999996</v>
      </c>
      <c r="H39">
        <v>5</v>
      </c>
    </row>
    <row r="40" spans="1:8" x14ac:dyDescent="0.2">
      <c r="A40" s="62">
        <v>42447.238356481481</v>
      </c>
      <c r="B40">
        <v>25.68</v>
      </c>
      <c r="C40">
        <v>-3.5</v>
      </c>
      <c r="D40">
        <f t="shared" si="0"/>
        <v>-8.695E-2</v>
      </c>
      <c r="E40">
        <f t="shared" si="1"/>
        <v>25.766950000000001</v>
      </c>
      <c r="F40">
        <f t="shared" si="3"/>
        <v>128.80007500000002</v>
      </c>
      <c r="G40">
        <f t="shared" si="2"/>
        <v>25.760015000000003</v>
      </c>
      <c r="H40">
        <v>5</v>
      </c>
    </row>
    <row r="41" spans="1:8" x14ac:dyDescent="0.2">
      <c r="A41" s="62">
        <v>42447.217511574076</v>
      </c>
      <c r="B41">
        <v>25.67</v>
      </c>
      <c r="C41">
        <v>-3.5</v>
      </c>
      <c r="D41">
        <f t="shared" si="0"/>
        <v>-8.695E-2</v>
      </c>
      <c r="E41">
        <f t="shared" si="1"/>
        <v>25.756950000000003</v>
      </c>
      <c r="F41">
        <f t="shared" si="3"/>
        <v>128.79652500000003</v>
      </c>
      <c r="G41">
        <f t="shared" si="2"/>
        <v>25.759305000000005</v>
      </c>
      <c r="H41">
        <v>5</v>
      </c>
    </row>
    <row r="42" spans="1:8" x14ac:dyDescent="0.2">
      <c r="A42" s="62">
        <v>42447.175844907404</v>
      </c>
      <c r="B42">
        <v>25.68</v>
      </c>
      <c r="C42">
        <v>-3.75</v>
      </c>
      <c r="D42">
        <f t="shared" si="0"/>
        <v>-8.8125000000000009E-2</v>
      </c>
      <c r="E42">
        <f t="shared" si="1"/>
        <v>25.768125000000001</v>
      </c>
      <c r="F42">
        <f t="shared" si="3"/>
        <v>128.80122500000002</v>
      </c>
      <c r="G42">
        <f t="shared" si="2"/>
        <v>25.760245000000005</v>
      </c>
      <c r="H42">
        <v>5</v>
      </c>
    </row>
    <row r="43" spans="1:8" x14ac:dyDescent="0.2">
      <c r="A43" s="62">
        <v>42447.155023148145</v>
      </c>
      <c r="B43">
        <v>25.68</v>
      </c>
      <c r="C43">
        <v>-3.5</v>
      </c>
      <c r="D43">
        <f t="shared" si="0"/>
        <v>-8.695E-2</v>
      </c>
      <c r="E43">
        <f t="shared" si="1"/>
        <v>25.766950000000001</v>
      </c>
      <c r="F43">
        <f t="shared" si="3"/>
        <v>128.81710000000001</v>
      </c>
      <c r="G43">
        <f t="shared" si="2"/>
        <v>25.763420000000004</v>
      </c>
      <c r="H43">
        <v>5</v>
      </c>
    </row>
    <row r="44" spans="1:8" x14ac:dyDescent="0.2">
      <c r="A44" s="62">
        <v>42447.134189814817</v>
      </c>
      <c r="B44">
        <v>25.68</v>
      </c>
      <c r="C44">
        <v>-3.75</v>
      </c>
      <c r="D44">
        <f t="shared" si="0"/>
        <v>-8.8125000000000009E-2</v>
      </c>
      <c r="E44">
        <f t="shared" si="1"/>
        <v>25.768125000000001</v>
      </c>
      <c r="F44">
        <f t="shared" si="3"/>
        <v>128.8271</v>
      </c>
      <c r="G44">
        <f t="shared" si="2"/>
        <v>25.765419999999999</v>
      </c>
      <c r="H44">
        <v>5</v>
      </c>
    </row>
    <row r="45" spans="1:8" x14ac:dyDescent="0.2">
      <c r="A45" s="62">
        <v>42447.113356481481</v>
      </c>
      <c r="B45">
        <v>25.68</v>
      </c>
      <c r="C45">
        <v>-3.75</v>
      </c>
      <c r="D45">
        <f t="shared" si="0"/>
        <v>-8.8125000000000009E-2</v>
      </c>
      <c r="E45">
        <f t="shared" si="1"/>
        <v>25.768125000000001</v>
      </c>
      <c r="F45">
        <f t="shared" si="3"/>
        <v>128.82827499999999</v>
      </c>
      <c r="G45">
        <f t="shared" si="2"/>
        <v>25.765654999999999</v>
      </c>
      <c r="H45">
        <v>5</v>
      </c>
    </row>
    <row r="46" spans="1:8" x14ac:dyDescent="0.2">
      <c r="A46" s="62">
        <v>42447.092511574076</v>
      </c>
      <c r="B46">
        <v>25.68</v>
      </c>
      <c r="C46">
        <v>-2</v>
      </c>
      <c r="D46">
        <f t="shared" si="0"/>
        <v>-7.9899999999999999E-2</v>
      </c>
      <c r="E46">
        <f t="shared" si="1"/>
        <v>25.759899999999998</v>
      </c>
      <c r="F46">
        <f t="shared" si="3"/>
        <v>128.83122499999999</v>
      </c>
      <c r="G46">
        <f t="shared" si="2"/>
        <v>25.766244999999998</v>
      </c>
      <c r="H46">
        <v>5</v>
      </c>
    </row>
    <row r="47" spans="1:8" x14ac:dyDescent="0.2">
      <c r="A47" s="62">
        <v>42447.071689814817</v>
      </c>
      <c r="B47">
        <v>25.68</v>
      </c>
      <c r="C47">
        <v>-2</v>
      </c>
      <c r="D47">
        <f t="shared" si="0"/>
        <v>-7.9899999999999999E-2</v>
      </c>
      <c r="E47">
        <f t="shared" si="1"/>
        <v>25.759899999999998</v>
      </c>
      <c r="F47">
        <f t="shared" si="3"/>
        <v>128.82300000000001</v>
      </c>
      <c r="G47">
        <f t="shared" si="2"/>
        <v>25.764600000000002</v>
      </c>
      <c r="H47">
        <v>5</v>
      </c>
    </row>
    <row r="48" spans="1:8" x14ac:dyDescent="0.2">
      <c r="A48" s="62">
        <v>42447.050856481481</v>
      </c>
      <c r="B48">
        <v>25.68</v>
      </c>
      <c r="C48">
        <v>-2.25</v>
      </c>
      <c r="D48">
        <f t="shared" si="0"/>
        <v>-8.1075000000000008E-2</v>
      </c>
      <c r="E48">
        <f t="shared" si="1"/>
        <v>25.761074999999998</v>
      </c>
      <c r="F48">
        <f t="shared" si="3"/>
        <v>128.817125</v>
      </c>
      <c r="G48">
        <f t="shared" si="2"/>
        <v>25.763425000000002</v>
      </c>
      <c r="H48">
        <v>5</v>
      </c>
    </row>
    <row r="49" spans="1:8" x14ac:dyDescent="0.2">
      <c r="A49" s="62">
        <v>42447.030023148145</v>
      </c>
      <c r="B49">
        <v>25.69</v>
      </c>
      <c r="C49">
        <v>-2.5</v>
      </c>
      <c r="D49">
        <f t="shared" si="0"/>
        <v>-8.2250000000000004E-2</v>
      </c>
      <c r="E49">
        <f t="shared" si="1"/>
        <v>25.77225</v>
      </c>
      <c r="F49">
        <f t="shared" si="3"/>
        <v>128.82125000000002</v>
      </c>
      <c r="G49">
        <f t="shared" si="2"/>
        <v>25.764250000000004</v>
      </c>
      <c r="H49">
        <v>5</v>
      </c>
    </row>
    <row r="50" spans="1:8" x14ac:dyDescent="0.2">
      <c r="A50" s="62">
        <v>42447.00917824074</v>
      </c>
      <c r="B50">
        <v>25.68</v>
      </c>
      <c r="C50">
        <v>-2.75</v>
      </c>
      <c r="D50">
        <f t="shared" si="0"/>
        <v>-8.3424999999999999E-2</v>
      </c>
      <c r="E50">
        <f t="shared" si="1"/>
        <v>25.763424999999998</v>
      </c>
      <c r="F50">
        <f t="shared" si="3"/>
        <v>128.81655000000001</v>
      </c>
      <c r="G50">
        <f t="shared" si="2"/>
        <v>25.763310000000001</v>
      </c>
      <c r="H50">
        <v>5</v>
      </c>
    </row>
    <row r="51" spans="1:8" x14ac:dyDescent="0.2">
      <c r="A51" s="62">
        <v>42446.988356481481</v>
      </c>
      <c r="B51">
        <v>25.69</v>
      </c>
      <c r="C51">
        <v>-1</v>
      </c>
      <c r="D51">
        <f t="shared" si="0"/>
        <v>-7.5200000000000003E-2</v>
      </c>
      <c r="E51">
        <f t="shared" si="1"/>
        <v>25.7652</v>
      </c>
      <c r="F51">
        <f t="shared" si="3"/>
        <v>128.82184999999998</v>
      </c>
      <c r="G51">
        <f t="shared" si="2"/>
        <v>25.764369999999996</v>
      </c>
      <c r="H51">
        <v>5</v>
      </c>
    </row>
    <row r="52" spans="1:8" x14ac:dyDescent="0.2">
      <c r="A52" s="62">
        <v>42446.967523148145</v>
      </c>
      <c r="B52">
        <v>25.68</v>
      </c>
      <c r="C52">
        <v>-1.25</v>
      </c>
      <c r="D52">
        <f t="shared" si="0"/>
        <v>-7.6374999999999998E-2</v>
      </c>
      <c r="E52">
        <f t="shared" si="1"/>
        <v>25.756374999999998</v>
      </c>
      <c r="F52">
        <f t="shared" si="3"/>
        <v>128.81832499999999</v>
      </c>
      <c r="G52">
        <f t="shared" si="2"/>
        <v>25.763664999999996</v>
      </c>
      <c r="H52">
        <v>5</v>
      </c>
    </row>
    <row r="53" spans="1:8" x14ac:dyDescent="0.2">
      <c r="A53" s="62">
        <v>42446.946689814817</v>
      </c>
      <c r="B53">
        <v>25.68</v>
      </c>
      <c r="C53">
        <v>-1.75</v>
      </c>
      <c r="D53">
        <f t="shared" si="0"/>
        <v>-7.8725000000000003E-2</v>
      </c>
      <c r="E53">
        <f t="shared" si="1"/>
        <v>25.758724999999998</v>
      </c>
      <c r="F53">
        <f t="shared" si="3"/>
        <v>128.81597499999998</v>
      </c>
      <c r="G53">
        <f t="shared" si="2"/>
        <v>25.763194999999996</v>
      </c>
      <c r="H53">
        <v>5</v>
      </c>
    </row>
    <row r="54" spans="1:8" x14ac:dyDescent="0.2">
      <c r="A54" s="62">
        <v>42446.925856481481</v>
      </c>
      <c r="B54">
        <v>25.69</v>
      </c>
      <c r="C54">
        <v>0</v>
      </c>
      <c r="D54">
        <f t="shared" si="0"/>
        <v>-7.0500000000000007E-2</v>
      </c>
      <c r="E54">
        <f t="shared" si="1"/>
        <v>25.7605</v>
      </c>
      <c r="F54">
        <f t="shared" si="3"/>
        <v>128.804225</v>
      </c>
      <c r="G54">
        <f t="shared" si="2"/>
        <v>25.760845</v>
      </c>
      <c r="H54">
        <v>5</v>
      </c>
    </row>
    <row r="55" spans="1:8" x14ac:dyDescent="0.2">
      <c r="A55" s="62">
        <v>42446.905023148145</v>
      </c>
      <c r="B55">
        <v>25.68</v>
      </c>
      <c r="C55">
        <v>0.5</v>
      </c>
      <c r="D55">
        <f t="shared" si="0"/>
        <v>-6.8150000000000002E-2</v>
      </c>
      <c r="E55">
        <f t="shared" si="1"/>
        <v>25.748149999999999</v>
      </c>
      <c r="F55">
        <f t="shared" si="3"/>
        <v>128.78895</v>
      </c>
      <c r="G55">
        <f t="shared" si="2"/>
        <v>25.75779</v>
      </c>
      <c r="H55">
        <v>5</v>
      </c>
    </row>
    <row r="56" spans="1:8" x14ac:dyDescent="0.2">
      <c r="A56" s="62">
        <v>42446.884189814817</v>
      </c>
      <c r="B56">
        <v>25.69</v>
      </c>
      <c r="C56">
        <v>1</v>
      </c>
      <c r="D56">
        <f t="shared" si="0"/>
        <v>-6.5799999999999997E-2</v>
      </c>
      <c r="E56">
        <f t="shared" si="1"/>
        <v>25.755800000000001</v>
      </c>
      <c r="F56">
        <f t="shared" si="3"/>
        <v>128.77955</v>
      </c>
      <c r="G56">
        <f t="shared" si="2"/>
        <v>25.75591</v>
      </c>
      <c r="H5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Cidlo1 hranolek</vt:lpstr>
      <vt:lpstr>Cidlo1Temp</vt:lpstr>
      <vt:lpstr>Cidlo2 placka</vt:lpstr>
      <vt:lpstr>Cidlo2Temp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2016-03-16T16:41:31Z</dcterms:created>
  <dcterms:modified xsi:type="dcterms:W3CDTF">2016-03-20T18:23:34Z</dcterms:modified>
</cp:coreProperties>
</file>