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spatiotemp_genomics/Molecular/"/>
    </mc:Choice>
  </mc:AlternateContent>
  <xr:revisionPtr revIDLastSave="0" documentId="13_ncr:1_{23DB7572-6C53-C442-87A2-BBA4BB1D9D5D}" xr6:coauthVersionLast="47" xr6:coauthVersionMax="47" xr10:uidLastSave="{00000000-0000-0000-0000-000000000000}"/>
  <bookViews>
    <workbookView xWindow="1060" yWindow="820" windowWidth="28100" windowHeight="17440" xr2:uid="{1CE51B71-5E0A-CD42-8C31-8DA25DE16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11" i="1" s="1"/>
  <c r="R9" i="1"/>
  <c r="R8" i="1"/>
  <c r="C1" i="1"/>
  <c r="C8" i="1" s="1"/>
  <c r="J9" i="1"/>
  <c r="F10" i="1"/>
  <c r="B11" i="1"/>
  <c r="R5" i="1" l="1"/>
  <c r="F4" i="1"/>
  <c r="S8" i="1"/>
  <c r="S9" i="1"/>
  <c r="S10" i="1"/>
  <c r="G9" i="1"/>
  <c r="K7" i="1"/>
  <c r="K9" i="1" s="1"/>
  <c r="C9" i="1"/>
  <c r="C10" i="1"/>
  <c r="G8" i="1"/>
  <c r="K8" i="1"/>
  <c r="C7" i="1"/>
  <c r="N4" i="1"/>
  <c r="B4" i="1"/>
  <c r="G7" i="1"/>
  <c r="G10" i="1" s="1"/>
  <c r="S11" i="1" l="1"/>
  <c r="N8" i="1"/>
  <c r="O8" i="1" s="1"/>
  <c r="N7" i="1"/>
  <c r="C11" i="1"/>
  <c r="C13" i="1" s="1"/>
  <c r="N9" i="1" l="1"/>
  <c r="O7" i="1"/>
  <c r="O9" i="1" s="1"/>
</calcChain>
</file>

<file path=xl/sharedStrings.xml><?xml version="1.0" encoding="utf-8"?>
<sst xmlns="http://schemas.openxmlformats.org/spreadsheetml/2006/main" count="54" uniqueCount="42">
  <si>
    <t xml:space="preserve">Number of samples: </t>
  </si>
  <si>
    <t>Digestion Mix</t>
  </si>
  <si>
    <t>Lifton's Buffer</t>
  </si>
  <si>
    <t>Liftons Buffer</t>
  </si>
  <si>
    <t>Total needed (ul):</t>
  </si>
  <si>
    <t>20 mg/ml Proteinase K</t>
  </si>
  <si>
    <t>1 M DTT</t>
  </si>
  <si>
    <t>water</t>
  </si>
  <si>
    <t>0.5 M EDTA pH 8.0</t>
  </si>
  <si>
    <t>1 M tris-HCl pH 7.5</t>
  </si>
  <si>
    <t>20% SDS</t>
  </si>
  <si>
    <t>per sample</t>
  </si>
  <si>
    <t>total</t>
  </si>
  <si>
    <t>Remaining after first step (for digestion mix):</t>
  </si>
  <si>
    <t>Hybridization Buffer</t>
  </si>
  <si>
    <t>Ethanol Wash</t>
  </si>
  <si>
    <t>Ethanol</t>
  </si>
  <si>
    <t>Water</t>
  </si>
  <si>
    <t>Ampure beads</t>
  </si>
  <si>
    <t>Hybridization mix</t>
  </si>
  <si>
    <t>Hybridization mix pre-made and stored in 4°C fridge</t>
  </si>
  <si>
    <t>Note: Number of samples needed multipled by 1.25 to give safety buffer for volumes needed</t>
  </si>
  <si>
    <t>Low TE</t>
  </si>
  <si>
    <t xml:space="preserve">1 M tris-HCl pH 7.5 </t>
  </si>
  <si>
    <t xml:space="preserve">0.5 M EDTA </t>
  </si>
  <si>
    <t>Green boxes have values that should be adjusted</t>
  </si>
  <si>
    <t>per tube</t>
  </si>
  <si>
    <t>Dilution volume:</t>
  </si>
  <si>
    <t xml:space="preserve">Setting up day 1 </t>
  </si>
  <si>
    <t xml:space="preserve">Need 96 well plate and pcr strip lids </t>
  </si>
  <si>
    <t>DTT needs to be thawed</t>
  </si>
  <si>
    <t xml:space="preserve">Prot. K should be kept on ice </t>
  </si>
  <si>
    <t xml:space="preserve">Day 1 </t>
  </si>
  <si>
    <t xml:space="preserve">Liftons </t>
  </si>
  <si>
    <t xml:space="preserve">Digestion </t>
  </si>
  <si>
    <t>Day 2</t>
  </si>
  <si>
    <t xml:space="preserve">Hybridization </t>
  </si>
  <si>
    <t xml:space="preserve">Ethanol </t>
  </si>
  <si>
    <t>Setting up day 2</t>
  </si>
  <si>
    <t>Prepare plates for magbead extraction and final product</t>
  </si>
  <si>
    <t>Prepare ethanol</t>
  </si>
  <si>
    <t>*Makes three separate batches (one per wash 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</si>
</sst>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b/>
      <sz val="12"/>
      <color theme="1"/>
      <name val="ArialMT"/>
    </font>
    <font>
      <b/>
      <u/>
      <sz val="12"/>
      <color theme="1"/>
      <name val="ArialMT"/>
    </font>
    <font>
      <u/>
      <sz val="12"/>
      <color theme="1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3E5B-C34B-2242-B4AB-199B5FC7FCF7}">
  <dimension ref="A1:T24"/>
  <sheetViews>
    <sheetView tabSelected="1" workbookViewId="0">
      <selection activeCell="M18" sqref="M18"/>
    </sheetView>
  </sheetViews>
  <sheetFormatPr baseColWidth="10" defaultRowHeight="16"/>
  <cols>
    <col min="1" max="1" width="29.85546875" style="2" customWidth="1"/>
    <col min="2" max="2" width="15.5703125" style="2" customWidth="1"/>
    <col min="3" max="3" width="14" style="2" customWidth="1"/>
    <col min="4" max="4" width="4.5703125" style="2" customWidth="1"/>
    <col min="5" max="5" width="21.5703125" style="2" customWidth="1"/>
    <col min="6" max="7" width="10.7109375" style="2"/>
    <col min="8" max="8" width="3.85546875" style="2" customWidth="1"/>
    <col min="9" max="9" width="28" style="2" customWidth="1"/>
    <col min="10" max="11" width="10.7109375" style="2"/>
    <col min="12" max="12" width="4.42578125" style="2" customWidth="1"/>
    <col min="13" max="13" width="18.28515625" style="2" customWidth="1"/>
    <col min="14" max="15" width="10.7109375" style="2"/>
    <col min="16" max="16" width="2.85546875" style="2" customWidth="1"/>
    <col min="17" max="17" width="21.85546875" style="10" customWidth="1"/>
    <col min="18" max="18" width="10.7109375" style="10"/>
    <col min="19" max="19" width="15" style="10" customWidth="1"/>
    <col min="20" max="20" width="3.85546875" style="10" customWidth="1"/>
  </cols>
  <sheetData>
    <row r="1" spans="1:20">
      <c r="A1" s="2" t="s">
        <v>0</v>
      </c>
      <c r="B1" s="9">
        <v>30</v>
      </c>
      <c r="C1" s="11">
        <f>B1*1.25</f>
        <v>37.5</v>
      </c>
      <c r="D1" s="3"/>
      <c r="H1" s="3"/>
      <c r="L1" s="3"/>
      <c r="P1" s="3"/>
      <c r="T1" s="1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</row>
    <row r="3" spans="1:20">
      <c r="A3" s="4" t="s">
        <v>2</v>
      </c>
      <c r="D3" s="3"/>
      <c r="E3" s="4" t="s">
        <v>1</v>
      </c>
      <c r="H3" s="3"/>
      <c r="I3" s="4" t="s">
        <v>14</v>
      </c>
      <c r="L3" s="3"/>
      <c r="M3" s="4" t="s">
        <v>15</v>
      </c>
      <c r="P3" s="3"/>
      <c r="Q3" s="4" t="s">
        <v>22</v>
      </c>
      <c r="T3" s="1"/>
    </row>
    <row r="4" spans="1:20">
      <c r="A4" s="6" t="s">
        <v>4</v>
      </c>
      <c r="B4" s="2">
        <f xml:space="preserve"> (80 + 28.6) * C1</f>
        <v>4072.5</v>
      </c>
      <c r="D4" s="3"/>
      <c r="E4" s="6" t="s">
        <v>4</v>
      </c>
      <c r="F4" s="2">
        <f xml:space="preserve"> 40*C1</f>
        <v>1500</v>
      </c>
      <c r="H4" s="3"/>
      <c r="L4" s="3"/>
      <c r="M4" s="6" t="s">
        <v>4</v>
      </c>
      <c r="N4" s="2">
        <f xml:space="preserve"> (150*3) * C1</f>
        <v>16875</v>
      </c>
      <c r="P4" s="3"/>
      <c r="Q4" s="6" t="s">
        <v>27</v>
      </c>
      <c r="R4" s="9">
        <v>25</v>
      </c>
      <c r="T4" s="1"/>
    </row>
    <row r="5" spans="1:20" ht="34">
      <c r="D5" s="3"/>
      <c r="H5" s="3"/>
      <c r="I5" s="5" t="s">
        <v>20</v>
      </c>
      <c r="L5" s="3"/>
      <c r="M5" s="8"/>
      <c r="P5" s="3"/>
      <c r="Q5" s="6" t="s">
        <v>4</v>
      </c>
      <c r="R5" s="2">
        <f>R4*C1</f>
        <v>937.5</v>
      </c>
      <c r="T5" s="1"/>
    </row>
    <row r="6" spans="1:20">
      <c r="B6" s="7" t="s">
        <v>11</v>
      </c>
      <c r="C6" s="7" t="s">
        <v>12</v>
      </c>
      <c r="D6" s="3"/>
      <c r="F6" s="7" t="s">
        <v>11</v>
      </c>
      <c r="G6" s="7" t="s">
        <v>12</v>
      </c>
      <c r="H6" s="3"/>
      <c r="J6" s="7" t="s">
        <v>11</v>
      </c>
      <c r="K6" s="7" t="s">
        <v>12</v>
      </c>
      <c r="L6" s="3"/>
      <c r="N6" s="7" t="s">
        <v>12</v>
      </c>
      <c r="O6" s="7" t="s">
        <v>26</v>
      </c>
      <c r="P6" s="3"/>
      <c r="T6" s="1"/>
    </row>
    <row r="7" spans="1:20">
      <c r="A7" s="6" t="s">
        <v>7</v>
      </c>
      <c r="B7" s="2">
        <v>58</v>
      </c>
      <c r="C7" s="2">
        <f>(B7*2) * C1</f>
        <v>4350</v>
      </c>
      <c r="D7" s="3"/>
      <c r="E7" s="6" t="s">
        <v>3</v>
      </c>
      <c r="F7" s="2">
        <v>28.6</v>
      </c>
      <c r="G7" s="2">
        <f>C1 * F7</f>
        <v>1072.5</v>
      </c>
      <c r="H7" s="3"/>
      <c r="I7" s="6" t="s">
        <v>19</v>
      </c>
      <c r="J7" s="2">
        <v>80</v>
      </c>
      <c r="K7" s="2">
        <f>J7*C1</f>
        <v>3000</v>
      </c>
      <c r="L7" s="3"/>
      <c r="M7" s="6" t="s">
        <v>16</v>
      </c>
      <c r="N7" s="2">
        <f>N4*0.8</f>
        <v>13500</v>
      </c>
      <c r="O7" s="2">
        <f>N7/3</f>
        <v>4500</v>
      </c>
      <c r="P7" s="3"/>
      <c r="R7" s="7" t="s">
        <v>11</v>
      </c>
      <c r="S7" s="7" t="s">
        <v>12</v>
      </c>
      <c r="T7" s="1"/>
    </row>
    <row r="8" spans="1:20">
      <c r="A8" s="6" t="s">
        <v>8</v>
      </c>
      <c r="B8" s="2">
        <v>16</v>
      </c>
      <c r="C8" s="2">
        <f>(B8*2) * C1</f>
        <v>1200</v>
      </c>
      <c r="D8" s="3"/>
      <c r="E8" s="6" t="s">
        <v>5</v>
      </c>
      <c r="F8" s="2">
        <v>8.4</v>
      </c>
      <c r="G8" s="2">
        <f>F8 * C1</f>
        <v>315</v>
      </c>
      <c r="H8" s="3"/>
      <c r="I8" s="6" t="s">
        <v>18</v>
      </c>
      <c r="J8" s="2">
        <v>20</v>
      </c>
      <c r="K8" s="2">
        <f>J8*C1</f>
        <v>750</v>
      </c>
      <c r="L8" s="3"/>
      <c r="M8" s="6" t="s">
        <v>17</v>
      </c>
      <c r="N8" s="2">
        <f>N4*0.2</f>
        <v>3375</v>
      </c>
      <c r="O8" s="2">
        <f>N8/3</f>
        <v>1125</v>
      </c>
      <c r="P8" s="3"/>
      <c r="Q8" s="6" t="s">
        <v>17</v>
      </c>
      <c r="R8" s="2">
        <f xml:space="preserve"> 0.988 * R4</f>
        <v>24.7</v>
      </c>
      <c r="S8" s="2">
        <f>R8 * C1</f>
        <v>926.25</v>
      </c>
      <c r="T8" s="1"/>
    </row>
    <row r="9" spans="1:20">
      <c r="A9" s="6" t="s">
        <v>9</v>
      </c>
      <c r="B9" s="2">
        <v>2</v>
      </c>
      <c r="C9" s="2">
        <f>(B9*2) * C1</f>
        <v>150</v>
      </c>
      <c r="D9" s="3"/>
      <c r="E9" s="6" t="s">
        <v>6</v>
      </c>
      <c r="F9" s="2">
        <v>3</v>
      </c>
      <c r="G9" s="2">
        <f>F9*C1</f>
        <v>112.5</v>
      </c>
      <c r="H9" s="3"/>
      <c r="J9" s="11">
        <f>SUM(J7:J8)</f>
        <v>100</v>
      </c>
      <c r="K9" s="11">
        <f>SUM(K7:K8)</f>
        <v>3750</v>
      </c>
      <c r="L9" s="3"/>
      <c r="N9" s="11">
        <f>SUM(N7:N8)</f>
        <v>16875</v>
      </c>
      <c r="O9" s="11">
        <f>SUM(O7:O8)</f>
        <v>5625</v>
      </c>
      <c r="P9" s="3"/>
      <c r="Q9" s="6" t="s">
        <v>23</v>
      </c>
      <c r="R9" s="2">
        <f xml:space="preserve"> 0.01 * R4</f>
        <v>0.25</v>
      </c>
      <c r="S9" s="2">
        <f>R9 * C1</f>
        <v>9.375</v>
      </c>
      <c r="T9" s="1"/>
    </row>
    <row r="10" spans="1:20">
      <c r="A10" s="6" t="s">
        <v>10</v>
      </c>
      <c r="B10" s="2">
        <v>4</v>
      </c>
      <c r="C10" s="2">
        <f>(B10*2) * C1</f>
        <v>300</v>
      </c>
      <c r="D10" s="3"/>
      <c r="F10" s="11">
        <f>SUM(F7:F9)</f>
        <v>40</v>
      </c>
      <c r="G10" s="11">
        <f>SUM(G7:G9)</f>
        <v>1500</v>
      </c>
      <c r="H10" s="3"/>
      <c r="L10" s="3"/>
      <c r="M10" s="6"/>
      <c r="P10" s="3"/>
      <c r="Q10" s="6" t="s">
        <v>24</v>
      </c>
      <c r="R10" s="2">
        <f xml:space="preserve"> 0.002 * R4</f>
        <v>0.05</v>
      </c>
      <c r="S10" s="2">
        <f xml:space="preserve"> R10*C1</f>
        <v>1.875</v>
      </c>
      <c r="T10" s="1"/>
    </row>
    <row r="11" spans="1:20">
      <c r="B11" s="11">
        <f>SUM(B7:B10)</f>
        <v>80</v>
      </c>
      <c r="C11" s="11">
        <f>SUM(C7:C10)</f>
        <v>6000</v>
      </c>
      <c r="D11" s="3"/>
      <c r="H11" s="3"/>
      <c r="L11" s="3"/>
      <c r="P11" s="3"/>
      <c r="R11" s="11">
        <f>SUM(R8:R10)</f>
        <v>25</v>
      </c>
      <c r="S11" s="11">
        <f>SUM(S8:S10)</f>
        <v>937.5</v>
      </c>
      <c r="T11" s="1"/>
    </row>
    <row r="12" spans="1:20">
      <c r="D12" s="3"/>
      <c r="H12" s="3"/>
      <c r="L12" s="3"/>
      <c r="P12" s="3"/>
      <c r="T12" s="1"/>
    </row>
    <row r="13" spans="1:20" ht="51">
      <c r="A13" s="5"/>
      <c r="B13" s="5" t="s">
        <v>13</v>
      </c>
      <c r="C13" s="2">
        <f xml:space="preserve"> C11 - (C1*80)</f>
        <v>3000</v>
      </c>
      <c r="D13" s="3"/>
      <c r="H13" s="3"/>
      <c r="L13" s="3"/>
      <c r="M13" s="8" t="s">
        <v>41</v>
      </c>
      <c r="P13" s="3"/>
      <c r="T13" s="1"/>
    </row>
    <row r="14" spans="1:2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  <c r="T14" s="1"/>
    </row>
    <row r="16" spans="1:20" ht="34">
      <c r="A16" s="12" t="s">
        <v>25</v>
      </c>
      <c r="C16" s="4" t="s">
        <v>32</v>
      </c>
      <c r="E16" s="4" t="s">
        <v>35</v>
      </c>
    </row>
    <row r="17" spans="1:5">
      <c r="C17" s="2" t="s">
        <v>33</v>
      </c>
      <c r="E17" s="2" t="s">
        <v>36</v>
      </c>
    </row>
    <row r="18" spans="1:5" ht="51">
      <c r="A18" s="8" t="s">
        <v>21</v>
      </c>
      <c r="C18" s="2" t="s">
        <v>34</v>
      </c>
      <c r="E18" s="2" t="s">
        <v>37</v>
      </c>
    </row>
    <row r="19" spans="1:5">
      <c r="E19" s="2" t="s">
        <v>22</v>
      </c>
    </row>
    <row r="21" spans="1:5" ht="17">
      <c r="C21" s="8" t="s">
        <v>28</v>
      </c>
      <c r="E21" s="13" t="s">
        <v>38</v>
      </c>
    </row>
    <row r="22" spans="1:5" ht="51">
      <c r="C22" s="5" t="s">
        <v>29</v>
      </c>
      <c r="E22" s="5" t="s">
        <v>39</v>
      </c>
    </row>
    <row r="23" spans="1:5" ht="34">
      <c r="C23" s="5" t="s">
        <v>30</v>
      </c>
      <c r="E23" s="2" t="s">
        <v>40</v>
      </c>
    </row>
    <row r="24" spans="1:5" ht="34">
      <c r="C24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Matthew Sasaki</cp:lastModifiedBy>
  <dcterms:created xsi:type="dcterms:W3CDTF">2024-05-19T23:00:03Z</dcterms:created>
  <dcterms:modified xsi:type="dcterms:W3CDTF">2024-05-22T22:51:04Z</dcterms:modified>
</cp:coreProperties>
</file>