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My PC (LAPTOP-RAHTADP7)\Documents\NUS\"/>
    </mc:Choice>
  </mc:AlternateContent>
  <xr:revisionPtr revIDLastSave="0" documentId="8_{1F590949-7721-4B88-8695-619BC8CCCBC7}" xr6:coauthVersionLast="46" xr6:coauthVersionMax="46" xr10:uidLastSave="{00000000-0000-0000-0000-000000000000}"/>
  <bookViews>
    <workbookView xWindow="-120" yWindow="-120" windowWidth="29040" windowHeight="15840" xr2:uid="{84C95F28-E70C-4630-B3E9-403CE61C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I10" i="1" s="1"/>
  <c r="G27" i="1" l="1" a="1"/>
  <c r="G27" i="1" s="1"/>
  <c r="F16" i="1"/>
  <c r="F14" i="1" a="1"/>
  <c r="F14" i="1" s="1"/>
  <c r="E16" i="1"/>
  <c r="H15" i="1" s="1"/>
  <c r="E11" i="1" a="1"/>
  <c r="E11" i="1" s="1"/>
  <c r="E14" i="1" a="1"/>
  <c r="E14" i="1" s="1"/>
  <c r="H12" i="1" s="1"/>
  <c r="I15" i="1" l="1"/>
  <c r="I12" i="1"/>
  <c r="I9" i="1"/>
  <c r="E13" i="1"/>
  <c r="E10" i="1" s="1"/>
  <c r="F13" i="1"/>
  <c r="F10" i="1" s="1" a="1"/>
  <c r="F10" i="1" s="1"/>
  <c r="F12" i="1" l="1" a="1"/>
  <c r="F12" i="1" s="1"/>
  <c r="E17" i="1"/>
  <c r="F15" i="1"/>
  <c r="E9" i="1"/>
  <c r="E15" i="1" a="1"/>
  <c r="E15" i="1" s="1"/>
  <c r="H13" i="1" s="1"/>
  <c r="H14" i="1" s="1"/>
  <c r="E12" i="1" a="1"/>
  <c r="E12" i="1" s="1"/>
  <c r="H9" i="1"/>
  <c r="H10" i="1" s="1"/>
  <c r="H11" i="1" s="1"/>
  <c r="I13" i="1" l="1"/>
  <c r="F9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<sst xmlns="http://schemas.openxmlformats.org/spreadsheetml/2006/main" count="118" uniqueCount="78">
  <si>
    <t>DSA1101</t>
  </si>
  <si>
    <t>CS2102</t>
  </si>
  <si>
    <t>CORE MODS</t>
  </si>
  <si>
    <t>LAG1101</t>
  </si>
  <si>
    <t>ST3131</t>
  </si>
  <si>
    <t>DS</t>
  </si>
  <si>
    <t>CS3244</t>
  </si>
  <si>
    <t>MA</t>
  </si>
  <si>
    <t>CS1010S</t>
  </si>
  <si>
    <t>DSA2101</t>
  </si>
  <si>
    <t>ST</t>
  </si>
  <si>
    <t>CS</t>
  </si>
  <si>
    <t>ST2131</t>
  </si>
  <si>
    <t>LSM1401</t>
  </si>
  <si>
    <t>DSA3101</t>
  </si>
  <si>
    <t>GEQ1917</t>
  </si>
  <si>
    <t>Incoming</t>
  </si>
  <si>
    <t>ES1601</t>
  </si>
  <si>
    <t>CS2040</t>
  </si>
  <si>
    <t>DSA2102</t>
  </si>
  <si>
    <t>ST2132</t>
  </si>
  <si>
    <t>CS1231</t>
  </si>
  <si>
    <t>DSA3102</t>
  </si>
  <si>
    <t>Count core</t>
  </si>
  <si>
    <t>GES1041</t>
  </si>
  <si>
    <t>FMS1601P</t>
  </si>
  <si>
    <t>CP2106</t>
  </si>
  <si>
    <t>Completed</t>
  </si>
  <si>
    <t>Core</t>
  </si>
  <si>
    <t>Core/Sem</t>
  </si>
  <si>
    <t xml:space="preserve">Remaining </t>
  </si>
  <si>
    <t>Core/sem</t>
  </si>
  <si>
    <t>MC</t>
  </si>
  <si>
    <t>Sems</t>
  </si>
  <si>
    <t>.--y2s2</t>
  </si>
  <si>
    <t>.--y3s1</t>
  </si>
  <si>
    <t>.--y2s1</t>
  </si>
  <si>
    <t>.--y3s2</t>
  </si>
  <si>
    <t>.--y4s1</t>
  </si>
  <si>
    <t>.--y4s2</t>
  </si>
  <si>
    <t>.--y1s1</t>
  </si>
  <si>
    <t>.--y1s2</t>
  </si>
  <si>
    <t>MA2311</t>
  </si>
  <si>
    <t>ST3233</t>
  </si>
  <si>
    <t>ST3248</t>
  </si>
  <si>
    <t>After Plans</t>
  </si>
  <si>
    <t>ST4231</t>
  </si>
  <si>
    <t>DSA4211</t>
  </si>
  <si>
    <t>DSA4299</t>
  </si>
  <si>
    <t>DSA4263</t>
  </si>
  <si>
    <t>GET1018</t>
  </si>
  <si>
    <t>GEH1036</t>
  </si>
  <si>
    <t>GE</t>
  </si>
  <si>
    <t>GER1000</t>
  </si>
  <si>
    <t>UE</t>
  </si>
  <si>
    <t>UE/sem</t>
  </si>
  <si>
    <t>1k mods</t>
  </si>
  <si>
    <t>MA1102R</t>
  </si>
  <si>
    <t>MA1101R</t>
  </si>
  <si>
    <t>DSA4264</t>
  </si>
  <si>
    <t>Alt</t>
  </si>
  <si>
    <t>UPIP3000</t>
  </si>
  <si>
    <t>UE(&gt;2K)</t>
  </si>
  <si>
    <t>Total Mods</t>
  </si>
  <si>
    <t>Sum</t>
  </si>
  <si>
    <t>DAO2703</t>
  </si>
  <si>
    <t>DYOM ML mod</t>
  </si>
  <si>
    <t>Total MCs (core)</t>
  </si>
  <si>
    <t>BT1101</t>
  </si>
  <si>
    <t>BT2102</t>
  </si>
  <si>
    <t>2GE + 6UE, only 3 * 1k mod              , 2 *upip +  1 LAG 2000 + cs2102 + 2 UE + 2 GE,             DSA4211 (SEM1 ), DSA4212(SEM2),                                    DSA4263(SEM2) , 64(SEM1),            can avoid ST3239, no unlock and exceed 3 core</t>
  </si>
  <si>
    <t>NM2213</t>
  </si>
  <si>
    <t>FIN2704</t>
  </si>
  <si>
    <t>BT1101/ ACC1701X/ DAO2703</t>
  </si>
  <si>
    <t>ACC1701X</t>
  </si>
  <si>
    <t>ST3239</t>
  </si>
  <si>
    <t>NM2213 / FIN2704</t>
  </si>
  <si>
    <t>COS2000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</si>
</sst>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F8E7-04C6-4E53-BC2D-3A2B97487263}">
  <dimension ref="A1:M53"/>
  <sheetViews>
    <sheetView tabSelected="1" workbookViewId="0">
      <selection activeCell="C28" sqref="C28"/>
    </sheetView>
  </sheetViews>
  <sheetFormatPr defaultRowHeight="15" x14ac:dyDescent="0.25"/>
  <cols>
    <col min="1" max="1" width="10.85546875" bestFit="1" customWidth="1"/>
    <col min="2" max="2" width="16.42578125" bestFit="1" customWidth="1"/>
    <col min="3" max="3" width="24.28515625" bestFit="1" customWidth="1"/>
    <col min="4" max="4" width="16.42578125" bestFit="1" customWidth="1"/>
    <col min="7" max="7" width="9.7109375" bestFit="1" customWidth="1"/>
    <col min="8" max="8" width="10.85546875" customWidth="1"/>
    <col min="9" max="9" width="10.7109375" bestFit="1" customWidth="1"/>
  </cols>
  <sheetData>
    <row r="1" spans="1:13" x14ac:dyDescent="0.25">
      <c r="A1" t="s">
        <v>27</v>
      </c>
      <c r="B1" t="s">
        <v>16</v>
      </c>
      <c r="C1" t="s">
        <v>60</v>
      </c>
      <c r="E1" t="s">
        <v>2</v>
      </c>
    </row>
    <row r="2" spans="1:13" x14ac:dyDescent="0.25">
      <c r="A2" t="s">
        <v>0</v>
      </c>
      <c r="B2" t="s">
        <v>34</v>
      </c>
      <c r="E2" t="s">
        <v>5</v>
      </c>
    </row>
    <row r="3" spans="1:13" x14ac:dyDescent="0.25">
      <c r="A3" t="s">
        <v>3</v>
      </c>
      <c r="B3" t="s">
        <v>4</v>
      </c>
      <c r="C3" t="s">
        <v>73</v>
      </c>
      <c r="E3" t="s">
        <v>7</v>
      </c>
    </row>
    <row r="4" spans="1:13" x14ac:dyDescent="0.25">
      <c r="A4" t="s">
        <v>57</v>
      </c>
      <c r="B4" t="s">
        <v>6</v>
      </c>
      <c r="C4" t="s">
        <v>4</v>
      </c>
      <c r="E4" t="s">
        <v>10</v>
      </c>
    </row>
    <row r="5" spans="1:13" x14ac:dyDescent="0.25">
      <c r="A5" t="s">
        <v>53</v>
      </c>
      <c r="B5" t="s">
        <v>9</v>
      </c>
      <c r="C5" t="s">
        <v>6</v>
      </c>
      <c r="E5" t="s">
        <v>11</v>
      </c>
    </row>
    <row r="6" spans="1:13" x14ac:dyDescent="0.25">
      <c r="A6" t="s">
        <v>40</v>
      </c>
      <c r="B6" t="s">
        <v>51</v>
      </c>
      <c r="C6" t="s">
        <v>9</v>
      </c>
    </row>
    <row r="7" spans="1:13" x14ac:dyDescent="0.25">
      <c r="A7" t="s">
        <v>8</v>
      </c>
      <c r="B7" t="s">
        <v>74</v>
      </c>
    </row>
    <row r="8" spans="1:13" x14ac:dyDescent="0.25">
      <c r="A8" t="s">
        <v>58</v>
      </c>
      <c r="B8" t="s">
        <v>35</v>
      </c>
      <c r="E8" t="s">
        <v>27</v>
      </c>
      <c r="F8" t="s">
        <v>16</v>
      </c>
      <c r="H8" t="s">
        <v>30</v>
      </c>
      <c r="I8" t="s">
        <v>45</v>
      </c>
    </row>
    <row r="9" spans="1:13" x14ac:dyDescent="0.25">
      <c r="A9" t="s">
        <v>12</v>
      </c>
      <c r="B9" t="s">
        <v>14</v>
      </c>
      <c r="C9" t="s">
        <v>14</v>
      </c>
      <c r="D9" t="s">
        <v>67</v>
      </c>
      <c r="E9">
        <f>4*E10</f>
        <v>68</v>
      </c>
      <c r="F9">
        <f>4*F10</f>
        <v>100</v>
      </c>
      <c r="G9" t="s">
        <v>32</v>
      </c>
      <c r="H9">
        <f>96-16-(4*E11)</f>
        <v>48</v>
      </c>
      <c r="I9">
        <f>96-16-(4*F11)</f>
        <v>16</v>
      </c>
    </row>
    <row r="10" spans="1:13" x14ac:dyDescent="0.25">
      <c r="A10" t="s">
        <v>13</v>
      </c>
      <c r="B10" t="s">
        <v>22</v>
      </c>
      <c r="C10" t="s">
        <v>44</v>
      </c>
      <c r="D10" t="s">
        <v>63</v>
      </c>
      <c r="E10">
        <f>COUNTA(A2:A81)-E13</f>
        <v>17</v>
      </c>
      <c r="F10" cm="1">
        <f t="array" ref="F10">COUNTA(B3:B81)-F13+SUM(IF(B3:B81="dsa4299",3,0))</f>
        <v>25</v>
      </c>
      <c r="G10" t="s">
        <v>28</v>
      </c>
      <c r="H10">
        <f xml:space="preserve"> H9/4</f>
        <v>12</v>
      </c>
      <c r="I10">
        <f xml:space="preserve"> 24-E11-F11</f>
        <v>0</v>
      </c>
    </row>
    <row r="11" spans="1:13" x14ac:dyDescent="0.25">
      <c r="A11" t="s">
        <v>15</v>
      </c>
      <c r="B11" t="s">
        <v>42</v>
      </c>
      <c r="C11" t="s">
        <v>4</v>
      </c>
      <c r="D11" t="s">
        <v>23</v>
      </c>
      <c r="E11" cm="1">
        <f t="array" ref="E11" xml:space="preserve"> SUM(COUNTIF(A2:A81,{"*DSA*","*CS*","*ST*","*MA*"})) - SUM(COUNTIF(A2:A20,{"*CS1231*","*CS2102*"}))</f>
        <v>8</v>
      </c>
      <c r="F11" cm="1">
        <f t="array" ref="F11" xml:space="preserve"> SUM(COUNTIF(B3:B81,{"*DSA*","*CS*","*ST*","*MA*"})) - SUM(COUNTIF(B3:B81,{"*CS1231*","*CS2102*"})) +SUM(IF(B3:B81="DSA4299",3,0))</f>
        <v>16</v>
      </c>
      <c r="G11" t="s">
        <v>31</v>
      </c>
      <c r="H11">
        <f>H10/F13</f>
        <v>3</v>
      </c>
      <c r="I11">
        <f>I10/F13</f>
        <v>0</v>
      </c>
    </row>
    <row r="12" spans="1:13" x14ac:dyDescent="0.25">
      <c r="A12" t="s">
        <v>17</v>
      </c>
      <c r="B12" t="s">
        <v>44</v>
      </c>
      <c r="C12" t="s">
        <v>42</v>
      </c>
      <c r="D12" t="s">
        <v>29</v>
      </c>
      <c r="E12" cm="1">
        <f t="array" ref="E12" xml:space="preserve"> SUM(COUNTIF(A2:A81,{"*DSA*","*CS*","*ST*","*MA*"}))/E13</f>
        <v>3</v>
      </c>
      <c r="F12" cm="1">
        <f t="array" ref="F12" xml:space="preserve"> SUM(COUNTIF(B3:B81,{"*DSA*","*CS*","*ST*","*MA*"}))/F13</f>
        <v>3.25</v>
      </c>
      <c r="G12" t="s">
        <v>52</v>
      </c>
      <c r="H12">
        <f>5-E14</f>
        <v>2</v>
      </c>
      <c r="I12">
        <f>H12-F14</f>
        <v>0</v>
      </c>
    </row>
    <row r="13" spans="1:13" x14ac:dyDescent="0.25">
      <c r="A13" t="s">
        <v>41</v>
      </c>
      <c r="C13" t="s">
        <v>74</v>
      </c>
      <c r="D13" t="s">
        <v>33</v>
      </c>
      <c r="E13">
        <f>COUNTIF(A2:A81,"*.--*")</f>
        <v>3</v>
      </c>
      <c r="F13">
        <f>COUNTIF(B3:B81,"*.--*")</f>
        <v>4</v>
      </c>
      <c r="G13" t="s">
        <v>54</v>
      </c>
      <c r="H13">
        <f>9-E15</f>
        <v>6</v>
      </c>
      <c r="I13">
        <f>H13-F15</f>
        <v>-1</v>
      </c>
      <c r="K13" s="3" t="s">
        <v>70</v>
      </c>
      <c r="L13" s="3"/>
      <c r="M13" s="3"/>
    </row>
    <row r="14" spans="1:13" x14ac:dyDescent="0.25">
      <c r="A14" t="s">
        <v>18</v>
      </c>
      <c r="B14" t="s">
        <v>37</v>
      </c>
      <c r="D14" t="s">
        <v>52</v>
      </c>
      <c r="E14" cm="1">
        <f t="array" ref="E14" xml:space="preserve"> SUM(COUNTIF(A2:A81,{"*GE*"}))</f>
        <v>3</v>
      </c>
      <c r="F14" cm="1">
        <f t="array" ref="F14" xml:space="preserve"> SUM(COUNTIF(B3:B82,{"*GE*"}))</f>
        <v>2</v>
      </c>
      <c r="G14" t="s">
        <v>55</v>
      </c>
      <c r="H14">
        <f>H13/F13</f>
        <v>1.5</v>
      </c>
      <c r="K14" s="3"/>
      <c r="L14" s="3"/>
      <c r="M14" s="3"/>
    </row>
    <row r="15" spans="1:13" x14ac:dyDescent="0.25">
      <c r="A15" t="s">
        <v>19</v>
      </c>
      <c r="B15" t="s">
        <v>49</v>
      </c>
      <c r="C15" t="s">
        <v>75</v>
      </c>
      <c r="D15" t="s">
        <v>62</v>
      </c>
      <c r="E15" cm="1">
        <f t="array" ref="E15">E10-E14-SUM(COUNTIF(A2:A81,{"*DSA*","*CS*","*ST*","*MA*"}))-2</f>
        <v>3</v>
      </c>
      <c r="F15">
        <f>F10-F14-F11</f>
        <v>7</v>
      </c>
      <c r="G15" t="s">
        <v>56</v>
      </c>
      <c r="H15">
        <f>15-E16</f>
        <v>3</v>
      </c>
      <c r="I15">
        <f>H15-F16</f>
        <v>0</v>
      </c>
      <c r="K15" s="3"/>
      <c r="L15" s="3"/>
      <c r="M15" s="3"/>
    </row>
    <row r="16" spans="1:13" x14ac:dyDescent="0.25">
      <c r="A16" t="s">
        <v>20</v>
      </c>
      <c r="B16" t="s">
        <v>75</v>
      </c>
      <c r="C16" t="s">
        <v>49</v>
      </c>
      <c r="D16" t="s">
        <v>56</v>
      </c>
      <c r="E16">
        <f>COUNTIF( A2:A80, "*1???*")</f>
        <v>12</v>
      </c>
      <c r="F16">
        <f>COUNTIF( B3:B81, "*1???*")</f>
        <v>3</v>
      </c>
      <c r="K16" s="3"/>
      <c r="L16" s="3"/>
      <c r="M16" s="3"/>
    </row>
    <row r="17" spans="1:13" x14ac:dyDescent="0.25">
      <c r="A17" t="s">
        <v>21</v>
      </c>
      <c r="B17" t="s">
        <v>71</v>
      </c>
      <c r="C17" t="s">
        <v>22</v>
      </c>
      <c r="D17" t="s">
        <v>64</v>
      </c>
      <c r="E17" s="4">
        <f xml:space="preserve"> E10+F10</f>
        <v>42</v>
      </c>
      <c r="F17" s="4"/>
      <c r="K17" s="3"/>
      <c r="L17" s="3"/>
      <c r="M17" s="3"/>
    </row>
    <row r="18" spans="1:13" x14ac:dyDescent="0.25">
      <c r="A18" t="s">
        <v>24</v>
      </c>
      <c r="B18" t="s">
        <v>50</v>
      </c>
      <c r="C18" s="2" t="s">
        <v>76</v>
      </c>
      <c r="K18" s="3"/>
      <c r="L18" s="3"/>
      <c r="M18" s="3"/>
    </row>
    <row r="19" spans="1:13" x14ac:dyDescent="0.25">
      <c r="A19" t="s">
        <v>25</v>
      </c>
      <c r="B19" t="s">
        <v>65</v>
      </c>
      <c r="C19" t="s">
        <v>50</v>
      </c>
      <c r="K19" s="3"/>
      <c r="L19" s="3"/>
      <c r="M19" s="3"/>
    </row>
    <row r="20" spans="1:13" x14ac:dyDescent="0.25">
      <c r="A20" t="s">
        <v>26</v>
      </c>
      <c r="C20" t="s">
        <v>72</v>
      </c>
      <c r="K20" s="3"/>
      <c r="L20" s="3"/>
      <c r="M20" s="3"/>
    </row>
    <row r="21" spans="1:13" x14ac:dyDescent="0.25">
      <c r="A21" t="s">
        <v>36</v>
      </c>
      <c r="B21" t="s">
        <v>38</v>
      </c>
      <c r="K21" s="3"/>
      <c r="L21" s="3"/>
      <c r="M21" s="3"/>
    </row>
    <row r="22" spans="1:13" x14ac:dyDescent="0.25">
      <c r="B22" t="s">
        <v>47</v>
      </c>
      <c r="C22" t="s">
        <v>47</v>
      </c>
      <c r="K22" s="3"/>
      <c r="L22" s="3"/>
      <c r="M22" s="3"/>
    </row>
    <row r="23" spans="1:13" x14ac:dyDescent="0.25">
      <c r="B23" t="s">
        <v>59</v>
      </c>
      <c r="C23" t="s">
        <v>59</v>
      </c>
      <c r="K23" s="3"/>
      <c r="L23" s="3"/>
      <c r="M23" s="3"/>
    </row>
    <row r="24" spans="1:13" x14ac:dyDescent="0.25">
      <c r="B24" t="s">
        <v>46</v>
      </c>
      <c r="C24" t="s">
        <v>46</v>
      </c>
      <c r="D24" s="1" t="s">
        <v>66</v>
      </c>
      <c r="K24" s="3"/>
      <c r="L24" s="3"/>
      <c r="M24" s="3"/>
    </row>
    <row r="25" spans="1:13" x14ac:dyDescent="0.25">
      <c r="B25" t="s">
        <v>72</v>
      </c>
      <c r="K25" s="3"/>
      <c r="L25" s="3"/>
      <c r="M25" s="3"/>
    </row>
    <row r="26" spans="1:13" x14ac:dyDescent="0.25">
      <c r="B26" t="s">
        <v>77</v>
      </c>
      <c r="K26" s="3"/>
      <c r="L26" s="3"/>
      <c r="M26" s="3"/>
    </row>
    <row r="27" spans="1:13" x14ac:dyDescent="0.25">
      <c r="B27" t="s">
        <v>39</v>
      </c>
      <c r="G27" cm="1">
        <f t="array" ref="G27" xml:space="preserve"> SUM(IF(A27:D27="dsa4299",4,0))</f>
        <v>0</v>
      </c>
    </row>
    <row r="28" spans="1:13" x14ac:dyDescent="0.25">
      <c r="B28" t="s">
        <v>48</v>
      </c>
    </row>
    <row r="30" spans="1:13" x14ac:dyDescent="0.25">
      <c r="G30" t="s">
        <v>16</v>
      </c>
    </row>
    <row r="31" spans="1:13" x14ac:dyDescent="0.25">
      <c r="G31" t="s">
        <v>34</v>
      </c>
    </row>
    <row r="32" spans="1:13" x14ac:dyDescent="0.25">
      <c r="G32" t="s">
        <v>1</v>
      </c>
    </row>
    <row r="33" spans="2:7" x14ac:dyDescent="0.25">
      <c r="G33" t="s">
        <v>4</v>
      </c>
    </row>
    <row r="34" spans="2:7" x14ac:dyDescent="0.25">
      <c r="B34" t="s">
        <v>61</v>
      </c>
      <c r="G34" t="s">
        <v>6</v>
      </c>
    </row>
    <row r="35" spans="2:7" x14ac:dyDescent="0.25">
      <c r="B35" t="s">
        <v>61</v>
      </c>
      <c r="G35" t="s">
        <v>9</v>
      </c>
    </row>
    <row r="36" spans="2:7" x14ac:dyDescent="0.25">
      <c r="G36" t="s">
        <v>50</v>
      </c>
    </row>
    <row r="37" spans="2:7" x14ac:dyDescent="0.25">
      <c r="G37" t="s">
        <v>35</v>
      </c>
    </row>
    <row r="38" spans="2:7" x14ac:dyDescent="0.25">
      <c r="G38" t="s">
        <v>14</v>
      </c>
    </row>
    <row r="39" spans="2:7" x14ac:dyDescent="0.25">
      <c r="G39" t="s">
        <v>22</v>
      </c>
    </row>
    <row r="40" spans="2:7" x14ac:dyDescent="0.25">
      <c r="G40" t="s">
        <v>43</v>
      </c>
    </row>
    <row r="41" spans="2:7" x14ac:dyDescent="0.25">
      <c r="G41" t="s">
        <v>42</v>
      </c>
    </row>
    <row r="42" spans="2:7" x14ac:dyDescent="0.25">
      <c r="G42" t="s">
        <v>68</v>
      </c>
    </row>
    <row r="43" spans="2:7" x14ac:dyDescent="0.25">
      <c r="G43" t="s">
        <v>37</v>
      </c>
    </row>
    <row r="45" spans="2:7" x14ac:dyDescent="0.25">
      <c r="G45" t="s">
        <v>49</v>
      </c>
    </row>
    <row r="46" spans="2:7" x14ac:dyDescent="0.25">
      <c r="G46" t="s">
        <v>44</v>
      </c>
    </row>
    <row r="47" spans="2:7" x14ac:dyDescent="0.25">
      <c r="G47" t="s">
        <v>69</v>
      </c>
    </row>
    <row r="48" spans="2:7" x14ac:dyDescent="0.25">
      <c r="G48" t="s">
        <v>51</v>
      </c>
    </row>
    <row r="49" spans="7:7" x14ac:dyDescent="0.25">
      <c r="G49" t="s">
        <v>65</v>
      </c>
    </row>
    <row r="50" spans="7:7" x14ac:dyDescent="0.25">
      <c r="G50" t="s">
        <v>38</v>
      </c>
    </row>
    <row r="51" spans="7:7" x14ac:dyDescent="0.25">
      <c r="G51" t="s">
        <v>47</v>
      </c>
    </row>
    <row r="52" spans="7:7" x14ac:dyDescent="0.25">
      <c r="G52" t="s">
        <v>59</v>
      </c>
    </row>
    <row r="53" spans="7:7" x14ac:dyDescent="0.25">
      <c r="G53" t="s">
        <v>46</v>
      </c>
    </row>
  </sheetData>
  <mergeCells count="2">
    <mergeCell ref="K13:M26"/>
    <mergeCell ref="E17:F17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71D3DB84CD64F8A82C41B93A609B5" ma:contentTypeVersion="7" ma:contentTypeDescription="Create a new document." ma:contentTypeScope="" ma:versionID="1acddf25226b6d06ce5d8cdfdb23aa74">
  <xsd:schema xmlns:xsd="http://www.w3.org/2001/XMLSchema" xmlns:xs="http://www.w3.org/2001/XMLSchema" xmlns:p="http://schemas.microsoft.com/office/2006/metadata/properties" xmlns:ns3="b30023b0-ae5d-4856-b972-b74d01af1588" xmlns:ns4="841d0cfd-fe5c-4c47-8d22-db234b3ffdce" targetNamespace="http://schemas.microsoft.com/office/2006/metadata/properties" ma:root="true" ma:fieldsID="b4751225d5df22c10cba11c81ea783ed" ns3:_="" ns4:_="">
    <xsd:import namespace="b30023b0-ae5d-4856-b972-b74d01af1588"/>
    <xsd:import namespace="841d0cfd-fe5c-4c47-8d22-db234b3ffd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023b0-ae5d-4856-b972-b74d01af15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d0cfd-fe5c-4c47-8d22-db234b3ffd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647BA-63EE-4B5E-BD65-ABD22C2BD2DB}">
  <ds:schemaRefs>
    <ds:schemaRef ds:uri="841d0cfd-fe5c-4c47-8d22-db234b3ffdce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b30023b0-ae5d-4856-b972-b74d01af158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BB7D2E7-AD33-4B5E-9AA2-A1B499570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16D2D-79AB-4A52-B897-C6A1E4605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0023b0-ae5d-4856-b972-b74d01af1588"/>
    <ds:schemaRef ds:uri="841d0cfd-fe5c-4c47-8d22-db234b3ffd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zou run zhong</cp:lastModifiedBy>
  <dcterms:created xsi:type="dcterms:W3CDTF">2020-12-29T08:05:57Z</dcterms:created>
  <dcterms:modified xsi:type="dcterms:W3CDTF">2021-01-22T09:27:50Z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0x0101009D971D3DB84CD64F8A82C41B93A609B5</vt:lpwstr>
  </property>
  <property fmtid="{D5CDD505-2E9C-101B-9397-08002B2CF9AE}" pid="3" name="WorkbookGuid">
    <vt:lpwstr>8f95191f-f8ab-4f87-8950-d7635f0f76fa</vt:lpwstr>
  </property>
</Properties>
</file>